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xime\Desktop\LAAAAAAAAAAAA\"/>
    </mc:Choice>
  </mc:AlternateContent>
  <xr:revisionPtr revIDLastSave="0" documentId="13_ncr:1_{5E92F300-1139-4F24-B8FE-24C79DADD886}" xr6:coauthVersionLast="47" xr6:coauthVersionMax="47" xr10:uidLastSave="{00000000-0000-0000-0000-000000000000}"/>
  <bookViews>
    <workbookView xWindow="-120" yWindow="-120" windowWidth="29040" windowHeight="15840" tabRatio="500" firstSheet="6" activeTab="9" xr2:uid="{00000000-000D-0000-FFFF-FFFF00000000}"/>
  </bookViews>
  <sheets>
    <sheet name="Model" sheetId="1" r:id="rId1"/>
    <sheet name="2024" sheetId="2" r:id="rId2"/>
    <sheet name="2016" sheetId="3" r:id="rId3"/>
    <sheet name="2017" sheetId="4" r:id="rId4"/>
    <sheet name="2018" sheetId="5" r:id="rId5"/>
    <sheet name="2019" sheetId="6" r:id="rId6"/>
    <sheet name="2020" sheetId="7" r:id="rId7"/>
    <sheet name="2021" sheetId="8" r:id="rId8"/>
    <sheet name="2022" sheetId="9" r:id="rId9"/>
    <sheet name="2023" sheetId="10" r:id="rId10"/>
    <sheet name="Feuil2" sheetId="11" r:id="rId11"/>
    <sheet name="Feuil1" sheetId="12" r:id="rId1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T465" i="10" l="1"/>
  <c r="AS465" i="10"/>
  <c r="AQ465" i="10"/>
  <c r="AO465" i="10"/>
  <c r="AM465" i="10"/>
  <c r="AK465" i="10"/>
  <c r="AG465" i="10"/>
  <c r="AE465" i="10"/>
  <c r="AC465" i="10"/>
  <c r="AA465" i="10"/>
  <c r="Y465" i="10"/>
  <c r="W465" i="10"/>
  <c r="T465" i="10"/>
  <c r="R465" i="10"/>
  <c r="P465" i="10"/>
  <c r="O465" i="10"/>
  <c r="N465" i="10"/>
  <c r="M465" i="10"/>
  <c r="L465" i="10"/>
  <c r="K465" i="10"/>
  <c r="J465" i="10"/>
  <c r="I465" i="10"/>
  <c r="H465" i="10"/>
  <c r="G465" i="10"/>
  <c r="F465" i="10"/>
  <c r="E465" i="10"/>
  <c r="D465" i="10"/>
  <c r="C465" i="10"/>
  <c r="B465" i="10"/>
  <c r="AT464" i="10"/>
  <c r="Q464" i="10"/>
  <c r="N464" i="10"/>
  <c r="AT463" i="10"/>
  <c r="Q463" i="10"/>
  <c r="N463" i="10"/>
  <c r="AT462" i="10"/>
  <c r="Q462" i="10"/>
  <c r="N462" i="10"/>
  <c r="AT461" i="10"/>
  <c r="Q461" i="10"/>
  <c r="N461" i="10"/>
  <c r="AT460" i="10"/>
  <c r="Q460" i="10"/>
  <c r="N460" i="10"/>
  <c r="AT459" i="10"/>
  <c r="Q459" i="10"/>
  <c r="N459" i="10"/>
  <c r="AT458" i="10"/>
  <c r="AT457" i="10"/>
  <c r="Q457" i="10"/>
  <c r="N457" i="10"/>
  <c r="AT456" i="10"/>
  <c r="Q456" i="10"/>
  <c r="N456" i="10"/>
  <c r="AT455" i="10"/>
  <c r="Q455" i="10"/>
  <c r="N455" i="10"/>
  <c r="AT454" i="10"/>
  <c r="Q454" i="10"/>
  <c r="N454" i="10"/>
  <c r="AT453" i="10"/>
  <c r="Q453" i="10"/>
  <c r="N453" i="10"/>
  <c r="AT452" i="10"/>
  <c r="Q452" i="10"/>
  <c r="N452" i="10"/>
  <c r="AT451" i="10"/>
  <c r="Q451" i="10"/>
  <c r="N451" i="10"/>
  <c r="AT450" i="10"/>
  <c r="Q450" i="10"/>
  <c r="N450" i="10"/>
  <c r="AT449" i="10"/>
  <c r="Q449" i="10"/>
  <c r="N449" i="10"/>
  <c r="AT448" i="10"/>
  <c r="Q448" i="10"/>
  <c r="N448" i="10"/>
  <c r="AT447" i="10"/>
  <c r="Q447" i="10"/>
  <c r="N447" i="10"/>
  <c r="AT446" i="10"/>
  <c r="Q446" i="10"/>
  <c r="N446" i="10"/>
  <c r="AT445" i="10"/>
  <c r="Q445" i="10"/>
  <c r="N445" i="10"/>
  <c r="AT444" i="10"/>
  <c r="Q444" i="10"/>
  <c r="N444" i="10"/>
  <c r="AT443" i="10"/>
  <c r="Q443" i="10"/>
  <c r="N443" i="10"/>
  <c r="AT442" i="10"/>
  <c r="Q442" i="10"/>
  <c r="N442" i="10"/>
  <c r="AT441" i="10"/>
  <c r="Q441" i="10"/>
  <c r="N441" i="10"/>
  <c r="AT440" i="10"/>
  <c r="Q440" i="10"/>
  <c r="N440" i="10"/>
  <c r="AT439" i="10"/>
  <c r="Q439" i="10"/>
  <c r="N439" i="10"/>
  <c r="AT438" i="10"/>
  <c r="Q438" i="10"/>
  <c r="N438" i="10"/>
  <c r="AT437" i="10"/>
  <c r="Q437" i="10"/>
  <c r="N437" i="10"/>
  <c r="AT436" i="10"/>
  <c r="Q436" i="10"/>
  <c r="N436" i="10"/>
  <c r="AT435" i="10"/>
  <c r="Q435" i="10"/>
  <c r="N435" i="10"/>
  <c r="AT434" i="10"/>
  <c r="Q434" i="10"/>
  <c r="N434" i="10"/>
  <c r="AR432" i="10"/>
  <c r="AP432" i="10"/>
  <c r="AN432" i="10"/>
  <c r="AL432" i="10"/>
  <c r="AJ432" i="10"/>
  <c r="AF432" i="10"/>
  <c r="AD432" i="10"/>
  <c r="AB432" i="10"/>
  <c r="Z432" i="10"/>
  <c r="X432" i="10"/>
  <c r="V432" i="10"/>
  <c r="AL431" i="10"/>
  <c r="AC431" i="10"/>
  <c r="V431" i="10"/>
  <c r="AS426" i="10"/>
  <c r="AQ426" i="10"/>
  <c r="AO426" i="10"/>
  <c r="AM426" i="10"/>
  <c r="AK426" i="10"/>
  <c r="AG426" i="10"/>
  <c r="AE426" i="10"/>
  <c r="AC426" i="10"/>
  <c r="AA426" i="10"/>
  <c r="Y426" i="10"/>
  <c r="W426" i="10"/>
  <c r="T426" i="10"/>
  <c r="R426" i="10"/>
  <c r="P426" i="10"/>
  <c r="O426" i="10"/>
  <c r="M426" i="10"/>
  <c r="L426" i="10"/>
  <c r="K426" i="10"/>
  <c r="J426" i="10"/>
  <c r="I426" i="10"/>
  <c r="H426" i="10"/>
  <c r="G426" i="10"/>
  <c r="F426" i="10"/>
  <c r="E426" i="10"/>
  <c r="D426" i="10"/>
  <c r="C426" i="10"/>
  <c r="B426" i="10"/>
  <c r="AT425" i="10"/>
  <c r="AT424" i="10"/>
  <c r="Q424" i="10"/>
  <c r="N424" i="10"/>
  <c r="AT423" i="10"/>
  <c r="N423" i="10"/>
  <c r="Q423" i="10" s="1"/>
  <c r="AT422" i="10"/>
  <c r="Q422" i="10"/>
  <c r="N422" i="10"/>
  <c r="AT421" i="10"/>
  <c r="Q421" i="10"/>
  <c r="N421" i="10"/>
  <c r="AT420" i="10"/>
  <c r="N420" i="10"/>
  <c r="Q420" i="10" s="1"/>
  <c r="AT419" i="10"/>
  <c r="Q419" i="10"/>
  <c r="N419" i="10"/>
  <c r="AT418" i="10"/>
  <c r="Q418" i="10"/>
  <c r="N418" i="10"/>
  <c r="AT417" i="10"/>
  <c r="N417" i="10"/>
  <c r="Q417" i="10" s="1"/>
  <c r="AT416" i="10"/>
  <c r="Q416" i="10"/>
  <c r="N416" i="10"/>
  <c r="AT415" i="10"/>
  <c r="Q415" i="10"/>
  <c r="N415" i="10"/>
  <c r="AT414" i="10"/>
  <c r="N414" i="10"/>
  <c r="Q414" i="10" s="1"/>
  <c r="AT413" i="10"/>
  <c r="Q413" i="10"/>
  <c r="N413" i="10"/>
  <c r="AT412" i="10"/>
  <c r="Q412" i="10"/>
  <c r="N412" i="10"/>
  <c r="AT411" i="10"/>
  <c r="N411" i="10"/>
  <c r="Q411" i="10" s="1"/>
  <c r="AT410" i="10"/>
  <c r="Q410" i="10"/>
  <c r="N410" i="10"/>
  <c r="AT409" i="10"/>
  <c r="Q409" i="10"/>
  <c r="N409" i="10"/>
  <c r="AT408" i="10"/>
  <c r="Q408" i="10"/>
  <c r="N408" i="10"/>
  <c r="AT407" i="10"/>
  <c r="Q407" i="10"/>
  <c r="N407" i="10"/>
  <c r="AT406" i="10"/>
  <c r="Q406" i="10"/>
  <c r="N406" i="10"/>
  <c r="AT405" i="10"/>
  <c r="N405" i="10"/>
  <c r="Q405" i="10" s="1"/>
  <c r="AT404" i="10"/>
  <c r="Q404" i="10"/>
  <c r="N404" i="10"/>
  <c r="AT403" i="10"/>
  <c r="Q403" i="10"/>
  <c r="N403" i="10"/>
  <c r="AT402" i="10"/>
  <c r="N402" i="10"/>
  <c r="AT401" i="10"/>
  <c r="Q401" i="10"/>
  <c r="N401" i="10"/>
  <c r="AT400" i="10"/>
  <c r="Q400" i="10"/>
  <c r="N400" i="10"/>
  <c r="AT399" i="10"/>
  <c r="N399" i="10"/>
  <c r="Q399" i="10" s="1"/>
  <c r="AT398" i="10"/>
  <c r="Q398" i="10"/>
  <c r="N398" i="10"/>
  <c r="AT397" i="10"/>
  <c r="Q397" i="10"/>
  <c r="N397" i="10"/>
  <c r="AT396" i="10"/>
  <c r="AT426" i="10" s="1"/>
  <c r="Q396" i="10"/>
  <c r="N396" i="10"/>
  <c r="AT395" i="10"/>
  <c r="Q395" i="10"/>
  <c r="N395" i="10"/>
  <c r="AR393" i="10"/>
  <c r="AP393" i="10"/>
  <c r="AN393" i="10"/>
  <c r="AL393" i="10"/>
  <c r="AJ393" i="10"/>
  <c r="AF393" i="10"/>
  <c r="AD393" i="10"/>
  <c r="AB393" i="10"/>
  <c r="Z393" i="10"/>
  <c r="X393" i="10"/>
  <c r="V393" i="10"/>
  <c r="AL392" i="10"/>
  <c r="AC392" i="10"/>
  <c r="V392" i="10"/>
  <c r="AS387" i="10"/>
  <c r="AQ387" i="10"/>
  <c r="AO387" i="10"/>
  <c r="AM387" i="10"/>
  <c r="AK387" i="10"/>
  <c r="AG387" i="10"/>
  <c r="AE387" i="10"/>
  <c r="AC387" i="10"/>
  <c r="AA387" i="10"/>
  <c r="Y387" i="10"/>
  <c r="W387" i="10"/>
  <c r="T387" i="10"/>
  <c r="R387" i="10"/>
  <c r="P387" i="10"/>
  <c r="O387" i="10"/>
  <c r="M387" i="10"/>
  <c r="L387" i="10"/>
  <c r="K387" i="10"/>
  <c r="J387" i="10"/>
  <c r="I387" i="10"/>
  <c r="H387" i="10"/>
  <c r="G387" i="10"/>
  <c r="F387" i="10"/>
  <c r="E387" i="10"/>
  <c r="D387" i="10"/>
  <c r="C387" i="10"/>
  <c r="B387" i="10"/>
  <c r="AT386" i="10"/>
  <c r="Q386" i="10"/>
  <c r="N386" i="10"/>
  <c r="AT385" i="10"/>
  <c r="Q385" i="10"/>
  <c r="N385" i="10"/>
  <c r="AT384" i="10"/>
  <c r="Q384" i="10"/>
  <c r="N384" i="10"/>
  <c r="AT383" i="10"/>
  <c r="N383" i="10"/>
  <c r="Q383" i="10" s="1"/>
  <c r="AT382" i="10"/>
  <c r="Q382" i="10"/>
  <c r="N382" i="10"/>
  <c r="AT381" i="10"/>
  <c r="Q381" i="10"/>
  <c r="N381" i="10"/>
  <c r="AT380" i="10"/>
  <c r="N380" i="10"/>
  <c r="Q380" i="10" s="1"/>
  <c r="AT379" i="10"/>
  <c r="Q379" i="10"/>
  <c r="N379" i="10"/>
  <c r="AT378" i="10"/>
  <c r="Q378" i="10"/>
  <c r="N378" i="10"/>
  <c r="AT377" i="10"/>
  <c r="N377" i="10"/>
  <c r="Q377" i="10" s="1"/>
  <c r="AT376" i="10"/>
  <c r="Q376" i="10"/>
  <c r="N376" i="10"/>
  <c r="AT375" i="10"/>
  <c r="Q375" i="10"/>
  <c r="N375" i="10"/>
  <c r="AT374" i="10"/>
  <c r="Q374" i="10"/>
  <c r="N374" i="10"/>
  <c r="AT373" i="10"/>
  <c r="Q373" i="10"/>
  <c r="N373" i="10"/>
  <c r="AT372" i="10"/>
  <c r="Q372" i="10"/>
  <c r="N372" i="10"/>
  <c r="AT371" i="10"/>
  <c r="N371" i="10"/>
  <c r="Q371" i="10" s="1"/>
  <c r="AT370" i="10"/>
  <c r="Q370" i="10"/>
  <c r="N370" i="10"/>
  <c r="AT369" i="10"/>
  <c r="Q369" i="10"/>
  <c r="N369" i="10"/>
  <c r="AT368" i="10"/>
  <c r="N368" i="10"/>
  <c r="Q368" i="10" s="1"/>
  <c r="AT367" i="10"/>
  <c r="Q367" i="10"/>
  <c r="N367" i="10"/>
  <c r="AT366" i="10"/>
  <c r="Q366" i="10"/>
  <c r="N366" i="10"/>
  <c r="AT365" i="10"/>
  <c r="N365" i="10"/>
  <c r="Q365" i="10" s="1"/>
  <c r="AT364" i="10"/>
  <c r="Q364" i="10"/>
  <c r="N364" i="10"/>
  <c r="AT363" i="10"/>
  <c r="Q363" i="10"/>
  <c r="N363" i="10"/>
  <c r="AT362" i="10"/>
  <c r="N362" i="10"/>
  <c r="Q362" i="10" s="1"/>
  <c r="AT361" i="10"/>
  <c r="Q361" i="10"/>
  <c r="N361" i="10"/>
  <c r="AT360" i="10"/>
  <c r="Q360" i="10"/>
  <c r="N360" i="10"/>
  <c r="AT359" i="10"/>
  <c r="N359" i="10"/>
  <c r="Q359" i="10" s="1"/>
  <c r="AT358" i="10"/>
  <c r="Q358" i="10"/>
  <c r="N358" i="10"/>
  <c r="AT357" i="10"/>
  <c r="Q357" i="10"/>
  <c r="N357" i="10"/>
  <c r="AT356" i="10"/>
  <c r="Q356" i="10"/>
  <c r="N356" i="10"/>
  <c r="AR354" i="10"/>
  <c r="AP354" i="10"/>
  <c r="AN354" i="10"/>
  <c r="AL354" i="10"/>
  <c r="AJ354" i="10"/>
  <c r="AF354" i="10"/>
  <c r="AD354" i="10"/>
  <c r="AB354" i="10"/>
  <c r="Z354" i="10"/>
  <c r="X354" i="10"/>
  <c r="V354" i="10"/>
  <c r="AL353" i="10"/>
  <c r="AC353" i="10"/>
  <c r="V353" i="10"/>
  <c r="AS348" i="10"/>
  <c r="AQ348" i="10"/>
  <c r="AO348" i="10"/>
  <c r="AM348" i="10"/>
  <c r="AK348" i="10"/>
  <c r="AI348" i="10"/>
  <c r="AG348" i="10"/>
  <c r="AE348" i="10"/>
  <c r="AC348" i="10"/>
  <c r="AA348" i="10"/>
  <c r="Y348" i="10"/>
  <c r="W348" i="10"/>
  <c r="T348" i="10"/>
  <c r="R348" i="10"/>
  <c r="P348" i="10"/>
  <c r="O348" i="10"/>
  <c r="M348" i="10"/>
  <c r="L348" i="10"/>
  <c r="K348" i="10"/>
  <c r="J348" i="10"/>
  <c r="I348" i="10"/>
  <c r="H348" i="10"/>
  <c r="G348" i="10"/>
  <c r="F348" i="10"/>
  <c r="E348" i="10"/>
  <c r="D348" i="10"/>
  <c r="C348" i="10"/>
  <c r="B348" i="10"/>
  <c r="AT347" i="10"/>
  <c r="AT346" i="10"/>
  <c r="N346" i="10"/>
  <c r="Q346" i="10" s="1"/>
  <c r="AT345" i="10"/>
  <c r="Q345" i="10"/>
  <c r="N345" i="10"/>
  <c r="AT344" i="10"/>
  <c r="Q344" i="10"/>
  <c r="N344" i="10"/>
  <c r="AT343" i="10"/>
  <c r="Q343" i="10"/>
  <c r="N343" i="10"/>
  <c r="AT342" i="10"/>
  <c r="Q342" i="10"/>
  <c r="N342" i="10"/>
  <c r="AT341" i="10"/>
  <c r="Q341" i="10"/>
  <c r="N341" i="10"/>
  <c r="AT340" i="10"/>
  <c r="N340" i="10"/>
  <c r="Q340" i="10" s="1"/>
  <c r="AT339" i="10"/>
  <c r="Q339" i="10"/>
  <c r="N339" i="10"/>
  <c r="AT338" i="10"/>
  <c r="Q338" i="10"/>
  <c r="N338" i="10"/>
  <c r="AT337" i="10"/>
  <c r="N337" i="10"/>
  <c r="Q337" i="10" s="1"/>
  <c r="AT336" i="10"/>
  <c r="Q336" i="10"/>
  <c r="N336" i="10"/>
  <c r="AT335" i="10"/>
  <c r="Q335" i="10"/>
  <c r="N335" i="10"/>
  <c r="AT334" i="10"/>
  <c r="N334" i="10"/>
  <c r="Q334" i="10" s="1"/>
  <c r="AT333" i="10"/>
  <c r="Q333" i="10"/>
  <c r="N333" i="10"/>
  <c r="AT332" i="10"/>
  <c r="Q332" i="10"/>
  <c r="N332" i="10"/>
  <c r="AT331" i="10"/>
  <c r="Q331" i="10"/>
  <c r="N331" i="10"/>
  <c r="AT330" i="10"/>
  <c r="Q330" i="10"/>
  <c r="N330" i="10"/>
  <c r="AT329" i="10"/>
  <c r="Q329" i="10"/>
  <c r="N329" i="10"/>
  <c r="AT328" i="10"/>
  <c r="N328" i="10"/>
  <c r="Q328" i="10" s="1"/>
  <c r="AT327" i="10"/>
  <c r="Q327" i="10"/>
  <c r="N327" i="10"/>
  <c r="AT326" i="10"/>
  <c r="Q326" i="10"/>
  <c r="N326" i="10"/>
  <c r="AT325" i="10"/>
  <c r="N325" i="10"/>
  <c r="Q325" i="10" s="1"/>
  <c r="AT324" i="10"/>
  <c r="Q324" i="10"/>
  <c r="N324" i="10"/>
  <c r="AT323" i="10"/>
  <c r="Q323" i="10"/>
  <c r="N323" i="10"/>
  <c r="AT322" i="10"/>
  <c r="N322" i="10"/>
  <c r="Q322" i="10" s="1"/>
  <c r="AT321" i="10"/>
  <c r="Q321" i="10"/>
  <c r="N321" i="10"/>
  <c r="AT320" i="10"/>
  <c r="Q320" i="10"/>
  <c r="N320" i="10"/>
  <c r="AT319" i="10"/>
  <c r="Q319" i="10"/>
  <c r="N319" i="10"/>
  <c r="AT318" i="10"/>
  <c r="Q318" i="10"/>
  <c r="N318" i="10"/>
  <c r="AT317" i="10"/>
  <c r="Q317" i="10"/>
  <c r="N317" i="10"/>
  <c r="AR315" i="10"/>
  <c r="AP315" i="10"/>
  <c r="AN315" i="10"/>
  <c r="AL315" i="10"/>
  <c r="AJ315" i="10"/>
  <c r="AF315" i="10"/>
  <c r="AD315" i="10"/>
  <c r="AB315" i="10"/>
  <c r="Z315" i="10"/>
  <c r="X315" i="10"/>
  <c r="V315" i="10"/>
  <c r="AL314" i="10"/>
  <c r="AC314" i="10"/>
  <c r="V314" i="10"/>
  <c r="AS309" i="10"/>
  <c r="AQ309" i="10"/>
  <c r="AO309" i="10"/>
  <c r="AM309" i="10"/>
  <c r="AK309" i="10"/>
  <c r="AI309" i="10"/>
  <c r="AG309" i="10"/>
  <c r="AE309" i="10"/>
  <c r="AC309" i="10"/>
  <c r="AA309" i="10"/>
  <c r="Y309" i="10"/>
  <c r="W309" i="10"/>
  <c r="T309" i="10"/>
  <c r="R309" i="10"/>
  <c r="P309" i="10"/>
  <c r="O309" i="10"/>
  <c r="M309" i="10"/>
  <c r="L309" i="10"/>
  <c r="K309" i="10"/>
  <c r="J309" i="10"/>
  <c r="I309" i="10"/>
  <c r="H309" i="10"/>
  <c r="G309" i="10"/>
  <c r="F309" i="10"/>
  <c r="E309" i="10"/>
  <c r="D309" i="10"/>
  <c r="C309" i="10"/>
  <c r="B309" i="10"/>
  <c r="AT308" i="10"/>
  <c r="Q308" i="10"/>
  <c r="N308" i="10"/>
  <c r="AT307" i="10"/>
  <c r="Q307" i="10"/>
  <c r="N307" i="10"/>
  <c r="AT306" i="10"/>
  <c r="Q306" i="10"/>
  <c r="N306" i="10"/>
  <c r="AT305" i="10"/>
  <c r="N305" i="10"/>
  <c r="Q305" i="10" s="1"/>
  <c r="AT304" i="10"/>
  <c r="Q304" i="10"/>
  <c r="N304" i="10"/>
  <c r="AT303" i="10"/>
  <c r="Q303" i="10"/>
  <c r="N303" i="10"/>
  <c r="AT302" i="10"/>
  <c r="N302" i="10"/>
  <c r="Q302" i="10" s="1"/>
  <c r="AT301" i="10"/>
  <c r="Q301" i="10"/>
  <c r="N301" i="10"/>
  <c r="AT300" i="10"/>
  <c r="Q300" i="10"/>
  <c r="N300" i="10"/>
  <c r="AT299" i="10"/>
  <c r="N299" i="10"/>
  <c r="Q299" i="10" s="1"/>
  <c r="AT298" i="10"/>
  <c r="Q298" i="10"/>
  <c r="N298" i="10"/>
  <c r="AT297" i="10"/>
  <c r="Q297" i="10"/>
  <c r="N297" i="10"/>
  <c r="AT296" i="10"/>
  <c r="Q296" i="10"/>
  <c r="N296" i="10"/>
  <c r="AT295" i="10"/>
  <c r="Q295" i="10"/>
  <c r="N295" i="10"/>
  <c r="AT294" i="10"/>
  <c r="Q294" i="10"/>
  <c r="N294" i="10"/>
  <c r="AT293" i="10"/>
  <c r="N293" i="10"/>
  <c r="Q293" i="10" s="1"/>
  <c r="AT292" i="10"/>
  <c r="Q292" i="10"/>
  <c r="N292" i="10"/>
  <c r="AT291" i="10"/>
  <c r="Q291" i="10"/>
  <c r="N291" i="10"/>
  <c r="AT290" i="10"/>
  <c r="N290" i="10"/>
  <c r="Q290" i="10" s="1"/>
  <c r="AT289" i="10"/>
  <c r="Q289" i="10"/>
  <c r="N289" i="10"/>
  <c r="AT288" i="10"/>
  <c r="Q288" i="10"/>
  <c r="N288" i="10"/>
  <c r="AT287" i="10"/>
  <c r="N287" i="10"/>
  <c r="Q287" i="10" s="1"/>
  <c r="AT286" i="10"/>
  <c r="Q286" i="10"/>
  <c r="N286" i="10"/>
  <c r="AT285" i="10"/>
  <c r="Q285" i="10"/>
  <c r="N285" i="10"/>
  <c r="AT284" i="10"/>
  <c r="N284" i="10"/>
  <c r="Q284" i="10" s="1"/>
  <c r="AT283" i="10"/>
  <c r="Q283" i="10"/>
  <c r="N283" i="10"/>
  <c r="AT282" i="10"/>
  <c r="Q282" i="10"/>
  <c r="N282" i="10"/>
  <c r="AT281" i="10"/>
  <c r="N281" i="10"/>
  <c r="Q281" i="10" s="1"/>
  <c r="AT280" i="10"/>
  <c r="Q280" i="10"/>
  <c r="N280" i="10"/>
  <c r="AT279" i="10"/>
  <c r="Q279" i="10"/>
  <c r="N279" i="10"/>
  <c r="AT278" i="10"/>
  <c r="Q278" i="10"/>
  <c r="N278" i="10"/>
  <c r="AR276" i="10"/>
  <c r="AP276" i="10"/>
  <c r="AN276" i="10"/>
  <c r="AL276" i="10"/>
  <c r="AJ276" i="10"/>
  <c r="AF276" i="10"/>
  <c r="AD276" i="10"/>
  <c r="AB276" i="10"/>
  <c r="Z276" i="10"/>
  <c r="X276" i="10"/>
  <c r="V276" i="10"/>
  <c r="AL275" i="10"/>
  <c r="AC275" i="10"/>
  <c r="V275" i="10"/>
  <c r="AS270" i="10"/>
  <c r="AQ270" i="10"/>
  <c r="AO270" i="10"/>
  <c r="AM270" i="10"/>
  <c r="AK270" i="10"/>
  <c r="AI270" i="10"/>
  <c r="AG270" i="10"/>
  <c r="AE270" i="10"/>
  <c r="AC270" i="10"/>
  <c r="AA270" i="10"/>
  <c r="Y270" i="10"/>
  <c r="W270" i="10"/>
  <c r="T270" i="10"/>
  <c r="R270" i="10"/>
  <c r="P270" i="10"/>
  <c r="O270" i="10"/>
  <c r="M270" i="10"/>
  <c r="L270" i="10"/>
  <c r="K270" i="10"/>
  <c r="J270" i="10"/>
  <c r="I270" i="10"/>
  <c r="H270" i="10"/>
  <c r="G270" i="10"/>
  <c r="F270" i="10"/>
  <c r="E270" i="10"/>
  <c r="D270" i="10"/>
  <c r="C270" i="10"/>
  <c r="B270" i="10"/>
  <c r="AT269" i="10"/>
  <c r="Q269" i="10"/>
  <c r="N269" i="10"/>
  <c r="AT268" i="10"/>
  <c r="Q268" i="10"/>
  <c r="N268" i="10"/>
  <c r="AT267" i="10"/>
  <c r="N267" i="10"/>
  <c r="Q267" i="10" s="1"/>
  <c r="AT266" i="10"/>
  <c r="Q266" i="10"/>
  <c r="N266" i="10"/>
  <c r="AT265" i="10"/>
  <c r="Q265" i="10"/>
  <c r="N265" i="10"/>
  <c r="AT264" i="10"/>
  <c r="N264" i="10"/>
  <c r="Q264" i="10" s="1"/>
  <c r="AT263" i="10"/>
  <c r="Q263" i="10"/>
  <c r="N263" i="10"/>
  <c r="AT262" i="10"/>
  <c r="Q262" i="10"/>
  <c r="N262" i="10"/>
  <c r="AT261" i="10"/>
  <c r="Q261" i="10"/>
  <c r="N261" i="10"/>
  <c r="AT260" i="10"/>
  <c r="N260" i="10"/>
  <c r="Q260" i="10" s="1"/>
  <c r="AT259" i="10"/>
  <c r="N259" i="10"/>
  <c r="Q259" i="10" s="1"/>
  <c r="AT258" i="10"/>
  <c r="N258" i="10"/>
  <c r="Q258" i="10" s="1"/>
  <c r="AT257" i="10"/>
  <c r="Q257" i="10"/>
  <c r="N257" i="10"/>
  <c r="AT256" i="10"/>
  <c r="Q256" i="10"/>
  <c r="N256" i="10"/>
  <c r="AT255" i="10"/>
  <c r="N255" i="10"/>
  <c r="Q255" i="10" s="1"/>
  <c r="AT254" i="10"/>
  <c r="Q254" i="10"/>
  <c r="N254" i="10"/>
  <c r="AT253" i="10"/>
  <c r="Q253" i="10"/>
  <c r="N253" i="10"/>
  <c r="AT252" i="10"/>
  <c r="N252" i="10"/>
  <c r="Q252" i="10" s="1"/>
  <c r="AT251" i="10"/>
  <c r="Q251" i="10"/>
  <c r="N251" i="10"/>
  <c r="AT250" i="10"/>
  <c r="Q250" i="10"/>
  <c r="N250" i="10"/>
  <c r="AT249" i="10"/>
  <c r="Q249" i="10"/>
  <c r="N249" i="10"/>
  <c r="AT248" i="10"/>
  <c r="N248" i="10"/>
  <c r="Q248" i="10" s="1"/>
  <c r="AT247" i="10"/>
  <c r="N247" i="10"/>
  <c r="Q247" i="10" s="1"/>
  <c r="AT246" i="10"/>
  <c r="N246" i="10"/>
  <c r="Q246" i="10" s="1"/>
  <c r="AT245" i="10"/>
  <c r="Q245" i="10"/>
  <c r="N245" i="10"/>
  <c r="AT244" i="10"/>
  <c r="N244" i="10"/>
  <c r="Q244" i="10" s="1"/>
  <c r="AT243" i="10"/>
  <c r="Q243" i="10"/>
  <c r="N243" i="10"/>
  <c r="AT242" i="10"/>
  <c r="Q242" i="10"/>
  <c r="N242" i="10"/>
  <c r="AT241" i="10"/>
  <c r="Q241" i="10"/>
  <c r="Q270" i="10" s="1"/>
  <c r="N241" i="10"/>
  <c r="AT240" i="10"/>
  <c r="N240" i="10"/>
  <c r="Q240" i="10" s="1"/>
  <c r="AT239" i="10"/>
  <c r="Q239" i="10"/>
  <c r="N239" i="10"/>
  <c r="AR237" i="10"/>
  <c r="AP237" i="10"/>
  <c r="AN237" i="10"/>
  <c r="AL237" i="10"/>
  <c r="AJ237" i="10"/>
  <c r="AF237" i="10"/>
  <c r="AD237" i="10"/>
  <c r="AB237" i="10"/>
  <c r="Z237" i="10"/>
  <c r="X237" i="10"/>
  <c r="V237" i="10"/>
  <c r="AL236" i="10"/>
  <c r="AC236" i="10"/>
  <c r="V236" i="10"/>
  <c r="AS231" i="10"/>
  <c r="AQ231" i="10"/>
  <c r="AO231" i="10"/>
  <c r="AM231" i="10"/>
  <c r="AK231" i="10"/>
  <c r="AI231" i="10"/>
  <c r="AG231" i="10"/>
  <c r="AE231" i="10"/>
  <c r="AC231" i="10"/>
  <c r="AA231" i="10"/>
  <c r="Y231" i="10"/>
  <c r="W231" i="10"/>
  <c r="T231" i="10"/>
  <c r="R231" i="10"/>
  <c r="P231" i="10"/>
  <c r="O231" i="10"/>
  <c r="M231" i="10"/>
  <c r="L231" i="10"/>
  <c r="K231" i="10"/>
  <c r="J231" i="10"/>
  <c r="I231" i="10"/>
  <c r="H231" i="10"/>
  <c r="G231" i="10"/>
  <c r="F231" i="10"/>
  <c r="E231" i="10"/>
  <c r="D231" i="10"/>
  <c r="C231" i="10"/>
  <c r="B231" i="10"/>
  <c r="AT230" i="10"/>
  <c r="AT229" i="10"/>
  <c r="N229" i="10"/>
  <c r="Q229" i="10" s="1"/>
  <c r="AT228" i="10"/>
  <c r="N228" i="10"/>
  <c r="Q228" i="10" s="1"/>
  <c r="AT227" i="10"/>
  <c r="N227" i="10"/>
  <c r="Q227" i="10" s="1"/>
  <c r="AT226" i="10"/>
  <c r="Q226" i="10"/>
  <c r="N226" i="10"/>
  <c r="AT225" i="10"/>
  <c r="N225" i="10"/>
  <c r="Q225" i="10" s="1"/>
  <c r="AT224" i="10"/>
  <c r="Q224" i="10"/>
  <c r="N224" i="10"/>
  <c r="AT223" i="10"/>
  <c r="Q223" i="10"/>
  <c r="N223" i="10"/>
  <c r="AT222" i="10"/>
  <c r="Q222" i="10"/>
  <c r="N222" i="10"/>
  <c r="AT221" i="10"/>
  <c r="N221" i="10"/>
  <c r="Q221" i="10" s="1"/>
  <c r="AT220" i="10"/>
  <c r="Q220" i="10"/>
  <c r="N220" i="10"/>
  <c r="AT219" i="10"/>
  <c r="N219" i="10"/>
  <c r="Q219" i="10" s="1"/>
  <c r="AT218" i="10"/>
  <c r="Q218" i="10"/>
  <c r="N218" i="10"/>
  <c r="AT217" i="10"/>
  <c r="N217" i="10"/>
  <c r="Q217" i="10" s="1"/>
  <c r="AT216" i="10"/>
  <c r="Q216" i="10"/>
  <c r="N216" i="10"/>
  <c r="AT215" i="10"/>
  <c r="N215" i="10"/>
  <c r="Q215" i="10" s="1"/>
  <c r="AT214" i="10"/>
  <c r="Q214" i="10"/>
  <c r="N214" i="10"/>
  <c r="AT213" i="10"/>
  <c r="N213" i="10"/>
  <c r="Q213" i="10" s="1"/>
  <c r="AT212" i="10"/>
  <c r="Q212" i="10"/>
  <c r="N212" i="10"/>
  <c r="AT211" i="10"/>
  <c r="N211" i="10"/>
  <c r="Q211" i="10" s="1"/>
  <c r="AT210" i="10"/>
  <c r="Q210" i="10"/>
  <c r="N210" i="10"/>
  <c r="AT209" i="10"/>
  <c r="N209" i="10"/>
  <c r="Q209" i="10" s="1"/>
  <c r="AT208" i="10"/>
  <c r="Q208" i="10"/>
  <c r="N208" i="10"/>
  <c r="AT207" i="10"/>
  <c r="N207" i="10"/>
  <c r="Q207" i="10" s="1"/>
  <c r="AT206" i="10"/>
  <c r="Q206" i="10"/>
  <c r="N206" i="10"/>
  <c r="AT205" i="10"/>
  <c r="N205" i="10"/>
  <c r="Q205" i="10" s="1"/>
  <c r="AT204" i="10"/>
  <c r="Q204" i="10"/>
  <c r="Q231" i="10" s="1"/>
  <c r="N204" i="10"/>
  <c r="AT203" i="10"/>
  <c r="N203" i="10"/>
  <c r="Q203" i="10" s="1"/>
  <c r="AT202" i="10"/>
  <c r="Q202" i="10"/>
  <c r="N202" i="10"/>
  <c r="AT201" i="10"/>
  <c r="N201" i="10"/>
  <c r="Q201" i="10" s="1"/>
  <c r="AT200" i="10"/>
  <c r="Q200" i="10"/>
  <c r="N200" i="10"/>
  <c r="AR198" i="10"/>
  <c r="AP198" i="10"/>
  <c r="AN198" i="10"/>
  <c r="AL198" i="10"/>
  <c r="AJ198" i="10"/>
  <c r="AF198" i="10"/>
  <c r="AD198" i="10"/>
  <c r="AB198" i="10"/>
  <c r="Z198" i="10"/>
  <c r="X198" i="10"/>
  <c r="V198" i="10"/>
  <c r="AL197" i="10"/>
  <c r="AC197" i="10"/>
  <c r="V197" i="10"/>
  <c r="AS192" i="10"/>
  <c r="AQ192" i="10"/>
  <c r="AO192" i="10"/>
  <c r="AM192" i="10"/>
  <c r="AK192" i="10"/>
  <c r="AI192" i="10"/>
  <c r="AG192" i="10"/>
  <c r="AE192" i="10"/>
  <c r="AC192" i="10"/>
  <c r="AA192" i="10"/>
  <c r="Y192" i="10"/>
  <c r="W192" i="10"/>
  <c r="T192" i="10"/>
  <c r="R192" i="10"/>
  <c r="P192" i="10"/>
  <c r="O192" i="10"/>
  <c r="M192" i="10"/>
  <c r="L192" i="10"/>
  <c r="K192" i="10"/>
  <c r="J192" i="10"/>
  <c r="I192" i="10"/>
  <c r="H192" i="10"/>
  <c r="G192" i="10"/>
  <c r="F192" i="10"/>
  <c r="E192" i="10"/>
  <c r="D192" i="10"/>
  <c r="C192" i="10"/>
  <c r="AT191" i="10"/>
  <c r="N191" i="10"/>
  <c r="Q191" i="10" s="1"/>
  <c r="AT190" i="10"/>
  <c r="Q190" i="10"/>
  <c r="N190" i="10"/>
  <c r="AT189" i="10"/>
  <c r="N189" i="10"/>
  <c r="Q189" i="10" s="1"/>
  <c r="AT188" i="10"/>
  <c r="N188" i="10"/>
  <c r="Q188" i="10" s="1"/>
  <c r="AT187" i="10"/>
  <c r="N187" i="10"/>
  <c r="Q187" i="10" s="1"/>
  <c r="AT186" i="10"/>
  <c r="Q186" i="10"/>
  <c r="N186" i="10"/>
  <c r="AT185" i="10"/>
  <c r="N185" i="10"/>
  <c r="Q185" i="10" s="1"/>
  <c r="AT184" i="10"/>
  <c r="Q184" i="10"/>
  <c r="N184" i="10"/>
  <c r="AT183" i="10"/>
  <c r="N183" i="10"/>
  <c r="Q183" i="10" s="1"/>
  <c r="AT182" i="10"/>
  <c r="N182" i="10"/>
  <c r="Q182" i="10" s="1"/>
  <c r="AT181" i="10"/>
  <c r="N181" i="10"/>
  <c r="Q181" i="10" s="1"/>
  <c r="AT180" i="10"/>
  <c r="Q180" i="10"/>
  <c r="N180" i="10"/>
  <c r="AT179" i="10"/>
  <c r="N179" i="10"/>
  <c r="Q179" i="10" s="1"/>
  <c r="AT178" i="10"/>
  <c r="Q178" i="10"/>
  <c r="N178" i="10"/>
  <c r="AT177" i="10"/>
  <c r="N177" i="10"/>
  <c r="Q177" i="10" s="1"/>
  <c r="AT176" i="10"/>
  <c r="N176" i="10"/>
  <c r="Q176" i="10" s="1"/>
  <c r="AT175" i="10"/>
  <c r="N175" i="10"/>
  <c r="Q175" i="10" s="1"/>
  <c r="AT174" i="10"/>
  <c r="Q174" i="10"/>
  <c r="N174" i="10"/>
  <c r="AT173" i="10"/>
  <c r="N173" i="10"/>
  <c r="Q173" i="10" s="1"/>
  <c r="AT172" i="10"/>
  <c r="Q172" i="10"/>
  <c r="N172" i="10"/>
  <c r="AT171" i="10"/>
  <c r="N171" i="10"/>
  <c r="Q171" i="10" s="1"/>
  <c r="AT170" i="10"/>
  <c r="N170" i="10"/>
  <c r="Q170" i="10" s="1"/>
  <c r="AT169" i="10"/>
  <c r="N169" i="10"/>
  <c r="Q169" i="10" s="1"/>
  <c r="AT168" i="10"/>
  <c r="Q168" i="10"/>
  <c r="N168" i="10"/>
  <c r="AT167" i="10"/>
  <c r="N167" i="10"/>
  <c r="Q167" i="10" s="1"/>
  <c r="AT166" i="10"/>
  <c r="Q166" i="10"/>
  <c r="N166" i="10"/>
  <c r="AT165" i="10"/>
  <c r="N165" i="10"/>
  <c r="Q165" i="10" s="1"/>
  <c r="AT164" i="10"/>
  <c r="AT192" i="10" s="1"/>
  <c r="N164" i="10"/>
  <c r="Q164" i="10" s="1"/>
  <c r="AT163" i="10"/>
  <c r="N163" i="10"/>
  <c r="Q163" i="10" s="1"/>
  <c r="AT162" i="10"/>
  <c r="Q162" i="10"/>
  <c r="N162" i="10"/>
  <c r="AT161" i="10"/>
  <c r="AR159" i="10"/>
  <c r="AP159" i="10"/>
  <c r="AN159" i="10"/>
  <c r="AL159" i="10"/>
  <c r="AJ159" i="10"/>
  <c r="AF159" i="10"/>
  <c r="AD159" i="10"/>
  <c r="AB159" i="10"/>
  <c r="Z159" i="10"/>
  <c r="X159" i="10"/>
  <c r="V159" i="10"/>
  <c r="AL158" i="10"/>
  <c r="AC158" i="10"/>
  <c r="V158" i="10"/>
  <c r="AS153" i="10"/>
  <c r="AQ153" i="10"/>
  <c r="AO153" i="10"/>
  <c r="AM153" i="10"/>
  <c r="AK153" i="10"/>
  <c r="AG153" i="10"/>
  <c r="AE153" i="10"/>
  <c r="AC153" i="10"/>
  <c r="AA153" i="10"/>
  <c r="Y153" i="10"/>
  <c r="W153" i="10"/>
  <c r="T153" i="10"/>
  <c r="R153" i="10"/>
  <c r="P153" i="10"/>
  <c r="O153" i="10"/>
  <c r="M153" i="10"/>
  <c r="L153" i="10"/>
  <c r="K153" i="10"/>
  <c r="J153" i="10"/>
  <c r="I153" i="10"/>
  <c r="H153" i="10"/>
  <c r="G153" i="10"/>
  <c r="F153" i="10"/>
  <c r="E153" i="10"/>
  <c r="D153" i="10"/>
  <c r="C153" i="10"/>
  <c r="B153" i="10"/>
  <c r="AT152" i="10"/>
  <c r="Q152" i="10"/>
  <c r="AT151" i="10"/>
  <c r="Q151" i="10"/>
  <c r="N151" i="10"/>
  <c r="AT150" i="10"/>
  <c r="N150" i="10"/>
  <c r="Q150" i="10" s="1"/>
  <c r="AT149" i="10"/>
  <c r="N149" i="10"/>
  <c r="Q149" i="10" s="1"/>
  <c r="AT148" i="10"/>
  <c r="Q148" i="10"/>
  <c r="N148" i="10"/>
  <c r="AT147" i="10"/>
  <c r="N147" i="10"/>
  <c r="Q147" i="10" s="1"/>
  <c r="AT146" i="10"/>
  <c r="Q146" i="10"/>
  <c r="N146" i="10"/>
  <c r="AT145" i="10"/>
  <c r="N145" i="10"/>
  <c r="Q145" i="10" s="1"/>
  <c r="AT144" i="10"/>
  <c r="N144" i="10"/>
  <c r="Q144" i="10" s="1"/>
  <c r="AT143" i="10"/>
  <c r="N143" i="10"/>
  <c r="Q143" i="10" s="1"/>
  <c r="AT142" i="10"/>
  <c r="Q142" i="10"/>
  <c r="N142" i="10"/>
  <c r="AT141" i="10"/>
  <c r="N141" i="10"/>
  <c r="Q141" i="10" s="1"/>
  <c r="AT140" i="10"/>
  <c r="Q140" i="10"/>
  <c r="N140" i="10"/>
  <c r="AT139" i="10"/>
  <c r="N139" i="10"/>
  <c r="Q139" i="10" s="1"/>
  <c r="AT138" i="10"/>
  <c r="N138" i="10"/>
  <c r="Q138" i="10" s="1"/>
  <c r="AT137" i="10"/>
  <c r="N137" i="10"/>
  <c r="Q137" i="10" s="1"/>
  <c r="AT136" i="10"/>
  <c r="Q136" i="10"/>
  <c r="N136" i="10"/>
  <c r="AT135" i="10"/>
  <c r="N135" i="10"/>
  <c r="Q135" i="10" s="1"/>
  <c r="AT134" i="10"/>
  <c r="Q134" i="10"/>
  <c r="N134" i="10"/>
  <c r="AT133" i="10"/>
  <c r="N133" i="10"/>
  <c r="Q133" i="10" s="1"/>
  <c r="AT132" i="10"/>
  <c r="N132" i="10"/>
  <c r="Q132" i="10" s="1"/>
  <c r="AT131" i="10"/>
  <c r="N131" i="10"/>
  <c r="Q131" i="10" s="1"/>
  <c r="AT130" i="10"/>
  <c r="Q130" i="10"/>
  <c r="N130" i="10"/>
  <c r="AT129" i="10"/>
  <c r="N129" i="10"/>
  <c r="Q129" i="10" s="1"/>
  <c r="AT128" i="10"/>
  <c r="Q128" i="10"/>
  <c r="N128" i="10"/>
  <c r="AO127" i="10"/>
  <c r="AT127" i="10" s="1"/>
  <c r="N127" i="10"/>
  <c r="Q127" i="10" s="1"/>
  <c r="AT126" i="10"/>
  <c r="N126" i="10"/>
  <c r="Q126" i="10" s="1"/>
  <c r="AT125" i="10"/>
  <c r="N125" i="10"/>
  <c r="Q125" i="10" s="1"/>
  <c r="AT124" i="10"/>
  <c r="N124" i="10"/>
  <c r="Q124" i="10" s="1"/>
  <c r="AT123" i="10"/>
  <c r="Q123" i="10"/>
  <c r="N123" i="10"/>
  <c r="AT122" i="10"/>
  <c r="AT153" i="10" s="1"/>
  <c r="N122" i="10"/>
  <c r="Q122" i="10" s="1"/>
  <c r="AR120" i="10"/>
  <c r="AP120" i="10"/>
  <c r="AN120" i="10"/>
  <c r="AL120" i="10"/>
  <c r="AJ120" i="10"/>
  <c r="AF120" i="10"/>
  <c r="AD120" i="10"/>
  <c r="AB120" i="10"/>
  <c r="Z120" i="10"/>
  <c r="X120" i="10"/>
  <c r="V120" i="10"/>
  <c r="AL119" i="10"/>
  <c r="AC119" i="10"/>
  <c r="V119" i="10"/>
  <c r="AS114" i="10"/>
  <c r="AQ114" i="10"/>
  <c r="AO114" i="10"/>
  <c r="AM114" i="10"/>
  <c r="AK114" i="10"/>
  <c r="AG114" i="10"/>
  <c r="AE114" i="10"/>
  <c r="AC114" i="10"/>
  <c r="AA114" i="10"/>
  <c r="Y114" i="10"/>
  <c r="W114" i="10"/>
  <c r="T114" i="10"/>
  <c r="R114" i="10"/>
  <c r="P114" i="10"/>
  <c r="O114" i="10"/>
  <c r="M114" i="10"/>
  <c r="L114" i="10"/>
  <c r="K114" i="10"/>
  <c r="J114" i="10"/>
  <c r="I114" i="10"/>
  <c r="H114" i="10"/>
  <c r="G114" i="10"/>
  <c r="F114" i="10"/>
  <c r="E114" i="10"/>
  <c r="D114" i="10"/>
  <c r="C114" i="10"/>
  <c r="B114" i="10"/>
  <c r="AT113" i="10"/>
  <c r="Q113" i="10"/>
  <c r="N113" i="10"/>
  <c r="AT112" i="10"/>
  <c r="N112" i="10"/>
  <c r="Q112" i="10" s="1"/>
  <c r="AT111" i="10"/>
  <c r="N111" i="10"/>
  <c r="Q111" i="10" s="1"/>
  <c r="AT110" i="10"/>
  <c r="N110" i="10"/>
  <c r="Q110" i="10" s="1"/>
  <c r="AT109" i="10"/>
  <c r="N109" i="10"/>
  <c r="Q109" i="10" s="1"/>
  <c r="AT108" i="10"/>
  <c r="N108" i="10"/>
  <c r="Q108" i="10" s="1"/>
  <c r="AT107" i="10"/>
  <c r="Q107" i="10"/>
  <c r="N107" i="10"/>
  <c r="AT106" i="10"/>
  <c r="N106" i="10"/>
  <c r="Q106" i="10" s="1"/>
  <c r="AT105" i="10"/>
  <c r="N105" i="10"/>
  <c r="Q105" i="10" s="1"/>
  <c r="AT104" i="10"/>
  <c r="N104" i="10"/>
  <c r="Q104" i="10" s="1"/>
  <c r="AT103" i="10"/>
  <c r="N103" i="10"/>
  <c r="Q103" i="10" s="1"/>
  <c r="AT102" i="10"/>
  <c r="N102" i="10"/>
  <c r="Q102" i="10" s="1"/>
  <c r="AT101" i="10"/>
  <c r="Q101" i="10"/>
  <c r="N101" i="10"/>
  <c r="AT100" i="10"/>
  <c r="Q100" i="10"/>
  <c r="N100" i="10"/>
  <c r="AT99" i="10"/>
  <c r="N99" i="10"/>
  <c r="Q99" i="10" s="1"/>
  <c r="AT98" i="10"/>
  <c r="N98" i="10"/>
  <c r="Q98" i="10" s="1"/>
  <c r="AT97" i="10"/>
  <c r="N97" i="10"/>
  <c r="Q97" i="10" s="1"/>
  <c r="AT96" i="10"/>
  <c r="N96" i="10"/>
  <c r="Q96" i="10" s="1"/>
  <c r="AT95" i="10"/>
  <c r="Q95" i="10"/>
  <c r="N95" i="10"/>
  <c r="AT94" i="10"/>
  <c r="N94" i="10"/>
  <c r="Q94" i="10" s="1"/>
  <c r="AT93" i="10"/>
  <c r="N93" i="10"/>
  <c r="Q93" i="10" s="1"/>
  <c r="AT92" i="10"/>
  <c r="N92" i="10"/>
  <c r="Q92" i="10" s="1"/>
  <c r="AT91" i="10"/>
  <c r="N91" i="10"/>
  <c r="Q91" i="10" s="1"/>
  <c r="AT90" i="10"/>
  <c r="N90" i="10"/>
  <c r="Q90" i="10" s="1"/>
  <c r="AT89" i="10"/>
  <c r="AT114" i="10" s="1"/>
  <c r="Q89" i="10"/>
  <c r="N89" i="10"/>
  <c r="AT88" i="10"/>
  <c r="N88" i="10"/>
  <c r="Q88" i="10" s="1"/>
  <c r="AT87" i="10"/>
  <c r="N87" i="10"/>
  <c r="Q87" i="10" s="1"/>
  <c r="AT86" i="10"/>
  <c r="N86" i="10"/>
  <c r="Q86" i="10" s="1"/>
  <c r="AT85" i="10"/>
  <c r="N85" i="10"/>
  <c r="AT84" i="10"/>
  <c r="N84" i="10"/>
  <c r="Q84" i="10" s="1"/>
  <c r="AT83" i="10"/>
  <c r="Q83" i="10"/>
  <c r="N83" i="10"/>
  <c r="AR81" i="10"/>
  <c r="AP81" i="10"/>
  <c r="AN81" i="10"/>
  <c r="AL81" i="10"/>
  <c r="AJ81" i="10"/>
  <c r="AF81" i="10"/>
  <c r="AD81" i="10"/>
  <c r="AB81" i="10"/>
  <c r="Z81" i="10"/>
  <c r="X81" i="10"/>
  <c r="V81" i="10"/>
  <c r="AL80" i="10"/>
  <c r="AC80" i="10"/>
  <c r="V80" i="10"/>
  <c r="AS75" i="10"/>
  <c r="AQ75" i="10"/>
  <c r="AM75" i="10"/>
  <c r="AK75" i="10"/>
  <c r="AG75" i="10"/>
  <c r="AE75" i="10"/>
  <c r="AC75" i="10"/>
  <c r="AA75" i="10"/>
  <c r="Y75" i="10"/>
  <c r="W75" i="10"/>
  <c r="T75" i="10"/>
  <c r="R75" i="10"/>
  <c r="P75" i="10"/>
  <c r="O75" i="10"/>
  <c r="M75" i="10"/>
  <c r="L75" i="10"/>
  <c r="K75" i="10"/>
  <c r="J75" i="10"/>
  <c r="I75" i="10"/>
  <c r="H75" i="10"/>
  <c r="G75" i="10"/>
  <c r="F75" i="10"/>
  <c r="E75" i="10"/>
  <c r="D75" i="10"/>
  <c r="C75" i="10"/>
  <c r="B75" i="10"/>
  <c r="AT74" i="10"/>
  <c r="AT73" i="10"/>
  <c r="AT72" i="10"/>
  <c r="AT71" i="10"/>
  <c r="N71" i="10"/>
  <c r="Q71" i="10" s="1"/>
  <c r="AT70" i="10"/>
  <c r="N70" i="10"/>
  <c r="Q70" i="10" s="1"/>
  <c r="AT69" i="10"/>
  <c r="N69" i="10"/>
  <c r="Q69" i="10" s="1"/>
  <c r="AT68" i="10"/>
  <c r="N68" i="10"/>
  <c r="Q68" i="10" s="1"/>
  <c r="AT67" i="10"/>
  <c r="Q67" i="10"/>
  <c r="N67" i="10"/>
  <c r="AT66" i="10"/>
  <c r="N66" i="10"/>
  <c r="Q66" i="10" s="1"/>
  <c r="AT65" i="10"/>
  <c r="N65" i="10"/>
  <c r="Q65" i="10" s="1"/>
  <c r="AT64" i="10"/>
  <c r="N64" i="10"/>
  <c r="Q64" i="10" s="1"/>
  <c r="AT63" i="10"/>
  <c r="N63" i="10"/>
  <c r="Q63" i="10" s="1"/>
  <c r="AT62" i="10"/>
  <c r="N62" i="10"/>
  <c r="Q62" i="10" s="1"/>
  <c r="AT61" i="10"/>
  <c r="Q61" i="10"/>
  <c r="N61" i="10"/>
  <c r="AT60" i="10"/>
  <c r="N60" i="10"/>
  <c r="Q60" i="10" s="1"/>
  <c r="AT59" i="10"/>
  <c r="N59" i="10"/>
  <c r="Q59" i="10" s="1"/>
  <c r="AT58" i="10"/>
  <c r="N58" i="10"/>
  <c r="Q58" i="10" s="1"/>
  <c r="AT57" i="10"/>
  <c r="N57" i="10"/>
  <c r="Q57" i="10" s="1"/>
  <c r="AT56" i="10"/>
  <c r="N56" i="10"/>
  <c r="Q56" i="10" s="1"/>
  <c r="AT55" i="10"/>
  <c r="Q55" i="10"/>
  <c r="N55" i="10"/>
  <c r="AT54" i="10"/>
  <c r="N54" i="10"/>
  <c r="Q54" i="10" s="1"/>
  <c r="AT53" i="10"/>
  <c r="N53" i="10"/>
  <c r="Q53" i="10" s="1"/>
  <c r="AT52" i="10"/>
  <c r="N52" i="10"/>
  <c r="Q52" i="10" s="1"/>
  <c r="AT51" i="10"/>
  <c r="N51" i="10"/>
  <c r="Q51" i="10" s="1"/>
  <c r="AT50" i="10"/>
  <c r="N50" i="10"/>
  <c r="Q50" i="10" s="1"/>
  <c r="AO49" i="10"/>
  <c r="AO75" i="10" s="1"/>
  <c r="N49" i="10"/>
  <c r="Q49" i="10" s="1"/>
  <c r="AT48" i="10"/>
  <c r="Q48" i="10"/>
  <c r="N48" i="10"/>
  <c r="AT47" i="10"/>
  <c r="N47" i="10"/>
  <c r="Q47" i="10" s="1"/>
  <c r="AT46" i="10"/>
  <c r="N46" i="10"/>
  <c r="Q46" i="10" s="1"/>
  <c r="AT45" i="10"/>
  <c r="Q45" i="10"/>
  <c r="N45" i="10"/>
  <c r="AT44" i="10"/>
  <c r="N44" i="10"/>
  <c r="AR42" i="10"/>
  <c r="AP42" i="10"/>
  <c r="AN42" i="10"/>
  <c r="AL42" i="10"/>
  <c r="AF42" i="10"/>
  <c r="AD42" i="10"/>
  <c r="AB42" i="10"/>
  <c r="Z42" i="10"/>
  <c r="X42" i="10"/>
  <c r="V42" i="10"/>
  <c r="AL41" i="10"/>
  <c r="AC41" i="10"/>
  <c r="V41" i="10"/>
  <c r="AS36" i="10"/>
  <c r="AQ36" i="10"/>
  <c r="AO36" i="10"/>
  <c r="AM36" i="10"/>
  <c r="AK36" i="10"/>
  <c r="AG36" i="10"/>
  <c r="AE36" i="10"/>
  <c r="AC36" i="10"/>
  <c r="AA36" i="10"/>
  <c r="Y36" i="10"/>
  <c r="W36" i="10"/>
  <c r="T36" i="10"/>
  <c r="R36" i="10"/>
  <c r="P36" i="10"/>
  <c r="O36" i="10"/>
  <c r="L36" i="10"/>
  <c r="K36" i="10"/>
  <c r="J36" i="10"/>
  <c r="I36" i="10"/>
  <c r="H36" i="10"/>
  <c r="G36" i="10"/>
  <c r="F36" i="10"/>
  <c r="E36" i="10"/>
  <c r="D36" i="10"/>
  <c r="C36" i="10"/>
  <c r="B36" i="10"/>
  <c r="AT35" i="10"/>
  <c r="N35" i="10"/>
  <c r="Q35" i="10" s="1"/>
  <c r="AT34" i="10"/>
  <c r="Q34" i="10"/>
  <c r="N34" i="10"/>
  <c r="AT33" i="10"/>
  <c r="Q33" i="10"/>
  <c r="N33" i="10"/>
  <c r="AT32" i="10"/>
  <c r="N32" i="10"/>
  <c r="Q32" i="10" s="1"/>
  <c r="AT31" i="10"/>
  <c r="N31" i="10"/>
  <c r="Q31" i="10" s="1"/>
  <c r="AT30" i="10"/>
  <c r="Q30" i="10"/>
  <c r="N30" i="10"/>
  <c r="AT29" i="10"/>
  <c r="N29" i="10"/>
  <c r="Q29" i="10" s="1"/>
  <c r="AT28" i="10"/>
  <c r="Q28" i="10"/>
  <c r="N28" i="10"/>
  <c r="AT27" i="10"/>
  <c r="N27" i="10"/>
  <c r="Q27" i="10" s="1"/>
  <c r="AT26" i="10"/>
  <c r="Q26" i="10"/>
  <c r="N26" i="10"/>
  <c r="AT25" i="10"/>
  <c r="Q25" i="10"/>
  <c r="N25" i="10"/>
  <c r="AT24" i="10"/>
  <c r="N24" i="10"/>
  <c r="Q24" i="10" s="1"/>
  <c r="AT23" i="10"/>
  <c r="N23" i="10"/>
  <c r="Q23" i="10" s="1"/>
  <c r="AT22" i="10"/>
  <c r="Q22" i="10"/>
  <c r="N22" i="10"/>
  <c r="AT21" i="10"/>
  <c r="Q21" i="10"/>
  <c r="N21" i="10"/>
  <c r="AT20" i="10"/>
  <c r="N20" i="10"/>
  <c r="Q20" i="10" s="1"/>
  <c r="AT19" i="10"/>
  <c r="N19" i="10"/>
  <c r="Q19" i="10" s="1"/>
  <c r="AT18" i="10"/>
  <c r="Q18" i="10"/>
  <c r="N18" i="10"/>
  <c r="AT17" i="10"/>
  <c r="N17" i="10"/>
  <c r="Q17" i="10" s="1"/>
  <c r="AT16" i="10"/>
  <c r="Q16" i="10"/>
  <c r="N16" i="10"/>
  <c r="AT15" i="10"/>
  <c r="N15" i="10"/>
  <c r="Q15" i="10" s="1"/>
  <c r="AT14" i="10"/>
  <c r="Q14" i="10"/>
  <c r="N14" i="10"/>
  <c r="AT13" i="10"/>
  <c r="Q13" i="10"/>
  <c r="N13" i="10"/>
  <c r="AT12" i="10"/>
  <c r="N12" i="10"/>
  <c r="Q12" i="10" s="1"/>
  <c r="AT11" i="10"/>
  <c r="N11" i="10"/>
  <c r="Q11" i="10" s="1"/>
  <c r="AT10" i="10"/>
  <c r="Q10" i="10"/>
  <c r="N10" i="10"/>
  <c r="AT9" i="10"/>
  <c r="Q9" i="10"/>
  <c r="N9" i="10"/>
  <c r="AT8" i="10"/>
  <c r="N8" i="10"/>
  <c r="Q8" i="10" s="1"/>
  <c r="AT7" i="10"/>
  <c r="N7" i="10"/>
  <c r="Q7" i="10" s="1"/>
  <c r="A7" i="10"/>
  <c r="AT6" i="10"/>
  <c r="Q6" i="10"/>
  <c r="N6" i="10"/>
  <c r="A6" i="10"/>
  <c r="U6" i="10" s="1"/>
  <c r="AT5" i="10"/>
  <c r="AT36" i="10" s="1"/>
  <c r="U5" i="10"/>
  <c r="AL2" i="10"/>
  <c r="AC2" i="10"/>
  <c r="V2" i="10"/>
  <c r="AR465" i="9"/>
  <c r="AP465" i="9"/>
  <c r="AN465" i="9"/>
  <c r="AL465" i="9"/>
  <c r="AJ465" i="9"/>
  <c r="AF465" i="9"/>
  <c r="AD465" i="9"/>
  <c r="AB465" i="9"/>
  <c r="Z465" i="9"/>
  <c r="X465" i="9"/>
  <c r="V465" i="9"/>
  <c r="S465" i="9"/>
  <c r="R465" i="9"/>
  <c r="P465" i="9"/>
  <c r="O465" i="9"/>
  <c r="M465" i="9"/>
  <c r="L465" i="9"/>
  <c r="K465" i="9"/>
  <c r="J465" i="9"/>
  <c r="I465" i="9"/>
  <c r="H465" i="9"/>
  <c r="G465" i="9"/>
  <c r="F465" i="9"/>
  <c r="E465" i="9"/>
  <c r="D465" i="9"/>
  <c r="C465" i="9"/>
  <c r="B465" i="9"/>
  <c r="AS464" i="9"/>
  <c r="Q464" i="9"/>
  <c r="N464" i="9"/>
  <c r="AS463" i="9"/>
  <c r="N463" i="9"/>
  <c r="Q463" i="9" s="1"/>
  <c r="AS462" i="9"/>
  <c r="N462" i="9"/>
  <c r="Q462" i="9" s="1"/>
  <c r="AS461" i="9"/>
  <c r="Q461" i="9"/>
  <c r="N461" i="9"/>
  <c r="AS460" i="9"/>
  <c r="N460" i="9"/>
  <c r="Q460" i="9" s="1"/>
  <c r="AS459" i="9"/>
  <c r="N459" i="9"/>
  <c r="Q459" i="9" s="1"/>
  <c r="AS458" i="9"/>
  <c r="AS457" i="9"/>
  <c r="N457" i="9"/>
  <c r="Q457" i="9" s="1"/>
  <c r="AS456" i="9"/>
  <c r="N456" i="9"/>
  <c r="Q456" i="9" s="1"/>
  <c r="AS455" i="9"/>
  <c r="N455" i="9"/>
  <c r="Q455" i="9" s="1"/>
  <c r="AS454" i="9"/>
  <c r="Q454" i="9"/>
  <c r="N454" i="9"/>
  <c r="AS453" i="9"/>
  <c r="N453" i="9"/>
  <c r="Q453" i="9" s="1"/>
  <c r="N452" i="9"/>
  <c r="Q452" i="9" s="1"/>
  <c r="AS451" i="9"/>
  <c r="Q451" i="9"/>
  <c r="N451" i="9"/>
  <c r="AS450" i="9"/>
  <c r="N450" i="9"/>
  <c r="Q450" i="9" s="1"/>
  <c r="AS449" i="9"/>
  <c r="Q449" i="9"/>
  <c r="N449" i="9"/>
  <c r="AS448" i="9"/>
  <c r="N448" i="9"/>
  <c r="Q448" i="9" s="1"/>
  <c r="AS447" i="9"/>
  <c r="Q447" i="9"/>
  <c r="N447" i="9"/>
  <c r="AS446" i="9"/>
  <c r="N446" i="9"/>
  <c r="Q446" i="9" s="1"/>
  <c r="AS445" i="9"/>
  <c r="N445" i="9"/>
  <c r="Q445" i="9" s="1"/>
  <c r="AS444" i="9"/>
  <c r="N444" i="9"/>
  <c r="Q444" i="9" s="1"/>
  <c r="AS443" i="9"/>
  <c r="Q443" i="9"/>
  <c r="N443" i="9"/>
  <c r="AS442" i="9"/>
  <c r="N442" i="9"/>
  <c r="Q442" i="9" s="1"/>
  <c r="AS441" i="9"/>
  <c r="N441" i="9"/>
  <c r="Q441" i="9" s="1"/>
  <c r="AS440" i="9"/>
  <c r="N440" i="9"/>
  <c r="Q440" i="9" s="1"/>
  <c r="AS439" i="9"/>
  <c r="Q439" i="9"/>
  <c r="N439" i="9"/>
  <c r="AS438" i="9"/>
  <c r="N438" i="9"/>
  <c r="Q438" i="9" s="1"/>
  <c r="AS437" i="9"/>
  <c r="Q437" i="9"/>
  <c r="N437" i="9"/>
  <c r="AS436" i="9"/>
  <c r="N436" i="9"/>
  <c r="Q436" i="9" s="1"/>
  <c r="AS435" i="9"/>
  <c r="AS465" i="9" s="1"/>
  <c r="Q435" i="9"/>
  <c r="N435" i="9"/>
  <c r="AS434" i="9"/>
  <c r="Q434" i="9"/>
  <c r="N434" i="9"/>
  <c r="AQ432" i="9"/>
  <c r="AO432" i="9"/>
  <c r="AM432" i="9"/>
  <c r="AK432" i="9"/>
  <c r="AI432" i="9"/>
  <c r="AE432" i="9"/>
  <c r="AC432" i="9"/>
  <c r="AA432" i="9"/>
  <c r="Y432" i="9"/>
  <c r="W432" i="9"/>
  <c r="U432" i="9"/>
  <c r="AK431" i="9"/>
  <c r="AB431" i="9"/>
  <c r="U431" i="9"/>
  <c r="AR426" i="9"/>
  <c r="AP426" i="9"/>
  <c r="AL426" i="9"/>
  <c r="AJ426" i="9"/>
  <c r="AD426" i="9"/>
  <c r="AB426" i="9"/>
  <c r="Z426" i="9"/>
  <c r="X426" i="9"/>
  <c r="V426" i="9"/>
  <c r="S426" i="9"/>
  <c r="R426" i="9"/>
  <c r="P426" i="9"/>
  <c r="O426" i="9"/>
  <c r="M426" i="9"/>
  <c r="L426" i="9"/>
  <c r="K426" i="9"/>
  <c r="J426" i="9"/>
  <c r="I426" i="9"/>
  <c r="H426" i="9"/>
  <c r="G426" i="9"/>
  <c r="F426" i="9"/>
  <c r="E426" i="9"/>
  <c r="D426" i="9"/>
  <c r="C426" i="9"/>
  <c r="B426" i="9"/>
  <c r="AS425" i="9"/>
  <c r="AS424" i="9"/>
  <c r="Q424" i="9"/>
  <c r="N424" i="9"/>
  <c r="AS423" i="9"/>
  <c r="N423" i="9"/>
  <c r="Q423" i="9" s="1"/>
  <c r="AS422" i="9"/>
  <c r="N422" i="9"/>
  <c r="Q422" i="9" s="1"/>
  <c r="AS421" i="9"/>
  <c r="Q421" i="9"/>
  <c r="N421" i="9"/>
  <c r="AS420" i="9"/>
  <c r="N420" i="9"/>
  <c r="Q420" i="9" s="1"/>
  <c r="AS419" i="9"/>
  <c r="Q419" i="9"/>
  <c r="N419" i="9"/>
  <c r="AS418" i="9"/>
  <c r="N418" i="9"/>
  <c r="Q418" i="9" s="1"/>
  <c r="AS417" i="9"/>
  <c r="Q417" i="9"/>
  <c r="N417" i="9"/>
  <c r="AS416" i="9"/>
  <c r="Q416" i="9"/>
  <c r="N416" i="9"/>
  <c r="AS415" i="9"/>
  <c r="N415" i="9"/>
  <c r="Q415" i="9" s="1"/>
  <c r="AS414" i="9"/>
  <c r="Q414" i="9"/>
  <c r="N414" i="9"/>
  <c r="AS413" i="9"/>
  <c r="N413" i="9"/>
  <c r="Q413" i="9" s="1"/>
  <c r="AS412" i="9"/>
  <c r="N412" i="9"/>
  <c r="Q412" i="9" s="1"/>
  <c r="AS411" i="9"/>
  <c r="Q411" i="9"/>
  <c r="N411" i="9"/>
  <c r="AS410" i="9"/>
  <c r="Q410" i="9"/>
  <c r="N410" i="9"/>
  <c r="AS409" i="9"/>
  <c r="N409" i="9"/>
  <c r="Q409" i="9" s="1"/>
  <c r="AS408" i="9"/>
  <c r="N408" i="9"/>
  <c r="Q408" i="9" s="1"/>
  <c r="AS407" i="9"/>
  <c r="N407" i="9"/>
  <c r="Q407" i="9" s="1"/>
  <c r="AS406" i="9"/>
  <c r="N406" i="9"/>
  <c r="Q406" i="9" s="1"/>
  <c r="AS405" i="9"/>
  <c r="Q405" i="9"/>
  <c r="N405" i="9"/>
  <c r="AN404" i="9"/>
  <c r="AN426" i="9" s="1"/>
  <c r="Q404" i="9"/>
  <c r="N404" i="9"/>
  <c r="AS403" i="9"/>
  <c r="Q403" i="9"/>
  <c r="N403" i="9"/>
  <c r="AS402" i="9"/>
  <c r="N402" i="9"/>
  <c r="Q402" i="9" s="1"/>
  <c r="AS401" i="9"/>
  <c r="N401" i="9"/>
  <c r="Q401" i="9" s="1"/>
  <c r="AS400" i="9"/>
  <c r="N400" i="9"/>
  <c r="Q400" i="9" s="1"/>
  <c r="AS399" i="9"/>
  <c r="N399" i="9"/>
  <c r="Q399" i="9" s="1"/>
  <c r="AS398" i="9"/>
  <c r="Q398" i="9"/>
  <c r="N398" i="9"/>
  <c r="AS397" i="9"/>
  <c r="AF397" i="9"/>
  <c r="AF426" i="9" s="1"/>
  <c r="Q397" i="9"/>
  <c r="N397" i="9"/>
  <c r="AS396" i="9"/>
  <c r="Q396" i="9"/>
  <c r="N396" i="9"/>
  <c r="AS395" i="9"/>
  <c r="N395" i="9"/>
  <c r="Q395" i="9" s="1"/>
  <c r="AQ393" i="9"/>
  <c r="AO393" i="9"/>
  <c r="AM393" i="9"/>
  <c r="AK393" i="9"/>
  <c r="AI393" i="9"/>
  <c r="AE393" i="9"/>
  <c r="AC393" i="9"/>
  <c r="AA393" i="9"/>
  <c r="Y393" i="9"/>
  <c r="W393" i="9"/>
  <c r="U393" i="9"/>
  <c r="AK392" i="9"/>
  <c r="AB392" i="9"/>
  <c r="U392" i="9"/>
  <c r="AR387" i="9"/>
  <c r="AP387" i="9"/>
  <c r="AL387" i="9"/>
  <c r="AJ387" i="9"/>
  <c r="AF387" i="9"/>
  <c r="AD387" i="9"/>
  <c r="AB387" i="9"/>
  <c r="Z387" i="9"/>
  <c r="X387" i="9"/>
  <c r="V387" i="9"/>
  <c r="S387" i="9"/>
  <c r="R387" i="9"/>
  <c r="P387" i="9"/>
  <c r="O387" i="9"/>
  <c r="M387" i="9"/>
  <c r="L387" i="9"/>
  <c r="K387" i="9"/>
  <c r="J387" i="9"/>
  <c r="I387" i="9"/>
  <c r="H387" i="9"/>
  <c r="G387" i="9"/>
  <c r="F387" i="9"/>
  <c r="E387" i="9"/>
  <c r="D387" i="9"/>
  <c r="C387" i="9"/>
  <c r="B387" i="9"/>
  <c r="AS386" i="9"/>
  <c r="Q386" i="9"/>
  <c r="N386" i="9"/>
  <c r="AS385" i="9"/>
  <c r="N385" i="9"/>
  <c r="Q385" i="9" s="1"/>
  <c r="AS384" i="9"/>
  <c r="Q384" i="9"/>
  <c r="N384" i="9"/>
  <c r="AS383" i="9"/>
  <c r="N383" i="9"/>
  <c r="Q383" i="9" s="1"/>
  <c r="AS382" i="9"/>
  <c r="N382" i="9"/>
  <c r="Q382" i="9" s="1"/>
  <c r="AS381" i="9"/>
  <c r="Q381" i="9"/>
  <c r="N381" i="9"/>
  <c r="AS380" i="9"/>
  <c r="Q380" i="9"/>
  <c r="N380" i="9"/>
  <c r="AS379" i="9"/>
  <c r="N379" i="9"/>
  <c r="Q379" i="9" s="1"/>
  <c r="AS378" i="9"/>
  <c r="N378" i="9"/>
  <c r="Q378" i="9" s="1"/>
  <c r="AS377" i="9"/>
  <c r="N377" i="9"/>
  <c r="Q377" i="9" s="1"/>
  <c r="AS376" i="9"/>
  <c r="N376" i="9"/>
  <c r="Q376" i="9" s="1"/>
  <c r="AS375" i="9"/>
  <c r="Q375" i="9"/>
  <c r="N375" i="9"/>
  <c r="AS374" i="9"/>
  <c r="Q374" i="9"/>
  <c r="N374" i="9"/>
  <c r="AS373" i="9"/>
  <c r="N373" i="9"/>
  <c r="Q373" i="9" s="1"/>
  <c r="AS372" i="9"/>
  <c r="Q372" i="9"/>
  <c r="N372" i="9"/>
  <c r="AS371" i="9"/>
  <c r="N371" i="9"/>
  <c r="Q371" i="9" s="1"/>
  <c r="AS370" i="9"/>
  <c r="Q370" i="9"/>
  <c r="N370" i="9"/>
  <c r="AS369" i="9"/>
  <c r="N369" i="9"/>
  <c r="Q369" i="9" s="1"/>
  <c r="AS368" i="9"/>
  <c r="Q368" i="9"/>
  <c r="N368" i="9"/>
  <c r="AS367" i="9"/>
  <c r="N367" i="9"/>
  <c r="Q367" i="9" s="1"/>
  <c r="AS366" i="9"/>
  <c r="Q366" i="9"/>
  <c r="N366" i="9"/>
  <c r="AS365" i="9"/>
  <c r="N365" i="9"/>
  <c r="Q365" i="9" s="1"/>
  <c r="AS364" i="9"/>
  <c r="Q364" i="9"/>
  <c r="N364" i="9"/>
  <c r="AS363" i="9"/>
  <c r="N363" i="9"/>
  <c r="Q363" i="9" s="1"/>
  <c r="AN362" i="9"/>
  <c r="AN387" i="9" s="1"/>
  <c r="N362" i="9"/>
  <c r="Q362" i="9" s="1"/>
  <c r="AS361" i="9"/>
  <c r="Q361" i="9"/>
  <c r="N361" i="9"/>
  <c r="AS360" i="9"/>
  <c r="N360" i="9"/>
  <c r="Q360" i="9" s="1"/>
  <c r="AS359" i="9"/>
  <c r="Q359" i="9"/>
  <c r="N359" i="9"/>
  <c r="AS358" i="9"/>
  <c r="N358" i="9"/>
  <c r="Q358" i="9" s="1"/>
  <c r="AS357" i="9"/>
  <c r="Q357" i="9"/>
  <c r="N357" i="9"/>
  <c r="AS356" i="9"/>
  <c r="N356" i="9"/>
  <c r="AQ354" i="9"/>
  <c r="AO354" i="9"/>
  <c r="AM354" i="9"/>
  <c r="AK354" i="9"/>
  <c r="AI354" i="9"/>
  <c r="AE354" i="9"/>
  <c r="AC354" i="9"/>
  <c r="AA354" i="9"/>
  <c r="Y354" i="9"/>
  <c r="W354" i="9"/>
  <c r="U354" i="9"/>
  <c r="AK353" i="9"/>
  <c r="AB353" i="9"/>
  <c r="U353" i="9"/>
  <c r="AS348" i="9"/>
  <c r="AR348" i="9"/>
  <c r="AP348" i="9"/>
  <c r="AN348" i="9"/>
  <c r="AL348" i="9"/>
  <c r="AJ348" i="9"/>
  <c r="AH348" i="9"/>
  <c r="AF348" i="9"/>
  <c r="AD348" i="9"/>
  <c r="AB348" i="9"/>
  <c r="Z348" i="9"/>
  <c r="X348" i="9"/>
  <c r="V348" i="9"/>
  <c r="S348" i="9"/>
  <c r="R348" i="9"/>
  <c r="P348" i="9"/>
  <c r="O348" i="9"/>
  <c r="M348" i="9"/>
  <c r="L348" i="9"/>
  <c r="K348" i="9"/>
  <c r="J348" i="9"/>
  <c r="I348" i="9"/>
  <c r="H348" i="9"/>
  <c r="G348" i="9"/>
  <c r="F348" i="9"/>
  <c r="E348" i="9"/>
  <c r="D348" i="9"/>
  <c r="C348" i="9"/>
  <c r="B348" i="9"/>
  <c r="AS347" i="9"/>
  <c r="AS346" i="9"/>
  <c r="Q346" i="9"/>
  <c r="N346" i="9"/>
  <c r="AS345" i="9"/>
  <c r="N345" i="9"/>
  <c r="Q345" i="9" s="1"/>
  <c r="AS344" i="9"/>
  <c r="Q344" i="9"/>
  <c r="N344" i="9"/>
  <c r="AS343" i="9"/>
  <c r="N343" i="9"/>
  <c r="Q343" i="9" s="1"/>
  <c r="AS342" i="9"/>
  <c r="Q342" i="9"/>
  <c r="N342" i="9"/>
  <c r="AS341" i="9"/>
  <c r="N341" i="9"/>
  <c r="Q341" i="9" s="1"/>
  <c r="AS340" i="9"/>
  <c r="N340" i="9"/>
  <c r="Q340" i="9" s="1"/>
  <c r="AS339" i="9"/>
  <c r="N339" i="9"/>
  <c r="Q339" i="9" s="1"/>
  <c r="AS338" i="9"/>
  <c r="Q338" i="9"/>
  <c r="N338" i="9"/>
  <c r="AS337" i="9"/>
  <c r="N337" i="9"/>
  <c r="Q337" i="9" s="1"/>
  <c r="AS336" i="9"/>
  <c r="Q336" i="9"/>
  <c r="N336" i="9"/>
  <c r="AS335" i="9"/>
  <c r="N335" i="9"/>
  <c r="Q335" i="9" s="1"/>
  <c r="AS334" i="9"/>
  <c r="N334" i="9"/>
  <c r="Q334" i="9" s="1"/>
  <c r="AS333" i="9"/>
  <c r="N333" i="9"/>
  <c r="Q333" i="9" s="1"/>
  <c r="AS332" i="9"/>
  <c r="Q332" i="9"/>
  <c r="N332" i="9"/>
  <c r="AS331" i="9"/>
  <c r="N331" i="9"/>
  <c r="Q331" i="9" s="1"/>
  <c r="AS330" i="9"/>
  <c r="Q330" i="9"/>
  <c r="N330" i="9"/>
  <c r="AS329" i="9"/>
  <c r="N329" i="9"/>
  <c r="Q329" i="9" s="1"/>
  <c r="AS328" i="9"/>
  <c r="N328" i="9"/>
  <c r="Q328" i="9" s="1"/>
  <c r="AS327" i="9"/>
  <c r="N327" i="9"/>
  <c r="Q327" i="9" s="1"/>
  <c r="AS326" i="9"/>
  <c r="Q326" i="9"/>
  <c r="N326" i="9"/>
  <c r="AS325" i="9"/>
  <c r="N325" i="9"/>
  <c r="Q325" i="9" s="1"/>
  <c r="AS324" i="9"/>
  <c r="Q324" i="9"/>
  <c r="N324" i="9"/>
  <c r="AS323" i="9"/>
  <c r="N323" i="9"/>
  <c r="Q323" i="9" s="1"/>
  <c r="AS322" i="9"/>
  <c r="N322" i="9"/>
  <c r="Q322" i="9" s="1"/>
  <c r="AS321" i="9"/>
  <c r="N321" i="9"/>
  <c r="Q321" i="9" s="1"/>
  <c r="AS320" i="9"/>
  <c r="Q320" i="9"/>
  <c r="N320" i="9"/>
  <c r="AS319" i="9"/>
  <c r="N319" i="9"/>
  <c r="Q319" i="9" s="1"/>
  <c r="AS318" i="9"/>
  <c r="Q318" i="9"/>
  <c r="N318" i="9"/>
  <c r="AS317" i="9"/>
  <c r="N317" i="9"/>
  <c r="N348" i="9" s="1"/>
  <c r="AQ315" i="9"/>
  <c r="AO315" i="9"/>
  <c r="AM315" i="9"/>
  <c r="AK315" i="9"/>
  <c r="AI315" i="9"/>
  <c r="AE315" i="9"/>
  <c r="AC315" i="9"/>
  <c r="AA315" i="9"/>
  <c r="Y315" i="9"/>
  <c r="W315" i="9"/>
  <c r="U315" i="9"/>
  <c r="AK314" i="9"/>
  <c r="AB314" i="9"/>
  <c r="U314" i="9"/>
  <c r="AR309" i="9"/>
  <c r="AP309" i="9"/>
  <c r="AN309" i="9"/>
  <c r="AL309" i="9"/>
  <c r="AJ309" i="9"/>
  <c r="AH309" i="9"/>
  <c r="AF309" i="9"/>
  <c r="AD309" i="9"/>
  <c r="AB309" i="9"/>
  <c r="Z309" i="9"/>
  <c r="X309" i="9"/>
  <c r="V309" i="9"/>
  <c r="S309" i="9"/>
  <c r="R309" i="9"/>
  <c r="P309" i="9"/>
  <c r="O309" i="9"/>
  <c r="M309" i="9"/>
  <c r="L309" i="9"/>
  <c r="K309" i="9"/>
  <c r="J309" i="9"/>
  <c r="I309" i="9"/>
  <c r="H309" i="9"/>
  <c r="G309" i="9"/>
  <c r="F309" i="9"/>
  <c r="E309" i="9"/>
  <c r="D309" i="9"/>
  <c r="C309" i="9"/>
  <c r="B309" i="9"/>
  <c r="AS308" i="9"/>
  <c r="N308" i="9"/>
  <c r="Q308" i="9" s="1"/>
  <c r="AS307" i="9"/>
  <c r="Q307" i="9"/>
  <c r="N307" i="9"/>
  <c r="AS306" i="9"/>
  <c r="N306" i="9"/>
  <c r="Q306" i="9" s="1"/>
  <c r="AS305" i="9"/>
  <c r="N305" i="9"/>
  <c r="Q305" i="9" s="1"/>
  <c r="AS304" i="9"/>
  <c r="N304" i="9"/>
  <c r="Q304" i="9" s="1"/>
  <c r="AS303" i="9"/>
  <c r="Q303" i="9"/>
  <c r="N303" i="9"/>
  <c r="AS302" i="9"/>
  <c r="N302" i="9"/>
  <c r="Q302" i="9" s="1"/>
  <c r="AS301" i="9"/>
  <c r="Q301" i="9"/>
  <c r="N301" i="9"/>
  <c r="AS300" i="9"/>
  <c r="N300" i="9"/>
  <c r="Q300" i="9" s="1"/>
  <c r="AS299" i="9"/>
  <c r="N299" i="9"/>
  <c r="Q299" i="9" s="1"/>
  <c r="AS298" i="9"/>
  <c r="N298" i="9"/>
  <c r="Q298" i="9" s="1"/>
  <c r="AS297" i="9"/>
  <c r="Q297" i="9"/>
  <c r="N297" i="9"/>
  <c r="AS296" i="9"/>
  <c r="N296" i="9"/>
  <c r="Q296" i="9" s="1"/>
  <c r="AS295" i="9"/>
  <c r="Q295" i="9"/>
  <c r="N295" i="9"/>
  <c r="AS294" i="9"/>
  <c r="N294" i="9"/>
  <c r="Q294" i="9" s="1"/>
  <c r="AS293" i="9"/>
  <c r="N293" i="9"/>
  <c r="Q293" i="9" s="1"/>
  <c r="AS292" i="9"/>
  <c r="N292" i="9"/>
  <c r="Q292" i="9" s="1"/>
  <c r="AS291" i="9"/>
  <c r="Q291" i="9"/>
  <c r="N291" i="9"/>
  <c r="AS290" i="9"/>
  <c r="N290" i="9"/>
  <c r="Q290" i="9" s="1"/>
  <c r="AS289" i="9"/>
  <c r="Q289" i="9"/>
  <c r="N289" i="9"/>
  <c r="AS288" i="9"/>
  <c r="N288" i="9"/>
  <c r="Q288" i="9" s="1"/>
  <c r="AS287" i="9"/>
  <c r="N287" i="9"/>
  <c r="Q287" i="9" s="1"/>
  <c r="AS286" i="9"/>
  <c r="N286" i="9"/>
  <c r="Q286" i="9" s="1"/>
  <c r="AS285" i="9"/>
  <c r="Q285" i="9"/>
  <c r="N285" i="9"/>
  <c r="AS284" i="9"/>
  <c r="N284" i="9"/>
  <c r="Q284" i="9" s="1"/>
  <c r="AS283" i="9"/>
  <c r="Q283" i="9"/>
  <c r="N283" i="9"/>
  <c r="AS282" i="9"/>
  <c r="N282" i="9"/>
  <c r="Q282" i="9" s="1"/>
  <c r="AS281" i="9"/>
  <c r="N281" i="9"/>
  <c r="Q281" i="9" s="1"/>
  <c r="AS280" i="9"/>
  <c r="N280" i="9"/>
  <c r="Q280" i="9" s="1"/>
  <c r="AS279" i="9"/>
  <c r="Q279" i="9"/>
  <c r="N279" i="9"/>
  <c r="AS278" i="9"/>
  <c r="N278" i="9"/>
  <c r="AQ276" i="9"/>
  <c r="AO276" i="9"/>
  <c r="AM276" i="9"/>
  <c r="AK276" i="9"/>
  <c r="AI276" i="9"/>
  <c r="AE276" i="9"/>
  <c r="AC276" i="9"/>
  <c r="AA276" i="9"/>
  <c r="Y276" i="9"/>
  <c r="W276" i="9"/>
  <c r="U276" i="9"/>
  <c r="AK275" i="9"/>
  <c r="AB275" i="9"/>
  <c r="U275" i="9"/>
  <c r="AR270" i="9"/>
  <c r="AP270" i="9"/>
  <c r="AN270" i="9"/>
  <c r="AL270" i="9"/>
  <c r="AJ270" i="9"/>
  <c r="AH270" i="9"/>
  <c r="AF270" i="9"/>
  <c r="AD270" i="9"/>
  <c r="AB270" i="9"/>
  <c r="Z270" i="9"/>
  <c r="X270" i="9"/>
  <c r="V270" i="9"/>
  <c r="S270" i="9"/>
  <c r="R270" i="9"/>
  <c r="P270" i="9"/>
  <c r="O270" i="9"/>
  <c r="M270" i="9"/>
  <c r="L270" i="9"/>
  <c r="K270" i="9"/>
  <c r="J270" i="9"/>
  <c r="I270" i="9"/>
  <c r="H270" i="9"/>
  <c r="G270" i="9"/>
  <c r="F270" i="9"/>
  <c r="E270" i="9"/>
  <c r="D270" i="9"/>
  <c r="C270" i="9"/>
  <c r="B270" i="9"/>
  <c r="AS269" i="9"/>
  <c r="N269" i="9"/>
  <c r="Q269" i="9" s="1"/>
  <c r="AS268" i="9"/>
  <c r="Q268" i="9"/>
  <c r="N268" i="9"/>
  <c r="AS267" i="9"/>
  <c r="N267" i="9"/>
  <c r="Q267" i="9" s="1"/>
  <c r="AS266" i="9"/>
  <c r="Q266" i="9"/>
  <c r="N266" i="9"/>
  <c r="AS265" i="9"/>
  <c r="N265" i="9"/>
  <c r="Q265" i="9" s="1"/>
  <c r="AS264" i="9"/>
  <c r="N264" i="9"/>
  <c r="Q264" i="9" s="1"/>
  <c r="AS263" i="9"/>
  <c r="N263" i="9"/>
  <c r="Q263" i="9" s="1"/>
  <c r="AS262" i="9"/>
  <c r="Q262" i="9"/>
  <c r="N262" i="9"/>
  <c r="AS261" i="9"/>
  <c r="N261" i="9"/>
  <c r="Q261" i="9" s="1"/>
  <c r="AS260" i="9"/>
  <c r="Q260" i="9"/>
  <c r="N260" i="9"/>
  <c r="AS259" i="9"/>
  <c r="N259" i="9"/>
  <c r="Q259" i="9" s="1"/>
  <c r="AS258" i="9"/>
  <c r="N258" i="9"/>
  <c r="Q258" i="9" s="1"/>
  <c r="AS257" i="9"/>
  <c r="N257" i="9"/>
  <c r="Q257" i="9" s="1"/>
  <c r="AS256" i="9"/>
  <c r="Q256" i="9"/>
  <c r="N256" i="9"/>
  <c r="AS255" i="9"/>
  <c r="N255" i="9"/>
  <c r="Q255" i="9" s="1"/>
  <c r="AS254" i="9"/>
  <c r="Q254" i="9"/>
  <c r="N254" i="9"/>
  <c r="AS253" i="9"/>
  <c r="N253" i="9"/>
  <c r="Q253" i="9" s="1"/>
  <c r="AS252" i="9"/>
  <c r="N252" i="9"/>
  <c r="Q252" i="9" s="1"/>
  <c r="AS251" i="9"/>
  <c r="N251" i="9"/>
  <c r="Q251" i="9" s="1"/>
  <c r="AS250" i="9"/>
  <c r="Q250" i="9"/>
  <c r="N250" i="9"/>
  <c r="AS249" i="9"/>
  <c r="N249" i="9"/>
  <c r="Q249" i="9" s="1"/>
  <c r="AS248" i="9"/>
  <c r="Q248" i="9"/>
  <c r="N248" i="9"/>
  <c r="AS247" i="9"/>
  <c r="N247" i="9"/>
  <c r="Q247" i="9" s="1"/>
  <c r="AS246" i="9"/>
  <c r="N246" i="9"/>
  <c r="Q246" i="9" s="1"/>
  <c r="AS245" i="9"/>
  <c r="N245" i="9"/>
  <c r="Q245" i="9" s="1"/>
  <c r="AS244" i="9"/>
  <c r="Q244" i="9"/>
  <c r="N244" i="9"/>
  <c r="AS243" i="9"/>
  <c r="N243" i="9"/>
  <c r="Q243" i="9" s="1"/>
  <c r="AS242" i="9"/>
  <c r="Q242" i="9"/>
  <c r="N242" i="9"/>
  <c r="AS241" i="9"/>
  <c r="N241" i="9"/>
  <c r="Q241" i="9" s="1"/>
  <c r="AS240" i="9"/>
  <c r="N240" i="9"/>
  <c r="Q240" i="9" s="1"/>
  <c r="AS239" i="9"/>
  <c r="N239" i="9"/>
  <c r="Q239" i="9" s="1"/>
  <c r="AQ237" i="9"/>
  <c r="AO237" i="9"/>
  <c r="AM237" i="9"/>
  <c r="AK237" i="9"/>
  <c r="AI237" i="9"/>
  <c r="AE237" i="9"/>
  <c r="AC237" i="9"/>
  <c r="AA237" i="9"/>
  <c r="Y237" i="9"/>
  <c r="W237" i="9"/>
  <c r="U237" i="9"/>
  <c r="AK236" i="9"/>
  <c r="AB236" i="9"/>
  <c r="U236" i="9"/>
  <c r="AR231" i="9"/>
  <c r="AP231" i="9"/>
  <c r="AN231" i="9"/>
  <c r="AL231" i="9"/>
  <c r="AJ231" i="9"/>
  <c r="AH231" i="9"/>
  <c r="AF231" i="9"/>
  <c r="AD231" i="9"/>
  <c r="AB231" i="9"/>
  <c r="Z231" i="9"/>
  <c r="X231" i="9"/>
  <c r="V231" i="9"/>
  <c r="S231" i="9"/>
  <c r="R231" i="9"/>
  <c r="P231" i="9"/>
  <c r="O231" i="9"/>
  <c r="M231" i="9"/>
  <c r="L231" i="9"/>
  <c r="K231" i="9"/>
  <c r="J231" i="9"/>
  <c r="I231" i="9"/>
  <c r="H231" i="9"/>
  <c r="G231" i="9"/>
  <c r="F231" i="9"/>
  <c r="E231" i="9"/>
  <c r="D231" i="9"/>
  <c r="C231" i="9"/>
  <c r="B231" i="9"/>
  <c r="AS230" i="9"/>
  <c r="AS229" i="9"/>
  <c r="Q229" i="9"/>
  <c r="N229" i="9"/>
  <c r="AS228" i="9"/>
  <c r="N228" i="9"/>
  <c r="Q228" i="9" s="1"/>
  <c r="AS227" i="9"/>
  <c r="N227" i="9"/>
  <c r="Q227" i="9" s="1"/>
  <c r="AS226" i="9"/>
  <c r="N226" i="9"/>
  <c r="Q226" i="9" s="1"/>
  <c r="AS225" i="9"/>
  <c r="Q225" i="9"/>
  <c r="N225" i="9"/>
  <c r="AS224" i="9"/>
  <c r="N224" i="9"/>
  <c r="Q224" i="9" s="1"/>
  <c r="AS223" i="9"/>
  <c r="N223" i="9"/>
  <c r="Q223" i="9" s="1"/>
  <c r="AS222" i="9"/>
  <c r="N222" i="9"/>
  <c r="Q222" i="9" s="1"/>
  <c r="AS221" i="9"/>
  <c r="Q221" i="9"/>
  <c r="N221" i="9"/>
  <c r="AS220" i="9"/>
  <c r="N220" i="9"/>
  <c r="Q220" i="9" s="1"/>
  <c r="AS219" i="9"/>
  <c r="N219" i="9"/>
  <c r="Q219" i="9" s="1"/>
  <c r="AS218" i="9"/>
  <c r="N218" i="9"/>
  <c r="Q218" i="9" s="1"/>
  <c r="AS217" i="9"/>
  <c r="N217" i="9"/>
  <c r="Q217" i="9" s="1"/>
  <c r="AS216" i="9"/>
  <c r="Q216" i="9"/>
  <c r="N216" i="9"/>
  <c r="AS215" i="9"/>
  <c r="N215" i="9"/>
  <c r="Q215" i="9" s="1"/>
  <c r="AS214" i="9"/>
  <c r="N214" i="9"/>
  <c r="Q214" i="9" s="1"/>
  <c r="AS213" i="9"/>
  <c r="N213" i="9"/>
  <c r="Q213" i="9" s="1"/>
  <c r="AS212" i="9"/>
  <c r="N212" i="9"/>
  <c r="Q212" i="9" s="1"/>
  <c r="AS211" i="9"/>
  <c r="N211" i="9"/>
  <c r="Q211" i="9" s="1"/>
  <c r="AS210" i="9"/>
  <c r="Q210" i="9"/>
  <c r="N210" i="9"/>
  <c r="AS209" i="9"/>
  <c r="N209" i="9"/>
  <c r="Q209" i="9" s="1"/>
  <c r="AS208" i="9"/>
  <c r="N208" i="9"/>
  <c r="Q208" i="9" s="1"/>
  <c r="AS207" i="9"/>
  <c r="N207" i="9"/>
  <c r="Q207" i="9" s="1"/>
  <c r="AS206" i="9"/>
  <c r="N206" i="9"/>
  <c r="Q206" i="9" s="1"/>
  <c r="AS205" i="9"/>
  <c r="N205" i="9"/>
  <c r="Q205" i="9" s="1"/>
  <c r="AS204" i="9"/>
  <c r="Q204" i="9"/>
  <c r="N204" i="9"/>
  <c r="AS203" i="9"/>
  <c r="N203" i="9"/>
  <c r="Q203" i="9" s="1"/>
  <c r="AS202" i="9"/>
  <c r="N202" i="9"/>
  <c r="Q202" i="9" s="1"/>
  <c r="AS201" i="9"/>
  <c r="N201" i="9"/>
  <c r="Q201" i="9" s="1"/>
  <c r="AS200" i="9"/>
  <c r="AS231" i="9" s="1"/>
  <c r="N200" i="9"/>
  <c r="AQ198" i="9"/>
  <c r="AO198" i="9"/>
  <c r="AM198" i="9"/>
  <c r="AK198" i="9"/>
  <c r="AI198" i="9"/>
  <c r="AE198" i="9"/>
  <c r="AC198" i="9"/>
  <c r="AA198" i="9"/>
  <c r="Y198" i="9"/>
  <c r="W198" i="9"/>
  <c r="U198" i="9"/>
  <c r="AK197" i="9"/>
  <c r="AB197" i="9"/>
  <c r="U197" i="9"/>
  <c r="AR192" i="9"/>
  <c r="AP192" i="9"/>
  <c r="AN192" i="9"/>
  <c r="AL192" i="9"/>
  <c r="AJ192" i="9"/>
  <c r="AH192" i="9"/>
  <c r="AF192" i="9"/>
  <c r="AD192" i="9"/>
  <c r="AB192" i="9"/>
  <c r="Z192" i="9"/>
  <c r="X192" i="9"/>
  <c r="V192" i="9"/>
  <c r="S192" i="9"/>
  <c r="R192" i="9"/>
  <c r="P192" i="9"/>
  <c r="O192" i="9"/>
  <c r="M192" i="9"/>
  <c r="L192" i="9"/>
  <c r="K192" i="9"/>
  <c r="J192" i="9"/>
  <c r="I192" i="9"/>
  <c r="H192" i="9"/>
  <c r="G192" i="9"/>
  <c r="F192" i="9"/>
  <c r="E192" i="9"/>
  <c r="D192" i="9"/>
  <c r="C192" i="9"/>
  <c r="B192" i="9"/>
  <c r="AS191" i="9"/>
  <c r="N191" i="9"/>
  <c r="Q191" i="9" s="1"/>
  <c r="AS190" i="9"/>
  <c r="N190" i="9"/>
  <c r="Q190" i="9" s="1"/>
  <c r="AS189" i="9"/>
  <c r="N189" i="9"/>
  <c r="Q189" i="9" s="1"/>
  <c r="AS188" i="9"/>
  <c r="N188" i="9"/>
  <c r="Q188" i="9" s="1"/>
  <c r="AS187" i="9"/>
  <c r="Q187" i="9"/>
  <c r="N187" i="9"/>
  <c r="AS186" i="9"/>
  <c r="N186" i="9"/>
  <c r="Q186" i="9" s="1"/>
  <c r="AS185" i="9"/>
  <c r="N185" i="9"/>
  <c r="Q185" i="9" s="1"/>
  <c r="AS184" i="9"/>
  <c r="N184" i="9"/>
  <c r="Q184" i="9" s="1"/>
  <c r="AS183" i="9"/>
  <c r="N183" i="9"/>
  <c r="Q183" i="9" s="1"/>
  <c r="AS182" i="9"/>
  <c r="N182" i="9"/>
  <c r="Q182" i="9" s="1"/>
  <c r="AS181" i="9"/>
  <c r="Q181" i="9"/>
  <c r="N181" i="9"/>
  <c r="AS180" i="9"/>
  <c r="N180" i="9"/>
  <c r="Q180" i="9" s="1"/>
  <c r="AS179" i="9"/>
  <c r="N179" i="9"/>
  <c r="Q179" i="9" s="1"/>
  <c r="AS178" i="9"/>
  <c r="N178" i="9"/>
  <c r="Q178" i="9" s="1"/>
  <c r="AS177" i="9"/>
  <c r="N177" i="9"/>
  <c r="Q177" i="9" s="1"/>
  <c r="AS176" i="9"/>
  <c r="N176" i="9"/>
  <c r="Q176" i="9" s="1"/>
  <c r="AS175" i="9"/>
  <c r="Q175" i="9"/>
  <c r="N175" i="9"/>
  <c r="AS174" i="9"/>
  <c r="N174" i="9"/>
  <c r="Q174" i="9" s="1"/>
  <c r="AS173" i="9"/>
  <c r="N173" i="9"/>
  <c r="Q173" i="9" s="1"/>
  <c r="AS172" i="9"/>
  <c r="N172" i="9"/>
  <c r="Q172" i="9" s="1"/>
  <c r="AS171" i="9"/>
  <c r="N171" i="9"/>
  <c r="Q171" i="9" s="1"/>
  <c r="AS170" i="9"/>
  <c r="N170" i="9"/>
  <c r="Q170" i="9" s="1"/>
  <c r="AS169" i="9"/>
  <c r="Q169" i="9"/>
  <c r="N169" i="9"/>
  <c r="AS168" i="9"/>
  <c r="N168" i="9"/>
  <c r="Q168" i="9" s="1"/>
  <c r="AS167" i="9"/>
  <c r="N167" i="9"/>
  <c r="Q167" i="9" s="1"/>
  <c r="AS166" i="9"/>
  <c r="N166" i="9"/>
  <c r="Q166" i="9" s="1"/>
  <c r="AS165" i="9"/>
  <c r="N165" i="9"/>
  <c r="Q165" i="9" s="1"/>
  <c r="AS164" i="9"/>
  <c r="N164" i="9"/>
  <c r="Q164" i="9" s="1"/>
  <c r="AS163" i="9"/>
  <c r="Q163" i="9"/>
  <c r="N163" i="9"/>
  <c r="AS162" i="9"/>
  <c r="N162" i="9"/>
  <c r="Q162" i="9" s="1"/>
  <c r="AS161" i="9"/>
  <c r="AQ159" i="9"/>
  <c r="AO159" i="9"/>
  <c r="AM159" i="9"/>
  <c r="AK159" i="9"/>
  <c r="AI159" i="9"/>
  <c r="AE159" i="9"/>
  <c r="AC159" i="9"/>
  <c r="AA159" i="9"/>
  <c r="Y159" i="9"/>
  <c r="W159" i="9"/>
  <c r="U159" i="9"/>
  <c r="AK158" i="9"/>
  <c r="AB158" i="9"/>
  <c r="U158" i="9"/>
  <c r="AR153" i="9"/>
  <c r="AP153" i="9"/>
  <c r="AN153" i="9"/>
  <c r="AL153" i="9"/>
  <c r="AJ153" i="9"/>
  <c r="AF153" i="9"/>
  <c r="AD153" i="9"/>
  <c r="AB153" i="9"/>
  <c r="Z153" i="9"/>
  <c r="X153" i="9"/>
  <c r="V153" i="9"/>
  <c r="S153" i="9"/>
  <c r="R153" i="9"/>
  <c r="P153" i="9"/>
  <c r="O153" i="9"/>
  <c r="M153" i="9"/>
  <c r="L153" i="9"/>
  <c r="K153" i="9"/>
  <c r="J153" i="9"/>
  <c r="I153" i="9"/>
  <c r="H153" i="9"/>
  <c r="G153" i="9"/>
  <c r="F153" i="9"/>
  <c r="E153" i="9"/>
  <c r="D153" i="9"/>
  <c r="C153" i="9"/>
  <c r="B153" i="9"/>
  <c r="AS152" i="9"/>
  <c r="Q152" i="9"/>
  <c r="AS151" i="9"/>
  <c r="N151" i="9"/>
  <c r="Q151" i="9" s="1"/>
  <c r="AS150" i="9"/>
  <c r="Q150" i="9"/>
  <c r="N150" i="9"/>
  <c r="AS149" i="9"/>
  <c r="N149" i="9"/>
  <c r="Q149" i="9" s="1"/>
  <c r="AS148" i="9"/>
  <c r="N148" i="9"/>
  <c r="Q148" i="9" s="1"/>
  <c r="AS147" i="9"/>
  <c r="N147" i="9"/>
  <c r="Q147" i="9" s="1"/>
  <c r="AS146" i="9"/>
  <c r="Q146" i="9"/>
  <c r="N146" i="9"/>
  <c r="AS145" i="9"/>
  <c r="Q145" i="9"/>
  <c r="N145" i="9"/>
  <c r="AS144" i="9"/>
  <c r="N144" i="9"/>
  <c r="Q144" i="9" s="1"/>
  <c r="AS143" i="9"/>
  <c r="N143" i="9"/>
  <c r="Q143" i="9" s="1"/>
  <c r="AS142" i="9"/>
  <c r="N142" i="9"/>
  <c r="Q142" i="9" s="1"/>
  <c r="AS141" i="9"/>
  <c r="N141" i="9"/>
  <c r="Q141" i="9" s="1"/>
  <c r="AS140" i="9"/>
  <c r="Q140" i="9"/>
  <c r="N140" i="9"/>
  <c r="AS139" i="9"/>
  <c r="N139" i="9"/>
  <c r="Q139" i="9" s="1"/>
  <c r="AS138" i="9"/>
  <c r="Q138" i="9"/>
  <c r="N138" i="9"/>
  <c r="AS137" i="9"/>
  <c r="N137" i="9"/>
  <c r="Q137" i="9" s="1"/>
  <c r="AS136" i="9"/>
  <c r="N136" i="9"/>
  <c r="Q136" i="9" s="1"/>
  <c r="AS135" i="9"/>
  <c r="N135" i="9"/>
  <c r="Q135" i="9" s="1"/>
  <c r="AS134" i="9"/>
  <c r="Q134" i="9"/>
  <c r="N134" i="9"/>
  <c r="AS133" i="9"/>
  <c r="Q133" i="9"/>
  <c r="N133" i="9"/>
  <c r="AS132" i="9"/>
  <c r="N132" i="9"/>
  <c r="Q132" i="9" s="1"/>
  <c r="AS131" i="9"/>
  <c r="N131" i="9"/>
  <c r="Q131" i="9" s="1"/>
  <c r="AS130" i="9"/>
  <c r="N130" i="9"/>
  <c r="Q130" i="9" s="1"/>
  <c r="AS129" i="9"/>
  <c r="N129" i="9"/>
  <c r="Q129" i="9" s="1"/>
  <c r="AS128" i="9"/>
  <c r="Q128" i="9"/>
  <c r="N128" i="9"/>
  <c r="AS127" i="9"/>
  <c r="N127" i="9"/>
  <c r="Q127" i="9" s="1"/>
  <c r="AS126" i="9"/>
  <c r="Q126" i="9"/>
  <c r="N126" i="9"/>
  <c r="AS125" i="9"/>
  <c r="N125" i="9"/>
  <c r="Q125" i="9" s="1"/>
  <c r="AS124" i="9"/>
  <c r="N124" i="9"/>
  <c r="Q124" i="9" s="1"/>
  <c r="AS123" i="9"/>
  <c r="N123" i="9"/>
  <c r="Q123" i="9" s="1"/>
  <c r="AS122" i="9"/>
  <c r="Q122" i="9"/>
  <c r="N122" i="9"/>
  <c r="AQ120" i="9"/>
  <c r="AO120" i="9"/>
  <c r="AM120" i="9"/>
  <c r="AK120" i="9"/>
  <c r="AI120" i="9"/>
  <c r="AE120" i="9"/>
  <c r="AC120" i="9"/>
  <c r="AA120" i="9"/>
  <c r="Y120" i="9"/>
  <c r="W120" i="9"/>
  <c r="U120" i="9"/>
  <c r="AK119" i="9"/>
  <c r="AB119" i="9"/>
  <c r="U119" i="9"/>
  <c r="AR114" i="9"/>
  <c r="AP114" i="9"/>
  <c r="AN114" i="9"/>
  <c r="AL114" i="9"/>
  <c r="AJ114" i="9"/>
  <c r="AF114" i="9"/>
  <c r="AD114" i="9"/>
  <c r="AB114" i="9"/>
  <c r="Z114" i="9"/>
  <c r="X114" i="9"/>
  <c r="V114" i="9"/>
  <c r="S114" i="9"/>
  <c r="R114" i="9"/>
  <c r="P114" i="9"/>
  <c r="O114" i="9"/>
  <c r="M114" i="9"/>
  <c r="L114" i="9"/>
  <c r="K114" i="9"/>
  <c r="J114" i="9"/>
  <c r="I114" i="9"/>
  <c r="H114" i="9"/>
  <c r="G114" i="9"/>
  <c r="F114" i="9"/>
  <c r="E114" i="9"/>
  <c r="D114" i="9"/>
  <c r="C114" i="9"/>
  <c r="B114" i="9"/>
  <c r="AS113" i="9"/>
  <c r="N113" i="9"/>
  <c r="Q113" i="9" s="1"/>
  <c r="AS112" i="9"/>
  <c r="Q112" i="9"/>
  <c r="N112" i="9"/>
  <c r="AS111" i="9"/>
  <c r="Q111" i="9"/>
  <c r="N111" i="9"/>
  <c r="AS110" i="9"/>
  <c r="Q110" i="9"/>
  <c r="N110" i="9"/>
  <c r="AS109" i="9"/>
  <c r="N109" i="9"/>
  <c r="Q109" i="9" s="1"/>
  <c r="AS108" i="9"/>
  <c r="N108" i="9"/>
  <c r="Q108" i="9" s="1"/>
  <c r="AS107" i="9"/>
  <c r="N107" i="9"/>
  <c r="Q107" i="9" s="1"/>
  <c r="AS106" i="9"/>
  <c r="Q106" i="9"/>
  <c r="N106" i="9"/>
  <c r="AS105" i="9"/>
  <c r="Q105" i="9"/>
  <c r="N105" i="9"/>
  <c r="AS104" i="9"/>
  <c r="Q104" i="9"/>
  <c r="N104" i="9"/>
  <c r="AS103" i="9"/>
  <c r="N103" i="9"/>
  <c r="Q103" i="9" s="1"/>
  <c r="AS102" i="9"/>
  <c r="N102" i="9"/>
  <c r="Q102" i="9" s="1"/>
  <c r="AS101" i="9"/>
  <c r="N101" i="9"/>
  <c r="Q101" i="9" s="1"/>
  <c r="AS100" i="9"/>
  <c r="Q100" i="9"/>
  <c r="N100" i="9"/>
  <c r="AS99" i="9"/>
  <c r="Q99" i="9"/>
  <c r="N99" i="9"/>
  <c r="AS98" i="9"/>
  <c r="N98" i="9"/>
  <c r="Q98" i="9" s="1"/>
  <c r="AS97" i="9"/>
  <c r="N97" i="9"/>
  <c r="Q97" i="9" s="1"/>
  <c r="AS96" i="9"/>
  <c r="N96" i="9"/>
  <c r="Q96" i="9" s="1"/>
  <c r="AS95" i="9"/>
  <c r="N95" i="9"/>
  <c r="Q95" i="9" s="1"/>
  <c r="AS94" i="9"/>
  <c r="Q94" i="9"/>
  <c r="N94" i="9"/>
  <c r="AS93" i="9"/>
  <c r="N93" i="9"/>
  <c r="Q93" i="9" s="1"/>
  <c r="AS92" i="9"/>
  <c r="Q92" i="9"/>
  <c r="N92" i="9"/>
  <c r="AS91" i="9"/>
  <c r="N91" i="9"/>
  <c r="Q91" i="9" s="1"/>
  <c r="AS90" i="9"/>
  <c r="N90" i="9"/>
  <c r="Q90" i="9" s="1"/>
  <c r="AS89" i="9"/>
  <c r="N89" i="9"/>
  <c r="Q89" i="9" s="1"/>
  <c r="AS88" i="9"/>
  <c r="Q88" i="9"/>
  <c r="N88" i="9"/>
  <c r="AS87" i="9"/>
  <c r="Q87" i="9"/>
  <c r="N87" i="9"/>
  <c r="AS86" i="9"/>
  <c r="N86" i="9"/>
  <c r="AS85" i="9"/>
  <c r="N85" i="9"/>
  <c r="Q85" i="9" s="1"/>
  <c r="AS84" i="9"/>
  <c r="N84" i="9"/>
  <c r="Q84" i="9" s="1"/>
  <c r="AS83" i="9"/>
  <c r="N83" i="9"/>
  <c r="Q83" i="9" s="1"/>
  <c r="AQ81" i="9"/>
  <c r="AO81" i="9"/>
  <c r="AM81" i="9"/>
  <c r="AK81" i="9"/>
  <c r="AI81" i="9"/>
  <c r="AE81" i="9"/>
  <c r="AC81" i="9"/>
  <c r="AA81" i="9"/>
  <c r="Y81" i="9"/>
  <c r="W81" i="9"/>
  <c r="U81" i="9"/>
  <c r="AK80" i="9"/>
  <c r="AB80" i="9"/>
  <c r="U80" i="9"/>
  <c r="AR75" i="9"/>
  <c r="AP75" i="9"/>
  <c r="AN75" i="9"/>
  <c r="AL75" i="9"/>
  <c r="AJ75" i="9"/>
  <c r="AF75" i="9"/>
  <c r="AD75" i="9"/>
  <c r="AB75" i="9"/>
  <c r="Z75" i="9"/>
  <c r="X75" i="9"/>
  <c r="V75" i="9"/>
  <c r="S75" i="9"/>
  <c r="R75" i="9"/>
  <c r="P75" i="9"/>
  <c r="O75" i="9"/>
  <c r="M75" i="9"/>
  <c r="L75" i="9"/>
  <c r="K75" i="9"/>
  <c r="J75" i="9"/>
  <c r="I75" i="9"/>
  <c r="H75" i="9"/>
  <c r="G75" i="9"/>
  <c r="F75" i="9"/>
  <c r="E75" i="9"/>
  <c r="D75" i="9"/>
  <c r="C75" i="9"/>
  <c r="B75" i="9"/>
  <c r="AS74" i="9"/>
  <c r="AS73" i="9"/>
  <c r="AS72" i="9"/>
  <c r="AS71" i="9"/>
  <c r="N71" i="9"/>
  <c r="Q71" i="9" s="1"/>
  <c r="AS70" i="9"/>
  <c r="Q70" i="9"/>
  <c r="N70" i="9"/>
  <c r="AS69" i="9"/>
  <c r="N69" i="9"/>
  <c r="Q69" i="9" s="1"/>
  <c r="AS68" i="9"/>
  <c r="N68" i="9"/>
  <c r="Q68" i="9" s="1"/>
  <c r="AS67" i="9"/>
  <c r="N67" i="9"/>
  <c r="Q67" i="9" s="1"/>
  <c r="AS66" i="9"/>
  <c r="Q66" i="9"/>
  <c r="N66" i="9"/>
  <c r="AS65" i="9"/>
  <c r="Q65" i="9"/>
  <c r="N65" i="9"/>
  <c r="AS64" i="9"/>
  <c r="N64" i="9"/>
  <c r="Q64" i="9" s="1"/>
  <c r="AS63" i="9"/>
  <c r="N63" i="9"/>
  <c r="Q63" i="9" s="1"/>
  <c r="AS62" i="9"/>
  <c r="N62" i="9"/>
  <c r="Q62" i="9" s="1"/>
  <c r="AS61" i="9"/>
  <c r="N61" i="9"/>
  <c r="Q61" i="9" s="1"/>
  <c r="AS60" i="9"/>
  <c r="Q60" i="9"/>
  <c r="N60" i="9"/>
  <c r="AS59" i="9"/>
  <c r="N59" i="9"/>
  <c r="Q59" i="9" s="1"/>
  <c r="AS58" i="9"/>
  <c r="Q58" i="9"/>
  <c r="N58" i="9"/>
  <c r="AS57" i="9"/>
  <c r="N57" i="9"/>
  <c r="AS56" i="9"/>
  <c r="N56" i="9"/>
  <c r="Q56" i="9" s="1"/>
  <c r="AS55" i="9"/>
  <c r="N55" i="9"/>
  <c r="Q55" i="9" s="1"/>
  <c r="AS54" i="9"/>
  <c r="Q54" i="9"/>
  <c r="N54" i="9"/>
  <c r="AS53" i="9"/>
  <c r="Q53" i="9"/>
  <c r="N53" i="9"/>
  <c r="AS52" i="9"/>
  <c r="Q52" i="9"/>
  <c r="N52" i="9"/>
  <c r="AS51" i="9"/>
  <c r="N51" i="9"/>
  <c r="Q51" i="9" s="1"/>
  <c r="AS50" i="9"/>
  <c r="N50" i="9"/>
  <c r="Q50" i="9" s="1"/>
  <c r="AS49" i="9"/>
  <c r="N49" i="9"/>
  <c r="Q49" i="9" s="1"/>
  <c r="AS48" i="9"/>
  <c r="Q48" i="9"/>
  <c r="N48" i="9"/>
  <c r="AS47" i="9"/>
  <c r="N47" i="9"/>
  <c r="Q47" i="9" s="1"/>
  <c r="AS46" i="9"/>
  <c r="Q46" i="9"/>
  <c r="N46" i="9"/>
  <c r="AS45" i="9"/>
  <c r="N45" i="9"/>
  <c r="Q45" i="9" s="1"/>
  <c r="AS44" i="9"/>
  <c r="N44" i="9"/>
  <c r="Q44" i="9" s="1"/>
  <c r="AQ42" i="9"/>
  <c r="AO42" i="9"/>
  <c r="AM42" i="9"/>
  <c r="AK42" i="9"/>
  <c r="AE42" i="9"/>
  <c r="AC42" i="9"/>
  <c r="AA42" i="9"/>
  <c r="Y42" i="9"/>
  <c r="W42" i="9"/>
  <c r="U42" i="9"/>
  <c r="AK41" i="9"/>
  <c r="AB41" i="9"/>
  <c r="U41" i="9"/>
  <c r="AS36" i="9"/>
  <c r="AR36" i="9"/>
  <c r="AP36" i="9"/>
  <c r="AN36" i="9"/>
  <c r="AL36" i="9"/>
  <c r="AJ36" i="9"/>
  <c r="AF36" i="9"/>
  <c r="AD36" i="9"/>
  <c r="AB36" i="9"/>
  <c r="Z36" i="9"/>
  <c r="X36" i="9"/>
  <c r="V36" i="9"/>
  <c r="S36" i="9"/>
  <c r="R36" i="9"/>
  <c r="P36" i="9"/>
  <c r="O36" i="9"/>
  <c r="L36" i="9"/>
  <c r="K36" i="9"/>
  <c r="J36" i="9"/>
  <c r="I36" i="9"/>
  <c r="H36" i="9"/>
  <c r="G36" i="9"/>
  <c r="F36" i="9"/>
  <c r="E36" i="9"/>
  <c r="D36" i="9"/>
  <c r="C36" i="9"/>
  <c r="B36" i="9"/>
  <c r="AS35" i="9"/>
  <c r="N35" i="9"/>
  <c r="Q35" i="9" s="1"/>
  <c r="AS34" i="9"/>
  <c r="Q34" i="9"/>
  <c r="N34" i="9"/>
  <c r="AS33" i="9"/>
  <c r="Q33" i="9"/>
  <c r="N33" i="9"/>
  <c r="AS32" i="9"/>
  <c r="Q32" i="9"/>
  <c r="N32" i="9"/>
  <c r="AS31" i="9"/>
  <c r="N31" i="9"/>
  <c r="Q31" i="9" s="1"/>
  <c r="AS30" i="9"/>
  <c r="N30" i="9"/>
  <c r="Q30" i="9" s="1"/>
  <c r="AS29" i="9"/>
  <c r="N29" i="9"/>
  <c r="Q29" i="9" s="1"/>
  <c r="AS28" i="9"/>
  <c r="Q28" i="9"/>
  <c r="N28" i="9"/>
  <c r="AS27" i="9"/>
  <c r="Q27" i="9"/>
  <c r="N27" i="9"/>
  <c r="AS26" i="9"/>
  <c r="Q26" i="9"/>
  <c r="N26" i="9"/>
  <c r="AS25" i="9"/>
  <c r="N25" i="9"/>
  <c r="Q25" i="9" s="1"/>
  <c r="AS24" i="9"/>
  <c r="N24" i="9"/>
  <c r="Q24" i="9" s="1"/>
  <c r="AS23" i="9"/>
  <c r="N23" i="9"/>
  <c r="Q23" i="9" s="1"/>
  <c r="AS22" i="9"/>
  <c r="Q22" i="9"/>
  <c r="N22" i="9"/>
  <c r="AS21" i="9"/>
  <c r="Q21" i="9"/>
  <c r="N21" i="9"/>
  <c r="AS20" i="9"/>
  <c r="Q20" i="9"/>
  <c r="N20" i="9"/>
  <c r="AS19" i="9"/>
  <c r="N19" i="9"/>
  <c r="Q19" i="9" s="1"/>
  <c r="AS18" i="9"/>
  <c r="N18" i="9"/>
  <c r="Q18" i="9" s="1"/>
  <c r="AS17" i="9"/>
  <c r="N17" i="9"/>
  <c r="Q17" i="9" s="1"/>
  <c r="AS16" i="9"/>
  <c r="Q16" i="9"/>
  <c r="N16" i="9"/>
  <c r="AS15" i="9"/>
  <c r="Q15" i="9"/>
  <c r="N15" i="9"/>
  <c r="AS14" i="9"/>
  <c r="Q14" i="9"/>
  <c r="N14" i="9"/>
  <c r="AS13" i="9"/>
  <c r="N13" i="9"/>
  <c r="Q13" i="9" s="1"/>
  <c r="AS12" i="9"/>
  <c r="N12" i="9"/>
  <c r="Q12" i="9" s="1"/>
  <c r="AS11" i="9"/>
  <c r="N11" i="9"/>
  <c r="Q11" i="9" s="1"/>
  <c r="AS10" i="9"/>
  <c r="Q10" i="9"/>
  <c r="N10" i="9"/>
  <c r="AS9" i="9"/>
  <c r="Q9" i="9"/>
  <c r="N9" i="9"/>
  <c r="AS8" i="9"/>
  <c r="Q8" i="9"/>
  <c r="N8" i="9"/>
  <c r="AS7" i="9"/>
  <c r="N7" i="9"/>
  <c r="Q7" i="9" s="1"/>
  <c r="A7" i="9"/>
  <c r="AS6" i="9"/>
  <c r="N6" i="9"/>
  <c r="Q6" i="9" s="1"/>
  <c r="A6" i="9"/>
  <c r="T6" i="9" s="1"/>
  <c r="AS5" i="9"/>
  <c r="T5" i="9"/>
  <c r="AK2" i="9"/>
  <c r="AB2" i="9"/>
  <c r="U2" i="9"/>
  <c r="AR459" i="8"/>
  <c r="AP459" i="8"/>
  <c r="AN459" i="8"/>
  <c r="AL459" i="8"/>
  <c r="AJ459" i="8"/>
  <c r="AF459" i="8"/>
  <c r="AD459" i="8"/>
  <c r="AB459" i="8"/>
  <c r="Z459" i="8"/>
  <c r="X459" i="8"/>
  <c r="V459" i="8"/>
  <c r="S459" i="8"/>
  <c r="R459" i="8"/>
  <c r="P459" i="8"/>
  <c r="O459" i="8"/>
  <c r="M459" i="8"/>
  <c r="L459" i="8"/>
  <c r="K459" i="8"/>
  <c r="J459" i="8"/>
  <c r="I459" i="8"/>
  <c r="H459" i="8"/>
  <c r="G459" i="8"/>
  <c r="F459" i="8"/>
  <c r="E459" i="8"/>
  <c r="D459" i="8"/>
  <c r="C459" i="8"/>
  <c r="B459" i="8"/>
  <c r="AS458" i="8"/>
  <c r="Q458" i="8"/>
  <c r="N458" i="8"/>
  <c r="AS457" i="8"/>
  <c r="N457" i="8"/>
  <c r="Q457" i="8" s="1"/>
  <c r="AS456" i="8"/>
  <c r="N456" i="8"/>
  <c r="Q456" i="8" s="1"/>
  <c r="AS455" i="8"/>
  <c r="N455" i="8"/>
  <c r="Q455" i="8" s="1"/>
  <c r="AS454" i="8"/>
  <c r="N454" i="8"/>
  <c r="Q454" i="8" s="1"/>
  <c r="AS453" i="8"/>
  <c r="N453" i="8"/>
  <c r="Q453" i="8" s="1"/>
  <c r="AS452" i="8"/>
  <c r="AS451" i="8"/>
  <c r="N451" i="8"/>
  <c r="Q451" i="8" s="1"/>
  <c r="AS450" i="8"/>
  <c r="N450" i="8"/>
  <c r="Q450" i="8" s="1"/>
  <c r="AS449" i="8"/>
  <c r="N449" i="8"/>
  <c r="Q449" i="8" s="1"/>
  <c r="AS448" i="8"/>
  <c r="Q448" i="8"/>
  <c r="N448" i="8"/>
  <c r="AS447" i="8"/>
  <c r="N447" i="8"/>
  <c r="Q447" i="8" s="1"/>
  <c r="AS446" i="8"/>
  <c r="N446" i="8"/>
  <c r="Q446" i="8" s="1"/>
  <c r="AS445" i="8"/>
  <c r="Q445" i="8"/>
  <c r="N445" i="8"/>
  <c r="AS444" i="8"/>
  <c r="N444" i="8"/>
  <c r="Q444" i="8" s="1"/>
  <c r="AS443" i="8"/>
  <c r="N443" i="8"/>
  <c r="Q443" i="8" s="1"/>
  <c r="AS442" i="8"/>
  <c r="Q442" i="8"/>
  <c r="N442" i="8"/>
  <c r="AS441" i="8"/>
  <c r="Q441" i="8"/>
  <c r="N441" i="8"/>
  <c r="AS440" i="8"/>
  <c r="N440" i="8"/>
  <c r="Q440" i="8" s="1"/>
  <c r="AS439" i="8"/>
  <c r="N439" i="8"/>
  <c r="Q439" i="8" s="1"/>
  <c r="AS438" i="8"/>
  <c r="N438" i="8"/>
  <c r="Q438" i="8" s="1"/>
  <c r="AS437" i="8"/>
  <c r="N437" i="8"/>
  <c r="Q437" i="8" s="1"/>
  <c r="AS436" i="8"/>
  <c r="Q436" i="8"/>
  <c r="N436" i="8"/>
  <c r="AS435" i="8"/>
  <c r="N435" i="8"/>
  <c r="Q435" i="8" s="1"/>
  <c r="AS434" i="8"/>
  <c r="N434" i="8"/>
  <c r="Q434" i="8" s="1"/>
  <c r="AS433" i="8"/>
  <c r="Q433" i="8"/>
  <c r="N433" i="8"/>
  <c r="AS432" i="8"/>
  <c r="Q432" i="8"/>
  <c r="N432" i="8"/>
  <c r="AS431" i="8"/>
  <c r="N431" i="8"/>
  <c r="Q431" i="8" s="1"/>
  <c r="AS430" i="8"/>
  <c r="Q430" i="8"/>
  <c r="N430" i="8"/>
  <c r="AS429" i="8"/>
  <c r="Q429" i="8"/>
  <c r="N429" i="8"/>
  <c r="AS428" i="8"/>
  <c r="N428" i="8"/>
  <c r="AQ426" i="8"/>
  <c r="AO426" i="8"/>
  <c r="AM426" i="8"/>
  <c r="AK426" i="8"/>
  <c r="AI426" i="8"/>
  <c r="AE426" i="8"/>
  <c r="AC426" i="8"/>
  <c r="AA426" i="8"/>
  <c r="Y426" i="8"/>
  <c r="W426" i="8"/>
  <c r="U426" i="8"/>
  <c r="AK425" i="8"/>
  <c r="AB425" i="8"/>
  <c r="U425" i="8"/>
  <c r="AR420" i="8"/>
  <c r="AP420" i="8"/>
  <c r="AN420" i="8"/>
  <c r="AL420" i="8"/>
  <c r="AJ420" i="8"/>
  <c r="AF420" i="8"/>
  <c r="AD420" i="8"/>
  <c r="AB420" i="8"/>
  <c r="Z420" i="8"/>
  <c r="X420" i="8"/>
  <c r="V420" i="8"/>
  <c r="S420" i="8"/>
  <c r="R420" i="8"/>
  <c r="P420" i="8"/>
  <c r="O420" i="8"/>
  <c r="M420" i="8"/>
  <c r="L420" i="8"/>
  <c r="K420" i="8"/>
  <c r="J420" i="8"/>
  <c r="I420" i="8"/>
  <c r="H420" i="8"/>
  <c r="G420" i="8"/>
  <c r="F420" i="8"/>
  <c r="E420" i="8"/>
  <c r="D420" i="8"/>
  <c r="C420" i="8"/>
  <c r="B420" i="8"/>
  <c r="AS419" i="8"/>
  <c r="N419" i="8"/>
  <c r="Q419" i="8" s="1"/>
  <c r="AS418" i="8"/>
  <c r="Q418" i="8"/>
  <c r="N418" i="8"/>
  <c r="AS417" i="8"/>
  <c r="N417" i="8"/>
  <c r="Q417" i="8" s="1"/>
  <c r="AS416" i="8"/>
  <c r="Q416" i="8"/>
  <c r="N416" i="8"/>
  <c r="AS415" i="8"/>
  <c r="N415" i="8"/>
  <c r="Q415" i="8" s="1"/>
  <c r="AS414" i="8"/>
  <c r="Q414" i="8"/>
  <c r="N414" i="8"/>
  <c r="AS413" i="8"/>
  <c r="Q413" i="8"/>
  <c r="N413" i="8"/>
  <c r="AS412" i="8"/>
  <c r="N412" i="8"/>
  <c r="Q412" i="8" s="1"/>
  <c r="AS411" i="8"/>
  <c r="N411" i="8"/>
  <c r="Q411" i="8" s="1"/>
  <c r="AS410" i="8"/>
  <c r="Q410" i="8"/>
  <c r="N410" i="8"/>
  <c r="AS409" i="8"/>
  <c r="N409" i="8"/>
  <c r="Q409" i="8" s="1"/>
  <c r="AS408" i="8"/>
  <c r="Q408" i="8"/>
  <c r="N408" i="8"/>
  <c r="AS407" i="8"/>
  <c r="Q407" i="8"/>
  <c r="N407" i="8"/>
  <c r="AS406" i="8"/>
  <c r="N406" i="8"/>
  <c r="Q406" i="8" s="1"/>
  <c r="AS405" i="8"/>
  <c r="N405" i="8"/>
  <c r="Q405" i="8" s="1"/>
  <c r="AS404" i="8"/>
  <c r="Q404" i="8"/>
  <c r="N404" i="8"/>
  <c r="AS403" i="8"/>
  <c r="N403" i="8"/>
  <c r="Q403" i="8" s="1"/>
  <c r="AS402" i="8"/>
  <c r="Q402" i="8"/>
  <c r="N402" i="8"/>
  <c r="AS401" i="8"/>
  <c r="Q401" i="8"/>
  <c r="N401" i="8"/>
  <c r="AS400" i="8"/>
  <c r="N400" i="8"/>
  <c r="Q400" i="8" s="1"/>
  <c r="AS399" i="8"/>
  <c r="N399" i="8"/>
  <c r="Q399" i="8" s="1"/>
  <c r="AS398" i="8"/>
  <c r="Q398" i="8"/>
  <c r="N398" i="8"/>
  <c r="AS397" i="8"/>
  <c r="N397" i="8"/>
  <c r="Q397" i="8" s="1"/>
  <c r="AS396" i="8"/>
  <c r="Q396" i="8"/>
  <c r="N396" i="8"/>
  <c r="AS395" i="8"/>
  <c r="Q395" i="8"/>
  <c r="N395" i="8"/>
  <c r="AS394" i="8"/>
  <c r="N394" i="8"/>
  <c r="Q394" i="8" s="1"/>
  <c r="AS393" i="8"/>
  <c r="N393" i="8"/>
  <c r="Q393" i="8" s="1"/>
  <c r="AS392" i="8"/>
  <c r="Q392" i="8"/>
  <c r="N392" i="8"/>
  <c r="AS391" i="8"/>
  <c r="N391" i="8"/>
  <c r="AS390" i="8"/>
  <c r="Q390" i="8"/>
  <c r="N390" i="8"/>
  <c r="AQ388" i="8"/>
  <c r="AO388" i="8"/>
  <c r="AM388" i="8"/>
  <c r="AK388" i="8"/>
  <c r="AI388" i="8"/>
  <c r="AE388" i="8"/>
  <c r="AC388" i="8"/>
  <c r="AA388" i="8"/>
  <c r="Y388" i="8"/>
  <c r="W388" i="8"/>
  <c r="U388" i="8"/>
  <c r="AK387" i="8"/>
  <c r="AB387" i="8"/>
  <c r="U387" i="8"/>
  <c r="AR382" i="8"/>
  <c r="AP382" i="8"/>
  <c r="AN382" i="8"/>
  <c r="AL382" i="8"/>
  <c r="AJ382" i="8"/>
  <c r="AF382" i="8"/>
  <c r="AD382" i="8"/>
  <c r="AB382" i="8"/>
  <c r="Z382" i="8"/>
  <c r="X382" i="8"/>
  <c r="V382" i="8"/>
  <c r="S382" i="8"/>
  <c r="R382" i="8"/>
  <c r="P382" i="8"/>
  <c r="O382" i="8"/>
  <c r="M382" i="8"/>
  <c r="L382" i="8"/>
  <c r="K382" i="8"/>
  <c r="J382" i="8"/>
  <c r="I382" i="8"/>
  <c r="H382" i="8"/>
  <c r="G382" i="8"/>
  <c r="F382" i="8"/>
  <c r="E382" i="8"/>
  <c r="D382" i="8"/>
  <c r="C382" i="8"/>
  <c r="B382" i="8"/>
  <c r="AS381" i="8"/>
  <c r="N381" i="8"/>
  <c r="Q381" i="8" s="1"/>
  <c r="AS380" i="8"/>
  <c r="Q380" i="8"/>
  <c r="N380" i="8"/>
  <c r="AS379" i="8"/>
  <c r="Q379" i="8"/>
  <c r="N379" i="8"/>
  <c r="AS378" i="8"/>
  <c r="N378" i="8"/>
  <c r="Q378" i="8" s="1"/>
  <c r="AS377" i="8"/>
  <c r="N377" i="8"/>
  <c r="Q377" i="8" s="1"/>
  <c r="AS376" i="8"/>
  <c r="Q376" i="8"/>
  <c r="N376" i="8"/>
  <c r="AS375" i="8"/>
  <c r="N375" i="8"/>
  <c r="Q375" i="8" s="1"/>
  <c r="AS374" i="8"/>
  <c r="Q374" i="8"/>
  <c r="N374" i="8"/>
  <c r="AS373" i="8"/>
  <c r="N373" i="8"/>
  <c r="Q373" i="8" s="1"/>
  <c r="AS372" i="8"/>
  <c r="Q372" i="8"/>
  <c r="N372" i="8"/>
  <c r="AS371" i="8"/>
  <c r="Q371" i="8"/>
  <c r="N371" i="8"/>
  <c r="AS370" i="8"/>
  <c r="N370" i="8"/>
  <c r="Q370" i="8" s="1"/>
  <c r="AS369" i="8"/>
  <c r="N369" i="8"/>
  <c r="Q369" i="8" s="1"/>
  <c r="AS368" i="8"/>
  <c r="Q368" i="8"/>
  <c r="N368" i="8"/>
  <c r="AS367" i="8"/>
  <c r="Q367" i="8"/>
  <c r="N367" i="8"/>
  <c r="AS366" i="8"/>
  <c r="N366" i="8"/>
  <c r="Q366" i="8" s="1"/>
  <c r="AS365" i="8"/>
  <c r="N365" i="8"/>
  <c r="Q365" i="8" s="1"/>
  <c r="AS364" i="8"/>
  <c r="Q364" i="8"/>
  <c r="N364" i="8"/>
  <c r="AS363" i="8"/>
  <c r="N363" i="8"/>
  <c r="Q363" i="8" s="1"/>
  <c r="AS362" i="8"/>
  <c r="Q362" i="8"/>
  <c r="N362" i="8"/>
  <c r="AS361" i="8"/>
  <c r="N361" i="8"/>
  <c r="Q361" i="8" s="1"/>
  <c r="AS360" i="8"/>
  <c r="Q360" i="8"/>
  <c r="N360" i="8"/>
  <c r="AS359" i="8"/>
  <c r="Q359" i="8"/>
  <c r="N359" i="8"/>
  <c r="AS358" i="8"/>
  <c r="N358" i="8"/>
  <c r="Q358" i="8" s="1"/>
  <c r="AS357" i="8"/>
  <c r="N357" i="8"/>
  <c r="Q357" i="8" s="1"/>
  <c r="AS356" i="8"/>
  <c r="Q356" i="8"/>
  <c r="N356" i="8"/>
  <c r="AS355" i="8"/>
  <c r="Q355" i="8"/>
  <c r="N355" i="8"/>
  <c r="AS354" i="8"/>
  <c r="N354" i="8"/>
  <c r="Q354" i="8" s="1"/>
  <c r="AS353" i="8"/>
  <c r="N353" i="8"/>
  <c r="Q353" i="8" s="1"/>
  <c r="AS352" i="8"/>
  <c r="Q352" i="8"/>
  <c r="N352" i="8"/>
  <c r="AS351" i="8"/>
  <c r="N351" i="8"/>
  <c r="AQ349" i="8"/>
  <c r="AO349" i="8"/>
  <c r="AM349" i="8"/>
  <c r="AK349" i="8"/>
  <c r="AI349" i="8"/>
  <c r="AE349" i="8"/>
  <c r="AC349" i="8"/>
  <c r="AA349" i="8"/>
  <c r="Y349" i="8"/>
  <c r="W349" i="8"/>
  <c r="U349" i="8"/>
  <c r="AK348" i="8"/>
  <c r="AB348" i="8"/>
  <c r="U348" i="8"/>
  <c r="AR343" i="8"/>
  <c r="AP343" i="8"/>
  <c r="AN343" i="8"/>
  <c r="AL343" i="8"/>
  <c r="AJ343" i="8"/>
  <c r="AF343" i="8"/>
  <c r="AD343" i="8"/>
  <c r="AB343" i="8"/>
  <c r="Z343" i="8"/>
  <c r="X343" i="8"/>
  <c r="V343" i="8"/>
  <c r="S343" i="8"/>
  <c r="R343" i="8"/>
  <c r="P343" i="8"/>
  <c r="O343" i="8"/>
  <c r="M343" i="8"/>
  <c r="L343" i="8"/>
  <c r="K343" i="8"/>
  <c r="J343" i="8"/>
  <c r="I343" i="8"/>
  <c r="H343" i="8"/>
  <c r="G343" i="8"/>
  <c r="F343" i="8"/>
  <c r="E343" i="8"/>
  <c r="D343" i="8"/>
  <c r="C343" i="8"/>
  <c r="B343" i="8"/>
  <c r="AS342" i="8"/>
  <c r="N342" i="8"/>
  <c r="Q342" i="8" s="1"/>
  <c r="AS341" i="8"/>
  <c r="N341" i="8"/>
  <c r="Q341" i="8" s="1"/>
  <c r="AS340" i="8"/>
  <c r="Q340" i="8"/>
  <c r="N340" i="8"/>
  <c r="AS339" i="8"/>
  <c r="Q339" i="8"/>
  <c r="N339" i="8"/>
  <c r="AS338" i="8"/>
  <c r="N338" i="8"/>
  <c r="Q338" i="8" s="1"/>
  <c r="AS337" i="8"/>
  <c r="N337" i="8"/>
  <c r="Q337" i="8" s="1"/>
  <c r="AS336" i="8"/>
  <c r="Q336" i="8"/>
  <c r="N336" i="8"/>
  <c r="AS335" i="8"/>
  <c r="N335" i="8"/>
  <c r="Q335" i="8" s="1"/>
  <c r="AS334" i="8"/>
  <c r="Q334" i="8"/>
  <c r="N334" i="8"/>
  <c r="AS333" i="8"/>
  <c r="N333" i="8"/>
  <c r="Q333" i="8" s="1"/>
  <c r="AS332" i="8"/>
  <c r="Q332" i="8"/>
  <c r="N332" i="8"/>
  <c r="AS331" i="8"/>
  <c r="Q331" i="8"/>
  <c r="N331" i="8"/>
  <c r="AS330" i="8"/>
  <c r="N330" i="8"/>
  <c r="Q330" i="8" s="1"/>
  <c r="AS329" i="8"/>
  <c r="N329" i="8"/>
  <c r="Q329" i="8" s="1"/>
  <c r="AS328" i="8"/>
  <c r="Q328" i="8"/>
  <c r="N328" i="8"/>
  <c r="AS327" i="8"/>
  <c r="Q327" i="8"/>
  <c r="N327" i="8"/>
  <c r="AS326" i="8"/>
  <c r="N326" i="8"/>
  <c r="Q326" i="8" s="1"/>
  <c r="AS325" i="8"/>
  <c r="N325" i="8"/>
  <c r="Q325" i="8" s="1"/>
  <c r="AS324" i="8"/>
  <c r="Q324" i="8"/>
  <c r="N324" i="8"/>
  <c r="AS323" i="8"/>
  <c r="N323" i="8"/>
  <c r="Q323" i="8" s="1"/>
  <c r="AS322" i="8"/>
  <c r="Q322" i="8"/>
  <c r="N322" i="8"/>
  <c r="AS321" i="8"/>
  <c r="N321" i="8"/>
  <c r="Q321" i="8" s="1"/>
  <c r="AS320" i="8"/>
  <c r="Q320" i="8"/>
  <c r="N320" i="8"/>
  <c r="AS319" i="8"/>
  <c r="Q319" i="8"/>
  <c r="N319" i="8"/>
  <c r="AS318" i="8"/>
  <c r="N318" i="8"/>
  <c r="Q318" i="8" s="1"/>
  <c r="AS317" i="8"/>
  <c r="N317" i="8"/>
  <c r="Q317" i="8" s="1"/>
  <c r="AS316" i="8"/>
  <c r="Q316" i="8"/>
  <c r="N316" i="8"/>
  <c r="AS315" i="8"/>
  <c r="Q315" i="8"/>
  <c r="N315" i="8"/>
  <c r="AS314" i="8"/>
  <c r="N314" i="8"/>
  <c r="Q314" i="8" s="1"/>
  <c r="AS313" i="8"/>
  <c r="N313" i="8"/>
  <c r="AQ311" i="8"/>
  <c r="AO311" i="8"/>
  <c r="AM311" i="8"/>
  <c r="AK311" i="8"/>
  <c r="AI311" i="8"/>
  <c r="AE311" i="8"/>
  <c r="AC311" i="8"/>
  <c r="AA311" i="8"/>
  <c r="Y311" i="8"/>
  <c r="W311" i="8"/>
  <c r="U311" i="8"/>
  <c r="AK310" i="8"/>
  <c r="AB310" i="8"/>
  <c r="U310" i="8"/>
  <c r="AR305" i="8"/>
  <c r="AP305" i="8"/>
  <c r="AN305" i="8"/>
  <c r="AL305" i="8"/>
  <c r="AJ305" i="8"/>
  <c r="AF305" i="8"/>
  <c r="AD305" i="8"/>
  <c r="AB305" i="8"/>
  <c r="Z305" i="8"/>
  <c r="X305" i="8"/>
  <c r="V305" i="8"/>
  <c r="S305" i="8"/>
  <c r="R305" i="8"/>
  <c r="P305" i="8"/>
  <c r="O305" i="8"/>
  <c r="M305" i="8"/>
  <c r="L305" i="8"/>
  <c r="K305" i="8"/>
  <c r="J305" i="8"/>
  <c r="I305" i="8"/>
  <c r="H305" i="8"/>
  <c r="G305" i="8"/>
  <c r="F305" i="8"/>
  <c r="E305" i="8"/>
  <c r="D305" i="8"/>
  <c r="C305" i="8"/>
  <c r="B305" i="8"/>
  <c r="AS304" i="8"/>
  <c r="N304" i="8"/>
  <c r="Q304" i="8" s="1"/>
  <c r="AS303" i="8"/>
  <c r="N303" i="8"/>
  <c r="Q303" i="8" s="1"/>
  <c r="AS302" i="8"/>
  <c r="Q302" i="8"/>
  <c r="N302" i="8"/>
  <c r="AS301" i="8"/>
  <c r="N301" i="8"/>
  <c r="Q301" i="8" s="1"/>
  <c r="AS300" i="8"/>
  <c r="Q300" i="8"/>
  <c r="N300" i="8"/>
  <c r="AS299" i="8"/>
  <c r="N299" i="8"/>
  <c r="Q299" i="8" s="1"/>
  <c r="AS298" i="8"/>
  <c r="Q298" i="8"/>
  <c r="N298" i="8"/>
  <c r="AS297" i="8"/>
  <c r="N297" i="8"/>
  <c r="Q297" i="8" s="1"/>
  <c r="AS296" i="8"/>
  <c r="N296" i="8"/>
  <c r="Q296" i="8" s="1"/>
  <c r="AS295" i="8"/>
  <c r="N295" i="8"/>
  <c r="Q295" i="8" s="1"/>
  <c r="AS294" i="8"/>
  <c r="Q294" i="8"/>
  <c r="N294" i="8"/>
  <c r="AS293" i="8"/>
  <c r="N293" i="8"/>
  <c r="Q293" i="8" s="1"/>
  <c r="AS292" i="8"/>
  <c r="N292" i="8"/>
  <c r="Q292" i="8" s="1"/>
  <c r="AS291" i="8"/>
  <c r="N291" i="8"/>
  <c r="Q291" i="8" s="1"/>
  <c r="AS290" i="8"/>
  <c r="Q290" i="8"/>
  <c r="N290" i="8"/>
  <c r="AS289" i="8"/>
  <c r="N289" i="8"/>
  <c r="Q289" i="8" s="1"/>
  <c r="AS288" i="8"/>
  <c r="Q288" i="8"/>
  <c r="N288" i="8"/>
  <c r="AS287" i="8"/>
  <c r="N287" i="8"/>
  <c r="Q287" i="8" s="1"/>
  <c r="AS286" i="8"/>
  <c r="Q286" i="8"/>
  <c r="N286" i="8"/>
  <c r="AS285" i="8"/>
  <c r="N285" i="8"/>
  <c r="Q285" i="8" s="1"/>
  <c r="AS284" i="8"/>
  <c r="N284" i="8"/>
  <c r="Q284" i="8" s="1"/>
  <c r="AS283" i="8"/>
  <c r="N283" i="8"/>
  <c r="Q283" i="8" s="1"/>
  <c r="AS282" i="8"/>
  <c r="Q282" i="8"/>
  <c r="N282" i="8"/>
  <c r="AS281" i="8"/>
  <c r="Q281" i="8"/>
  <c r="N281" i="8"/>
  <c r="AS280" i="8"/>
  <c r="N280" i="8"/>
  <c r="Q280" i="8" s="1"/>
  <c r="AS279" i="8"/>
  <c r="N279" i="8"/>
  <c r="Q279" i="8" s="1"/>
  <c r="AS278" i="8"/>
  <c r="Q278" i="8"/>
  <c r="N278" i="8"/>
  <c r="AS277" i="8"/>
  <c r="N277" i="8"/>
  <c r="Q277" i="8" s="1"/>
  <c r="AS276" i="8"/>
  <c r="Q276" i="8"/>
  <c r="N276" i="8"/>
  <c r="AS275" i="8"/>
  <c r="N275" i="8"/>
  <c r="Q275" i="8" s="1"/>
  <c r="AS274" i="8"/>
  <c r="Q274" i="8"/>
  <c r="N274" i="8"/>
  <c r="AQ272" i="8"/>
  <c r="AO272" i="8"/>
  <c r="AM272" i="8"/>
  <c r="AK272" i="8"/>
  <c r="AI272" i="8"/>
  <c r="AE272" i="8"/>
  <c r="AC272" i="8"/>
  <c r="AA272" i="8"/>
  <c r="Y272" i="8"/>
  <c r="W272" i="8"/>
  <c r="U272" i="8"/>
  <c r="AK271" i="8"/>
  <c r="AB271" i="8"/>
  <c r="U271" i="8"/>
  <c r="AR266" i="8"/>
  <c r="AP266" i="8"/>
  <c r="AN266" i="8"/>
  <c r="AL266" i="8"/>
  <c r="AJ266" i="8"/>
  <c r="AF266" i="8"/>
  <c r="AD266" i="8"/>
  <c r="AB266" i="8"/>
  <c r="Z266" i="8"/>
  <c r="X266" i="8"/>
  <c r="V266" i="8"/>
  <c r="S266" i="8"/>
  <c r="R266" i="8"/>
  <c r="P266" i="8"/>
  <c r="O266" i="8"/>
  <c r="M266" i="8"/>
  <c r="L266" i="8"/>
  <c r="K266" i="8"/>
  <c r="J266" i="8"/>
  <c r="I266" i="8"/>
  <c r="H266" i="8"/>
  <c r="G266" i="8"/>
  <c r="F266" i="8"/>
  <c r="E266" i="8"/>
  <c r="D266" i="8"/>
  <c r="C266" i="8"/>
  <c r="B266" i="8"/>
  <c r="AS265" i="8"/>
  <c r="Q265" i="8"/>
  <c r="N265" i="8"/>
  <c r="AS264" i="8"/>
  <c r="Q264" i="8"/>
  <c r="N264" i="8"/>
  <c r="AS263" i="8"/>
  <c r="N263" i="8"/>
  <c r="Q263" i="8" s="1"/>
  <c r="AS262" i="8"/>
  <c r="N262" i="8"/>
  <c r="Q262" i="8" s="1"/>
  <c r="AS261" i="8"/>
  <c r="N261" i="8"/>
  <c r="Q261" i="8" s="1"/>
  <c r="AS260" i="8"/>
  <c r="Q260" i="8"/>
  <c r="N260" i="8"/>
  <c r="AS259" i="8"/>
  <c r="N259" i="8"/>
  <c r="Q259" i="8" s="1"/>
  <c r="AS258" i="8"/>
  <c r="N258" i="8"/>
  <c r="Q258" i="8" s="1"/>
  <c r="AS257" i="8"/>
  <c r="Q257" i="8"/>
  <c r="N257" i="8"/>
  <c r="AS256" i="8"/>
  <c r="N256" i="8"/>
  <c r="Q256" i="8" s="1"/>
  <c r="AS255" i="8"/>
  <c r="N255" i="8"/>
  <c r="Q255" i="8" s="1"/>
  <c r="AS254" i="8"/>
  <c r="Q254" i="8"/>
  <c r="N254" i="8"/>
  <c r="AS253" i="8"/>
  <c r="Q253" i="8"/>
  <c r="N253" i="8"/>
  <c r="AS252" i="8"/>
  <c r="N252" i="8"/>
  <c r="Q252" i="8" s="1"/>
  <c r="AS251" i="8"/>
  <c r="N251" i="8"/>
  <c r="Q251" i="8" s="1"/>
  <c r="AS250" i="8"/>
  <c r="N250" i="8"/>
  <c r="Q250" i="8" s="1"/>
  <c r="AS249" i="8"/>
  <c r="N249" i="8"/>
  <c r="Q249" i="8" s="1"/>
  <c r="AS248" i="8"/>
  <c r="Q248" i="8"/>
  <c r="N248" i="8"/>
  <c r="AS247" i="8"/>
  <c r="N247" i="8"/>
  <c r="Q247" i="8" s="1"/>
  <c r="AS246" i="8"/>
  <c r="N246" i="8"/>
  <c r="Q246" i="8" s="1"/>
  <c r="AS245" i="8"/>
  <c r="Q245" i="8"/>
  <c r="N245" i="8"/>
  <c r="AS244" i="8"/>
  <c r="N244" i="8"/>
  <c r="Q244" i="8" s="1"/>
  <c r="AS243" i="8"/>
  <c r="N243" i="8"/>
  <c r="Q243" i="8" s="1"/>
  <c r="AS242" i="8"/>
  <c r="Q242" i="8"/>
  <c r="N242" i="8"/>
  <c r="AS241" i="8"/>
  <c r="Q241" i="8"/>
  <c r="N241" i="8"/>
  <c r="AS240" i="8"/>
  <c r="N240" i="8"/>
  <c r="Q240" i="8" s="1"/>
  <c r="AS239" i="8"/>
  <c r="Q239" i="8"/>
  <c r="N239" i="8"/>
  <c r="AS238" i="8"/>
  <c r="N238" i="8"/>
  <c r="Q238" i="8" s="1"/>
  <c r="AS237" i="8"/>
  <c r="N237" i="8"/>
  <c r="Q237" i="8" s="1"/>
  <c r="AS236" i="8"/>
  <c r="Q236" i="8"/>
  <c r="N236" i="8"/>
  <c r="AS235" i="8"/>
  <c r="N235" i="8"/>
  <c r="AQ233" i="8"/>
  <c r="AO233" i="8"/>
  <c r="AM233" i="8"/>
  <c r="AK233" i="8"/>
  <c r="AI233" i="8"/>
  <c r="AE233" i="8"/>
  <c r="AC233" i="8"/>
  <c r="AA233" i="8"/>
  <c r="Y233" i="8"/>
  <c r="W233" i="8"/>
  <c r="U233" i="8"/>
  <c r="AK232" i="8"/>
  <c r="AB232" i="8"/>
  <c r="U232" i="8"/>
  <c r="AR227" i="8"/>
  <c r="AP227" i="8"/>
  <c r="AN227" i="8"/>
  <c r="AL227" i="8"/>
  <c r="AJ227" i="8"/>
  <c r="AF227" i="8"/>
  <c r="AD227" i="8"/>
  <c r="AB227" i="8"/>
  <c r="Z227" i="8"/>
  <c r="X227" i="8"/>
  <c r="V227" i="8"/>
  <c r="S227" i="8"/>
  <c r="R227" i="8"/>
  <c r="P227" i="8"/>
  <c r="O227" i="8"/>
  <c r="M227" i="8"/>
  <c r="L227" i="8"/>
  <c r="K227" i="8"/>
  <c r="J227" i="8"/>
  <c r="I227" i="8"/>
  <c r="H227" i="8"/>
  <c r="G227" i="8"/>
  <c r="F227" i="8"/>
  <c r="E227" i="8"/>
  <c r="D227" i="8"/>
  <c r="C227" i="8"/>
  <c r="B227" i="8"/>
  <c r="AS226" i="8"/>
  <c r="Q226" i="8"/>
  <c r="N226" i="8"/>
  <c r="AS225" i="8"/>
  <c r="N225" i="8"/>
  <c r="Q225" i="8" s="1"/>
  <c r="AS224" i="8"/>
  <c r="Q224" i="8"/>
  <c r="N224" i="8"/>
  <c r="AS223" i="8"/>
  <c r="Q223" i="8"/>
  <c r="N223" i="8"/>
  <c r="AS222" i="8"/>
  <c r="Q222" i="8"/>
  <c r="N222" i="8"/>
  <c r="AS221" i="8"/>
  <c r="N221" i="8"/>
  <c r="Q221" i="8" s="1"/>
  <c r="AS220" i="8"/>
  <c r="Q220" i="8"/>
  <c r="N220" i="8"/>
  <c r="AS219" i="8"/>
  <c r="Q219" i="8"/>
  <c r="N219" i="8"/>
  <c r="AS218" i="8"/>
  <c r="N218" i="8"/>
  <c r="Q218" i="8" s="1"/>
  <c r="AS217" i="8"/>
  <c r="Q217" i="8"/>
  <c r="N217" i="8"/>
  <c r="AS216" i="8"/>
  <c r="Q216" i="8"/>
  <c r="N216" i="8"/>
  <c r="AS215" i="8"/>
  <c r="N215" i="8"/>
  <c r="Q215" i="8" s="1"/>
  <c r="AS214" i="8"/>
  <c r="Q214" i="8"/>
  <c r="N214" i="8"/>
  <c r="AS213" i="8"/>
  <c r="N213" i="8"/>
  <c r="Q213" i="8" s="1"/>
  <c r="AS212" i="8"/>
  <c r="Q212" i="8"/>
  <c r="N212" i="8"/>
  <c r="AS211" i="8"/>
  <c r="Q211" i="8"/>
  <c r="N211" i="8"/>
  <c r="AS210" i="8"/>
  <c r="N210" i="8"/>
  <c r="Q210" i="8" s="1"/>
  <c r="AS209" i="8"/>
  <c r="N209" i="8"/>
  <c r="Q209" i="8" s="1"/>
  <c r="AS208" i="8"/>
  <c r="Q208" i="8"/>
  <c r="N208" i="8"/>
  <c r="AS207" i="8"/>
  <c r="Q207" i="8"/>
  <c r="N207" i="8"/>
  <c r="AS206" i="8"/>
  <c r="Q206" i="8"/>
  <c r="N206" i="8"/>
  <c r="AS205" i="8"/>
  <c r="N205" i="8"/>
  <c r="Q205" i="8" s="1"/>
  <c r="AS204" i="8"/>
  <c r="N204" i="8"/>
  <c r="Q204" i="8" s="1"/>
  <c r="AS203" i="8"/>
  <c r="Q203" i="8"/>
  <c r="N203" i="8"/>
  <c r="AS202" i="8"/>
  <c r="Q202" i="8"/>
  <c r="N202" i="8"/>
  <c r="AS201" i="8"/>
  <c r="Q201" i="8"/>
  <c r="N201" i="8"/>
  <c r="AS200" i="8"/>
  <c r="Q200" i="8"/>
  <c r="N200" i="8"/>
  <c r="AS199" i="8"/>
  <c r="Q199" i="8"/>
  <c r="N199" i="8"/>
  <c r="AS198" i="8"/>
  <c r="N198" i="8"/>
  <c r="AS197" i="8"/>
  <c r="Q197" i="8"/>
  <c r="N197" i="8"/>
  <c r="AQ195" i="8"/>
  <c r="AO195" i="8"/>
  <c r="AM195" i="8"/>
  <c r="AK195" i="8"/>
  <c r="AI195" i="8"/>
  <c r="AE195" i="8"/>
  <c r="AC195" i="8"/>
  <c r="AA195" i="8"/>
  <c r="Y195" i="8"/>
  <c r="W195" i="8"/>
  <c r="U195" i="8"/>
  <c r="AK194" i="8"/>
  <c r="AB194" i="8"/>
  <c r="U194" i="8"/>
  <c r="AR189" i="8"/>
  <c r="AP189" i="8"/>
  <c r="AN189" i="8"/>
  <c r="AL189" i="8"/>
  <c r="AJ189" i="8"/>
  <c r="AF189" i="8"/>
  <c r="AD189" i="8"/>
  <c r="AB189" i="8"/>
  <c r="Z189" i="8"/>
  <c r="X189" i="8"/>
  <c r="V189" i="8"/>
  <c r="S189" i="8"/>
  <c r="R189" i="8"/>
  <c r="P189" i="8"/>
  <c r="O189" i="8"/>
  <c r="M189" i="8"/>
  <c r="L189" i="8"/>
  <c r="K189" i="8"/>
  <c r="J189" i="8"/>
  <c r="I189" i="8"/>
  <c r="H189" i="8"/>
  <c r="G189" i="8"/>
  <c r="F189" i="8"/>
  <c r="E189" i="8"/>
  <c r="D189" i="8"/>
  <c r="C189" i="8"/>
  <c r="B189" i="8"/>
  <c r="AS188" i="8"/>
  <c r="N188" i="8"/>
  <c r="Q188" i="8" s="1"/>
  <c r="AS187" i="8"/>
  <c r="Q187" i="8"/>
  <c r="N187" i="8"/>
  <c r="AS186" i="8"/>
  <c r="Q186" i="8"/>
  <c r="N186" i="8"/>
  <c r="AS185" i="8"/>
  <c r="N185" i="8"/>
  <c r="Q185" i="8" s="1"/>
  <c r="AS184" i="8"/>
  <c r="Q184" i="8"/>
  <c r="N184" i="8"/>
  <c r="AS183" i="8"/>
  <c r="N183" i="8"/>
  <c r="Q183" i="8" s="1"/>
  <c r="AS182" i="8"/>
  <c r="N182" i="8"/>
  <c r="Q182" i="8" s="1"/>
  <c r="AS181" i="8"/>
  <c r="Q181" i="8"/>
  <c r="N181" i="8"/>
  <c r="AS180" i="8"/>
  <c r="Q180" i="8"/>
  <c r="N180" i="8"/>
  <c r="AS179" i="8"/>
  <c r="N179" i="8"/>
  <c r="Q179" i="8" s="1"/>
  <c r="AS178" i="8"/>
  <c r="Q178" i="8"/>
  <c r="N178" i="8"/>
  <c r="AS177" i="8"/>
  <c r="N177" i="8"/>
  <c r="Q177" i="8" s="1"/>
  <c r="AS176" i="8"/>
  <c r="N176" i="8"/>
  <c r="Q176" i="8" s="1"/>
  <c r="AS175" i="8"/>
  <c r="Q175" i="8"/>
  <c r="N175" i="8"/>
  <c r="AS174" i="8"/>
  <c r="Q174" i="8"/>
  <c r="N174" i="8"/>
  <c r="AS173" i="8"/>
  <c r="N173" i="8"/>
  <c r="Q173" i="8" s="1"/>
  <c r="AS172" i="8"/>
  <c r="Q172" i="8"/>
  <c r="N172" i="8"/>
  <c r="AS171" i="8"/>
  <c r="N171" i="8"/>
  <c r="Q171" i="8" s="1"/>
  <c r="AS170" i="8"/>
  <c r="N170" i="8"/>
  <c r="Q170" i="8" s="1"/>
  <c r="AS169" i="8"/>
  <c r="Q169" i="8"/>
  <c r="N169" i="8"/>
  <c r="AS168" i="8"/>
  <c r="Q168" i="8"/>
  <c r="N168" i="8"/>
  <c r="AS167" i="8"/>
  <c r="N167" i="8"/>
  <c r="Q167" i="8" s="1"/>
  <c r="AS166" i="8"/>
  <c r="Q166" i="8"/>
  <c r="N166" i="8"/>
  <c r="AS165" i="8"/>
  <c r="N165" i="8"/>
  <c r="Q165" i="8" s="1"/>
  <c r="AS164" i="8"/>
  <c r="N164" i="8"/>
  <c r="Q164" i="8" s="1"/>
  <c r="AS163" i="8"/>
  <c r="Q163" i="8"/>
  <c r="N163" i="8"/>
  <c r="AS162" i="8"/>
  <c r="Q162" i="8"/>
  <c r="N162" i="8"/>
  <c r="AS161" i="8"/>
  <c r="N161" i="8"/>
  <c r="Q161" i="8" s="1"/>
  <c r="AS160" i="8"/>
  <c r="Q160" i="8"/>
  <c r="N160" i="8"/>
  <c r="AS159" i="8"/>
  <c r="N159" i="8"/>
  <c r="Q159" i="8" s="1"/>
  <c r="AS158" i="8"/>
  <c r="AQ156" i="8"/>
  <c r="AO156" i="8"/>
  <c r="AM156" i="8"/>
  <c r="AK156" i="8"/>
  <c r="AI156" i="8"/>
  <c r="AE156" i="8"/>
  <c r="AC156" i="8"/>
  <c r="AA156" i="8"/>
  <c r="Y156" i="8"/>
  <c r="W156" i="8"/>
  <c r="U156" i="8"/>
  <c r="AK155" i="8"/>
  <c r="AB155" i="8"/>
  <c r="U155" i="8"/>
  <c r="AR150" i="8"/>
  <c r="AP150" i="8"/>
  <c r="AN150" i="8"/>
  <c r="AL150" i="8"/>
  <c r="AJ150" i="8"/>
  <c r="AF150" i="8"/>
  <c r="AD150" i="8"/>
  <c r="AB150" i="8"/>
  <c r="Z150" i="8"/>
  <c r="X150" i="8"/>
  <c r="V150" i="8"/>
  <c r="S150" i="8"/>
  <c r="R150" i="8"/>
  <c r="P150" i="8"/>
  <c r="O150" i="8"/>
  <c r="M150" i="8"/>
  <c r="L150" i="8"/>
  <c r="K150" i="8"/>
  <c r="J150" i="8"/>
  <c r="I150" i="8"/>
  <c r="H150" i="8"/>
  <c r="G150" i="8"/>
  <c r="F150" i="8"/>
  <c r="E150" i="8"/>
  <c r="D150" i="8"/>
  <c r="C150" i="8"/>
  <c r="B150" i="8"/>
  <c r="AS149" i="8"/>
  <c r="N149" i="8"/>
  <c r="Q149" i="8" s="1"/>
  <c r="AS148" i="8"/>
  <c r="Q148" i="8"/>
  <c r="N148" i="8"/>
  <c r="AS147" i="8"/>
  <c r="N147" i="8"/>
  <c r="Q147" i="8" s="1"/>
  <c r="AS146" i="8"/>
  <c r="Q146" i="8"/>
  <c r="N146" i="8"/>
  <c r="AS145" i="8"/>
  <c r="N145" i="8"/>
  <c r="Q145" i="8" s="1"/>
  <c r="AS144" i="8"/>
  <c r="Q144" i="8"/>
  <c r="N144" i="8"/>
  <c r="AS143" i="8"/>
  <c r="N143" i="8"/>
  <c r="Q143" i="8" s="1"/>
  <c r="AS142" i="8"/>
  <c r="Q142" i="8"/>
  <c r="N142" i="8"/>
  <c r="AS141" i="8"/>
  <c r="N141" i="8"/>
  <c r="Q141" i="8" s="1"/>
  <c r="AS140" i="8"/>
  <c r="Q140" i="8"/>
  <c r="N140" i="8"/>
  <c r="AS139" i="8"/>
  <c r="N139" i="8"/>
  <c r="Q139" i="8" s="1"/>
  <c r="AS138" i="8"/>
  <c r="Q138" i="8"/>
  <c r="N138" i="8"/>
  <c r="AS137" i="8"/>
  <c r="N137" i="8"/>
  <c r="Q137" i="8" s="1"/>
  <c r="AS136" i="8"/>
  <c r="Q136" i="8"/>
  <c r="N136" i="8"/>
  <c r="AS135" i="8"/>
  <c r="N135" i="8"/>
  <c r="Q135" i="8" s="1"/>
  <c r="AS134" i="8"/>
  <c r="Q134" i="8"/>
  <c r="N134" i="8"/>
  <c r="AS133" i="8"/>
  <c r="Q133" i="8"/>
  <c r="N133" i="8"/>
  <c r="AS132" i="8"/>
  <c r="Q132" i="8"/>
  <c r="N132" i="8"/>
  <c r="AS131" i="8"/>
  <c r="N131" i="8"/>
  <c r="Q131" i="8" s="1"/>
  <c r="AS130" i="8"/>
  <c r="Q130" i="8"/>
  <c r="N130" i="8"/>
  <c r="AS129" i="8"/>
  <c r="N129" i="8"/>
  <c r="Q129" i="8" s="1"/>
  <c r="AS128" i="8"/>
  <c r="Q128" i="8"/>
  <c r="N128" i="8"/>
  <c r="AS127" i="8"/>
  <c r="N127" i="8"/>
  <c r="Q127" i="8" s="1"/>
  <c r="AS126" i="8"/>
  <c r="Q126" i="8"/>
  <c r="N126" i="8"/>
  <c r="AS125" i="8"/>
  <c r="N125" i="8"/>
  <c r="Q125" i="8" s="1"/>
  <c r="AS124" i="8"/>
  <c r="Q124" i="8"/>
  <c r="N124" i="8"/>
  <c r="AS123" i="8"/>
  <c r="N123" i="8"/>
  <c r="Q123" i="8" s="1"/>
  <c r="AS122" i="8"/>
  <c r="Q122" i="8"/>
  <c r="N122" i="8"/>
  <c r="AS121" i="8"/>
  <c r="N121" i="8"/>
  <c r="Q121" i="8" s="1"/>
  <c r="AS120" i="8"/>
  <c r="Q120" i="8"/>
  <c r="N120" i="8"/>
  <c r="AQ118" i="8"/>
  <c r="AO118" i="8"/>
  <c r="AM118" i="8"/>
  <c r="AK118" i="8"/>
  <c r="AI118" i="8"/>
  <c r="AE118" i="8"/>
  <c r="AC118" i="8"/>
  <c r="AA118" i="8"/>
  <c r="Y118" i="8"/>
  <c r="W118" i="8"/>
  <c r="U118" i="8"/>
  <c r="AK117" i="8"/>
  <c r="AB117" i="8"/>
  <c r="U117" i="8"/>
  <c r="AR112" i="8"/>
  <c r="AP112" i="8"/>
  <c r="AN112" i="8"/>
  <c r="AL112" i="8"/>
  <c r="AJ112" i="8"/>
  <c r="AF112" i="8"/>
  <c r="AD112" i="8"/>
  <c r="AB112" i="8"/>
  <c r="Z112" i="8"/>
  <c r="X112" i="8"/>
  <c r="V112" i="8"/>
  <c r="S112" i="8"/>
  <c r="R112" i="8"/>
  <c r="P112" i="8"/>
  <c r="O112" i="8"/>
  <c r="M112" i="8"/>
  <c r="L112" i="8"/>
  <c r="K112" i="8"/>
  <c r="J112" i="8"/>
  <c r="I112" i="8"/>
  <c r="H112" i="8"/>
  <c r="G112" i="8"/>
  <c r="F112" i="8"/>
  <c r="E112" i="8"/>
  <c r="D112" i="8"/>
  <c r="C112" i="8"/>
  <c r="B112" i="8"/>
  <c r="AS111" i="8"/>
  <c r="Q111" i="8"/>
  <c r="N111" i="8"/>
  <c r="AS110" i="8"/>
  <c r="N110" i="8"/>
  <c r="Q110" i="8" s="1"/>
  <c r="AS109" i="8"/>
  <c r="N109" i="8"/>
  <c r="Q109" i="8" s="1"/>
  <c r="AS108" i="8"/>
  <c r="Q108" i="8"/>
  <c r="N108" i="8"/>
  <c r="AS107" i="8"/>
  <c r="Q107" i="8"/>
  <c r="N107" i="8"/>
  <c r="AS106" i="8"/>
  <c r="N106" i="8"/>
  <c r="Q106" i="8" s="1"/>
  <c r="AS105" i="8"/>
  <c r="Q105" i="8"/>
  <c r="N105" i="8"/>
  <c r="AS104" i="8"/>
  <c r="N104" i="8"/>
  <c r="Q104" i="8" s="1"/>
  <c r="AS103" i="8"/>
  <c r="N103" i="8"/>
  <c r="Q103" i="8" s="1"/>
  <c r="AS102" i="8"/>
  <c r="Q102" i="8"/>
  <c r="N102" i="8"/>
  <c r="AS101" i="8"/>
  <c r="Q101" i="8"/>
  <c r="N101" i="8"/>
  <c r="AS100" i="8"/>
  <c r="N100" i="8"/>
  <c r="Q100" i="8" s="1"/>
  <c r="AS99" i="8"/>
  <c r="Q99" i="8"/>
  <c r="N99" i="8"/>
  <c r="AS98" i="8"/>
  <c r="N98" i="8"/>
  <c r="Q98" i="8" s="1"/>
  <c r="AS97" i="8"/>
  <c r="N97" i="8"/>
  <c r="Q97" i="8" s="1"/>
  <c r="AS96" i="8"/>
  <c r="Q96" i="8"/>
  <c r="N96" i="8"/>
  <c r="AS95" i="8"/>
  <c r="Q95" i="8"/>
  <c r="N95" i="8"/>
  <c r="AS94" i="8"/>
  <c r="N94" i="8"/>
  <c r="Q94" i="8" s="1"/>
  <c r="AS93" i="8"/>
  <c r="Q93" i="8"/>
  <c r="N93" i="8"/>
  <c r="AS92" i="8"/>
  <c r="N92" i="8"/>
  <c r="Q92" i="8" s="1"/>
  <c r="AS91" i="8"/>
  <c r="N91" i="8"/>
  <c r="Q91" i="8" s="1"/>
  <c r="AS90" i="8"/>
  <c r="Q90" i="8"/>
  <c r="N90" i="8"/>
  <c r="AS89" i="8"/>
  <c r="Q89" i="8"/>
  <c r="N89" i="8"/>
  <c r="AS88" i="8"/>
  <c r="N88" i="8"/>
  <c r="Q88" i="8" s="1"/>
  <c r="AS87" i="8"/>
  <c r="Q87" i="8"/>
  <c r="N87" i="8"/>
  <c r="AS86" i="8"/>
  <c r="N86" i="8"/>
  <c r="Q86" i="8" s="1"/>
  <c r="AS85" i="8"/>
  <c r="N85" i="8"/>
  <c r="Q85" i="8" s="1"/>
  <c r="AS84" i="8"/>
  <c r="Q84" i="8"/>
  <c r="N84" i="8"/>
  <c r="AS83" i="8"/>
  <c r="Q83" i="8"/>
  <c r="N83" i="8"/>
  <c r="AS82" i="8"/>
  <c r="N82" i="8"/>
  <c r="Q82" i="8" s="1"/>
  <c r="AS81" i="8"/>
  <c r="Q81" i="8"/>
  <c r="N81" i="8"/>
  <c r="AQ79" i="8"/>
  <c r="AO79" i="8"/>
  <c r="AM79" i="8"/>
  <c r="AK79" i="8"/>
  <c r="AI79" i="8"/>
  <c r="AE79" i="8"/>
  <c r="AC79" i="8"/>
  <c r="AA79" i="8"/>
  <c r="Y79" i="8"/>
  <c r="W79" i="8"/>
  <c r="U79" i="8"/>
  <c r="AK78" i="8"/>
  <c r="AB78" i="8"/>
  <c r="U78" i="8"/>
  <c r="AS73" i="8"/>
  <c r="AR73" i="8"/>
  <c r="AP73" i="8"/>
  <c r="AN73" i="8"/>
  <c r="AL73" i="8"/>
  <c r="AJ73" i="8"/>
  <c r="AF73" i="8"/>
  <c r="AD73" i="8"/>
  <c r="AB73" i="8"/>
  <c r="Z73" i="8"/>
  <c r="X73" i="8"/>
  <c r="V73" i="8"/>
  <c r="S73" i="8"/>
  <c r="R73" i="8"/>
  <c r="P73" i="8"/>
  <c r="O73" i="8"/>
  <c r="M73" i="8"/>
  <c r="L73" i="8"/>
  <c r="K73" i="8"/>
  <c r="J73" i="8"/>
  <c r="I73" i="8"/>
  <c r="H73" i="8"/>
  <c r="G73" i="8"/>
  <c r="F73" i="8"/>
  <c r="E73" i="8"/>
  <c r="D73" i="8"/>
  <c r="C73" i="8"/>
  <c r="B73" i="8"/>
  <c r="AS72" i="8"/>
  <c r="N72" i="8"/>
  <c r="Q72" i="8" s="1"/>
  <c r="AS71" i="8"/>
  <c r="N71" i="8"/>
  <c r="Q71" i="8" s="1"/>
  <c r="AS70" i="8"/>
  <c r="Q70" i="8"/>
  <c r="N70" i="8"/>
  <c r="AS69" i="8"/>
  <c r="Q69" i="8"/>
  <c r="N69" i="8"/>
  <c r="AS68" i="8"/>
  <c r="N68" i="8"/>
  <c r="Q68" i="8" s="1"/>
  <c r="AS67" i="8"/>
  <c r="Q67" i="8"/>
  <c r="N67" i="8"/>
  <c r="AS66" i="8"/>
  <c r="N66" i="8"/>
  <c r="Q66" i="8" s="1"/>
  <c r="AS65" i="8"/>
  <c r="N65" i="8"/>
  <c r="Q65" i="8" s="1"/>
  <c r="AS64" i="8"/>
  <c r="Q64" i="8"/>
  <c r="N64" i="8"/>
  <c r="AS63" i="8"/>
  <c r="Q63" i="8"/>
  <c r="N63" i="8"/>
  <c r="AS62" i="8"/>
  <c r="N62" i="8"/>
  <c r="Q62" i="8" s="1"/>
  <c r="AS61" i="8"/>
  <c r="Q61" i="8"/>
  <c r="N61" i="8"/>
  <c r="AS60" i="8"/>
  <c r="N60" i="8"/>
  <c r="Q60" i="8" s="1"/>
  <c r="AS59" i="8"/>
  <c r="N59" i="8"/>
  <c r="Q59" i="8" s="1"/>
  <c r="AS58" i="8"/>
  <c r="Q58" i="8"/>
  <c r="N58" i="8"/>
  <c r="AS57" i="8"/>
  <c r="Q57" i="8"/>
  <c r="N57" i="8"/>
  <c r="AS56" i="8"/>
  <c r="N56" i="8"/>
  <c r="Q56" i="8" s="1"/>
  <c r="AS55" i="8"/>
  <c r="Q55" i="8"/>
  <c r="N55" i="8"/>
  <c r="AS54" i="8"/>
  <c r="N54" i="8"/>
  <c r="Q54" i="8" s="1"/>
  <c r="AS53" i="8"/>
  <c r="Q53" i="8"/>
  <c r="N53" i="8"/>
  <c r="AS52" i="8"/>
  <c r="N52" i="8"/>
  <c r="Q52" i="8" s="1"/>
  <c r="AS51" i="8"/>
  <c r="N51" i="8"/>
  <c r="Q51" i="8" s="1"/>
  <c r="AS50" i="8"/>
  <c r="Q50" i="8"/>
  <c r="N50" i="8"/>
  <c r="AS49" i="8"/>
  <c r="N49" i="8"/>
  <c r="Q49" i="8" s="1"/>
  <c r="AS48" i="8"/>
  <c r="N48" i="8"/>
  <c r="Q48" i="8" s="1"/>
  <c r="AS47" i="8"/>
  <c r="Q47" i="8"/>
  <c r="N47" i="8"/>
  <c r="AS46" i="8"/>
  <c r="N46" i="8"/>
  <c r="Q46" i="8" s="1"/>
  <c r="AS45" i="8"/>
  <c r="N45" i="8"/>
  <c r="Q45" i="8" s="1"/>
  <c r="AS44" i="8"/>
  <c r="Q44" i="8"/>
  <c r="Q73" i="8" s="1"/>
  <c r="N44" i="8"/>
  <c r="AQ42" i="8"/>
  <c r="AO42" i="8"/>
  <c r="AM42" i="8"/>
  <c r="AK42" i="8"/>
  <c r="AE42" i="8"/>
  <c r="AC42" i="8"/>
  <c r="AA42" i="8"/>
  <c r="Y42" i="8"/>
  <c r="W42" i="8"/>
  <c r="U42" i="8"/>
  <c r="AK41" i="8"/>
  <c r="AB41" i="8"/>
  <c r="U41" i="8"/>
  <c r="AR36" i="8"/>
  <c r="AP36" i="8"/>
  <c r="AN36" i="8"/>
  <c r="AL36" i="8"/>
  <c r="AJ36" i="8"/>
  <c r="AF36" i="8"/>
  <c r="AD36" i="8"/>
  <c r="AB36" i="8"/>
  <c r="Z36" i="8"/>
  <c r="X36" i="8"/>
  <c r="V36" i="8"/>
  <c r="S36" i="8"/>
  <c r="R36" i="8"/>
  <c r="P36" i="8"/>
  <c r="O36" i="8"/>
  <c r="N36" i="8"/>
  <c r="L36" i="8"/>
  <c r="K36" i="8"/>
  <c r="J36" i="8"/>
  <c r="I36" i="8"/>
  <c r="H36" i="8"/>
  <c r="G36" i="8"/>
  <c r="F36" i="8"/>
  <c r="E36" i="8"/>
  <c r="D36" i="8"/>
  <c r="C36" i="8"/>
  <c r="B36" i="8"/>
  <c r="AS35" i="8"/>
  <c r="N35" i="8"/>
  <c r="Q35" i="8" s="1"/>
  <c r="AS34" i="8"/>
  <c r="N34" i="8"/>
  <c r="Q34" i="8" s="1"/>
  <c r="AS33" i="8"/>
  <c r="Q33" i="8"/>
  <c r="N33" i="8"/>
  <c r="AS32" i="8"/>
  <c r="N32" i="8"/>
  <c r="Q32" i="8" s="1"/>
  <c r="AS31" i="8"/>
  <c r="N31" i="8"/>
  <c r="Q31" i="8" s="1"/>
  <c r="AS30" i="8"/>
  <c r="Q30" i="8"/>
  <c r="N30" i="8"/>
  <c r="AS29" i="8"/>
  <c r="N29" i="8"/>
  <c r="Q29" i="8" s="1"/>
  <c r="AS28" i="8"/>
  <c r="N28" i="8"/>
  <c r="Q28" i="8" s="1"/>
  <c r="AS27" i="8"/>
  <c r="Q27" i="8"/>
  <c r="N27" i="8"/>
  <c r="AS26" i="8"/>
  <c r="Q26" i="8"/>
  <c r="N26" i="8"/>
  <c r="AS25" i="8"/>
  <c r="N25" i="8"/>
  <c r="Q25" i="8" s="1"/>
  <c r="AS24" i="8"/>
  <c r="Q24" i="8"/>
  <c r="N24" i="8"/>
  <c r="AS23" i="8"/>
  <c r="N23" i="8"/>
  <c r="Q23" i="8" s="1"/>
  <c r="AS22" i="8"/>
  <c r="N22" i="8"/>
  <c r="Q22" i="8" s="1"/>
  <c r="AS21" i="8"/>
  <c r="Q21" i="8"/>
  <c r="N21" i="8"/>
  <c r="AS20" i="8"/>
  <c r="Q20" i="8"/>
  <c r="N20" i="8"/>
  <c r="AS19" i="8"/>
  <c r="N19" i="8"/>
  <c r="Q19" i="8" s="1"/>
  <c r="AS18" i="8"/>
  <c r="Q18" i="8"/>
  <c r="N18" i="8"/>
  <c r="AS17" i="8"/>
  <c r="N17" i="8"/>
  <c r="Q17" i="8" s="1"/>
  <c r="AS16" i="8"/>
  <c r="N16" i="8"/>
  <c r="Q16" i="8" s="1"/>
  <c r="AS15" i="8"/>
  <c r="Q15" i="8"/>
  <c r="N15" i="8"/>
  <c r="AS14" i="8"/>
  <c r="N14" i="8"/>
  <c r="Q14" i="8" s="1"/>
  <c r="AS13" i="8"/>
  <c r="N13" i="8"/>
  <c r="Q13" i="8" s="1"/>
  <c r="AS12" i="8"/>
  <c r="Q12" i="8"/>
  <c r="N12" i="8"/>
  <c r="AS11" i="8"/>
  <c r="N11" i="8"/>
  <c r="Q11" i="8" s="1"/>
  <c r="AS10" i="8"/>
  <c r="N10" i="8"/>
  <c r="Q10" i="8" s="1"/>
  <c r="AS9" i="8"/>
  <c r="Q9" i="8"/>
  <c r="N9" i="8"/>
  <c r="AS8" i="8"/>
  <c r="N8" i="8"/>
  <c r="Q8" i="8" s="1"/>
  <c r="AS7" i="8"/>
  <c r="N7" i="8"/>
  <c r="Q7" i="8" s="1"/>
  <c r="A7" i="8"/>
  <c r="AS6" i="8"/>
  <c r="Q6" i="8"/>
  <c r="N6" i="8"/>
  <c r="A6" i="8"/>
  <c r="T6" i="8" s="1"/>
  <c r="AS5" i="8"/>
  <c r="T5" i="8"/>
  <c r="AK2" i="8"/>
  <c r="AB2" i="8"/>
  <c r="U2" i="8"/>
  <c r="AR465" i="7"/>
  <c r="AP465" i="7"/>
  <c r="AN465" i="7"/>
  <c r="AL465" i="7"/>
  <c r="AJ465" i="7"/>
  <c r="AF465" i="7"/>
  <c r="AD465" i="7"/>
  <c r="AB465" i="7"/>
  <c r="Z465" i="7"/>
  <c r="X465" i="7"/>
  <c r="V465" i="7"/>
  <c r="S465" i="7"/>
  <c r="R465" i="7"/>
  <c r="P465" i="7"/>
  <c r="O465" i="7"/>
  <c r="M465" i="7"/>
  <c r="L465" i="7"/>
  <c r="K465" i="7"/>
  <c r="J465" i="7"/>
  <c r="I465" i="7"/>
  <c r="H465" i="7"/>
  <c r="G465" i="7"/>
  <c r="F465" i="7"/>
  <c r="E465" i="7"/>
  <c r="D465" i="7"/>
  <c r="C465" i="7"/>
  <c r="B465" i="7"/>
  <c r="AS464" i="7"/>
  <c r="N464" i="7"/>
  <c r="Q464" i="7" s="1"/>
  <c r="AS463" i="7"/>
  <c r="Q463" i="7"/>
  <c r="N463" i="7"/>
  <c r="AS462" i="7"/>
  <c r="N462" i="7"/>
  <c r="Q462" i="7" s="1"/>
  <c r="AS461" i="7"/>
  <c r="N461" i="7"/>
  <c r="Q461" i="7" s="1"/>
  <c r="AS460" i="7"/>
  <c r="Q460" i="7"/>
  <c r="N460" i="7"/>
  <c r="AS459" i="7"/>
  <c r="N459" i="7"/>
  <c r="Q459" i="7" s="1"/>
  <c r="AS458" i="7"/>
  <c r="AS457" i="7"/>
  <c r="N457" i="7"/>
  <c r="Q457" i="7" s="1"/>
  <c r="AS456" i="7"/>
  <c r="Q456" i="7"/>
  <c r="N456" i="7"/>
  <c r="AS455" i="7"/>
  <c r="N455" i="7"/>
  <c r="Q455" i="7" s="1"/>
  <c r="AS454" i="7"/>
  <c r="N454" i="7"/>
  <c r="Q454" i="7" s="1"/>
  <c r="AS453" i="7"/>
  <c r="Q453" i="7"/>
  <c r="N453" i="7"/>
  <c r="AS452" i="7"/>
  <c r="N452" i="7"/>
  <c r="Q452" i="7" s="1"/>
  <c r="AS451" i="7"/>
  <c r="N451" i="7"/>
  <c r="Q451" i="7" s="1"/>
  <c r="AS450" i="7"/>
  <c r="Q450" i="7"/>
  <c r="N450" i="7"/>
  <c r="AS449" i="7"/>
  <c r="N449" i="7"/>
  <c r="Q449" i="7" s="1"/>
  <c r="AS448" i="7"/>
  <c r="N448" i="7"/>
  <c r="Q448" i="7" s="1"/>
  <c r="AS447" i="7"/>
  <c r="Q447" i="7"/>
  <c r="N447" i="7"/>
  <c r="AS446" i="7"/>
  <c r="N446" i="7"/>
  <c r="Q446" i="7" s="1"/>
  <c r="AS445" i="7"/>
  <c r="N445" i="7"/>
  <c r="Q445" i="7" s="1"/>
  <c r="AS444" i="7"/>
  <c r="Q444" i="7"/>
  <c r="N444" i="7"/>
  <c r="AS443" i="7"/>
  <c r="N443" i="7"/>
  <c r="Q443" i="7" s="1"/>
  <c r="AS442" i="7"/>
  <c r="N442" i="7"/>
  <c r="Q442" i="7" s="1"/>
  <c r="AS441" i="7"/>
  <c r="Q441" i="7"/>
  <c r="N441" i="7"/>
  <c r="AS440" i="7"/>
  <c r="Q440" i="7"/>
  <c r="N440" i="7"/>
  <c r="AS439" i="7"/>
  <c r="N439" i="7"/>
  <c r="Q439" i="7" s="1"/>
  <c r="AS438" i="7"/>
  <c r="Q438" i="7"/>
  <c r="N438" i="7"/>
  <c r="AS437" i="7"/>
  <c r="N437" i="7"/>
  <c r="Q437" i="7" s="1"/>
  <c r="AS436" i="7"/>
  <c r="AS465" i="7" s="1"/>
  <c r="N436" i="7"/>
  <c r="Q436" i="7" s="1"/>
  <c r="AS435" i="7"/>
  <c r="Q435" i="7"/>
  <c r="N435" i="7"/>
  <c r="AS434" i="7"/>
  <c r="N434" i="7"/>
  <c r="Q434" i="7" s="1"/>
  <c r="AQ432" i="7"/>
  <c r="AO432" i="7"/>
  <c r="AM432" i="7"/>
  <c r="AK432" i="7"/>
  <c r="AI432" i="7"/>
  <c r="AE432" i="7"/>
  <c r="AC432" i="7"/>
  <c r="AA432" i="7"/>
  <c r="Y432" i="7"/>
  <c r="W432" i="7"/>
  <c r="U432" i="7"/>
  <c r="AK431" i="7"/>
  <c r="AB431" i="7"/>
  <c r="U431" i="7"/>
  <c r="AR426" i="7"/>
  <c r="AP426" i="7"/>
  <c r="AN426" i="7"/>
  <c r="AL426" i="7"/>
  <c r="AJ426" i="7"/>
  <c r="AF426" i="7"/>
  <c r="AD426" i="7"/>
  <c r="AB426" i="7"/>
  <c r="Z426" i="7"/>
  <c r="X426" i="7"/>
  <c r="V426" i="7"/>
  <c r="S426" i="7"/>
  <c r="R426" i="7"/>
  <c r="P426" i="7"/>
  <c r="O426" i="7"/>
  <c r="M426" i="7"/>
  <c r="L426" i="7"/>
  <c r="K426" i="7"/>
  <c r="J426" i="7"/>
  <c r="I426" i="7"/>
  <c r="H426" i="7"/>
  <c r="G426" i="7"/>
  <c r="F426" i="7"/>
  <c r="E426" i="7"/>
  <c r="D426" i="7"/>
  <c r="C426" i="7"/>
  <c r="B426" i="7"/>
  <c r="AS425" i="7"/>
  <c r="AS424" i="7"/>
  <c r="N424" i="7"/>
  <c r="Q424" i="7" s="1"/>
  <c r="AS423" i="7"/>
  <c r="Q423" i="7"/>
  <c r="N423" i="7"/>
  <c r="AS422" i="7"/>
  <c r="Q422" i="7"/>
  <c r="N422" i="7"/>
  <c r="AS421" i="7"/>
  <c r="N421" i="7"/>
  <c r="Q421" i="7" s="1"/>
  <c r="AS420" i="7"/>
  <c r="Q420" i="7"/>
  <c r="N420" i="7"/>
  <c r="AS419" i="7"/>
  <c r="N419" i="7"/>
  <c r="Q419" i="7" s="1"/>
  <c r="AS418" i="7"/>
  <c r="N418" i="7"/>
  <c r="Q418" i="7" s="1"/>
  <c r="AS417" i="7"/>
  <c r="Q417" i="7"/>
  <c r="N417" i="7"/>
  <c r="AS416" i="7"/>
  <c r="N416" i="7"/>
  <c r="Q416" i="7" s="1"/>
  <c r="AS415" i="7"/>
  <c r="N415" i="7"/>
  <c r="Q415" i="7" s="1"/>
  <c r="AS414" i="7"/>
  <c r="Q414" i="7"/>
  <c r="N414" i="7"/>
  <c r="AS413" i="7"/>
  <c r="N413" i="7"/>
  <c r="Q413" i="7" s="1"/>
  <c r="AS412" i="7"/>
  <c r="N412" i="7"/>
  <c r="Q412" i="7" s="1"/>
  <c r="AS411" i="7"/>
  <c r="Q411" i="7"/>
  <c r="N411" i="7"/>
  <c r="AS410" i="7"/>
  <c r="N410" i="7"/>
  <c r="Q410" i="7" s="1"/>
  <c r="AS409" i="7"/>
  <c r="N409" i="7"/>
  <c r="Q409" i="7" s="1"/>
  <c r="AS408" i="7"/>
  <c r="Q408" i="7"/>
  <c r="N408" i="7"/>
  <c r="AS407" i="7"/>
  <c r="N407" i="7"/>
  <c r="Q407" i="7" s="1"/>
  <c r="AS406" i="7"/>
  <c r="N406" i="7"/>
  <c r="Q406" i="7" s="1"/>
  <c r="AS405" i="7"/>
  <c r="Q405" i="7"/>
  <c r="N405" i="7"/>
  <c r="AS404" i="7"/>
  <c r="Q404" i="7"/>
  <c r="N404" i="7"/>
  <c r="AS403" i="7"/>
  <c r="N403" i="7"/>
  <c r="Q403" i="7" s="1"/>
  <c r="AS402" i="7"/>
  <c r="Q402" i="7"/>
  <c r="N402" i="7"/>
  <c r="AS401" i="7"/>
  <c r="N401" i="7"/>
  <c r="Q401" i="7" s="1"/>
  <c r="AS400" i="7"/>
  <c r="N400" i="7"/>
  <c r="Q400" i="7" s="1"/>
  <c r="AS399" i="7"/>
  <c r="Q399" i="7"/>
  <c r="N399" i="7"/>
  <c r="AS398" i="7"/>
  <c r="N398" i="7"/>
  <c r="Q398" i="7" s="1"/>
  <c r="AS397" i="7"/>
  <c r="N397" i="7"/>
  <c r="Q397" i="7" s="1"/>
  <c r="AS396" i="7"/>
  <c r="Q396" i="7"/>
  <c r="N396" i="7"/>
  <c r="AS395" i="7"/>
  <c r="N395" i="7"/>
  <c r="Q395" i="7" s="1"/>
  <c r="AQ393" i="7"/>
  <c r="AO393" i="7"/>
  <c r="AM393" i="7"/>
  <c r="AK393" i="7"/>
  <c r="AI393" i="7"/>
  <c r="AE393" i="7"/>
  <c r="AC393" i="7"/>
  <c r="AA393" i="7"/>
  <c r="Y393" i="7"/>
  <c r="W393" i="7"/>
  <c r="U393" i="7"/>
  <c r="AK392" i="7"/>
  <c r="AB392" i="7"/>
  <c r="U392" i="7"/>
  <c r="AR387" i="7"/>
  <c r="AP387" i="7"/>
  <c r="AN387" i="7"/>
  <c r="AL387" i="7"/>
  <c r="AJ387" i="7"/>
  <c r="AF387" i="7"/>
  <c r="AD387" i="7"/>
  <c r="AB387" i="7"/>
  <c r="Z387" i="7"/>
  <c r="X387" i="7"/>
  <c r="V387" i="7"/>
  <c r="S387" i="7"/>
  <c r="R387" i="7"/>
  <c r="P387" i="7"/>
  <c r="O387" i="7"/>
  <c r="M387" i="7"/>
  <c r="L387" i="7"/>
  <c r="K387" i="7"/>
  <c r="J387" i="7"/>
  <c r="I387" i="7"/>
  <c r="H387" i="7"/>
  <c r="G387" i="7"/>
  <c r="F387" i="7"/>
  <c r="E387" i="7"/>
  <c r="D387" i="7"/>
  <c r="C387" i="7"/>
  <c r="B387" i="7"/>
  <c r="AS386" i="7"/>
  <c r="Q386" i="7"/>
  <c r="N386" i="7"/>
  <c r="AS385" i="7"/>
  <c r="N385" i="7"/>
  <c r="Q385" i="7" s="1"/>
  <c r="AS384" i="7"/>
  <c r="N384" i="7"/>
  <c r="Q384" i="7" s="1"/>
  <c r="AS383" i="7"/>
  <c r="Q383" i="7"/>
  <c r="N383" i="7"/>
  <c r="AS382" i="7"/>
  <c r="N382" i="7"/>
  <c r="Q382" i="7" s="1"/>
  <c r="AS381" i="7"/>
  <c r="N381" i="7"/>
  <c r="Q381" i="7" s="1"/>
  <c r="AS380" i="7"/>
  <c r="Q380" i="7"/>
  <c r="N380" i="7"/>
  <c r="AS379" i="7"/>
  <c r="N379" i="7"/>
  <c r="Q379" i="7" s="1"/>
  <c r="AS378" i="7"/>
  <c r="N378" i="7"/>
  <c r="Q378" i="7" s="1"/>
  <c r="AS377" i="7"/>
  <c r="Q377" i="7"/>
  <c r="N377" i="7"/>
  <c r="AS376" i="7"/>
  <c r="Q376" i="7"/>
  <c r="N376" i="7"/>
  <c r="AS375" i="7"/>
  <c r="N375" i="7"/>
  <c r="Q375" i="7" s="1"/>
  <c r="AS374" i="7"/>
  <c r="Q374" i="7"/>
  <c r="N374" i="7"/>
  <c r="AS373" i="7"/>
  <c r="N373" i="7"/>
  <c r="Q373" i="7" s="1"/>
  <c r="AS372" i="7"/>
  <c r="N372" i="7"/>
  <c r="Q372" i="7" s="1"/>
  <c r="AS371" i="7"/>
  <c r="Q371" i="7"/>
  <c r="N371" i="7"/>
  <c r="AS370" i="7"/>
  <c r="N370" i="7"/>
  <c r="Q370" i="7" s="1"/>
  <c r="AS369" i="7"/>
  <c r="N369" i="7"/>
  <c r="Q369" i="7" s="1"/>
  <c r="AS368" i="7"/>
  <c r="Q368" i="7"/>
  <c r="N368" i="7"/>
  <c r="AS367" i="7"/>
  <c r="N367" i="7"/>
  <c r="Q367" i="7" s="1"/>
  <c r="AS366" i="7"/>
  <c r="N366" i="7"/>
  <c r="Q366" i="7" s="1"/>
  <c r="AS365" i="7"/>
  <c r="Q365" i="7"/>
  <c r="N365" i="7"/>
  <c r="AS364" i="7"/>
  <c r="N364" i="7"/>
  <c r="Q364" i="7" s="1"/>
  <c r="AS363" i="7"/>
  <c r="N363" i="7"/>
  <c r="Q363" i="7" s="1"/>
  <c r="AS362" i="7"/>
  <c r="Q362" i="7"/>
  <c r="N362" i="7"/>
  <c r="AS361" i="7"/>
  <c r="N361" i="7"/>
  <c r="Q361" i="7" s="1"/>
  <c r="AS360" i="7"/>
  <c r="N360" i="7"/>
  <c r="Q360" i="7" s="1"/>
  <c r="AS359" i="7"/>
  <c r="Q359" i="7"/>
  <c r="N359" i="7"/>
  <c r="AS358" i="7"/>
  <c r="Q358" i="7"/>
  <c r="N358" i="7"/>
  <c r="AS357" i="7"/>
  <c r="N357" i="7"/>
  <c r="AS356" i="7"/>
  <c r="Q356" i="7"/>
  <c r="N356" i="7"/>
  <c r="AQ354" i="7"/>
  <c r="AO354" i="7"/>
  <c r="AM354" i="7"/>
  <c r="AK354" i="7"/>
  <c r="AI354" i="7"/>
  <c r="AE354" i="7"/>
  <c r="AC354" i="7"/>
  <c r="AA354" i="7"/>
  <c r="Y354" i="7"/>
  <c r="W354" i="7"/>
  <c r="U354" i="7"/>
  <c r="AK353" i="7"/>
  <c r="AB353" i="7"/>
  <c r="U353" i="7"/>
  <c r="AR348" i="7"/>
  <c r="AP348" i="7"/>
  <c r="AN348" i="7"/>
  <c r="AL348" i="7"/>
  <c r="AJ348" i="7"/>
  <c r="AF348" i="7"/>
  <c r="AD348" i="7"/>
  <c r="AB348" i="7"/>
  <c r="Z348" i="7"/>
  <c r="X348" i="7"/>
  <c r="V348" i="7"/>
  <c r="S348" i="7"/>
  <c r="R348" i="7"/>
  <c r="P348" i="7"/>
  <c r="O348" i="7"/>
  <c r="M348" i="7"/>
  <c r="L348" i="7"/>
  <c r="K348" i="7"/>
  <c r="J348" i="7"/>
  <c r="I348" i="7"/>
  <c r="H348" i="7"/>
  <c r="G348" i="7"/>
  <c r="F348" i="7"/>
  <c r="E348" i="7"/>
  <c r="D348" i="7"/>
  <c r="C348" i="7"/>
  <c r="B348" i="7"/>
  <c r="AS347" i="7"/>
  <c r="AS346" i="7"/>
  <c r="N346" i="7"/>
  <c r="Q346" i="7" s="1"/>
  <c r="AS345" i="7"/>
  <c r="N345" i="7"/>
  <c r="Q345" i="7" s="1"/>
  <c r="AS344" i="7"/>
  <c r="Q344" i="7"/>
  <c r="N344" i="7"/>
  <c r="AS343" i="7"/>
  <c r="N343" i="7"/>
  <c r="Q343" i="7" s="1"/>
  <c r="AS342" i="7"/>
  <c r="N342" i="7"/>
  <c r="Q342" i="7" s="1"/>
  <c r="AS341" i="7"/>
  <c r="Q341" i="7"/>
  <c r="N341" i="7"/>
  <c r="AS340" i="7"/>
  <c r="N340" i="7"/>
  <c r="Q340" i="7" s="1"/>
  <c r="AS339" i="7"/>
  <c r="N339" i="7"/>
  <c r="Q339" i="7" s="1"/>
  <c r="AS338" i="7"/>
  <c r="Q338" i="7"/>
  <c r="N338" i="7"/>
  <c r="AS337" i="7"/>
  <c r="N337" i="7"/>
  <c r="Q337" i="7" s="1"/>
  <c r="AS336" i="7"/>
  <c r="N336" i="7"/>
  <c r="Q336" i="7" s="1"/>
  <c r="AS335" i="7"/>
  <c r="Q335" i="7"/>
  <c r="N335" i="7"/>
  <c r="AS334" i="7"/>
  <c r="Q334" i="7"/>
  <c r="N334" i="7"/>
  <c r="AS333" i="7"/>
  <c r="N333" i="7"/>
  <c r="Q333" i="7" s="1"/>
  <c r="AS332" i="7"/>
  <c r="Q332" i="7"/>
  <c r="N332" i="7"/>
  <c r="AS331" i="7"/>
  <c r="N331" i="7"/>
  <c r="Q331" i="7" s="1"/>
  <c r="AS330" i="7"/>
  <c r="N330" i="7"/>
  <c r="Q330" i="7" s="1"/>
  <c r="AS329" i="7"/>
  <c r="Q329" i="7"/>
  <c r="N329" i="7"/>
  <c r="AS328" i="7"/>
  <c r="N328" i="7"/>
  <c r="Q328" i="7" s="1"/>
  <c r="AS327" i="7"/>
  <c r="N327" i="7"/>
  <c r="Q327" i="7" s="1"/>
  <c r="AS326" i="7"/>
  <c r="Q326" i="7"/>
  <c r="N326" i="7"/>
  <c r="AS325" i="7"/>
  <c r="N325" i="7"/>
  <c r="Q325" i="7" s="1"/>
  <c r="AS324" i="7"/>
  <c r="N324" i="7"/>
  <c r="Q324" i="7" s="1"/>
  <c r="AS323" i="7"/>
  <c r="Q323" i="7"/>
  <c r="N323" i="7"/>
  <c r="AS322" i="7"/>
  <c r="N322" i="7"/>
  <c r="Q322" i="7" s="1"/>
  <c r="AS321" i="7"/>
  <c r="N321" i="7"/>
  <c r="Q321" i="7" s="1"/>
  <c r="AS320" i="7"/>
  <c r="Q320" i="7"/>
  <c r="N320" i="7"/>
  <c r="AS319" i="7"/>
  <c r="N319" i="7"/>
  <c r="Q319" i="7" s="1"/>
  <c r="AS318" i="7"/>
  <c r="N318" i="7"/>
  <c r="Q318" i="7" s="1"/>
  <c r="AS317" i="7"/>
  <c r="Q317" i="7"/>
  <c r="N317" i="7"/>
  <c r="AQ315" i="7"/>
  <c r="AO315" i="7"/>
  <c r="AM315" i="7"/>
  <c r="AK315" i="7"/>
  <c r="AI315" i="7"/>
  <c r="AE315" i="7"/>
  <c r="AC315" i="7"/>
  <c r="AA315" i="7"/>
  <c r="Y315" i="7"/>
  <c r="W315" i="7"/>
  <c r="U315" i="7"/>
  <c r="AK314" i="7"/>
  <c r="AB314" i="7"/>
  <c r="U314" i="7"/>
  <c r="AR309" i="7"/>
  <c r="AP309" i="7"/>
  <c r="AN309" i="7"/>
  <c r="AL309" i="7"/>
  <c r="AJ309" i="7"/>
  <c r="AF309" i="7"/>
  <c r="AD309" i="7"/>
  <c r="AB309" i="7"/>
  <c r="Z309" i="7"/>
  <c r="X309" i="7"/>
  <c r="V309" i="7"/>
  <c r="S309" i="7"/>
  <c r="R309" i="7"/>
  <c r="P309" i="7"/>
  <c r="O309" i="7"/>
  <c r="M309" i="7"/>
  <c r="L309" i="7"/>
  <c r="K309" i="7"/>
  <c r="J309" i="7"/>
  <c r="I309" i="7"/>
  <c r="H309" i="7"/>
  <c r="G309" i="7"/>
  <c r="F309" i="7"/>
  <c r="E309" i="7"/>
  <c r="D309" i="7"/>
  <c r="C309" i="7"/>
  <c r="B309" i="7"/>
  <c r="AS308" i="7"/>
  <c r="N308" i="7"/>
  <c r="Q308" i="7" s="1"/>
  <c r="AS307" i="7"/>
  <c r="Q307" i="7"/>
  <c r="N307" i="7"/>
  <c r="AS306" i="7"/>
  <c r="N306" i="7"/>
  <c r="Q306" i="7" s="1"/>
  <c r="AS305" i="7"/>
  <c r="N305" i="7"/>
  <c r="Q305" i="7" s="1"/>
  <c r="AS304" i="7"/>
  <c r="Q304" i="7"/>
  <c r="N304" i="7"/>
  <c r="AS303" i="7"/>
  <c r="N303" i="7"/>
  <c r="Q303" i="7" s="1"/>
  <c r="AS302" i="7"/>
  <c r="N302" i="7"/>
  <c r="Q302" i="7" s="1"/>
  <c r="AS301" i="7"/>
  <c r="Q301" i="7"/>
  <c r="N301" i="7"/>
  <c r="AS300" i="7"/>
  <c r="N300" i="7"/>
  <c r="Q300" i="7" s="1"/>
  <c r="AS299" i="7"/>
  <c r="N299" i="7"/>
  <c r="Q299" i="7" s="1"/>
  <c r="AS298" i="7"/>
  <c r="Q298" i="7"/>
  <c r="N298" i="7"/>
  <c r="AS297" i="7"/>
  <c r="N297" i="7"/>
  <c r="Q297" i="7" s="1"/>
  <c r="AS296" i="7"/>
  <c r="N296" i="7"/>
  <c r="Q296" i="7" s="1"/>
  <c r="AS295" i="7"/>
  <c r="Q295" i="7"/>
  <c r="N295" i="7"/>
  <c r="AS294" i="7"/>
  <c r="Q294" i="7"/>
  <c r="N294" i="7"/>
  <c r="AS293" i="7"/>
  <c r="N293" i="7"/>
  <c r="Q293" i="7" s="1"/>
  <c r="AS292" i="7"/>
  <c r="Q292" i="7"/>
  <c r="N292" i="7"/>
  <c r="AS291" i="7"/>
  <c r="N291" i="7"/>
  <c r="Q291" i="7" s="1"/>
  <c r="AS290" i="7"/>
  <c r="N290" i="7"/>
  <c r="Q290" i="7" s="1"/>
  <c r="AS289" i="7"/>
  <c r="Q289" i="7"/>
  <c r="N289" i="7"/>
  <c r="AS288" i="7"/>
  <c r="N288" i="7"/>
  <c r="Q288" i="7" s="1"/>
  <c r="AS287" i="7"/>
  <c r="N287" i="7"/>
  <c r="Q287" i="7" s="1"/>
  <c r="AS286" i="7"/>
  <c r="Q286" i="7"/>
  <c r="N286" i="7"/>
  <c r="AS285" i="7"/>
  <c r="N285" i="7"/>
  <c r="Q285" i="7" s="1"/>
  <c r="AS284" i="7"/>
  <c r="N284" i="7"/>
  <c r="Q284" i="7" s="1"/>
  <c r="AS283" i="7"/>
  <c r="Q283" i="7"/>
  <c r="N283" i="7"/>
  <c r="AS282" i="7"/>
  <c r="N282" i="7"/>
  <c r="Q282" i="7" s="1"/>
  <c r="AS281" i="7"/>
  <c r="N281" i="7"/>
  <c r="Q281" i="7" s="1"/>
  <c r="AS280" i="7"/>
  <c r="Q280" i="7"/>
  <c r="N280" i="7"/>
  <c r="AS279" i="7"/>
  <c r="N279" i="7"/>
  <c r="Q279" i="7" s="1"/>
  <c r="AS278" i="7"/>
  <c r="N278" i="7"/>
  <c r="AQ276" i="7"/>
  <c r="AO276" i="7"/>
  <c r="AM276" i="7"/>
  <c r="AK276" i="7"/>
  <c r="AI276" i="7"/>
  <c r="AE276" i="7"/>
  <c r="AC276" i="7"/>
  <c r="AA276" i="7"/>
  <c r="Y276" i="7"/>
  <c r="W276" i="7"/>
  <c r="U276" i="7"/>
  <c r="AK275" i="7"/>
  <c r="AB275" i="7"/>
  <c r="U275" i="7"/>
  <c r="AR270" i="7"/>
  <c r="AP270" i="7"/>
  <c r="AN270" i="7"/>
  <c r="AL270" i="7"/>
  <c r="AJ270" i="7"/>
  <c r="AF270" i="7"/>
  <c r="AD270" i="7"/>
  <c r="AB270" i="7"/>
  <c r="Z270" i="7"/>
  <c r="X270" i="7"/>
  <c r="V270" i="7"/>
  <c r="S270" i="7"/>
  <c r="R270" i="7"/>
  <c r="P270" i="7"/>
  <c r="O270" i="7"/>
  <c r="M270" i="7"/>
  <c r="L270" i="7"/>
  <c r="K270" i="7"/>
  <c r="J270" i="7"/>
  <c r="I270" i="7"/>
  <c r="H270" i="7"/>
  <c r="G270" i="7"/>
  <c r="F270" i="7"/>
  <c r="E270" i="7"/>
  <c r="D270" i="7"/>
  <c r="C270" i="7"/>
  <c r="B270" i="7"/>
  <c r="AS269" i="7"/>
  <c r="N269" i="7"/>
  <c r="Q269" i="7" s="1"/>
  <c r="AS268" i="7"/>
  <c r="N268" i="7"/>
  <c r="Q268" i="7" s="1"/>
  <c r="AS267" i="7"/>
  <c r="Q267" i="7"/>
  <c r="N267" i="7"/>
  <c r="AS266" i="7"/>
  <c r="Q266" i="7"/>
  <c r="N266" i="7"/>
  <c r="AS265" i="7"/>
  <c r="N265" i="7"/>
  <c r="Q265" i="7" s="1"/>
  <c r="AS264" i="7"/>
  <c r="Q264" i="7"/>
  <c r="N264" i="7"/>
  <c r="AS263" i="7"/>
  <c r="N263" i="7"/>
  <c r="Q263" i="7" s="1"/>
  <c r="AS262" i="7"/>
  <c r="N262" i="7"/>
  <c r="Q262" i="7" s="1"/>
  <c r="AS261" i="7"/>
  <c r="Q261" i="7"/>
  <c r="N261" i="7"/>
  <c r="AS260" i="7"/>
  <c r="N260" i="7"/>
  <c r="Q260" i="7" s="1"/>
  <c r="AS259" i="7"/>
  <c r="N259" i="7"/>
  <c r="Q259" i="7" s="1"/>
  <c r="AS258" i="7"/>
  <c r="Q258" i="7"/>
  <c r="N258" i="7"/>
  <c r="AS257" i="7"/>
  <c r="N257" i="7"/>
  <c r="Q257" i="7" s="1"/>
  <c r="AS256" i="7"/>
  <c r="N256" i="7"/>
  <c r="Q256" i="7" s="1"/>
  <c r="AS255" i="7"/>
  <c r="Q255" i="7"/>
  <c r="N255" i="7"/>
  <c r="AS254" i="7"/>
  <c r="N254" i="7"/>
  <c r="Q254" i="7" s="1"/>
  <c r="AS253" i="7"/>
  <c r="N253" i="7"/>
  <c r="Q253" i="7" s="1"/>
  <c r="AS252" i="7"/>
  <c r="Q252" i="7"/>
  <c r="N252" i="7"/>
  <c r="AS251" i="7"/>
  <c r="N251" i="7"/>
  <c r="Q251" i="7" s="1"/>
  <c r="AS250" i="7"/>
  <c r="N250" i="7"/>
  <c r="Q250" i="7" s="1"/>
  <c r="AS249" i="7"/>
  <c r="Q249" i="7"/>
  <c r="N249" i="7"/>
  <c r="AS248" i="7"/>
  <c r="Q248" i="7"/>
  <c r="N248" i="7"/>
  <c r="AS247" i="7"/>
  <c r="N247" i="7"/>
  <c r="Q247" i="7" s="1"/>
  <c r="AS246" i="7"/>
  <c r="Q246" i="7"/>
  <c r="N246" i="7"/>
  <c r="AS245" i="7"/>
  <c r="N245" i="7"/>
  <c r="Q245" i="7" s="1"/>
  <c r="AS244" i="7"/>
  <c r="N244" i="7"/>
  <c r="Q244" i="7" s="1"/>
  <c r="AS243" i="7"/>
  <c r="Q243" i="7"/>
  <c r="N243" i="7"/>
  <c r="AS242" i="7"/>
  <c r="N242" i="7"/>
  <c r="Q242" i="7" s="1"/>
  <c r="AS241" i="7"/>
  <c r="N241" i="7"/>
  <c r="Q241" i="7" s="1"/>
  <c r="AS240" i="7"/>
  <c r="Q240" i="7"/>
  <c r="N240" i="7"/>
  <c r="AS239" i="7"/>
  <c r="N239" i="7"/>
  <c r="Q239" i="7" s="1"/>
  <c r="AQ237" i="7"/>
  <c r="AO237" i="7"/>
  <c r="AM237" i="7"/>
  <c r="AK237" i="7"/>
  <c r="AI237" i="7"/>
  <c r="AE237" i="7"/>
  <c r="AC237" i="7"/>
  <c r="AA237" i="7"/>
  <c r="Y237" i="7"/>
  <c r="W237" i="7"/>
  <c r="U237" i="7"/>
  <c r="AK236" i="7"/>
  <c r="AB236" i="7"/>
  <c r="U236" i="7"/>
  <c r="AR231" i="7"/>
  <c r="AP231" i="7"/>
  <c r="AN231" i="7"/>
  <c r="AL231" i="7"/>
  <c r="AJ231" i="7"/>
  <c r="AF231" i="7"/>
  <c r="AD231" i="7"/>
  <c r="AB231" i="7"/>
  <c r="Z231" i="7"/>
  <c r="X231" i="7"/>
  <c r="V231" i="7"/>
  <c r="S231" i="7"/>
  <c r="R231" i="7"/>
  <c r="P231" i="7"/>
  <c r="O231" i="7"/>
  <c r="M231" i="7"/>
  <c r="L231" i="7"/>
  <c r="K231" i="7"/>
  <c r="J231" i="7"/>
  <c r="I231" i="7"/>
  <c r="H231" i="7"/>
  <c r="G231" i="7"/>
  <c r="F231" i="7"/>
  <c r="E231" i="7"/>
  <c r="D231" i="7"/>
  <c r="C231" i="7"/>
  <c r="B231" i="7"/>
  <c r="AS230" i="7"/>
  <c r="AS229" i="7"/>
  <c r="N229" i="7"/>
  <c r="Q229" i="7" s="1"/>
  <c r="AS228" i="7"/>
  <c r="Q228" i="7"/>
  <c r="N228" i="7"/>
  <c r="AS227" i="7"/>
  <c r="N227" i="7"/>
  <c r="Q227" i="7" s="1"/>
  <c r="AS226" i="7"/>
  <c r="N226" i="7"/>
  <c r="Q226" i="7" s="1"/>
  <c r="AS225" i="7"/>
  <c r="Q225" i="7"/>
  <c r="N225" i="7"/>
  <c r="AS224" i="7"/>
  <c r="Q224" i="7"/>
  <c r="N224" i="7"/>
  <c r="AS223" i="7"/>
  <c r="N223" i="7"/>
  <c r="Q223" i="7" s="1"/>
  <c r="AS222" i="7"/>
  <c r="Q222" i="7"/>
  <c r="N222" i="7"/>
  <c r="AS221" i="7"/>
  <c r="N221" i="7"/>
  <c r="Q221" i="7" s="1"/>
  <c r="AS220" i="7"/>
  <c r="N220" i="7"/>
  <c r="Q220" i="7" s="1"/>
  <c r="AS219" i="7"/>
  <c r="Q219" i="7"/>
  <c r="N219" i="7"/>
  <c r="AS218" i="7"/>
  <c r="Q218" i="7"/>
  <c r="N218" i="7"/>
  <c r="AS217" i="7"/>
  <c r="N217" i="7"/>
  <c r="Q217" i="7" s="1"/>
  <c r="AS216" i="7"/>
  <c r="Q216" i="7"/>
  <c r="N216" i="7"/>
  <c r="AS215" i="7"/>
  <c r="N215" i="7"/>
  <c r="Q215" i="7" s="1"/>
  <c r="AS214" i="7"/>
  <c r="N214" i="7"/>
  <c r="Q214" i="7" s="1"/>
  <c r="AS213" i="7"/>
  <c r="Q213" i="7"/>
  <c r="N213" i="7"/>
  <c r="AS212" i="7"/>
  <c r="Q212" i="7"/>
  <c r="N212" i="7"/>
  <c r="AS211" i="7"/>
  <c r="N211" i="7"/>
  <c r="Q211" i="7" s="1"/>
  <c r="AS210" i="7"/>
  <c r="Q210" i="7"/>
  <c r="N210" i="7"/>
  <c r="AS209" i="7"/>
  <c r="N209" i="7"/>
  <c r="Q209" i="7" s="1"/>
  <c r="AS208" i="7"/>
  <c r="Q208" i="7"/>
  <c r="N208" i="7"/>
  <c r="AS207" i="7"/>
  <c r="Q207" i="7"/>
  <c r="N207" i="7"/>
  <c r="AS206" i="7"/>
  <c r="N206" i="7"/>
  <c r="Q206" i="7" s="1"/>
  <c r="AS205" i="7"/>
  <c r="N205" i="7"/>
  <c r="Q205" i="7" s="1"/>
  <c r="AS204" i="7"/>
  <c r="Q204" i="7"/>
  <c r="N204" i="7"/>
  <c r="AS203" i="7"/>
  <c r="N203" i="7"/>
  <c r="Q203" i="7" s="1"/>
  <c r="AS202" i="7"/>
  <c r="Q202" i="7"/>
  <c r="N202" i="7"/>
  <c r="AS201" i="7"/>
  <c r="Q201" i="7"/>
  <c r="N201" i="7"/>
  <c r="AS200" i="7"/>
  <c r="N200" i="7"/>
  <c r="Q200" i="7" s="1"/>
  <c r="AQ198" i="7"/>
  <c r="AO198" i="7"/>
  <c r="AM198" i="7"/>
  <c r="AK198" i="7"/>
  <c r="AI198" i="7"/>
  <c r="AE198" i="7"/>
  <c r="AC198" i="7"/>
  <c r="AA198" i="7"/>
  <c r="Y198" i="7"/>
  <c r="W198" i="7"/>
  <c r="U198" i="7"/>
  <c r="AK197" i="7"/>
  <c r="AB197" i="7"/>
  <c r="U197" i="7"/>
  <c r="AR192" i="7"/>
  <c r="AP192" i="7"/>
  <c r="AN192" i="7"/>
  <c r="AL192" i="7"/>
  <c r="AJ192" i="7"/>
  <c r="AF192" i="7"/>
  <c r="AD192" i="7"/>
  <c r="AB192" i="7"/>
  <c r="Z192" i="7"/>
  <c r="X192" i="7"/>
  <c r="V192" i="7"/>
  <c r="S192" i="7"/>
  <c r="R192" i="7"/>
  <c r="P192" i="7"/>
  <c r="O192" i="7"/>
  <c r="M192" i="7"/>
  <c r="L192" i="7"/>
  <c r="K192" i="7"/>
  <c r="J192" i="7"/>
  <c r="I192" i="7"/>
  <c r="H192" i="7"/>
  <c r="G192" i="7"/>
  <c r="F192" i="7"/>
  <c r="E192" i="7"/>
  <c r="D192" i="7"/>
  <c r="C192" i="7"/>
  <c r="B192" i="7"/>
  <c r="AS191" i="7"/>
  <c r="Q191" i="7"/>
  <c r="N191" i="7"/>
  <c r="AS190" i="7"/>
  <c r="N190" i="7"/>
  <c r="Q190" i="7" s="1"/>
  <c r="AS189" i="7"/>
  <c r="N189" i="7"/>
  <c r="Q189" i="7" s="1"/>
  <c r="AS188" i="7"/>
  <c r="Q188" i="7"/>
  <c r="N188" i="7"/>
  <c r="AS187" i="7"/>
  <c r="N187" i="7"/>
  <c r="Q187" i="7" s="1"/>
  <c r="AS186" i="7"/>
  <c r="N186" i="7"/>
  <c r="Q186" i="7" s="1"/>
  <c r="AS185" i="7"/>
  <c r="Q185" i="7"/>
  <c r="N185" i="7"/>
  <c r="AS184" i="7"/>
  <c r="N184" i="7"/>
  <c r="Q184" i="7" s="1"/>
  <c r="AS183" i="7"/>
  <c r="N183" i="7"/>
  <c r="Q183" i="7" s="1"/>
  <c r="AS182" i="7"/>
  <c r="Q182" i="7"/>
  <c r="N182" i="7"/>
  <c r="AS181" i="7"/>
  <c r="N181" i="7"/>
  <c r="Q181" i="7" s="1"/>
  <c r="AS180" i="7"/>
  <c r="N180" i="7"/>
  <c r="Q180" i="7" s="1"/>
  <c r="AS179" i="7"/>
  <c r="Q179" i="7"/>
  <c r="N179" i="7"/>
  <c r="AS178" i="7"/>
  <c r="N178" i="7"/>
  <c r="Q178" i="7" s="1"/>
  <c r="AS177" i="7"/>
  <c r="N177" i="7"/>
  <c r="Q177" i="7" s="1"/>
  <c r="AS176" i="7"/>
  <c r="Q176" i="7"/>
  <c r="N176" i="7"/>
  <c r="AS175" i="7"/>
  <c r="N175" i="7"/>
  <c r="Q175" i="7" s="1"/>
  <c r="AS174" i="7"/>
  <c r="N174" i="7"/>
  <c r="Q174" i="7" s="1"/>
  <c r="AS173" i="7"/>
  <c r="Q173" i="7"/>
  <c r="N173" i="7"/>
  <c r="AS172" i="7"/>
  <c r="Q172" i="7"/>
  <c r="N172" i="7"/>
  <c r="AS171" i="7"/>
  <c r="N171" i="7"/>
  <c r="Q171" i="7" s="1"/>
  <c r="AS170" i="7"/>
  <c r="Q170" i="7"/>
  <c r="N170" i="7"/>
  <c r="AS169" i="7"/>
  <c r="N169" i="7"/>
  <c r="Q169" i="7" s="1"/>
  <c r="AS168" i="7"/>
  <c r="N168" i="7"/>
  <c r="Q168" i="7" s="1"/>
  <c r="AS167" i="7"/>
  <c r="Q167" i="7"/>
  <c r="N167" i="7"/>
  <c r="AS166" i="7"/>
  <c r="N166" i="7"/>
  <c r="Q166" i="7" s="1"/>
  <c r="AS165" i="7"/>
  <c r="N165" i="7"/>
  <c r="Q165" i="7" s="1"/>
  <c r="AS164" i="7"/>
  <c r="Q164" i="7"/>
  <c r="N164" i="7"/>
  <c r="AS163" i="7"/>
  <c r="N163" i="7"/>
  <c r="Q163" i="7" s="1"/>
  <c r="AS162" i="7"/>
  <c r="N162" i="7"/>
  <c r="AS161" i="7"/>
  <c r="AQ159" i="7"/>
  <c r="AO159" i="7"/>
  <c r="AM159" i="7"/>
  <c r="AK159" i="7"/>
  <c r="AI159" i="7"/>
  <c r="AE159" i="7"/>
  <c r="AC159" i="7"/>
  <c r="AA159" i="7"/>
  <c r="Y159" i="7"/>
  <c r="W159" i="7"/>
  <c r="U159" i="7"/>
  <c r="AK158" i="7"/>
  <c r="AB158" i="7"/>
  <c r="U158" i="7"/>
  <c r="AR153" i="7"/>
  <c r="AP153" i="7"/>
  <c r="AN153" i="7"/>
  <c r="AL153" i="7"/>
  <c r="AJ153" i="7"/>
  <c r="AF153" i="7"/>
  <c r="AD153" i="7"/>
  <c r="AB153" i="7"/>
  <c r="Z153" i="7"/>
  <c r="X153" i="7"/>
  <c r="V153" i="7"/>
  <c r="S153" i="7"/>
  <c r="R153" i="7"/>
  <c r="P153" i="7"/>
  <c r="O153" i="7"/>
  <c r="M153" i="7"/>
  <c r="L153" i="7"/>
  <c r="K153" i="7"/>
  <c r="J153" i="7"/>
  <c r="I153" i="7"/>
  <c r="H153" i="7"/>
  <c r="G153" i="7"/>
  <c r="F153" i="7"/>
  <c r="E153" i="7"/>
  <c r="D153" i="7"/>
  <c r="C153" i="7"/>
  <c r="B153" i="7"/>
  <c r="AS152" i="7"/>
  <c r="Q152" i="7"/>
  <c r="AS151" i="7"/>
  <c r="N151" i="7"/>
  <c r="Q151" i="7" s="1"/>
  <c r="AS150" i="7"/>
  <c r="Q150" i="7"/>
  <c r="N150" i="7"/>
  <c r="AS149" i="7"/>
  <c r="N149" i="7"/>
  <c r="Q149" i="7" s="1"/>
  <c r="AS148" i="7"/>
  <c r="N148" i="7"/>
  <c r="Q148" i="7" s="1"/>
  <c r="AS147" i="7"/>
  <c r="Q147" i="7"/>
  <c r="N147" i="7"/>
  <c r="AS146" i="7"/>
  <c r="N146" i="7"/>
  <c r="Q146" i="7" s="1"/>
  <c r="AS145" i="7"/>
  <c r="N145" i="7"/>
  <c r="Q145" i="7" s="1"/>
  <c r="AS144" i="7"/>
  <c r="Q144" i="7"/>
  <c r="N144" i="7"/>
  <c r="AS143" i="7"/>
  <c r="Q143" i="7"/>
  <c r="N143" i="7"/>
  <c r="AS142" i="7"/>
  <c r="N142" i="7"/>
  <c r="Q142" i="7" s="1"/>
  <c r="AS141" i="7"/>
  <c r="Q141" i="7"/>
  <c r="N141" i="7"/>
  <c r="AS140" i="7"/>
  <c r="N140" i="7"/>
  <c r="Q140" i="7" s="1"/>
  <c r="AS139" i="7"/>
  <c r="N139" i="7"/>
  <c r="Q139" i="7" s="1"/>
  <c r="AS138" i="7"/>
  <c r="Q138" i="7"/>
  <c r="N138" i="7"/>
  <c r="AS137" i="7"/>
  <c r="Q137" i="7"/>
  <c r="N137" i="7"/>
  <c r="AS136" i="7"/>
  <c r="N136" i="7"/>
  <c r="Q136" i="7" s="1"/>
  <c r="AS135" i="7"/>
  <c r="Q135" i="7"/>
  <c r="N135" i="7"/>
  <c r="AS134" i="7"/>
  <c r="N134" i="7"/>
  <c r="Q134" i="7" s="1"/>
  <c r="AS133" i="7"/>
  <c r="N133" i="7"/>
  <c r="Q133" i="7" s="1"/>
  <c r="AS132" i="7"/>
  <c r="Q132" i="7"/>
  <c r="N132" i="7"/>
  <c r="AS131" i="7"/>
  <c r="N131" i="7"/>
  <c r="Q131" i="7" s="1"/>
  <c r="AS130" i="7"/>
  <c r="N130" i="7"/>
  <c r="Q130" i="7" s="1"/>
  <c r="AS129" i="7"/>
  <c r="Q129" i="7"/>
  <c r="N129" i="7"/>
  <c r="AS128" i="7"/>
  <c r="N128" i="7"/>
  <c r="Q128" i="7" s="1"/>
  <c r="AS127" i="7"/>
  <c r="N127" i="7"/>
  <c r="Q127" i="7" s="1"/>
  <c r="AS126" i="7"/>
  <c r="Q126" i="7"/>
  <c r="N126" i="7"/>
  <c r="AS125" i="7"/>
  <c r="N125" i="7"/>
  <c r="Q125" i="7" s="1"/>
  <c r="AS124" i="7"/>
  <c r="N124" i="7"/>
  <c r="Q124" i="7" s="1"/>
  <c r="AS123" i="7"/>
  <c r="Q123" i="7"/>
  <c r="N123" i="7"/>
  <c r="AS122" i="7"/>
  <c r="N122" i="7"/>
  <c r="AQ120" i="7"/>
  <c r="AO120" i="7"/>
  <c r="AM120" i="7"/>
  <c r="AK120" i="7"/>
  <c r="AI120" i="7"/>
  <c r="AE120" i="7"/>
  <c r="AC120" i="7"/>
  <c r="AA120" i="7"/>
  <c r="Y120" i="7"/>
  <c r="W120" i="7"/>
  <c r="U120" i="7"/>
  <c r="AK119" i="7"/>
  <c r="AB119" i="7"/>
  <c r="U119" i="7"/>
  <c r="AR114" i="7"/>
  <c r="AP114" i="7"/>
  <c r="AN114" i="7"/>
  <c r="AL114" i="7"/>
  <c r="AJ114" i="7"/>
  <c r="AF114" i="7"/>
  <c r="AD114" i="7"/>
  <c r="AB114" i="7"/>
  <c r="Z114" i="7"/>
  <c r="X114" i="7"/>
  <c r="V114" i="7"/>
  <c r="S114" i="7"/>
  <c r="R114" i="7"/>
  <c r="P114" i="7"/>
  <c r="O114" i="7"/>
  <c r="M114" i="7"/>
  <c r="L114" i="7"/>
  <c r="K114" i="7"/>
  <c r="J114" i="7"/>
  <c r="I114" i="7"/>
  <c r="H114" i="7"/>
  <c r="G114" i="7"/>
  <c r="F114" i="7"/>
  <c r="E114" i="7"/>
  <c r="D114" i="7"/>
  <c r="C114" i="7"/>
  <c r="B114" i="7"/>
  <c r="AS113" i="7"/>
  <c r="Q113" i="7"/>
  <c r="N113" i="7"/>
  <c r="AS112" i="7"/>
  <c r="N112" i="7"/>
  <c r="Q112" i="7" s="1"/>
  <c r="AS111" i="7"/>
  <c r="N111" i="7"/>
  <c r="Q111" i="7" s="1"/>
  <c r="AS110" i="7"/>
  <c r="Q110" i="7"/>
  <c r="N110" i="7"/>
  <c r="AS109" i="7"/>
  <c r="Q109" i="7"/>
  <c r="N109" i="7"/>
  <c r="AS108" i="7"/>
  <c r="N108" i="7"/>
  <c r="Q108" i="7" s="1"/>
  <c r="AS107" i="7"/>
  <c r="Q107" i="7"/>
  <c r="N107" i="7"/>
  <c r="AS106" i="7"/>
  <c r="N106" i="7"/>
  <c r="Q106" i="7" s="1"/>
  <c r="AS105" i="7"/>
  <c r="N105" i="7"/>
  <c r="Q105" i="7" s="1"/>
  <c r="AS104" i="7"/>
  <c r="Q104" i="7"/>
  <c r="N104" i="7"/>
  <c r="AS103" i="7"/>
  <c r="N103" i="7"/>
  <c r="Q103" i="7" s="1"/>
  <c r="AS102" i="7"/>
  <c r="N102" i="7"/>
  <c r="Q102" i="7" s="1"/>
  <c r="AS101" i="7"/>
  <c r="Q101" i="7"/>
  <c r="N101" i="7"/>
  <c r="AS100" i="7"/>
  <c r="N100" i="7"/>
  <c r="Q100" i="7" s="1"/>
  <c r="AS99" i="7"/>
  <c r="N99" i="7"/>
  <c r="Q99" i="7" s="1"/>
  <c r="AS98" i="7"/>
  <c r="Q98" i="7"/>
  <c r="N98" i="7"/>
  <c r="AS97" i="7"/>
  <c r="N97" i="7"/>
  <c r="N114" i="7" s="1"/>
  <c r="AS96" i="7"/>
  <c r="N96" i="7"/>
  <c r="Q96" i="7" s="1"/>
  <c r="AS95" i="7"/>
  <c r="Q95" i="7"/>
  <c r="N95" i="7"/>
  <c r="AS94" i="7"/>
  <c r="N94" i="7"/>
  <c r="Q94" i="7" s="1"/>
  <c r="AS93" i="7"/>
  <c r="N93" i="7"/>
  <c r="Q93" i="7" s="1"/>
  <c r="AS92" i="7"/>
  <c r="Q92" i="7"/>
  <c r="N92" i="7"/>
  <c r="AS91" i="7"/>
  <c r="Q91" i="7"/>
  <c r="N91" i="7"/>
  <c r="AS90" i="7"/>
  <c r="N90" i="7"/>
  <c r="Q90" i="7" s="1"/>
  <c r="AS89" i="7"/>
  <c r="Q89" i="7"/>
  <c r="N89" i="7"/>
  <c r="AS88" i="7"/>
  <c r="N88" i="7"/>
  <c r="Q88" i="7" s="1"/>
  <c r="AS87" i="7"/>
  <c r="N87" i="7"/>
  <c r="Q87" i="7" s="1"/>
  <c r="AS86" i="7"/>
  <c r="Q86" i="7"/>
  <c r="N86" i="7"/>
  <c r="AS85" i="7"/>
  <c r="N85" i="7"/>
  <c r="Q85" i="7" s="1"/>
  <c r="AS84" i="7"/>
  <c r="N84" i="7"/>
  <c r="Q84" i="7" s="1"/>
  <c r="AS83" i="7"/>
  <c r="Q83" i="7"/>
  <c r="N83" i="7"/>
  <c r="AQ81" i="7"/>
  <c r="AO81" i="7"/>
  <c r="AM81" i="7"/>
  <c r="AK81" i="7"/>
  <c r="AI81" i="7"/>
  <c r="AE81" i="7"/>
  <c r="AC81" i="7"/>
  <c r="AA81" i="7"/>
  <c r="Y81" i="7"/>
  <c r="W81" i="7"/>
  <c r="U81" i="7"/>
  <c r="AK80" i="7"/>
  <c r="AB80" i="7"/>
  <c r="U80" i="7"/>
  <c r="AR75" i="7"/>
  <c r="AP75" i="7"/>
  <c r="AN75" i="7"/>
  <c r="AL75" i="7"/>
  <c r="AJ75" i="7"/>
  <c r="AF75" i="7"/>
  <c r="AD75" i="7"/>
  <c r="AB75" i="7"/>
  <c r="Z75" i="7"/>
  <c r="X75" i="7"/>
  <c r="V75" i="7"/>
  <c r="S75" i="7"/>
  <c r="R75" i="7"/>
  <c r="P75" i="7"/>
  <c r="O75" i="7"/>
  <c r="M75" i="7"/>
  <c r="L75" i="7"/>
  <c r="K75" i="7"/>
  <c r="J75" i="7"/>
  <c r="I75" i="7"/>
  <c r="H75" i="7"/>
  <c r="G75" i="7"/>
  <c r="F75" i="7"/>
  <c r="E75" i="7"/>
  <c r="D75" i="7"/>
  <c r="C75" i="7"/>
  <c r="B75" i="7"/>
  <c r="AS74" i="7"/>
  <c r="AS73" i="7"/>
  <c r="AS72" i="7"/>
  <c r="Q72" i="7"/>
  <c r="N72" i="7"/>
  <c r="AS71" i="7"/>
  <c r="N71" i="7"/>
  <c r="Q71" i="7" s="1"/>
  <c r="AS70" i="7"/>
  <c r="N70" i="7"/>
  <c r="Q70" i="7" s="1"/>
  <c r="AS69" i="7"/>
  <c r="Q69" i="7"/>
  <c r="N69" i="7"/>
  <c r="AS68" i="7"/>
  <c r="N68" i="7"/>
  <c r="Q68" i="7" s="1"/>
  <c r="AS67" i="7"/>
  <c r="N67" i="7"/>
  <c r="Q67" i="7" s="1"/>
  <c r="AS66" i="7"/>
  <c r="Q66" i="7"/>
  <c r="N66" i="7"/>
  <c r="AS65" i="7"/>
  <c r="Q65" i="7"/>
  <c r="N65" i="7"/>
  <c r="AS64" i="7"/>
  <c r="N64" i="7"/>
  <c r="Q64" i="7" s="1"/>
  <c r="AS63" i="7"/>
  <c r="Q63" i="7"/>
  <c r="N63" i="7"/>
  <c r="AS62" i="7"/>
  <c r="N62" i="7"/>
  <c r="Q62" i="7" s="1"/>
  <c r="AS61" i="7"/>
  <c r="N61" i="7"/>
  <c r="Q61" i="7" s="1"/>
  <c r="AS60" i="7"/>
  <c r="Q60" i="7"/>
  <c r="N60" i="7"/>
  <c r="AS59" i="7"/>
  <c r="Q59" i="7"/>
  <c r="N59" i="7"/>
  <c r="AS58" i="7"/>
  <c r="N58" i="7"/>
  <c r="Q58" i="7" s="1"/>
  <c r="AS57" i="7"/>
  <c r="Q57" i="7"/>
  <c r="N57" i="7"/>
  <c r="AS56" i="7"/>
  <c r="N56" i="7"/>
  <c r="Q56" i="7" s="1"/>
  <c r="AS55" i="7"/>
  <c r="N55" i="7"/>
  <c r="Q55" i="7" s="1"/>
  <c r="AS54" i="7"/>
  <c r="Q54" i="7"/>
  <c r="N54" i="7"/>
  <c r="AS53" i="7"/>
  <c r="N53" i="7"/>
  <c r="Q53" i="7" s="1"/>
  <c r="AS52" i="7"/>
  <c r="N52" i="7"/>
  <c r="Q52" i="7" s="1"/>
  <c r="AS51" i="7"/>
  <c r="Q51" i="7"/>
  <c r="N51" i="7"/>
  <c r="AS50" i="7"/>
  <c r="N50" i="7"/>
  <c r="Q50" i="7" s="1"/>
  <c r="AS49" i="7"/>
  <c r="N49" i="7"/>
  <c r="Q49" i="7" s="1"/>
  <c r="AS48" i="7"/>
  <c r="Q48" i="7"/>
  <c r="N48" i="7"/>
  <c r="AS47" i="7"/>
  <c r="N47" i="7"/>
  <c r="Q47" i="7" s="1"/>
  <c r="AS46" i="7"/>
  <c r="N46" i="7"/>
  <c r="Q46" i="7" s="1"/>
  <c r="AS45" i="7"/>
  <c r="Q45" i="7"/>
  <c r="N45" i="7"/>
  <c r="AS44" i="7"/>
  <c r="N44" i="7"/>
  <c r="Q44" i="7" s="1"/>
  <c r="AQ42" i="7"/>
  <c r="AO42" i="7"/>
  <c r="AM42" i="7"/>
  <c r="AK42" i="7"/>
  <c r="AE42" i="7"/>
  <c r="AC42" i="7"/>
  <c r="AA42" i="7"/>
  <c r="Y42" i="7"/>
  <c r="W42" i="7"/>
  <c r="U42" i="7"/>
  <c r="AK41" i="7"/>
  <c r="AB41" i="7"/>
  <c r="U41" i="7"/>
  <c r="AR36" i="7"/>
  <c r="AP36" i="7"/>
  <c r="AN36" i="7"/>
  <c r="AL36" i="7"/>
  <c r="AJ36" i="7"/>
  <c r="AF36" i="7"/>
  <c r="AD36" i="7"/>
  <c r="AB36" i="7"/>
  <c r="Z36" i="7"/>
  <c r="X36" i="7"/>
  <c r="V36" i="7"/>
  <c r="S36" i="7"/>
  <c r="R36" i="7"/>
  <c r="P36" i="7"/>
  <c r="O36" i="7"/>
  <c r="L36" i="7"/>
  <c r="K36" i="7"/>
  <c r="J36" i="7"/>
  <c r="I36" i="7"/>
  <c r="H36" i="7"/>
  <c r="G36" i="7"/>
  <c r="F36" i="7"/>
  <c r="E36" i="7"/>
  <c r="D36" i="7"/>
  <c r="C36" i="7"/>
  <c r="B36" i="7"/>
  <c r="AS35" i="7"/>
  <c r="N35" i="7"/>
  <c r="Q35" i="7" s="1"/>
  <c r="AS34" i="7"/>
  <c r="Q34" i="7"/>
  <c r="N34" i="7"/>
  <c r="AS33" i="7"/>
  <c r="N33" i="7"/>
  <c r="Q33" i="7" s="1"/>
  <c r="AS32" i="7"/>
  <c r="N32" i="7"/>
  <c r="Q32" i="7" s="1"/>
  <c r="AS31" i="7"/>
  <c r="Q31" i="7"/>
  <c r="N31" i="7"/>
  <c r="AS30" i="7"/>
  <c r="N30" i="7"/>
  <c r="Q30" i="7" s="1"/>
  <c r="AS29" i="7"/>
  <c r="N29" i="7"/>
  <c r="Q29" i="7" s="1"/>
  <c r="AS28" i="7"/>
  <c r="Q28" i="7"/>
  <c r="N28" i="7"/>
  <c r="AS27" i="7"/>
  <c r="Q27" i="7"/>
  <c r="N27" i="7"/>
  <c r="AS26" i="7"/>
  <c r="N26" i="7"/>
  <c r="Q26" i="7" s="1"/>
  <c r="AS25" i="7"/>
  <c r="Q25" i="7"/>
  <c r="N25" i="7"/>
  <c r="AS24" i="7"/>
  <c r="N24" i="7"/>
  <c r="Q24" i="7" s="1"/>
  <c r="AS23" i="7"/>
  <c r="N23" i="7"/>
  <c r="Q23" i="7" s="1"/>
  <c r="AS22" i="7"/>
  <c r="Q22" i="7"/>
  <c r="N22" i="7"/>
  <c r="AS21" i="7"/>
  <c r="N21" i="7"/>
  <c r="Q21" i="7" s="1"/>
  <c r="AS20" i="7"/>
  <c r="N20" i="7"/>
  <c r="Q20" i="7" s="1"/>
  <c r="AS19" i="7"/>
  <c r="Q19" i="7"/>
  <c r="N19" i="7"/>
  <c r="AS18" i="7"/>
  <c r="N18" i="7"/>
  <c r="Q18" i="7" s="1"/>
  <c r="AS17" i="7"/>
  <c r="N17" i="7"/>
  <c r="Q17" i="7" s="1"/>
  <c r="AS16" i="7"/>
  <c r="Q16" i="7"/>
  <c r="N16" i="7"/>
  <c r="AS15" i="7"/>
  <c r="N15" i="7"/>
  <c r="AS14" i="7"/>
  <c r="N14" i="7"/>
  <c r="Q14" i="7" s="1"/>
  <c r="AS13" i="7"/>
  <c r="Q13" i="7"/>
  <c r="N13" i="7"/>
  <c r="AS12" i="7"/>
  <c r="N12" i="7"/>
  <c r="Q12" i="7" s="1"/>
  <c r="AS11" i="7"/>
  <c r="N11" i="7"/>
  <c r="Q11" i="7" s="1"/>
  <c r="AS10" i="7"/>
  <c r="Q10" i="7"/>
  <c r="N10" i="7"/>
  <c r="AS9" i="7"/>
  <c r="Q9" i="7"/>
  <c r="N9" i="7"/>
  <c r="AS8" i="7"/>
  <c r="N8" i="7"/>
  <c r="Q8" i="7" s="1"/>
  <c r="A8" i="7"/>
  <c r="AS7" i="7"/>
  <c r="Q7" i="7"/>
  <c r="N7" i="7"/>
  <c r="A7" i="7"/>
  <c r="T7" i="7" s="1"/>
  <c r="AS6" i="7"/>
  <c r="N6" i="7"/>
  <c r="Q6" i="7" s="1"/>
  <c r="A6" i="7"/>
  <c r="T6" i="7" s="1"/>
  <c r="AS5" i="7"/>
  <c r="T5" i="7"/>
  <c r="AK2" i="7"/>
  <c r="AB2" i="7"/>
  <c r="U2" i="7"/>
  <c r="AR465" i="6"/>
  <c r="AP465" i="6"/>
  <c r="AN465" i="6"/>
  <c r="AL465" i="6"/>
  <c r="AJ465" i="6"/>
  <c r="AF465" i="6"/>
  <c r="AD465" i="6"/>
  <c r="AB465" i="6"/>
  <c r="Z465" i="6"/>
  <c r="X465" i="6"/>
  <c r="V465" i="6"/>
  <c r="S465" i="6"/>
  <c r="R465" i="6"/>
  <c r="P465" i="6"/>
  <c r="O465" i="6"/>
  <c r="M465" i="6"/>
  <c r="L465" i="6"/>
  <c r="K465" i="6"/>
  <c r="J465" i="6"/>
  <c r="I465" i="6"/>
  <c r="H465" i="6"/>
  <c r="G465" i="6"/>
  <c r="F465" i="6"/>
  <c r="E465" i="6"/>
  <c r="D465" i="6"/>
  <c r="C465" i="6"/>
  <c r="B465" i="6"/>
  <c r="AS464" i="6"/>
  <c r="Q464" i="6"/>
  <c r="N464" i="6"/>
  <c r="AS463" i="6"/>
  <c r="N463" i="6"/>
  <c r="Q463" i="6" s="1"/>
  <c r="AS462" i="6"/>
  <c r="N462" i="6"/>
  <c r="Q462" i="6" s="1"/>
  <c r="AS461" i="6"/>
  <c r="Q461" i="6"/>
  <c r="N461" i="6"/>
  <c r="AS460" i="6"/>
  <c r="N460" i="6"/>
  <c r="Q460" i="6" s="1"/>
  <c r="AS459" i="6"/>
  <c r="N459" i="6"/>
  <c r="Q459" i="6" s="1"/>
  <c r="AS458" i="6"/>
  <c r="AS457" i="6"/>
  <c r="Q457" i="6"/>
  <c r="N457" i="6"/>
  <c r="AS456" i="6"/>
  <c r="N456" i="6"/>
  <c r="Q456" i="6" s="1"/>
  <c r="AS455" i="6"/>
  <c r="N455" i="6"/>
  <c r="Q455" i="6" s="1"/>
  <c r="AS454" i="6"/>
  <c r="Q454" i="6"/>
  <c r="N454" i="6"/>
  <c r="AS453" i="6"/>
  <c r="Q453" i="6"/>
  <c r="N453" i="6"/>
  <c r="AS452" i="6"/>
  <c r="N452" i="6"/>
  <c r="Q452" i="6" s="1"/>
  <c r="AS451" i="6"/>
  <c r="Q451" i="6"/>
  <c r="N451" i="6"/>
  <c r="AS450" i="6"/>
  <c r="N450" i="6"/>
  <c r="Q450" i="6" s="1"/>
  <c r="AS449" i="6"/>
  <c r="N449" i="6"/>
  <c r="Q449" i="6" s="1"/>
  <c r="AS448" i="6"/>
  <c r="Q448" i="6"/>
  <c r="N448" i="6"/>
  <c r="AS447" i="6"/>
  <c r="N447" i="6"/>
  <c r="Q447" i="6" s="1"/>
  <c r="AS446" i="6"/>
  <c r="N446" i="6"/>
  <c r="Q446" i="6" s="1"/>
  <c r="AS445" i="6"/>
  <c r="Q445" i="6"/>
  <c r="N445" i="6"/>
  <c r="AS444" i="6"/>
  <c r="N444" i="6"/>
  <c r="Q444" i="6" s="1"/>
  <c r="AS443" i="6"/>
  <c r="N443" i="6"/>
  <c r="Q443" i="6" s="1"/>
  <c r="AS442" i="6"/>
  <c r="Q442" i="6"/>
  <c r="N442" i="6"/>
  <c r="AS441" i="6"/>
  <c r="Q441" i="6"/>
  <c r="N441" i="6"/>
  <c r="AS440" i="6"/>
  <c r="N440" i="6"/>
  <c r="Q440" i="6" s="1"/>
  <c r="AS439" i="6"/>
  <c r="Q439" i="6"/>
  <c r="N439" i="6"/>
  <c r="AS438" i="6"/>
  <c r="N438" i="6"/>
  <c r="Q438" i="6" s="1"/>
  <c r="AS437" i="6"/>
  <c r="N437" i="6"/>
  <c r="Q437" i="6" s="1"/>
  <c r="AS436" i="6"/>
  <c r="Q436" i="6"/>
  <c r="N436" i="6"/>
  <c r="AS435" i="6"/>
  <c r="Q435" i="6"/>
  <c r="N435" i="6"/>
  <c r="AS434" i="6"/>
  <c r="N434" i="6"/>
  <c r="AQ432" i="6"/>
  <c r="AO432" i="6"/>
  <c r="AM432" i="6"/>
  <c r="AK432" i="6"/>
  <c r="AI432" i="6"/>
  <c r="AE432" i="6"/>
  <c r="AC432" i="6"/>
  <c r="AA432" i="6"/>
  <c r="Y432" i="6"/>
  <c r="W432" i="6"/>
  <c r="U432" i="6"/>
  <c r="AK431" i="6"/>
  <c r="AB431" i="6"/>
  <c r="U431" i="6"/>
  <c r="AR426" i="6"/>
  <c r="AP426" i="6"/>
  <c r="AN426" i="6"/>
  <c r="AL426" i="6"/>
  <c r="AJ426" i="6"/>
  <c r="AF426" i="6"/>
  <c r="AD426" i="6"/>
  <c r="AB426" i="6"/>
  <c r="Z426" i="6"/>
  <c r="X426" i="6"/>
  <c r="V426" i="6"/>
  <c r="S426" i="6"/>
  <c r="R426" i="6"/>
  <c r="P426" i="6"/>
  <c r="O426" i="6"/>
  <c r="M426" i="6"/>
  <c r="L426" i="6"/>
  <c r="K426" i="6"/>
  <c r="J426" i="6"/>
  <c r="I426" i="6"/>
  <c r="H426" i="6"/>
  <c r="G426" i="6"/>
  <c r="F426" i="6"/>
  <c r="E426" i="6"/>
  <c r="D426" i="6"/>
  <c r="C426" i="6"/>
  <c r="B426" i="6"/>
  <c r="AS425" i="6"/>
  <c r="AS424" i="6"/>
  <c r="Q424" i="6"/>
  <c r="N424" i="6"/>
  <c r="AS423" i="6"/>
  <c r="Q423" i="6"/>
  <c r="N423" i="6"/>
  <c r="AS422" i="6"/>
  <c r="N422" i="6"/>
  <c r="Q422" i="6" s="1"/>
  <c r="AS421" i="6"/>
  <c r="Q421" i="6"/>
  <c r="N421" i="6"/>
  <c r="AS420" i="6"/>
  <c r="N420" i="6"/>
  <c r="Q420" i="6" s="1"/>
  <c r="AS419" i="6"/>
  <c r="N419" i="6"/>
  <c r="Q419" i="6" s="1"/>
  <c r="AS418" i="6"/>
  <c r="Q418" i="6"/>
  <c r="N418" i="6"/>
  <c r="AS417" i="6"/>
  <c r="Q417" i="6"/>
  <c r="N417" i="6"/>
  <c r="AS416" i="6"/>
  <c r="N416" i="6"/>
  <c r="Q416" i="6" s="1"/>
  <c r="AS415" i="6"/>
  <c r="Q415" i="6"/>
  <c r="N415" i="6"/>
  <c r="AS414" i="6"/>
  <c r="N414" i="6"/>
  <c r="Q414" i="6" s="1"/>
  <c r="AS413" i="6"/>
  <c r="N413" i="6"/>
  <c r="Q413" i="6" s="1"/>
  <c r="AS412" i="6"/>
  <c r="Q412" i="6"/>
  <c r="N412" i="6"/>
  <c r="AS411" i="6"/>
  <c r="N411" i="6"/>
  <c r="Q411" i="6" s="1"/>
  <c r="AS410" i="6"/>
  <c r="N410" i="6"/>
  <c r="Q410" i="6" s="1"/>
  <c r="AS409" i="6"/>
  <c r="Q409" i="6"/>
  <c r="N409" i="6"/>
  <c r="AS408" i="6"/>
  <c r="N408" i="6"/>
  <c r="Q408" i="6" s="1"/>
  <c r="AS407" i="6"/>
  <c r="N407" i="6"/>
  <c r="Q407" i="6" s="1"/>
  <c r="AS406" i="6"/>
  <c r="Q406" i="6"/>
  <c r="N406" i="6"/>
  <c r="AS405" i="6"/>
  <c r="N405" i="6"/>
  <c r="Q405" i="6" s="1"/>
  <c r="AS404" i="6"/>
  <c r="N404" i="6"/>
  <c r="Q404" i="6" s="1"/>
  <c r="AS403" i="6"/>
  <c r="Q403" i="6"/>
  <c r="N403" i="6"/>
  <c r="AS402" i="6"/>
  <c r="N402" i="6"/>
  <c r="AS401" i="6"/>
  <c r="Q401" i="6"/>
  <c r="N401" i="6"/>
  <c r="AS400" i="6"/>
  <c r="Q400" i="6"/>
  <c r="N400" i="6"/>
  <c r="AS399" i="6"/>
  <c r="N399" i="6"/>
  <c r="Q399" i="6" s="1"/>
  <c r="AS398" i="6"/>
  <c r="Q398" i="6"/>
  <c r="N398" i="6"/>
  <c r="AS397" i="6"/>
  <c r="N397" i="6"/>
  <c r="Q397" i="6" s="1"/>
  <c r="AS396" i="6"/>
  <c r="AS426" i="6" s="1"/>
  <c r="N396" i="6"/>
  <c r="AS395" i="6"/>
  <c r="Q395" i="6"/>
  <c r="N395" i="6"/>
  <c r="AQ393" i="6"/>
  <c r="AO393" i="6"/>
  <c r="AM393" i="6"/>
  <c r="AK393" i="6"/>
  <c r="AI393" i="6"/>
  <c r="AE393" i="6"/>
  <c r="AC393" i="6"/>
  <c r="AA393" i="6"/>
  <c r="Y393" i="6"/>
  <c r="W393" i="6"/>
  <c r="U393" i="6"/>
  <c r="AK392" i="6"/>
  <c r="AB392" i="6"/>
  <c r="U392" i="6"/>
  <c r="AR387" i="6"/>
  <c r="AP387" i="6"/>
  <c r="AN387" i="6"/>
  <c r="AL387" i="6"/>
  <c r="AJ387" i="6"/>
  <c r="AF387" i="6"/>
  <c r="AD387" i="6"/>
  <c r="AB387" i="6"/>
  <c r="Z387" i="6"/>
  <c r="X387" i="6"/>
  <c r="V387" i="6"/>
  <c r="S387" i="6"/>
  <c r="R387" i="6"/>
  <c r="P387" i="6"/>
  <c r="O387" i="6"/>
  <c r="M387" i="6"/>
  <c r="L387" i="6"/>
  <c r="K387" i="6"/>
  <c r="J387" i="6"/>
  <c r="I387" i="6"/>
  <c r="H387" i="6"/>
  <c r="G387" i="6"/>
  <c r="F387" i="6"/>
  <c r="E387" i="6"/>
  <c r="D387" i="6"/>
  <c r="C387" i="6"/>
  <c r="B387" i="6"/>
  <c r="AS386" i="6"/>
  <c r="N386" i="6"/>
  <c r="Q386" i="6" s="1"/>
  <c r="AS385" i="6"/>
  <c r="Q385" i="6"/>
  <c r="N385" i="6"/>
  <c r="AS384" i="6"/>
  <c r="N384" i="6"/>
  <c r="Q384" i="6" s="1"/>
  <c r="AS383" i="6"/>
  <c r="N383" i="6"/>
  <c r="Q383" i="6" s="1"/>
  <c r="AS382" i="6"/>
  <c r="Q382" i="6"/>
  <c r="N382" i="6"/>
  <c r="AS381" i="6"/>
  <c r="N381" i="6"/>
  <c r="Q381" i="6" s="1"/>
  <c r="AS380" i="6"/>
  <c r="N380" i="6"/>
  <c r="Q380" i="6" s="1"/>
  <c r="AS379" i="6"/>
  <c r="Q379" i="6"/>
  <c r="N379" i="6"/>
  <c r="AS378" i="6"/>
  <c r="Q378" i="6"/>
  <c r="N378" i="6"/>
  <c r="AS377" i="6"/>
  <c r="N377" i="6"/>
  <c r="Q377" i="6" s="1"/>
  <c r="AS376" i="6"/>
  <c r="Q376" i="6"/>
  <c r="N376" i="6"/>
  <c r="AS375" i="6"/>
  <c r="N375" i="6"/>
  <c r="Q375" i="6" s="1"/>
  <c r="AS374" i="6"/>
  <c r="N374" i="6"/>
  <c r="Q374" i="6" s="1"/>
  <c r="AS373" i="6"/>
  <c r="Q373" i="6"/>
  <c r="N373" i="6"/>
  <c r="AS372" i="6"/>
  <c r="N372" i="6"/>
  <c r="Q372" i="6" s="1"/>
  <c r="AS371" i="6"/>
  <c r="N371" i="6"/>
  <c r="Q371" i="6" s="1"/>
  <c r="AS370" i="6"/>
  <c r="Q370" i="6"/>
  <c r="N370" i="6"/>
  <c r="AS369" i="6"/>
  <c r="N369" i="6"/>
  <c r="Q369" i="6" s="1"/>
  <c r="AS368" i="6"/>
  <c r="N368" i="6"/>
  <c r="Q368" i="6" s="1"/>
  <c r="AS367" i="6"/>
  <c r="Q367" i="6"/>
  <c r="N367" i="6"/>
  <c r="AS366" i="6"/>
  <c r="N366" i="6"/>
  <c r="Q366" i="6" s="1"/>
  <c r="AS365" i="6"/>
  <c r="N365" i="6"/>
  <c r="Q365" i="6" s="1"/>
  <c r="AS364" i="6"/>
  <c r="Q364" i="6"/>
  <c r="N364" i="6"/>
  <c r="AS363" i="6"/>
  <c r="N363" i="6"/>
  <c r="Q363" i="6" s="1"/>
  <c r="AS362" i="6"/>
  <c r="N362" i="6"/>
  <c r="Q362" i="6" s="1"/>
  <c r="AS361" i="6"/>
  <c r="Q361" i="6"/>
  <c r="N361" i="6"/>
  <c r="AS360" i="6"/>
  <c r="Q360" i="6"/>
  <c r="N360" i="6"/>
  <c r="AS359" i="6"/>
  <c r="N359" i="6"/>
  <c r="Q359" i="6" s="1"/>
  <c r="AS358" i="6"/>
  <c r="Q358" i="6"/>
  <c r="N358" i="6"/>
  <c r="AS357" i="6"/>
  <c r="N357" i="6"/>
  <c r="Q357" i="6" s="1"/>
  <c r="AS356" i="6"/>
  <c r="AS387" i="6" s="1"/>
  <c r="N356" i="6"/>
  <c r="AQ354" i="6"/>
  <c r="AO354" i="6"/>
  <c r="AM354" i="6"/>
  <c r="AK354" i="6"/>
  <c r="AI354" i="6"/>
  <c r="AE354" i="6"/>
  <c r="AC354" i="6"/>
  <c r="AA354" i="6"/>
  <c r="Y354" i="6"/>
  <c r="W354" i="6"/>
  <c r="U354" i="6"/>
  <c r="AK353" i="6"/>
  <c r="AB353" i="6"/>
  <c r="U353" i="6"/>
  <c r="AR348" i="6"/>
  <c r="AP348" i="6"/>
  <c r="AN348" i="6"/>
  <c r="AL348" i="6"/>
  <c r="AJ348" i="6"/>
  <c r="AF348" i="6"/>
  <c r="AD348" i="6"/>
  <c r="AB348" i="6"/>
  <c r="Z348" i="6"/>
  <c r="X348" i="6"/>
  <c r="V348" i="6"/>
  <c r="S348" i="6"/>
  <c r="R348" i="6"/>
  <c r="P348" i="6"/>
  <c r="O348" i="6"/>
  <c r="M348" i="6"/>
  <c r="L348" i="6"/>
  <c r="K348" i="6"/>
  <c r="J348" i="6"/>
  <c r="I348" i="6"/>
  <c r="H348" i="6"/>
  <c r="G348" i="6"/>
  <c r="F348" i="6"/>
  <c r="E348" i="6"/>
  <c r="D348" i="6"/>
  <c r="C348" i="6"/>
  <c r="B348" i="6"/>
  <c r="AS347" i="6"/>
  <c r="AS346" i="6"/>
  <c r="Q346" i="6"/>
  <c r="N346" i="6"/>
  <c r="AS345" i="6"/>
  <c r="N345" i="6"/>
  <c r="Q345" i="6" s="1"/>
  <c r="AS344" i="6"/>
  <c r="N344" i="6"/>
  <c r="Q344" i="6" s="1"/>
  <c r="AS343" i="6"/>
  <c r="Q343" i="6"/>
  <c r="N343" i="6"/>
  <c r="AS342" i="6"/>
  <c r="Q342" i="6"/>
  <c r="N342" i="6"/>
  <c r="AS341" i="6"/>
  <c r="N341" i="6"/>
  <c r="Q341" i="6" s="1"/>
  <c r="AS340" i="6"/>
  <c r="Q340" i="6"/>
  <c r="N340" i="6"/>
  <c r="AS339" i="6"/>
  <c r="N339" i="6"/>
  <c r="Q339" i="6" s="1"/>
  <c r="AS338" i="6"/>
  <c r="N338" i="6"/>
  <c r="Q338" i="6" s="1"/>
  <c r="AS337" i="6"/>
  <c r="Q337" i="6"/>
  <c r="N337" i="6"/>
  <c r="AS336" i="6"/>
  <c r="N336" i="6"/>
  <c r="Q336" i="6" s="1"/>
  <c r="AS335" i="6"/>
  <c r="N335" i="6"/>
  <c r="Q335" i="6" s="1"/>
  <c r="AS334" i="6"/>
  <c r="Q334" i="6"/>
  <c r="N334" i="6"/>
  <c r="AS333" i="6"/>
  <c r="N333" i="6"/>
  <c r="Q333" i="6" s="1"/>
  <c r="AS332" i="6"/>
  <c r="N332" i="6"/>
  <c r="Q332" i="6" s="1"/>
  <c r="AS331" i="6"/>
  <c r="Q331" i="6"/>
  <c r="N331" i="6"/>
  <c r="AS330" i="6"/>
  <c r="N330" i="6"/>
  <c r="Q330" i="6" s="1"/>
  <c r="AS329" i="6"/>
  <c r="N329" i="6"/>
  <c r="Q329" i="6" s="1"/>
  <c r="AS328" i="6"/>
  <c r="Q328" i="6"/>
  <c r="N328" i="6"/>
  <c r="AS327" i="6"/>
  <c r="N327" i="6"/>
  <c r="Q327" i="6" s="1"/>
  <c r="AS326" i="6"/>
  <c r="N326" i="6"/>
  <c r="Q326" i="6" s="1"/>
  <c r="AS325" i="6"/>
  <c r="Q325" i="6"/>
  <c r="N325" i="6"/>
  <c r="AS324" i="6"/>
  <c r="Q324" i="6"/>
  <c r="N324" i="6"/>
  <c r="AS323" i="6"/>
  <c r="N323" i="6"/>
  <c r="Q323" i="6" s="1"/>
  <c r="AS322" i="6"/>
  <c r="Q322" i="6"/>
  <c r="N322" i="6"/>
  <c r="AS321" i="6"/>
  <c r="N321" i="6"/>
  <c r="Q321" i="6" s="1"/>
  <c r="AS320" i="6"/>
  <c r="N320" i="6"/>
  <c r="Q320" i="6" s="1"/>
  <c r="AS319" i="6"/>
  <c r="Q319" i="6"/>
  <c r="N319" i="6"/>
  <c r="AS318" i="6"/>
  <c r="N318" i="6"/>
  <c r="AS317" i="6"/>
  <c r="N317" i="6"/>
  <c r="Q317" i="6" s="1"/>
  <c r="AQ315" i="6"/>
  <c r="AO315" i="6"/>
  <c r="AM315" i="6"/>
  <c r="AK315" i="6"/>
  <c r="AI315" i="6"/>
  <c r="AE315" i="6"/>
  <c r="AC315" i="6"/>
  <c r="AA315" i="6"/>
  <c r="Y315" i="6"/>
  <c r="W315" i="6"/>
  <c r="U315" i="6"/>
  <c r="AK314" i="6"/>
  <c r="AB314" i="6"/>
  <c r="U314" i="6"/>
  <c r="AR309" i="6"/>
  <c r="AP309" i="6"/>
  <c r="AN309" i="6"/>
  <c r="AL309" i="6"/>
  <c r="AJ309" i="6"/>
  <c r="AF309" i="6"/>
  <c r="AD309" i="6"/>
  <c r="AB309" i="6"/>
  <c r="Z309" i="6"/>
  <c r="X309" i="6"/>
  <c r="V309" i="6"/>
  <c r="S309" i="6"/>
  <c r="R309" i="6"/>
  <c r="P309" i="6"/>
  <c r="O309" i="6"/>
  <c r="M309" i="6"/>
  <c r="L309" i="6"/>
  <c r="K309" i="6"/>
  <c r="J309" i="6"/>
  <c r="I309" i="6"/>
  <c r="H309" i="6"/>
  <c r="G309" i="6"/>
  <c r="F309" i="6"/>
  <c r="E309" i="6"/>
  <c r="D309" i="6"/>
  <c r="C309" i="6"/>
  <c r="B309" i="6"/>
  <c r="AS308" i="6"/>
  <c r="N308" i="6"/>
  <c r="Q308" i="6" s="1"/>
  <c r="AS307" i="6"/>
  <c r="N307" i="6"/>
  <c r="Q307" i="6" s="1"/>
  <c r="AS306" i="6"/>
  <c r="Q306" i="6"/>
  <c r="N306" i="6"/>
  <c r="AS305" i="6"/>
  <c r="N305" i="6"/>
  <c r="Q305" i="6" s="1"/>
  <c r="AS304" i="6"/>
  <c r="N304" i="6"/>
  <c r="Q304" i="6" s="1"/>
  <c r="AS303" i="6"/>
  <c r="Q303" i="6"/>
  <c r="N303" i="6"/>
  <c r="AS302" i="6"/>
  <c r="Q302" i="6"/>
  <c r="N302" i="6"/>
  <c r="AS301" i="6"/>
  <c r="N301" i="6"/>
  <c r="Q301" i="6" s="1"/>
  <c r="AS300" i="6"/>
  <c r="Q300" i="6"/>
  <c r="N300" i="6"/>
  <c r="AS299" i="6"/>
  <c r="N299" i="6"/>
  <c r="Q299" i="6" s="1"/>
  <c r="AS298" i="6"/>
  <c r="N298" i="6"/>
  <c r="Q298" i="6" s="1"/>
  <c r="AS297" i="6"/>
  <c r="Q297" i="6"/>
  <c r="N297" i="6"/>
  <c r="AS296" i="6"/>
  <c r="Q296" i="6"/>
  <c r="N296" i="6"/>
  <c r="AS295" i="6"/>
  <c r="N295" i="6"/>
  <c r="Q295" i="6" s="1"/>
  <c r="AS294" i="6"/>
  <c r="Q294" i="6"/>
  <c r="N294" i="6"/>
  <c r="AS293" i="6"/>
  <c r="N293" i="6"/>
  <c r="Q293" i="6" s="1"/>
  <c r="AS292" i="6"/>
  <c r="N292" i="6"/>
  <c r="Q292" i="6" s="1"/>
  <c r="AS291" i="6"/>
  <c r="Q291" i="6"/>
  <c r="N291" i="6"/>
  <c r="AS290" i="6"/>
  <c r="N290" i="6"/>
  <c r="Q290" i="6" s="1"/>
  <c r="AS289" i="6"/>
  <c r="N289" i="6"/>
  <c r="Q289" i="6" s="1"/>
  <c r="AS288" i="6"/>
  <c r="Q288" i="6"/>
  <c r="N288" i="6"/>
  <c r="AS287" i="6"/>
  <c r="N287" i="6"/>
  <c r="Q287" i="6" s="1"/>
  <c r="AS286" i="6"/>
  <c r="N286" i="6"/>
  <c r="Q286" i="6" s="1"/>
  <c r="AS285" i="6"/>
  <c r="Q285" i="6"/>
  <c r="N285" i="6"/>
  <c r="AS284" i="6"/>
  <c r="N284" i="6"/>
  <c r="Q284" i="6" s="1"/>
  <c r="AS283" i="6"/>
  <c r="N283" i="6"/>
  <c r="Q283" i="6" s="1"/>
  <c r="AS282" i="6"/>
  <c r="Q282" i="6"/>
  <c r="N282" i="6"/>
  <c r="AS281" i="6"/>
  <c r="N281" i="6"/>
  <c r="Q281" i="6" s="1"/>
  <c r="AS280" i="6"/>
  <c r="N280" i="6"/>
  <c r="Q280" i="6" s="1"/>
  <c r="AS279" i="6"/>
  <c r="Q279" i="6"/>
  <c r="N279" i="6"/>
  <c r="AS278" i="6"/>
  <c r="Q278" i="6"/>
  <c r="N278" i="6"/>
  <c r="AQ276" i="6"/>
  <c r="AO276" i="6"/>
  <c r="AM276" i="6"/>
  <c r="AK276" i="6"/>
  <c r="AI276" i="6"/>
  <c r="AE276" i="6"/>
  <c r="AC276" i="6"/>
  <c r="AA276" i="6"/>
  <c r="Y276" i="6"/>
  <c r="W276" i="6"/>
  <c r="U276" i="6"/>
  <c r="AK275" i="6"/>
  <c r="AB275" i="6"/>
  <c r="U275" i="6"/>
  <c r="AR270" i="6"/>
  <c r="AP270" i="6"/>
  <c r="AN270" i="6"/>
  <c r="AL270" i="6"/>
  <c r="AJ270" i="6"/>
  <c r="AF270" i="6"/>
  <c r="AD270" i="6"/>
  <c r="AB270" i="6"/>
  <c r="Z270" i="6"/>
  <c r="X270" i="6"/>
  <c r="V270" i="6"/>
  <c r="S270" i="6"/>
  <c r="R270" i="6"/>
  <c r="P270" i="6"/>
  <c r="O270" i="6"/>
  <c r="M270" i="6"/>
  <c r="L270" i="6"/>
  <c r="K270" i="6"/>
  <c r="J270" i="6"/>
  <c r="I270" i="6"/>
  <c r="H270" i="6"/>
  <c r="G270" i="6"/>
  <c r="F270" i="6"/>
  <c r="E270" i="6"/>
  <c r="D270" i="6"/>
  <c r="C270" i="6"/>
  <c r="B270" i="6"/>
  <c r="AS269" i="6"/>
  <c r="Q269" i="6"/>
  <c r="N269" i="6"/>
  <c r="AS268" i="6"/>
  <c r="N268" i="6"/>
  <c r="Q268" i="6" s="1"/>
  <c r="AS267" i="6"/>
  <c r="N267" i="6"/>
  <c r="Q267" i="6" s="1"/>
  <c r="AS266" i="6"/>
  <c r="Q266" i="6"/>
  <c r="N266" i="6"/>
  <c r="AS265" i="6"/>
  <c r="N265" i="6"/>
  <c r="Q265" i="6" s="1"/>
  <c r="AS264" i="6"/>
  <c r="N264" i="6"/>
  <c r="Q264" i="6" s="1"/>
  <c r="AS263" i="6"/>
  <c r="Q263" i="6"/>
  <c r="N263" i="6"/>
  <c r="AS262" i="6"/>
  <c r="Q262" i="6"/>
  <c r="N262" i="6"/>
  <c r="AS261" i="6"/>
  <c r="N261" i="6"/>
  <c r="Q261" i="6" s="1"/>
  <c r="AS260" i="6"/>
  <c r="Q260" i="6"/>
  <c r="N260" i="6"/>
  <c r="AS259" i="6"/>
  <c r="N259" i="6"/>
  <c r="Q259" i="6" s="1"/>
  <c r="AS258" i="6"/>
  <c r="N258" i="6"/>
  <c r="Q258" i="6" s="1"/>
  <c r="AS257" i="6"/>
  <c r="Q257" i="6"/>
  <c r="N257" i="6"/>
  <c r="AS256" i="6"/>
  <c r="Q256" i="6"/>
  <c r="N256" i="6"/>
  <c r="AS255" i="6"/>
  <c r="N255" i="6"/>
  <c r="Q255" i="6" s="1"/>
  <c r="AS254" i="6"/>
  <c r="Q254" i="6"/>
  <c r="N254" i="6"/>
  <c r="AS253" i="6"/>
  <c r="N253" i="6"/>
  <c r="Q253" i="6" s="1"/>
  <c r="AS252" i="6"/>
  <c r="N252" i="6"/>
  <c r="Q252" i="6" s="1"/>
  <c r="AS251" i="6"/>
  <c r="Q251" i="6"/>
  <c r="N251" i="6"/>
  <c r="AS250" i="6"/>
  <c r="N250" i="6"/>
  <c r="Q250" i="6" s="1"/>
  <c r="AS249" i="6"/>
  <c r="N249" i="6"/>
  <c r="Q249" i="6" s="1"/>
  <c r="AS248" i="6"/>
  <c r="Q248" i="6"/>
  <c r="N248" i="6"/>
  <c r="AS247" i="6"/>
  <c r="N247" i="6"/>
  <c r="Q247" i="6" s="1"/>
  <c r="AS246" i="6"/>
  <c r="N246" i="6"/>
  <c r="Q246" i="6" s="1"/>
  <c r="AS245" i="6"/>
  <c r="Q245" i="6"/>
  <c r="N245" i="6"/>
  <c r="AS244" i="6"/>
  <c r="N244" i="6"/>
  <c r="Q244" i="6" s="1"/>
  <c r="AS243" i="6"/>
  <c r="N243" i="6"/>
  <c r="Q243" i="6" s="1"/>
  <c r="AS242" i="6"/>
  <c r="Q242" i="6"/>
  <c r="N242" i="6"/>
  <c r="AS241" i="6"/>
  <c r="N241" i="6"/>
  <c r="Q241" i="6" s="1"/>
  <c r="AS240" i="6"/>
  <c r="N240" i="6"/>
  <c r="Q240" i="6" s="1"/>
  <c r="AS239" i="6"/>
  <c r="Q239" i="6"/>
  <c r="N239" i="6"/>
  <c r="AQ237" i="6"/>
  <c r="AO237" i="6"/>
  <c r="AM237" i="6"/>
  <c r="AK237" i="6"/>
  <c r="AI237" i="6"/>
  <c r="AE237" i="6"/>
  <c r="AC237" i="6"/>
  <c r="AA237" i="6"/>
  <c r="Y237" i="6"/>
  <c r="W237" i="6"/>
  <c r="U237" i="6"/>
  <c r="AK236" i="6"/>
  <c r="AB236" i="6"/>
  <c r="U236" i="6"/>
  <c r="AR231" i="6"/>
  <c r="AP231" i="6"/>
  <c r="AN231" i="6"/>
  <c r="AL231" i="6"/>
  <c r="AJ231" i="6"/>
  <c r="AF231" i="6"/>
  <c r="AD231" i="6"/>
  <c r="AB231" i="6"/>
  <c r="Z231" i="6"/>
  <c r="X231" i="6"/>
  <c r="V231" i="6"/>
  <c r="S231" i="6"/>
  <c r="R231" i="6"/>
  <c r="P231" i="6"/>
  <c r="O231" i="6"/>
  <c r="M231" i="6"/>
  <c r="L231" i="6"/>
  <c r="K231" i="6"/>
  <c r="J231" i="6"/>
  <c r="I231" i="6"/>
  <c r="H231" i="6"/>
  <c r="G231" i="6"/>
  <c r="F231" i="6"/>
  <c r="E231" i="6"/>
  <c r="D231" i="6"/>
  <c r="C231" i="6"/>
  <c r="B231" i="6"/>
  <c r="AS230" i="6"/>
  <c r="AS229" i="6"/>
  <c r="N229" i="6"/>
  <c r="Q229" i="6" s="1"/>
  <c r="AS228" i="6"/>
  <c r="N228" i="6"/>
  <c r="Q228" i="6" s="1"/>
  <c r="AS227" i="6"/>
  <c r="Q227" i="6"/>
  <c r="N227" i="6"/>
  <c r="AS226" i="6"/>
  <c r="N226" i="6"/>
  <c r="Q226" i="6" s="1"/>
  <c r="AS225" i="6"/>
  <c r="N225" i="6"/>
  <c r="Q225" i="6" s="1"/>
  <c r="AS224" i="6"/>
  <c r="Q224" i="6"/>
  <c r="N224" i="6"/>
  <c r="AS223" i="6"/>
  <c r="N223" i="6"/>
  <c r="Q223" i="6" s="1"/>
  <c r="AS222" i="6"/>
  <c r="N222" i="6"/>
  <c r="Q222" i="6" s="1"/>
  <c r="AS221" i="6"/>
  <c r="Q221" i="6"/>
  <c r="N221" i="6"/>
  <c r="AS220" i="6"/>
  <c r="N220" i="6"/>
  <c r="Q220" i="6" s="1"/>
  <c r="AS219" i="6"/>
  <c r="N219" i="6"/>
  <c r="Q219" i="6" s="1"/>
  <c r="AS218" i="6"/>
  <c r="Q218" i="6"/>
  <c r="N218" i="6"/>
  <c r="AS217" i="6"/>
  <c r="N217" i="6"/>
  <c r="Q217" i="6" s="1"/>
  <c r="AS216" i="6"/>
  <c r="N216" i="6"/>
  <c r="Q216" i="6" s="1"/>
  <c r="AS215" i="6"/>
  <c r="Q215" i="6"/>
  <c r="N215" i="6"/>
  <c r="AS214" i="6"/>
  <c r="Q214" i="6"/>
  <c r="N214" i="6"/>
  <c r="AS213" i="6"/>
  <c r="N213" i="6"/>
  <c r="Q213" i="6" s="1"/>
  <c r="AS212" i="6"/>
  <c r="Q212" i="6"/>
  <c r="N212" i="6"/>
  <c r="AS211" i="6"/>
  <c r="N211" i="6"/>
  <c r="Q211" i="6" s="1"/>
  <c r="AS210" i="6"/>
  <c r="N210" i="6"/>
  <c r="Q210" i="6" s="1"/>
  <c r="AS209" i="6"/>
  <c r="Q209" i="6"/>
  <c r="N209" i="6"/>
  <c r="AS208" i="6"/>
  <c r="N208" i="6"/>
  <c r="Q208" i="6" s="1"/>
  <c r="AS207" i="6"/>
  <c r="N207" i="6"/>
  <c r="Q207" i="6" s="1"/>
  <c r="AS206" i="6"/>
  <c r="Q206" i="6"/>
  <c r="N206" i="6"/>
  <c r="AS205" i="6"/>
  <c r="N205" i="6"/>
  <c r="Q205" i="6" s="1"/>
  <c r="AS204" i="6"/>
  <c r="N204" i="6"/>
  <c r="Q204" i="6" s="1"/>
  <c r="AS203" i="6"/>
  <c r="Q203" i="6"/>
  <c r="N203" i="6"/>
  <c r="AS202" i="6"/>
  <c r="N202" i="6"/>
  <c r="Q202" i="6" s="1"/>
  <c r="AS201" i="6"/>
  <c r="N201" i="6"/>
  <c r="Q201" i="6" s="1"/>
  <c r="AS200" i="6"/>
  <c r="Q200" i="6"/>
  <c r="N200" i="6"/>
  <c r="AQ198" i="6"/>
  <c r="AO198" i="6"/>
  <c r="AM198" i="6"/>
  <c r="AK198" i="6"/>
  <c r="AI198" i="6"/>
  <c r="AE198" i="6"/>
  <c r="AC198" i="6"/>
  <c r="AA198" i="6"/>
  <c r="Y198" i="6"/>
  <c r="W198" i="6"/>
  <c r="U198" i="6"/>
  <c r="AK197" i="6"/>
  <c r="AB197" i="6"/>
  <c r="U197" i="6"/>
  <c r="AR192" i="6"/>
  <c r="AP192" i="6"/>
  <c r="AN192" i="6"/>
  <c r="AL192" i="6"/>
  <c r="AJ192" i="6"/>
  <c r="AF192" i="6"/>
  <c r="AD192" i="6"/>
  <c r="AB192" i="6"/>
  <c r="Z192" i="6"/>
  <c r="X192" i="6"/>
  <c r="V192" i="6"/>
  <c r="S192" i="6"/>
  <c r="R192" i="6"/>
  <c r="P192" i="6"/>
  <c r="O192" i="6"/>
  <c r="M192" i="6"/>
  <c r="L192" i="6"/>
  <c r="K192" i="6"/>
  <c r="J192" i="6"/>
  <c r="I192" i="6"/>
  <c r="H192" i="6"/>
  <c r="G192" i="6"/>
  <c r="F192" i="6"/>
  <c r="E192" i="6"/>
  <c r="D192" i="6"/>
  <c r="C192" i="6"/>
  <c r="B192" i="6"/>
  <c r="AS191" i="6"/>
  <c r="N191" i="6"/>
  <c r="Q191" i="6" s="1"/>
  <c r="AS190" i="6"/>
  <c r="Q190" i="6"/>
  <c r="N190" i="6"/>
  <c r="AS189" i="6"/>
  <c r="N189" i="6"/>
  <c r="Q189" i="6" s="1"/>
  <c r="AS188" i="6"/>
  <c r="N188" i="6"/>
  <c r="Q188" i="6" s="1"/>
  <c r="AS187" i="6"/>
  <c r="Q187" i="6"/>
  <c r="N187" i="6"/>
  <c r="AS186" i="6"/>
  <c r="Q186" i="6"/>
  <c r="N186" i="6"/>
  <c r="AS185" i="6"/>
  <c r="N185" i="6"/>
  <c r="Q185" i="6" s="1"/>
  <c r="AS184" i="6"/>
  <c r="Q184" i="6"/>
  <c r="N184" i="6"/>
  <c r="AS183" i="6"/>
  <c r="N183" i="6"/>
  <c r="Q183" i="6" s="1"/>
  <c r="AS182" i="6"/>
  <c r="N182" i="6"/>
  <c r="Q182" i="6" s="1"/>
  <c r="AS181" i="6"/>
  <c r="Q181" i="6"/>
  <c r="N181" i="6"/>
  <c r="AS180" i="6"/>
  <c r="N180" i="6"/>
  <c r="Q180" i="6" s="1"/>
  <c r="AS179" i="6"/>
  <c r="N179" i="6"/>
  <c r="Q179" i="6" s="1"/>
  <c r="AS178" i="6"/>
  <c r="Q178" i="6"/>
  <c r="N178" i="6"/>
  <c r="AS177" i="6"/>
  <c r="N177" i="6"/>
  <c r="Q177" i="6" s="1"/>
  <c r="AS176" i="6"/>
  <c r="N176" i="6"/>
  <c r="Q176" i="6" s="1"/>
  <c r="AS175" i="6"/>
  <c r="Q175" i="6"/>
  <c r="N175" i="6"/>
  <c r="AS174" i="6"/>
  <c r="N174" i="6"/>
  <c r="Q174" i="6" s="1"/>
  <c r="AS173" i="6"/>
  <c r="N173" i="6"/>
  <c r="Q173" i="6" s="1"/>
  <c r="AS172" i="6"/>
  <c r="Q172" i="6"/>
  <c r="N172" i="6"/>
  <c r="AS171" i="6"/>
  <c r="N171" i="6"/>
  <c r="Q171" i="6" s="1"/>
  <c r="AS170" i="6"/>
  <c r="N170" i="6"/>
  <c r="Q170" i="6" s="1"/>
  <c r="AS169" i="6"/>
  <c r="Q169" i="6"/>
  <c r="N169" i="6"/>
  <c r="AS168" i="6"/>
  <c r="Q168" i="6"/>
  <c r="N168" i="6"/>
  <c r="AS167" i="6"/>
  <c r="N167" i="6"/>
  <c r="Q167" i="6" s="1"/>
  <c r="AS166" i="6"/>
  <c r="Q166" i="6"/>
  <c r="N166" i="6"/>
  <c r="AS165" i="6"/>
  <c r="N165" i="6"/>
  <c r="Q165" i="6" s="1"/>
  <c r="AS164" i="6"/>
  <c r="N164" i="6"/>
  <c r="Q164" i="6" s="1"/>
  <c r="AS163" i="6"/>
  <c r="Q163" i="6"/>
  <c r="N163" i="6"/>
  <c r="AS162" i="6"/>
  <c r="N162" i="6"/>
  <c r="AS161" i="6"/>
  <c r="AQ159" i="6"/>
  <c r="AO159" i="6"/>
  <c r="AM159" i="6"/>
  <c r="AK159" i="6"/>
  <c r="AI159" i="6"/>
  <c r="AE159" i="6"/>
  <c r="AC159" i="6"/>
  <c r="AA159" i="6"/>
  <c r="Y159" i="6"/>
  <c r="W159" i="6"/>
  <c r="U159" i="6"/>
  <c r="AK158" i="6"/>
  <c r="AB158" i="6"/>
  <c r="U158" i="6"/>
  <c r="AR153" i="6"/>
  <c r="AP153" i="6"/>
  <c r="AN153" i="6"/>
  <c r="AL153" i="6"/>
  <c r="AJ153" i="6"/>
  <c r="AF153" i="6"/>
  <c r="AD153" i="6"/>
  <c r="AB153" i="6"/>
  <c r="Z153" i="6"/>
  <c r="X153" i="6"/>
  <c r="V153" i="6"/>
  <c r="S153" i="6"/>
  <c r="R153" i="6"/>
  <c r="P153" i="6"/>
  <c r="O153" i="6"/>
  <c r="M153" i="6"/>
  <c r="L153" i="6"/>
  <c r="K153" i="6"/>
  <c r="J153" i="6"/>
  <c r="I153" i="6"/>
  <c r="H153" i="6"/>
  <c r="G153" i="6"/>
  <c r="F153" i="6"/>
  <c r="E153" i="6"/>
  <c r="D153" i="6"/>
  <c r="C153" i="6"/>
  <c r="B153" i="6"/>
  <c r="AS152" i="6"/>
  <c r="Q152" i="6"/>
  <c r="AS151" i="6"/>
  <c r="N151" i="6"/>
  <c r="Q151" i="6" s="1"/>
  <c r="AS150" i="6"/>
  <c r="N150" i="6"/>
  <c r="Q150" i="6" s="1"/>
  <c r="AS149" i="6"/>
  <c r="Q149" i="6"/>
  <c r="N149" i="6"/>
  <c r="AS148" i="6"/>
  <c r="N148" i="6"/>
  <c r="Q148" i="6" s="1"/>
  <c r="AS147" i="6"/>
  <c r="N147" i="6"/>
  <c r="Q147" i="6" s="1"/>
  <c r="AS146" i="6"/>
  <c r="Q146" i="6"/>
  <c r="N146" i="6"/>
  <c r="AS145" i="6"/>
  <c r="Q145" i="6"/>
  <c r="N145" i="6"/>
  <c r="AS144" i="6"/>
  <c r="N144" i="6"/>
  <c r="Q144" i="6" s="1"/>
  <c r="AS143" i="6"/>
  <c r="Q143" i="6"/>
  <c r="N143" i="6"/>
  <c r="AS142" i="6"/>
  <c r="N142" i="6"/>
  <c r="Q142" i="6" s="1"/>
  <c r="AS141" i="6"/>
  <c r="N141" i="6"/>
  <c r="Q141" i="6" s="1"/>
  <c r="AS140" i="6"/>
  <c r="Q140" i="6"/>
  <c r="N140" i="6"/>
  <c r="AS139" i="6"/>
  <c r="Q139" i="6"/>
  <c r="N139" i="6"/>
  <c r="AS138" i="6"/>
  <c r="N138" i="6"/>
  <c r="Q138" i="6" s="1"/>
  <c r="AS137" i="6"/>
  <c r="Q137" i="6"/>
  <c r="N137" i="6"/>
  <c r="AS136" i="6"/>
  <c r="N136" i="6"/>
  <c r="Q136" i="6" s="1"/>
  <c r="AS135" i="6"/>
  <c r="N135" i="6"/>
  <c r="Q135" i="6" s="1"/>
  <c r="AS134" i="6"/>
  <c r="Q134" i="6"/>
  <c r="N134" i="6"/>
  <c r="AS133" i="6"/>
  <c r="N133" i="6"/>
  <c r="Q133" i="6" s="1"/>
  <c r="AS132" i="6"/>
  <c r="N132" i="6"/>
  <c r="Q132" i="6" s="1"/>
  <c r="AS131" i="6"/>
  <c r="Q131" i="6"/>
  <c r="N131" i="6"/>
  <c r="AS130" i="6"/>
  <c r="N130" i="6"/>
  <c r="Q130" i="6" s="1"/>
  <c r="AS129" i="6"/>
  <c r="N129" i="6"/>
  <c r="Q129" i="6" s="1"/>
  <c r="AS128" i="6"/>
  <c r="Q128" i="6"/>
  <c r="N128" i="6"/>
  <c r="AS127" i="6"/>
  <c r="N127" i="6"/>
  <c r="Q127" i="6" s="1"/>
  <c r="AS126" i="6"/>
  <c r="N126" i="6"/>
  <c r="AS125" i="6"/>
  <c r="Q125" i="6"/>
  <c r="N125" i="6"/>
  <c r="AS124" i="6"/>
  <c r="N124" i="6"/>
  <c r="Q124" i="6" s="1"/>
  <c r="AS123" i="6"/>
  <c r="N123" i="6"/>
  <c r="Q123" i="6" s="1"/>
  <c r="AS122" i="6"/>
  <c r="Q122" i="6"/>
  <c r="N122" i="6"/>
  <c r="AQ120" i="6"/>
  <c r="AO120" i="6"/>
  <c r="AM120" i="6"/>
  <c r="AK120" i="6"/>
  <c r="AI120" i="6"/>
  <c r="AE120" i="6"/>
  <c r="AC120" i="6"/>
  <c r="AA120" i="6"/>
  <c r="Y120" i="6"/>
  <c r="W120" i="6"/>
  <c r="U120" i="6"/>
  <c r="AK119" i="6"/>
  <c r="AB119" i="6"/>
  <c r="U119" i="6"/>
  <c r="AR114" i="6"/>
  <c r="AP114" i="6"/>
  <c r="AN114" i="6"/>
  <c r="AL114" i="6"/>
  <c r="AJ114" i="6"/>
  <c r="AF114" i="6"/>
  <c r="AD114" i="6"/>
  <c r="AB114" i="6"/>
  <c r="Z114" i="6"/>
  <c r="X114" i="6"/>
  <c r="V114" i="6"/>
  <c r="S114" i="6"/>
  <c r="R114" i="6"/>
  <c r="P114" i="6"/>
  <c r="O114" i="6"/>
  <c r="M114" i="6"/>
  <c r="L114" i="6"/>
  <c r="K114" i="6"/>
  <c r="J114" i="6"/>
  <c r="I114" i="6"/>
  <c r="H114" i="6"/>
  <c r="G114" i="6"/>
  <c r="F114" i="6"/>
  <c r="E114" i="6"/>
  <c r="D114" i="6"/>
  <c r="C114" i="6"/>
  <c r="B114" i="6"/>
  <c r="AS113" i="6"/>
  <c r="N113" i="6"/>
  <c r="Q113" i="6" s="1"/>
  <c r="AS112" i="6"/>
  <c r="Q112" i="6"/>
  <c r="N112" i="6"/>
  <c r="AS111" i="6"/>
  <c r="N111" i="6"/>
  <c r="Q111" i="6" s="1"/>
  <c r="AS110" i="6"/>
  <c r="N110" i="6"/>
  <c r="Q110" i="6" s="1"/>
  <c r="AS109" i="6"/>
  <c r="Q109" i="6"/>
  <c r="N109" i="6"/>
  <c r="AS108" i="6"/>
  <c r="N108" i="6"/>
  <c r="Q108" i="6" s="1"/>
  <c r="AS107" i="6"/>
  <c r="N107" i="6"/>
  <c r="Q107" i="6" s="1"/>
  <c r="AS106" i="6"/>
  <c r="Q106" i="6"/>
  <c r="N106" i="6"/>
  <c r="AS105" i="6"/>
  <c r="N105" i="6"/>
  <c r="Q105" i="6" s="1"/>
  <c r="AS104" i="6"/>
  <c r="N104" i="6"/>
  <c r="Q104" i="6" s="1"/>
  <c r="AS103" i="6"/>
  <c r="Q103" i="6"/>
  <c r="N103" i="6"/>
  <c r="AS102" i="6"/>
  <c r="N102" i="6"/>
  <c r="Q102" i="6" s="1"/>
  <c r="AS101" i="6"/>
  <c r="N101" i="6"/>
  <c r="Q101" i="6" s="1"/>
  <c r="AS100" i="6"/>
  <c r="Q100" i="6"/>
  <c r="N100" i="6"/>
  <c r="AS99" i="6"/>
  <c r="Q99" i="6"/>
  <c r="N99" i="6"/>
  <c r="AS98" i="6"/>
  <c r="N98" i="6"/>
  <c r="Q98" i="6" s="1"/>
  <c r="AS97" i="6"/>
  <c r="Q97" i="6"/>
  <c r="N97" i="6"/>
  <c r="AS96" i="6"/>
  <c r="N96" i="6"/>
  <c r="Q96" i="6" s="1"/>
  <c r="AS95" i="6"/>
  <c r="N95" i="6"/>
  <c r="Q95" i="6" s="1"/>
  <c r="AS94" i="6"/>
  <c r="Q94" i="6"/>
  <c r="N94" i="6"/>
  <c r="AS93" i="6"/>
  <c r="N93" i="6"/>
  <c r="Q93" i="6" s="1"/>
  <c r="AS92" i="6"/>
  <c r="N92" i="6"/>
  <c r="Q92" i="6" s="1"/>
  <c r="AS91" i="6"/>
  <c r="Q91" i="6"/>
  <c r="N91" i="6"/>
  <c r="AS90" i="6"/>
  <c r="N90" i="6"/>
  <c r="Q90" i="6" s="1"/>
  <c r="AS89" i="6"/>
  <c r="N89" i="6"/>
  <c r="Q89" i="6" s="1"/>
  <c r="AS88" i="6"/>
  <c r="Q88" i="6"/>
  <c r="N88" i="6"/>
  <c r="AS87" i="6"/>
  <c r="N87" i="6"/>
  <c r="Q87" i="6" s="1"/>
  <c r="AS86" i="6"/>
  <c r="N86" i="6"/>
  <c r="Q86" i="6" s="1"/>
  <c r="AS85" i="6"/>
  <c r="Q85" i="6"/>
  <c r="N85" i="6"/>
  <c r="AS84" i="6"/>
  <c r="N84" i="6"/>
  <c r="Q84" i="6" s="1"/>
  <c r="AS83" i="6"/>
  <c r="N83" i="6"/>
  <c r="AQ81" i="6"/>
  <c r="AO81" i="6"/>
  <c r="AM81" i="6"/>
  <c r="AK81" i="6"/>
  <c r="AI81" i="6"/>
  <c r="AE81" i="6"/>
  <c r="AC81" i="6"/>
  <c r="AA81" i="6"/>
  <c r="Y81" i="6"/>
  <c r="W81" i="6"/>
  <c r="U81" i="6"/>
  <c r="AK80" i="6"/>
  <c r="AB80" i="6"/>
  <c r="U80" i="6"/>
  <c r="AR75" i="6"/>
  <c r="AP75" i="6"/>
  <c r="AN75" i="6"/>
  <c r="AL75" i="6"/>
  <c r="AJ75" i="6"/>
  <c r="AF75" i="6"/>
  <c r="AD75" i="6"/>
  <c r="AB75" i="6"/>
  <c r="Z75" i="6"/>
  <c r="X75" i="6"/>
  <c r="V75" i="6"/>
  <c r="S75" i="6"/>
  <c r="R75" i="6"/>
  <c r="P75" i="6"/>
  <c r="O75" i="6"/>
  <c r="M75" i="6"/>
  <c r="L75" i="6"/>
  <c r="K75" i="6"/>
  <c r="J75" i="6"/>
  <c r="I75" i="6"/>
  <c r="H75" i="6"/>
  <c r="G75" i="6"/>
  <c r="F75" i="6"/>
  <c r="E75" i="6"/>
  <c r="D75" i="6"/>
  <c r="C75" i="6"/>
  <c r="B75" i="6"/>
  <c r="AS74" i="6"/>
  <c r="AS73" i="6"/>
  <c r="AS72" i="6"/>
  <c r="AS71" i="6"/>
  <c r="Q71" i="6"/>
  <c r="N71" i="6"/>
  <c r="AS70" i="6"/>
  <c r="N70" i="6"/>
  <c r="Q70" i="6" s="1"/>
  <c r="AS69" i="6"/>
  <c r="Q69" i="6"/>
  <c r="N69" i="6"/>
  <c r="AS68" i="6"/>
  <c r="N68" i="6"/>
  <c r="Q68" i="6" s="1"/>
  <c r="AS67" i="6"/>
  <c r="N67" i="6"/>
  <c r="Q67" i="6" s="1"/>
  <c r="AS66" i="6"/>
  <c r="Q66" i="6"/>
  <c r="N66" i="6"/>
  <c r="AS65" i="6"/>
  <c r="N65" i="6"/>
  <c r="Q65" i="6" s="1"/>
  <c r="AS64" i="6"/>
  <c r="N64" i="6"/>
  <c r="Q64" i="6" s="1"/>
  <c r="AS63" i="6"/>
  <c r="Q63" i="6"/>
  <c r="N63" i="6"/>
  <c r="AS62" i="6"/>
  <c r="N62" i="6"/>
  <c r="Q62" i="6" s="1"/>
  <c r="AS61" i="6"/>
  <c r="N61" i="6"/>
  <c r="Q61" i="6" s="1"/>
  <c r="AS60" i="6"/>
  <c r="Q60" i="6"/>
  <c r="N60" i="6"/>
  <c r="AS59" i="6"/>
  <c r="N59" i="6"/>
  <c r="Q59" i="6" s="1"/>
  <c r="AS58" i="6"/>
  <c r="N58" i="6"/>
  <c r="Q58" i="6" s="1"/>
  <c r="AS57" i="6"/>
  <c r="Q57" i="6"/>
  <c r="N57" i="6"/>
  <c r="AS56" i="6"/>
  <c r="N56" i="6"/>
  <c r="Q56" i="6" s="1"/>
  <c r="AS55" i="6"/>
  <c r="N55" i="6"/>
  <c r="Q55" i="6" s="1"/>
  <c r="AS54" i="6"/>
  <c r="Q54" i="6"/>
  <c r="N54" i="6"/>
  <c r="AS53" i="6"/>
  <c r="Q53" i="6"/>
  <c r="N53" i="6"/>
  <c r="AS52" i="6"/>
  <c r="N52" i="6"/>
  <c r="Q52" i="6" s="1"/>
  <c r="AS51" i="6"/>
  <c r="Q51" i="6"/>
  <c r="N51" i="6"/>
  <c r="AS50" i="6"/>
  <c r="N50" i="6"/>
  <c r="Q50" i="6" s="1"/>
  <c r="AS49" i="6"/>
  <c r="AS75" i="6" s="1"/>
  <c r="N49" i="6"/>
  <c r="Q49" i="6" s="1"/>
  <c r="AS48" i="6"/>
  <c r="Q48" i="6"/>
  <c r="N48" i="6"/>
  <c r="AS47" i="6"/>
  <c r="Q47" i="6"/>
  <c r="N47" i="6"/>
  <c r="N75" i="6" s="1"/>
  <c r="AS46" i="6"/>
  <c r="N46" i="6"/>
  <c r="Q46" i="6" s="1"/>
  <c r="AS45" i="6"/>
  <c r="Q45" i="6"/>
  <c r="N45" i="6"/>
  <c r="AS44" i="6"/>
  <c r="N44" i="6"/>
  <c r="Q44" i="6" s="1"/>
  <c r="AQ42" i="6"/>
  <c r="AO42" i="6"/>
  <c r="AM42" i="6"/>
  <c r="AK42" i="6"/>
  <c r="AE42" i="6"/>
  <c r="AC42" i="6"/>
  <c r="AA42" i="6"/>
  <c r="Y42" i="6"/>
  <c r="W42" i="6"/>
  <c r="U42" i="6"/>
  <c r="AK41" i="6"/>
  <c r="AB41" i="6"/>
  <c r="U41" i="6"/>
  <c r="AR36" i="6"/>
  <c r="AP36" i="6"/>
  <c r="AN36" i="6"/>
  <c r="AL36" i="6"/>
  <c r="AJ36" i="6"/>
  <c r="AF36" i="6"/>
  <c r="AD36" i="6"/>
  <c r="AB36" i="6"/>
  <c r="Z36" i="6"/>
  <c r="X36" i="6"/>
  <c r="V36" i="6"/>
  <c r="S36" i="6"/>
  <c r="R36" i="6"/>
  <c r="P36" i="6"/>
  <c r="O36" i="6"/>
  <c r="L36" i="6"/>
  <c r="K36" i="6"/>
  <c r="J36" i="6"/>
  <c r="I36" i="6"/>
  <c r="H36" i="6"/>
  <c r="G36" i="6"/>
  <c r="F36" i="6"/>
  <c r="E36" i="6"/>
  <c r="D36" i="6"/>
  <c r="C36" i="6"/>
  <c r="B36" i="6"/>
  <c r="AS35" i="6"/>
  <c r="N35" i="6"/>
  <c r="Q35" i="6" s="1"/>
  <c r="AS34" i="6"/>
  <c r="Q34" i="6"/>
  <c r="N34" i="6"/>
  <c r="AS33" i="6"/>
  <c r="N33" i="6"/>
  <c r="Q33" i="6" s="1"/>
  <c r="AS32" i="6"/>
  <c r="N32" i="6"/>
  <c r="Q32" i="6" s="1"/>
  <c r="AS31" i="6"/>
  <c r="Q31" i="6"/>
  <c r="N31" i="6"/>
  <c r="AS30" i="6"/>
  <c r="N30" i="6"/>
  <c r="Q30" i="6" s="1"/>
  <c r="AS29" i="6"/>
  <c r="N29" i="6"/>
  <c r="Q29" i="6" s="1"/>
  <c r="AS28" i="6"/>
  <c r="Q28" i="6"/>
  <c r="N28" i="6"/>
  <c r="AS27" i="6"/>
  <c r="N27" i="6"/>
  <c r="Q27" i="6" s="1"/>
  <c r="AS26" i="6"/>
  <c r="N26" i="6"/>
  <c r="Q26" i="6" s="1"/>
  <c r="AS25" i="6"/>
  <c r="Q25" i="6"/>
  <c r="N25" i="6"/>
  <c r="AS24" i="6"/>
  <c r="N24" i="6"/>
  <c r="Q24" i="6" s="1"/>
  <c r="AS23" i="6"/>
  <c r="N23" i="6"/>
  <c r="Q23" i="6" s="1"/>
  <c r="AS22" i="6"/>
  <c r="Q22" i="6"/>
  <c r="N22" i="6"/>
  <c r="AS21" i="6"/>
  <c r="N21" i="6"/>
  <c r="Q21" i="6" s="1"/>
  <c r="AS20" i="6"/>
  <c r="N20" i="6"/>
  <c r="Q20" i="6" s="1"/>
  <c r="AS19" i="6"/>
  <c r="Q19" i="6"/>
  <c r="N19" i="6"/>
  <c r="AS18" i="6"/>
  <c r="N18" i="6"/>
  <c r="Q18" i="6" s="1"/>
  <c r="AS17" i="6"/>
  <c r="N17" i="6"/>
  <c r="Q17" i="6" s="1"/>
  <c r="AS16" i="6"/>
  <c r="Q16" i="6"/>
  <c r="N16" i="6"/>
  <c r="AS15" i="6"/>
  <c r="N15" i="6"/>
  <c r="Q15" i="6" s="1"/>
  <c r="AS14" i="6"/>
  <c r="N14" i="6"/>
  <c r="Q14" i="6" s="1"/>
  <c r="AS13" i="6"/>
  <c r="Q13" i="6"/>
  <c r="N13" i="6"/>
  <c r="AS12" i="6"/>
  <c r="N12" i="6"/>
  <c r="Q12" i="6" s="1"/>
  <c r="AS11" i="6"/>
  <c r="N11" i="6"/>
  <c r="Q11" i="6" s="1"/>
  <c r="AS10" i="6"/>
  <c r="Q10" i="6"/>
  <c r="N10" i="6"/>
  <c r="AS9" i="6"/>
  <c r="N9" i="6"/>
  <c r="Q9" i="6" s="1"/>
  <c r="AS8" i="6"/>
  <c r="N8" i="6"/>
  <c r="Q8" i="6" s="1"/>
  <c r="A8" i="6"/>
  <c r="A9" i="6" s="1"/>
  <c r="AS7" i="6"/>
  <c r="Q7" i="6"/>
  <c r="N7" i="6"/>
  <c r="A7" i="6"/>
  <c r="T7" i="6" s="1"/>
  <c r="AS6" i="6"/>
  <c r="N6" i="6"/>
  <c r="Q6" i="6" s="1"/>
  <c r="A6" i="6"/>
  <c r="T6" i="6" s="1"/>
  <c r="AS5" i="6"/>
  <c r="T5" i="6"/>
  <c r="AK2" i="6"/>
  <c r="AB2" i="6"/>
  <c r="U2" i="6"/>
  <c r="F467" i="5"/>
  <c r="AM465" i="5"/>
  <c r="AK465" i="5"/>
  <c r="AI465" i="5"/>
  <c r="AG465" i="5"/>
  <c r="AE465" i="5"/>
  <c r="AC465" i="5"/>
  <c r="AA465" i="5"/>
  <c r="Y465" i="5"/>
  <c r="W465" i="5"/>
  <c r="U465" i="5"/>
  <c r="S465" i="5"/>
  <c r="M465" i="5"/>
  <c r="L465" i="5"/>
  <c r="K465" i="5"/>
  <c r="J465" i="5"/>
  <c r="I465" i="5"/>
  <c r="J467" i="5" s="1"/>
  <c r="H465" i="5"/>
  <c r="F465" i="5"/>
  <c r="E465" i="5"/>
  <c r="D465" i="5"/>
  <c r="C465" i="5"/>
  <c r="B465" i="5"/>
  <c r="AN464" i="5"/>
  <c r="P464" i="5"/>
  <c r="N464" i="5"/>
  <c r="G464" i="5"/>
  <c r="AN463" i="5"/>
  <c r="P463" i="5"/>
  <c r="N463" i="5"/>
  <c r="G463" i="5"/>
  <c r="AN462" i="5"/>
  <c r="P462" i="5"/>
  <c r="N462" i="5"/>
  <c r="G462" i="5"/>
  <c r="AN461" i="5"/>
  <c r="P461" i="5"/>
  <c r="N461" i="5"/>
  <c r="G461" i="5"/>
  <c r="AN460" i="5"/>
  <c r="P460" i="5"/>
  <c r="N460" i="5"/>
  <c r="G460" i="5"/>
  <c r="AN459" i="5"/>
  <c r="P459" i="5"/>
  <c r="N459" i="5"/>
  <c r="G459" i="5"/>
  <c r="AN458" i="5"/>
  <c r="P458" i="5"/>
  <c r="N458" i="5"/>
  <c r="G458" i="5"/>
  <c r="AN457" i="5"/>
  <c r="P457" i="5"/>
  <c r="N457" i="5"/>
  <c r="G457" i="5"/>
  <c r="AN456" i="5"/>
  <c r="P456" i="5"/>
  <c r="N456" i="5"/>
  <c r="G456" i="5"/>
  <c r="AN455" i="5"/>
  <c r="P455" i="5"/>
  <c r="N455" i="5"/>
  <c r="G455" i="5"/>
  <c r="AN454" i="5"/>
  <c r="P454" i="5"/>
  <c r="N454" i="5"/>
  <c r="G454" i="5"/>
  <c r="AN453" i="5"/>
  <c r="P453" i="5"/>
  <c r="N453" i="5"/>
  <c r="G453" i="5"/>
  <c r="AN452" i="5"/>
  <c r="P452" i="5"/>
  <c r="N452" i="5"/>
  <c r="G452" i="5"/>
  <c r="AN451" i="5"/>
  <c r="P451" i="5"/>
  <c r="N451" i="5"/>
  <c r="G451" i="5"/>
  <c r="AN450" i="5"/>
  <c r="P450" i="5"/>
  <c r="N450" i="5"/>
  <c r="G450" i="5"/>
  <c r="AN449" i="5"/>
  <c r="P449" i="5"/>
  <c r="N449" i="5"/>
  <c r="G449" i="5"/>
  <c r="AN448" i="5"/>
  <c r="P448" i="5"/>
  <c r="N448" i="5"/>
  <c r="G448" i="5"/>
  <c r="AN447" i="5"/>
  <c r="P447" i="5"/>
  <c r="N447" i="5"/>
  <c r="G447" i="5"/>
  <c r="AN446" i="5"/>
  <c r="P446" i="5"/>
  <c r="N446" i="5"/>
  <c r="G446" i="5"/>
  <c r="AN445" i="5"/>
  <c r="P445" i="5"/>
  <c r="N445" i="5"/>
  <c r="G445" i="5"/>
  <c r="AN444" i="5"/>
  <c r="P444" i="5"/>
  <c r="N444" i="5"/>
  <c r="G444" i="5"/>
  <c r="AN443" i="5"/>
  <c r="P443" i="5"/>
  <c r="N443" i="5"/>
  <c r="G443" i="5"/>
  <c r="AN442" i="5"/>
  <c r="P442" i="5"/>
  <c r="N442" i="5"/>
  <c r="G442" i="5"/>
  <c r="AN441" i="5"/>
  <c r="P441" i="5"/>
  <c r="N441" i="5"/>
  <c r="G441" i="5"/>
  <c r="AN440" i="5"/>
  <c r="P440" i="5"/>
  <c r="N440" i="5"/>
  <c r="G440" i="5"/>
  <c r="AN439" i="5"/>
  <c r="P439" i="5"/>
  <c r="N439" i="5"/>
  <c r="G439" i="5"/>
  <c r="AN438" i="5"/>
  <c r="P438" i="5"/>
  <c r="N438" i="5"/>
  <c r="G438" i="5"/>
  <c r="AN437" i="5"/>
  <c r="P437" i="5"/>
  <c r="N437" i="5"/>
  <c r="G437" i="5"/>
  <c r="AN436" i="5"/>
  <c r="P436" i="5"/>
  <c r="N436" i="5"/>
  <c r="G436" i="5"/>
  <c r="AN435" i="5"/>
  <c r="P435" i="5"/>
  <c r="N435" i="5"/>
  <c r="G435" i="5"/>
  <c r="AN434" i="5"/>
  <c r="P434" i="5"/>
  <c r="N434" i="5"/>
  <c r="G434" i="5"/>
  <c r="AL432" i="5"/>
  <c r="AJ432" i="5"/>
  <c r="AH432" i="5"/>
  <c r="AF432" i="5"/>
  <c r="AD432" i="5"/>
  <c r="AB432" i="5"/>
  <c r="Z432" i="5"/>
  <c r="X432" i="5"/>
  <c r="V432" i="5"/>
  <c r="T432" i="5"/>
  <c r="R432" i="5"/>
  <c r="AF431" i="5"/>
  <c r="Y431" i="5"/>
  <c r="R431" i="5"/>
  <c r="H431" i="5"/>
  <c r="F428" i="5"/>
  <c r="AM426" i="5"/>
  <c r="AK426" i="5"/>
  <c r="AI426" i="5"/>
  <c r="AG426" i="5"/>
  <c r="AE426" i="5"/>
  <c r="AC426" i="5"/>
  <c r="AA426" i="5"/>
  <c r="Y426" i="5"/>
  <c r="W426" i="5"/>
  <c r="U426" i="5"/>
  <c r="S426" i="5"/>
  <c r="M426" i="5"/>
  <c r="L426" i="5"/>
  <c r="C428" i="5" s="1"/>
  <c r="K426" i="5"/>
  <c r="J426" i="5"/>
  <c r="I426" i="5"/>
  <c r="J428" i="5" s="1"/>
  <c r="H426" i="5"/>
  <c r="F426" i="5"/>
  <c r="E426" i="5"/>
  <c r="D426" i="5"/>
  <c r="C426" i="5"/>
  <c r="B426" i="5"/>
  <c r="AN425" i="5"/>
  <c r="P425" i="5"/>
  <c r="N425" i="5"/>
  <c r="AN424" i="5"/>
  <c r="P424" i="5"/>
  <c r="N424" i="5"/>
  <c r="G424" i="5"/>
  <c r="AN423" i="5"/>
  <c r="P423" i="5"/>
  <c r="N423" i="5"/>
  <c r="G423" i="5"/>
  <c r="AN422" i="5"/>
  <c r="P422" i="5"/>
  <c r="N422" i="5"/>
  <c r="G422" i="5"/>
  <c r="AN421" i="5"/>
  <c r="P421" i="5"/>
  <c r="N421" i="5"/>
  <c r="G421" i="5"/>
  <c r="AN420" i="5"/>
  <c r="P420" i="5"/>
  <c r="N420" i="5"/>
  <c r="G420" i="5"/>
  <c r="AN419" i="5"/>
  <c r="P419" i="5"/>
  <c r="N419" i="5"/>
  <c r="G419" i="5"/>
  <c r="AN418" i="5"/>
  <c r="P418" i="5"/>
  <c r="N418" i="5"/>
  <c r="G418" i="5"/>
  <c r="AN417" i="5"/>
  <c r="P417" i="5"/>
  <c r="N417" i="5"/>
  <c r="G417" i="5"/>
  <c r="AN416" i="5"/>
  <c r="P416" i="5"/>
  <c r="N416" i="5"/>
  <c r="G416" i="5"/>
  <c r="AN415" i="5"/>
  <c r="P415" i="5"/>
  <c r="N415" i="5"/>
  <c r="G415" i="5"/>
  <c r="AN414" i="5"/>
  <c r="P414" i="5"/>
  <c r="N414" i="5"/>
  <c r="G414" i="5"/>
  <c r="AN413" i="5"/>
  <c r="P413" i="5"/>
  <c r="N413" i="5"/>
  <c r="G413" i="5"/>
  <c r="AN412" i="5"/>
  <c r="P412" i="5"/>
  <c r="N412" i="5"/>
  <c r="G412" i="5"/>
  <c r="AN411" i="5"/>
  <c r="P411" i="5"/>
  <c r="N411" i="5"/>
  <c r="G411" i="5"/>
  <c r="AN410" i="5"/>
  <c r="P410" i="5"/>
  <c r="N410" i="5"/>
  <c r="G410" i="5"/>
  <c r="AN409" i="5"/>
  <c r="P409" i="5"/>
  <c r="N409" i="5"/>
  <c r="G409" i="5"/>
  <c r="AN408" i="5"/>
  <c r="P408" i="5"/>
  <c r="N408" i="5"/>
  <c r="G408" i="5"/>
  <c r="AN407" i="5"/>
  <c r="P407" i="5"/>
  <c r="N407" i="5"/>
  <c r="G407" i="5"/>
  <c r="AN406" i="5"/>
  <c r="P406" i="5"/>
  <c r="N406" i="5"/>
  <c r="G406" i="5"/>
  <c r="AN405" i="5"/>
  <c r="P405" i="5"/>
  <c r="N405" i="5"/>
  <c r="G405" i="5"/>
  <c r="AN404" i="5"/>
  <c r="P404" i="5"/>
  <c r="N404" i="5"/>
  <c r="G404" i="5"/>
  <c r="AN403" i="5"/>
  <c r="P403" i="5"/>
  <c r="N403" i="5"/>
  <c r="G403" i="5"/>
  <c r="AN402" i="5"/>
  <c r="P402" i="5"/>
  <c r="N402" i="5"/>
  <c r="G402" i="5"/>
  <c r="AN401" i="5"/>
  <c r="P401" i="5"/>
  <c r="N401" i="5"/>
  <c r="G401" i="5"/>
  <c r="AN400" i="5"/>
  <c r="P400" i="5"/>
  <c r="N400" i="5"/>
  <c r="G400" i="5"/>
  <c r="AN399" i="5"/>
  <c r="P399" i="5"/>
  <c r="N399" i="5"/>
  <c r="G399" i="5"/>
  <c r="AN398" i="5"/>
  <c r="P398" i="5"/>
  <c r="N398" i="5"/>
  <c r="G398" i="5"/>
  <c r="AN397" i="5"/>
  <c r="P397" i="5"/>
  <c r="N397" i="5"/>
  <c r="G397" i="5"/>
  <c r="AN396" i="5"/>
  <c r="P396" i="5"/>
  <c r="N396" i="5"/>
  <c r="G396" i="5"/>
  <c r="AN395" i="5"/>
  <c r="AN426" i="5" s="1"/>
  <c r="P395" i="5"/>
  <c r="N395" i="5"/>
  <c r="G395" i="5"/>
  <c r="AL393" i="5"/>
  <c r="AJ393" i="5"/>
  <c r="AH393" i="5"/>
  <c r="AF393" i="5"/>
  <c r="AD393" i="5"/>
  <c r="AB393" i="5"/>
  <c r="Z393" i="5"/>
  <c r="X393" i="5"/>
  <c r="V393" i="5"/>
  <c r="T393" i="5"/>
  <c r="R393" i="5"/>
  <c r="AF392" i="5"/>
  <c r="Y392" i="5"/>
  <c r="R392" i="5"/>
  <c r="H392" i="5"/>
  <c r="F389" i="5"/>
  <c r="AM387" i="5"/>
  <c r="AK387" i="5"/>
  <c r="AI387" i="5"/>
  <c r="AG387" i="5"/>
  <c r="AE387" i="5"/>
  <c r="AC387" i="5"/>
  <c r="AA387" i="5"/>
  <c r="Y387" i="5"/>
  <c r="W387" i="5"/>
  <c r="U387" i="5"/>
  <c r="S387" i="5"/>
  <c r="M387" i="5"/>
  <c r="L387" i="5"/>
  <c r="K387" i="5"/>
  <c r="J387" i="5"/>
  <c r="I387" i="5"/>
  <c r="J389" i="5" s="1"/>
  <c r="H387" i="5"/>
  <c r="F387" i="5"/>
  <c r="E387" i="5"/>
  <c r="D387" i="5"/>
  <c r="C387" i="5"/>
  <c r="B387" i="5"/>
  <c r="AN386" i="5"/>
  <c r="P386" i="5"/>
  <c r="N386" i="5"/>
  <c r="G386" i="5"/>
  <c r="AN385" i="5"/>
  <c r="P385" i="5"/>
  <c r="N385" i="5"/>
  <c r="G385" i="5"/>
  <c r="AN384" i="5"/>
  <c r="P384" i="5"/>
  <c r="N384" i="5"/>
  <c r="G384" i="5"/>
  <c r="AN383" i="5"/>
  <c r="P383" i="5"/>
  <c r="N383" i="5"/>
  <c r="G383" i="5"/>
  <c r="AN382" i="5"/>
  <c r="P382" i="5"/>
  <c r="N382" i="5"/>
  <c r="G382" i="5"/>
  <c r="AN381" i="5"/>
  <c r="P381" i="5"/>
  <c r="N381" i="5"/>
  <c r="G381" i="5"/>
  <c r="AN380" i="5"/>
  <c r="P380" i="5"/>
  <c r="N380" i="5"/>
  <c r="G380" i="5"/>
  <c r="AN379" i="5"/>
  <c r="P379" i="5"/>
  <c r="N379" i="5"/>
  <c r="G379" i="5"/>
  <c r="AN378" i="5"/>
  <c r="P378" i="5"/>
  <c r="N378" i="5"/>
  <c r="G378" i="5"/>
  <c r="AN377" i="5"/>
  <c r="P377" i="5"/>
  <c r="N377" i="5"/>
  <c r="G377" i="5"/>
  <c r="AN376" i="5"/>
  <c r="P376" i="5"/>
  <c r="N376" i="5"/>
  <c r="G376" i="5"/>
  <c r="AN375" i="5"/>
  <c r="P375" i="5"/>
  <c r="N375" i="5"/>
  <c r="G375" i="5"/>
  <c r="AN374" i="5"/>
  <c r="P374" i="5"/>
  <c r="N374" i="5"/>
  <c r="G374" i="5"/>
  <c r="AN373" i="5"/>
  <c r="P373" i="5"/>
  <c r="N373" i="5"/>
  <c r="G373" i="5"/>
  <c r="AN372" i="5"/>
  <c r="P372" i="5"/>
  <c r="N372" i="5"/>
  <c r="G372" i="5"/>
  <c r="AN371" i="5"/>
  <c r="P371" i="5"/>
  <c r="N371" i="5"/>
  <c r="G371" i="5"/>
  <c r="AN370" i="5"/>
  <c r="P370" i="5"/>
  <c r="N370" i="5"/>
  <c r="G370" i="5"/>
  <c r="AN369" i="5"/>
  <c r="P369" i="5"/>
  <c r="N369" i="5"/>
  <c r="G369" i="5"/>
  <c r="AN368" i="5"/>
  <c r="P368" i="5"/>
  <c r="N368" i="5"/>
  <c r="G368" i="5"/>
  <c r="AN367" i="5"/>
  <c r="P367" i="5"/>
  <c r="N367" i="5"/>
  <c r="G367" i="5"/>
  <c r="AN366" i="5"/>
  <c r="P366" i="5"/>
  <c r="N366" i="5"/>
  <c r="G366" i="5"/>
  <c r="AN365" i="5"/>
  <c r="P365" i="5"/>
  <c r="N365" i="5"/>
  <c r="G365" i="5"/>
  <c r="AN364" i="5"/>
  <c r="P364" i="5"/>
  <c r="N364" i="5"/>
  <c r="G364" i="5"/>
  <c r="AN363" i="5"/>
  <c r="P363" i="5"/>
  <c r="N363" i="5"/>
  <c r="G363" i="5"/>
  <c r="AN362" i="5"/>
  <c r="P362" i="5"/>
  <c r="N362" i="5"/>
  <c r="G362" i="5"/>
  <c r="AN361" i="5"/>
  <c r="P361" i="5"/>
  <c r="N361" i="5"/>
  <c r="G361" i="5"/>
  <c r="AN360" i="5"/>
  <c r="P360" i="5"/>
  <c r="N360" i="5"/>
  <c r="G360" i="5"/>
  <c r="AN359" i="5"/>
  <c r="P359" i="5"/>
  <c r="N359" i="5"/>
  <c r="G359" i="5"/>
  <c r="AN358" i="5"/>
  <c r="P358" i="5"/>
  <c r="N358" i="5"/>
  <c r="G358" i="5"/>
  <c r="AN357" i="5"/>
  <c r="P357" i="5"/>
  <c r="N357" i="5"/>
  <c r="G357" i="5"/>
  <c r="AN356" i="5"/>
  <c r="P356" i="5"/>
  <c r="N356" i="5"/>
  <c r="G356" i="5"/>
  <c r="AL354" i="5"/>
  <c r="AJ354" i="5"/>
  <c r="AH354" i="5"/>
  <c r="AF354" i="5"/>
  <c r="AD354" i="5"/>
  <c r="AB354" i="5"/>
  <c r="Z354" i="5"/>
  <c r="X354" i="5"/>
  <c r="V354" i="5"/>
  <c r="T354" i="5"/>
  <c r="R354" i="5"/>
  <c r="AF353" i="5"/>
  <c r="Y353" i="5"/>
  <c r="R353" i="5"/>
  <c r="H353" i="5"/>
  <c r="F350" i="5"/>
  <c r="AM348" i="5"/>
  <c r="AK348" i="5"/>
  <c r="AI348" i="5"/>
  <c r="AG348" i="5"/>
  <c r="AE348" i="5"/>
  <c r="AC348" i="5"/>
  <c r="AA348" i="5"/>
  <c r="Y348" i="5"/>
  <c r="W348" i="5"/>
  <c r="U348" i="5"/>
  <c r="S348" i="5"/>
  <c r="M348" i="5"/>
  <c r="L348" i="5"/>
  <c r="K348" i="5"/>
  <c r="J348" i="5"/>
  <c r="I348" i="5"/>
  <c r="J350" i="5" s="1"/>
  <c r="H348" i="5"/>
  <c r="F348" i="5"/>
  <c r="E348" i="5"/>
  <c r="D348" i="5"/>
  <c r="C348" i="5"/>
  <c r="B348" i="5"/>
  <c r="AN347" i="5"/>
  <c r="P347" i="5"/>
  <c r="N347" i="5"/>
  <c r="AN346" i="5"/>
  <c r="P346" i="5"/>
  <c r="N346" i="5"/>
  <c r="G346" i="5"/>
  <c r="AN345" i="5"/>
  <c r="P345" i="5"/>
  <c r="N345" i="5"/>
  <c r="G345" i="5"/>
  <c r="AN344" i="5"/>
  <c r="P344" i="5"/>
  <c r="N344" i="5"/>
  <c r="G344" i="5"/>
  <c r="AN343" i="5"/>
  <c r="P343" i="5"/>
  <c r="N343" i="5"/>
  <c r="G343" i="5"/>
  <c r="AN342" i="5"/>
  <c r="P342" i="5"/>
  <c r="N342" i="5"/>
  <c r="G342" i="5"/>
  <c r="AN341" i="5"/>
  <c r="P341" i="5"/>
  <c r="N341" i="5"/>
  <c r="G341" i="5"/>
  <c r="AN340" i="5"/>
  <c r="P340" i="5"/>
  <c r="N340" i="5"/>
  <c r="G340" i="5"/>
  <c r="AN339" i="5"/>
  <c r="P339" i="5"/>
  <c r="N339" i="5"/>
  <c r="G339" i="5"/>
  <c r="AN338" i="5"/>
  <c r="P338" i="5"/>
  <c r="N338" i="5"/>
  <c r="G338" i="5"/>
  <c r="AN337" i="5"/>
  <c r="P337" i="5"/>
  <c r="N337" i="5"/>
  <c r="G337" i="5"/>
  <c r="AN336" i="5"/>
  <c r="P336" i="5"/>
  <c r="N336" i="5"/>
  <c r="G336" i="5"/>
  <c r="AN335" i="5"/>
  <c r="P335" i="5"/>
  <c r="N335" i="5"/>
  <c r="G335" i="5"/>
  <c r="AN334" i="5"/>
  <c r="P334" i="5"/>
  <c r="N334" i="5"/>
  <c r="G334" i="5"/>
  <c r="AN333" i="5"/>
  <c r="P333" i="5"/>
  <c r="N333" i="5"/>
  <c r="G333" i="5"/>
  <c r="AN332" i="5"/>
  <c r="P332" i="5"/>
  <c r="N332" i="5"/>
  <c r="G332" i="5"/>
  <c r="AN331" i="5"/>
  <c r="P331" i="5"/>
  <c r="N331" i="5"/>
  <c r="G331" i="5"/>
  <c r="AN330" i="5"/>
  <c r="P330" i="5"/>
  <c r="N330" i="5"/>
  <c r="G330" i="5"/>
  <c r="AN329" i="5"/>
  <c r="P329" i="5"/>
  <c r="N329" i="5"/>
  <c r="G329" i="5"/>
  <c r="AN328" i="5"/>
  <c r="P328" i="5"/>
  <c r="N328" i="5"/>
  <c r="G328" i="5"/>
  <c r="AN327" i="5"/>
  <c r="P327" i="5"/>
  <c r="N327" i="5"/>
  <c r="G327" i="5"/>
  <c r="AN326" i="5"/>
  <c r="P326" i="5"/>
  <c r="N326" i="5"/>
  <c r="G326" i="5"/>
  <c r="AN325" i="5"/>
  <c r="P325" i="5"/>
  <c r="N325" i="5"/>
  <c r="G325" i="5"/>
  <c r="AN324" i="5"/>
  <c r="P324" i="5"/>
  <c r="N324" i="5"/>
  <c r="G324" i="5"/>
  <c r="AN323" i="5"/>
  <c r="P323" i="5"/>
  <c r="N323" i="5"/>
  <c r="G323" i="5"/>
  <c r="AN322" i="5"/>
  <c r="P322" i="5"/>
  <c r="N322" i="5"/>
  <c r="G322" i="5"/>
  <c r="AN321" i="5"/>
  <c r="P321" i="5"/>
  <c r="N321" i="5"/>
  <c r="G321" i="5"/>
  <c r="AN320" i="5"/>
  <c r="P320" i="5"/>
  <c r="N320" i="5"/>
  <c r="G320" i="5"/>
  <c r="AN319" i="5"/>
  <c r="AN348" i="5" s="1"/>
  <c r="P319" i="5"/>
  <c r="N319" i="5"/>
  <c r="G319" i="5"/>
  <c r="AN318" i="5"/>
  <c r="P318" i="5"/>
  <c r="N318" i="5"/>
  <c r="G318" i="5"/>
  <c r="G348" i="5" s="1"/>
  <c r="AN317" i="5"/>
  <c r="P317" i="5"/>
  <c r="N317" i="5"/>
  <c r="N348" i="5" s="1"/>
  <c r="G317" i="5"/>
  <c r="AL315" i="5"/>
  <c r="AJ315" i="5"/>
  <c r="AH315" i="5"/>
  <c r="AF315" i="5"/>
  <c r="AD315" i="5"/>
  <c r="AB315" i="5"/>
  <c r="Z315" i="5"/>
  <c r="X315" i="5"/>
  <c r="V315" i="5"/>
  <c r="T315" i="5"/>
  <c r="R315" i="5"/>
  <c r="AF314" i="5"/>
  <c r="Y314" i="5"/>
  <c r="R314" i="5"/>
  <c r="H314" i="5"/>
  <c r="C311" i="5"/>
  <c r="AM309" i="5"/>
  <c r="AK309" i="5"/>
  <c r="AI309" i="5"/>
  <c r="AG309" i="5"/>
  <c r="AE309" i="5"/>
  <c r="AC309" i="5"/>
  <c r="AA309" i="5"/>
  <c r="Y309" i="5"/>
  <c r="W309" i="5"/>
  <c r="U309" i="5"/>
  <c r="S309" i="5"/>
  <c r="M309" i="5"/>
  <c r="L309" i="5"/>
  <c r="K309" i="5"/>
  <c r="J309" i="5"/>
  <c r="I309" i="5"/>
  <c r="J311" i="5" s="1"/>
  <c r="H309" i="5"/>
  <c r="F309" i="5"/>
  <c r="E309" i="5"/>
  <c r="D309" i="5"/>
  <c r="F311" i="5" s="1"/>
  <c r="C309" i="5"/>
  <c r="B309" i="5"/>
  <c r="AN308" i="5"/>
  <c r="P308" i="5"/>
  <c r="N308" i="5"/>
  <c r="G308" i="5"/>
  <c r="AN307" i="5"/>
  <c r="P307" i="5"/>
  <c r="N307" i="5"/>
  <c r="G307" i="5"/>
  <c r="AN306" i="5"/>
  <c r="P306" i="5"/>
  <c r="N306" i="5"/>
  <c r="G306" i="5"/>
  <c r="AN305" i="5"/>
  <c r="P305" i="5"/>
  <c r="N305" i="5"/>
  <c r="G305" i="5"/>
  <c r="AN304" i="5"/>
  <c r="P304" i="5"/>
  <c r="N304" i="5"/>
  <c r="G304" i="5"/>
  <c r="AN303" i="5"/>
  <c r="P303" i="5"/>
  <c r="N303" i="5"/>
  <c r="G303" i="5"/>
  <c r="AN302" i="5"/>
  <c r="P302" i="5"/>
  <c r="N302" i="5"/>
  <c r="G302" i="5"/>
  <c r="AN301" i="5"/>
  <c r="P301" i="5"/>
  <c r="N301" i="5"/>
  <c r="G301" i="5"/>
  <c r="AN300" i="5"/>
  <c r="P300" i="5"/>
  <c r="N300" i="5"/>
  <c r="G300" i="5"/>
  <c r="AN299" i="5"/>
  <c r="P299" i="5"/>
  <c r="N299" i="5"/>
  <c r="G299" i="5"/>
  <c r="AN298" i="5"/>
  <c r="P298" i="5"/>
  <c r="N298" i="5"/>
  <c r="G298" i="5"/>
  <c r="AN297" i="5"/>
  <c r="P297" i="5"/>
  <c r="N297" i="5"/>
  <c r="G297" i="5"/>
  <c r="AN296" i="5"/>
  <c r="P296" i="5"/>
  <c r="N296" i="5"/>
  <c r="G296" i="5"/>
  <c r="AN295" i="5"/>
  <c r="P295" i="5"/>
  <c r="N295" i="5"/>
  <c r="G295" i="5"/>
  <c r="AN294" i="5"/>
  <c r="P294" i="5"/>
  <c r="N294" i="5"/>
  <c r="G294" i="5"/>
  <c r="AN293" i="5"/>
  <c r="P293" i="5"/>
  <c r="N293" i="5"/>
  <c r="G293" i="5"/>
  <c r="AN292" i="5"/>
  <c r="P292" i="5"/>
  <c r="N292" i="5"/>
  <c r="G292" i="5"/>
  <c r="AN291" i="5"/>
  <c r="P291" i="5"/>
  <c r="N291" i="5"/>
  <c r="G291" i="5"/>
  <c r="AN290" i="5"/>
  <c r="P290" i="5"/>
  <c r="N290" i="5"/>
  <c r="G290" i="5"/>
  <c r="AN289" i="5"/>
  <c r="P289" i="5"/>
  <c r="N289" i="5"/>
  <c r="G289" i="5"/>
  <c r="AN288" i="5"/>
  <c r="P288" i="5"/>
  <c r="N288" i="5"/>
  <c r="G288" i="5"/>
  <c r="AN287" i="5"/>
  <c r="P287" i="5"/>
  <c r="N287" i="5"/>
  <c r="G287" i="5"/>
  <c r="AN286" i="5"/>
  <c r="P286" i="5"/>
  <c r="N286" i="5"/>
  <c r="G286" i="5"/>
  <c r="AN285" i="5"/>
  <c r="P285" i="5"/>
  <c r="N285" i="5"/>
  <c r="G285" i="5"/>
  <c r="AN284" i="5"/>
  <c r="P284" i="5"/>
  <c r="N284" i="5"/>
  <c r="G284" i="5"/>
  <c r="AN283" i="5"/>
  <c r="AN309" i="5" s="1"/>
  <c r="P283" i="5"/>
  <c r="N283" i="5"/>
  <c r="G283" i="5"/>
  <c r="AN282" i="5"/>
  <c r="P282" i="5"/>
  <c r="N282" i="5"/>
  <c r="G282" i="5"/>
  <c r="AN281" i="5"/>
  <c r="P281" i="5"/>
  <c r="N281" i="5"/>
  <c r="G281" i="5"/>
  <c r="AN280" i="5"/>
  <c r="P280" i="5"/>
  <c r="N280" i="5"/>
  <c r="G280" i="5"/>
  <c r="AN279" i="5"/>
  <c r="P279" i="5"/>
  <c r="N279" i="5"/>
  <c r="G279" i="5"/>
  <c r="AN278" i="5"/>
  <c r="P278" i="5"/>
  <c r="N278" i="5"/>
  <c r="N309" i="5" s="1"/>
  <c r="G278" i="5"/>
  <c r="AL276" i="5"/>
  <c r="AJ276" i="5"/>
  <c r="AH276" i="5"/>
  <c r="AF276" i="5"/>
  <c r="AD276" i="5"/>
  <c r="AB276" i="5"/>
  <c r="Z276" i="5"/>
  <c r="X276" i="5"/>
  <c r="V276" i="5"/>
  <c r="T276" i="5"/>
  <c r="R276" i="5"/>
  <c r="AF275" i="5"/>
  <c r="Y275" i="5"/>
  <c r="R275" i="5"/>
  <c r="H275" i="5"/>
  <c r="C272" i="5"/>
  <c r="AM270" i="5"/>
  <c r="AK270" i="5"/>
  <c r="AI270" i="5"/>
  <c r="AG270" i="5"/>
  <c r="AE270" i="5"/>
  <c r="AC270" i="5"/>
  <c r="AA270" i="5"/>
  <c r="Y270" i="5"/>
  <c r="W270" i="5"/>
  <c r="U270" i="5"/>
  <c r="S270" i="5"/>
  <c r="M270" i="5"/>
  <c r="L270" i="5"/>
  <c r="K270" i="5"/>
  <c r="J270" i="5"/>
  <c r="I270" i="5"/>
  <c r="J272" i="5" s="1"/>
  <c r="H270" i="5"/>
  <c r="F270" i="5"/>
  <c r="E270" i="5"/>
  <c r="D270" i="5"/>
  <c r="F272" i="5" s="1"/>
  <c r="C270" i="5"/>
  <c r="B270" i="5"/>
  <c r="AN269" i="5"/>
  <c r="P269" i="5"/>
  <c r="N269" i="5"/>
  <c r="G269" i="5"/>
  <c r="AN268" i="5"/>
  <c r="P268" i="5"/>
  <c r="N268" i="5"/>
  <c r="G268" i="5"/>
  <c r="AN267" i="5"/>
  <c r="P267" i="5"/>
  <c r="N267" i="5"/>
  <c r="G267" i="5"/>
  <c r="AN266" i="5"/>
  <c r="P266" i="5"/>
  <c r="N266" i="5"/>
  <c r="G266" i="5"/>
  <c r="AN265" i="5"/>
  <c r="P265" i="5"/>
  <c r="N265" i="5"/>
  <c r="G265" i="5"/>
  <c r="AN264" i="5"/>
  <c r="P264" i="5"/>
  <c r="N264" i="5"/>
  <c r="G264" i="5"/>
  <c r="AN263" i="5"/>
  <c r="P263" i="5"/>
  <c r="N263" i="5"/>
  <c r="G263" i="5"/>
  <c r="AN262" i="5"/>
  <c r="P262" i="5"/>
  <c r="N262" i="5"/>
  <c r="G262" i="5"/>
  <c r="AN261" i="5"/>
  <c r="P261" i="5"/>
  <c r="N261" i="5"/>
  <c r="G261" i="5"/>
  <c r="AN260" i="5"/>
  <c r="P260" i="5"/>
  <c r="N260" i="5"/>
  <c r="G260" i="5"/>
  <c r="AN259" i="5"/>
  <c r="P259" i="5"/>
  <c r="N259" i="5"/>
  <c r="G259" i="5"/>
  <c r="AN258" i="5"/>
  <c r="P258" i="5"/>
  <c r="N258" i="5"/>
  <c r="G258" i="5"/>
  <c r="AN257" i="5"/>
  <c r="P257" i="5"/>
  <c r="N257" i="5"/>
  <c r="G257" i="5"/>
  <c r="AN256" i="5"/>
  <c r="P256" i="5"/>
  <c r="N256" i="5"/>
  <c r="G256" i="5"/>
  <c r="AN255" i="5"/>
  <c r="P255" i="5"/>
  <c r="N255" i="5"/>
  <c r="G255" i="5"/>
  <c r="AN254" i="5"/>
  <c r="P254" i="5"/>
  <c r="N254" i="5"/>
  <c r="G254" i="5"/>
  <c r="AN253" i="5"/>
  <c r="P253" i="5"/>
  <c r="N253" i="5"/>
  <c r="G253" i="5"/>
  <c r="AN252" i="5"/>
  <c r="P252" i="5"/>
  <c r="N252" i="5"/>
  <c r="G252" i="5"/>
  <c r="AN251" i="5"/>
  <c r="P251" i="5"/>
  <c r="N251" i="5"/>
  <c r="G251" i="5"/>
  <c r="AN250" i="5"/>
  <c r="P250" i="5"/>
  <c r="N250" i="5"/>
  <c r="G250" i="5"/>
  <c r="AN249" i="5"/>
  <c r="P249" i="5"/>
  <c r="N249" i="5"/>
  <c r="G249" i="5"/>
  <c r="AN248" i="5"/>
  <c r="P248" i="5"/>
  <c r="N248" i="5"/>
  <c r="G248" i="5"/>
  <c r="AN247" i="5"/>
  <c r="P247" i="5"/>
  <c r="N247" i="5"/>
  <c r="G247" i="5"/>
  <c r="AN246" i="5"/>
  <c r="P246" i="5"/>
  <c r="N246" i="5"/>
  <c r="G246" i="5"/>
  <c r="AN245" i="5"/>
  <c r="P245" i="5"/>
  <c r="N245" i="5"/>
  <c r="G245" i="5"/>
  <c r="AN244" i="5"/>
  <c r="AN270" i="5" s="1"/>
  <c r="P244" i="5"/>
  <c r="N244" i="5"/>
  <c r="G244" i="5"/>
  <c r="AN243" i="5"/>
  <c r="P243" i="5"/>
  <c r="N243" i="5"/>
  <c r="G243" i="5"/>
  <c r="AN242" i="5"/>
  <c r="P242" i="5"/>
  <c r="N242" i="5"/>
  <c r="G242" i="5"/>
  <c r="AN241" i="5"/>
  <c r="P241" i="5"/>
  <c r="N241" i="5"/>
  <c r="G241" i="5"/>
  <c r="AN240" i="5"/>
  <c r="P240" i="5"/>
  <c r="N240" i="5"/>
  <c r="G240" i="5"/>
  <c r="AN239" i="5"/>
  <c r="P239" i="5"/>
  <c r="N239" i="5"/>
  <c r="G239" i="5"/>
  <c r="AL237" i="5"/>
  <c r="AJ237" i="5"/>
  <c r="AH237" i="5"/>
  <c r="AF237" i="5"/>
  <c r="AD237" i="5"/>
  <c r="AB237" i="5"/>
  <c r="Z237" i="5"/>
  <c r="X237" i="5"/>
  <c r="V237" i="5"/>
  <c r="T237" i="5"/>
  <c r="R237" i="5"/>
  <c r="AF236" i="5"/>
  <c r="Y236" i="5"/>
  <c r="R236" i="5"/>
  <c r="H236" i="5"/>
  <c r="F233" i="5"/>
  <c r="C233" i="5"/>
  <c r="AM231" i="5"/>
  <c r="AK231" i="5"/>
  <c r="AI231" i="5"/>
  <c r="AG231" i="5"/>
  <c r="AE231" i="5"/>
  <c r="AC231" i="5"/>
  <c r="AA231" i="5"/>
  <c r="Y231" i="5"/>
  <c r="W231" i="5"/>
  <c r="U231" i="5"/>
  <c r="S231" i="5"/>
  <c r="M231" i="5"/>
  <c r="L231" i="5"/>
  <c r="K231" i="5"/>
  <c r="J231" i="5"/>
  <c r="I231" i="5"/>
  <c r="J233" i="5" s="1"/>
  <c r="H231" i="5"/>
  <c r="F231" i="5"/>
  <c r="E231" i="5"/>
  <c r="D231" i="5"/>
  <c r="C231" i="5"/>
  <c r="B231" i="5"/>
  <c r="AN230" i="5"/>
  <c r="P230" i="5"/>
  <c r="N230" i="5"/>
  <c r="AN229" i="5"/>
  <c r="P229" i="5"/>
  <c r="N229" i="5"/>
  <c r="G229" i="5"/>
  <c r="AN228" i="5"/>
  <c r="P228" i="5"/>
  <c r="N228" i="5"/>
  <c r="G228" i="5"/>
  <c r="AN227" i="5"/>
  <c r="P227" i="5"/>
  <c r="N227" i="5"/>
  <c r="G227" i="5"/>
  <c r="AN226" i="5"/>
  <c r="P226" i="5"/>
  <c r="N226" i="5"/>
  <c r="G226" i="5"/>
  <c r="AN225" i="5"/>
  <c r="P225" i="5"/>
  <c r="N225" i="5"/>
  <c r="G225" i="5"/>
  <c r="AN224" i="5"/>
  <c r="P224" i="5"/>
  <c r="N224" i="5"/>
  <c r="G224" i="5"/>
  <c r="AN223" i="5"/>
  <c r="P223" i="5"/>
  <c r="N223" i="5"/>
  <c r="G223" i="5"/>
  <c r="AN222" i="5"/>
  <c r="P222" i="5"/>
  <c r="N222" i="5"/>
  <c r="G222" i="5"/>
  <c r="AN221" i="5"/>
  <c r="P221" i="5"/>
  <c r="N221" i="5"/>
  <c r="G221" i="5"/>
  <c r="AN220" i="5"/>
  <c r="P220" i="5"/>
  <c r="N220" i="5"/>
  <c r="G220" i="5"/>
  <c r="AN219" i="5"/>
  <c r="P219" i="5"/>
  <c r="N219" i="5"/>
  <c r="G219" i="5"/>
  <c r="AN218" i="5"/>
  <c r="P218" i="5"/>
  <c r="N218" i="5"/>
  <c r="G218" i="5"/>
  <c r="AN217" i="5"/>
  <c r="P217" i="5"/>
  <c r="N217" i="5"/>
  <c r="G217" i="5"/>
  <c r="AN216" i="5"/>
  <c r="P216" i="5"/>
  <c r="N216" i="5"/>
  <c r="G216" i="5"/>
  <c r="AN215" i="5"/>
  <c r="P215" i="5"/>
  <c r="N215" i="5"/>
  <c r="G215" i="5"/>
  <c r="AN214" i="5"/>
  <c r="P214" i="5"/>
  <c r="N214" i="5"/>
  <c r="G214" i="5"/>
  <c r="AN213" i="5"/>
  <c r="P213" i="5"/>
  <c r="N213" i="5"/>
  <c r="G213" i="5"/>
  <c r="AN212" i="5"/>
  <c r="P212" i="5"/>
  <c r="N212" i="5"/>
  <c r="G212" i="5"/>
  <c r="AN211" i="5"/>
  <c r="P211" i="5"/>
  <c r="N211" i="5"/>
  <c r="G211" i="5"/>
  <c r="AN210" i="5"/>
  <c r="P210" i="5"/>
  <c r="N210" i="5"/>
  <c r="G210" i="5"/>
  <c r="AN209" i="5"/>
  <c r="P209" i="5"/>
  <c r="N209" i="5"/>
  <c r="G209" i="5"/>
  <c r="AN208" i="5"/>
  <c r="P208" i="5"/>
  <c r="N208" i="5"/>
  <c r="G208" i="5"/>
  <c r="AN207" i="5"/>
  <c r="P207" i="5"/>
  <c r="N207" i="5"/>
  <c r="G207" i="5"/>
  <c r="AN206" i="5"/>
  <c r="P206" i="5"/>
  <c r="N206" i="5"/>
  <c r="G206" i="5"/>
  <c r="AN205" i="5"/>
  <c r="P205" i="5"/>
  <c r="N205" i="5"/>
  <c r="G205" i="5"/>
  <c r="AN204" i="5"/>
  <c r="P204" i="5"/>
  <c r="N204" i="5"/>
  <c r="G204" i="5"/>
  <c r="AN203" i="5"/>
  <c r="P203" i="5"/>
  <c r="N203" i="5"/>
  <c r="G203" i="5"/>
  <c r="AN202" i="5"/>
  <c r="P202" i="5"/>
  <c r="N202" i="5"/>
  <c r="G202" i="5"/>
  <c r="AN201" i="5"/>
  <c r="P201" i="5"/>
  <c r="N201" i="5"/>
  <c r="G201" i="5"/>
  <c r="AN200" i="5"/>
  <c r="P200" i="5"/>
  <c r="N200" i="5"/>
  <c r="G200" i="5"/>
  <c r="G231" i="5" s="1"/>
  <c r="AL198" i="5"/>
  <c r="AJ198" i="5"/>
  <c r="AH198" i="5"/>
  <c r="AF198" i="5"/>
  <c r="AD198" i="5"/>
  <c r="AB198" i="5"/>
  <c r="Z198" i="5"/>
  <c r="X198" i="5"/>
  <c r="V198" i="5"/>
  <c r="T198" i="5"/>
  <c r="R198" i="5"/>
  <c r="AF197" i="5"/>
  <c r="Y197" i="5"/>
  <c r="R197" i="5"/>
  <c r="H197" i="5"/>
  <c r="J194" i="5"/>
  <c r="F194" i="5"/>
  <c r="AM192" i="5"/>
  <c r="AK192" i="5"/>
  <c r="AI192" i="5"/>
  <c r="AG192" i="5"/>
  <c r="AE192" i="5"/>
  <c r="AC192" i="5"/>
  <c r="AA192" i="5"/>
  <c r="Y192" i="5"/>
  <c r="W192" i="5"/>
  <c r="U192" i="5"/>
  <c r="S192" i="5"/>
  <c r="M192" i="5"/>
  <c r="L192" i="5"/>
  <c r="K192" i="5"/>
  <c r="J192" i="5"/>
  <c r="I192" i="5"/>
  <c r="H192" i="5"/>
  <c r="F192" i="5"/>
  <c r="E192" i="5"/>
  <c r="D192" i="5"/>
  <c r="C192" i="5"/>
  <c r="B192" i="5"/>
  <c r="AN191" i="5"/>
  <c r="P191" i="5"/>
  <c r="N191" i="5"/>
  <c r="G191" i="5"/>
  <c r="AN190" i="5"/>
  <c r="P190" i="5"/>
  <c r="N190" i="5"/>
  <c r="G190" i="5"/>
  <c r="AN189" i="5"/>
  <c r="P189" i="5"/>
  <c r="N189" i="5"/>
  <c r="G189" i="5"/>
  <c r="AN188" i="5"/>
  <c r="P188" i="5"/>
  <c r="N188" i="5"/>
  <c r="G188" i="5"/>
  <c r="AN187" i="5"/>
  <c r="P187" i="5"/>
  <c r="N187" i="5"/>
  <c r="G187" i="5"/>
  <c r="AN186" i="5"/>
  <c r="P186" i="5"/>
  <c r="N186" i="5"/>
  <c r="G186" i="5"/>
  <c r="AN185" i="5"/>
  <c r="P185" i="5"/>
  <c r="N185" i="5"/>
  <c r="G185" i="5"/>
  <c r="AN184" i="5"/>
  <c r="P184" i="5"/>
  <c r="N184" i="5"/>
  <c r="G184" i="5"/>
  <c r="AN183" i="5"/>
  <c r="P183" i="5"/>
  <c r="N183" i="5"/>
  <c r="G183" i="5"/>
  <c r="AN182" i="5"/>
  <c r="P182" i="5"/>
  <c r="N182" i="5"/>
  <c r="G182" i="5"/>
  <c r="AN181" i="5"/>
  <c r="P181" i="5"/>
  <c r="N181" i="5"/>
  <c r="G181" i="5"/>
  <c r="AN180" i="5"/>
  <c r="P180" i="5"/>
  <c r="N180" i="5"/>
  <c r="G180" i="5"/>
  <c r="AN179" i="5"/>
  <c r="P179" i="5"/>
  <c r="N179" i="5"/>
  <c r="G179" i="5"/>
  <c r="AN178" i="5"/>
  <c r="P178" i="5"/>
  <c r="N178" i="5"/>
  <c r="G178" i="5"/>
  <c r="AN177" i="5"/>
  <c r="P177" i="5"/>
  <c r="N177" i="5"/>
  <c r="G177" i="5"/>
  <c r="AN176" i="5"/>
  <c r="P176" i="5"/>
  <c r="N176" i="5"/>
  <c r="G176" i="5"/>
  <c r="AN175" i="5"/>
  <c r="P175" i="5"/>
  <c r="N175" i="5"/>
  <c r="G175" i="5"/>
  <c r="AN174" i="5"/>
  <c r="P174" i="5"/>
  <c r="N174" i="5"/>
  <c r="G174" i="5"/>
  <c r="AN173" i="5"/>
  <c r="P173" i="5"/>
  <c r="N173" i="5"/>
  <c r="G173" i="5"/>
  <c r="AN172" i="5"/>
  <c r="P172" i="5"/>
  <c r="N172" i="5"/>
  <c r="G172" i="5"/>
  <c r="AN171" i="5"/>
  <c r="P171" i="5"/>
  <c r="N171" i="5"/>
  <c r="G171" i="5"/>
  <c r="AN170" i="5"/>
  <c r="P170" i="5"/>
  <c r="N170" i="5"/>
  <c r="G170" i="5"/>
  <c r="AN169" i="5"/>
  <c r="P169" i="5"/>
  <c r="N169" i="5"/>
  <c r="G169" i="5"/>
  <c r="AN168" i="5"/>
  <c r="P168" i="5"/>
  <c r="N168" i="5"/>
  <c r="G168" i="5"/>
  <c r="AN167" i="5"/>
  <c r="P167" i="5"/>
  <c r="N167" i="5"/>
  <c r="G167" i="5"/>
  <c r="AN166" i="5"/>
  <c r="P166" i="5"/>
  <c r="N166" i="5"/>
  <c r="G166" i="5"/>
  <c r="AN165" i="5"/>
  <c r="P165" i="5"/>
  <c r="N165" i="5"/>
  <c r="G165" i="5"/>
  <c r="AN164" i="5"/>
  <c r="P164" i="5"/>
  <c r="N164" i="5"/>
  <c r="G164" i="5"/>
  <c r="AN163" i="5"/>
  <c r="P163" i="5"/>
  <c r="N163" i="5"/>
  <c r="G163" i="5"/>
  <c r="AN162" i="5"/>
  <c r="P162" i="5"/>
  <c r="N162" i="5"/>
  <c r="G162" i="5"/>
  <c r="AN161" i="5"/>
  <c r="AN192" i="5" s="1"/>
  <c r="P161" i="5"/>
  <c r="N161" i="5"/>
  <c r="G161" i="5"/>
  <c r="G192" i="5" s="1"/>
  <c r="AL159" i="5"/>
  <c r="AJ159" i="5"/>
  <c r="AH159" i="5"/>
  <c r="AF159" i="5"/>
  <c r="AD159" i="5"/>
  <c r="AB159" i="5"/>
  <c r="Z159" i="5"/>
  <c r="X159" i="5"/>
  <c r="V159" i="5"/>
  <c r="T159" i="5"/>
  <c r="R159" i="5"/>
  <c r="AF158" i="5"/>
  <c r="Y158" i="5"/>
  <c r="R158" i="5"/>
  <c r="H158" i="5"/>
  <c r="F155" i="5"/>
  <c r="AM153" i="5"/>
  <c r="AK153" i="5"/>
  <c r="AI153" i="5"/>
  <c r="AG153" i="5"/>
  <c r="AE153" i="5"/>
  <c r="AC153" i="5"/>
  <c r="AA153" i="5"/>
  <c r="Y153" i="5"/>
  <c r="W153" i="5"/>
  <c r="U153" i="5"/>
  <c r="S153" i="5"/>
  <c r="N153" i="5"/>
  <c r="M153" i="5"/>
  <c r="L153" i="5"/>
  <c r="K153" i="5"/>
  <c r="J153" i="5"/>
  <c r="I153" i="5"/>
  <c r="J155" i="5" s="1"/>
  <c r="H153" i="5"/>
  <c r="C155" i="5" s="1"/>
  <c r="G153" i="5"/>
  <c r="F153" i="5"/>
  <c r="E153" i="5"/>
  <c r="D153" i="5"/>
  <c r="C153" i="5"/>
  <c r="B153" i="5"/>
  <c r="AN152" i="5"/>
  <c r="P152" i="5"/>
  <c r="N152" i="5"/>
  <c r="G152" i="5"/>
  <c r="AN151" i="5"/>
  <c r="P151" i="5"/>
  <c r="N151" i="5"/>
  <c r="G151" i="5"/>
  <c r="AN150" i="5"/>
  <c r="P150" i="5"/>
  <c r="N150" i="5"/>
  <c r="G150" i="5"/>
  <c r="AN149" i="5"/>
  <c r="P149" i="5"/>
  <c r="N149" i="5"/>
  <c r="G149" i="5"/>
  <c r="AN148" i="5"/>
  <c r="P148" i="5"/>
  <c r="N148" i="5"/>
  <c r="G148" i="5"/>
  <c r="AN147" i="5"/>
  <c r="P147" i="5"/>
  <c r="N147" i="5"/>
  <c r="G147" i="5"/>
  <c r="AN146" i="5"/>
  <c r="P146" i="5"/>
  <c r="N146" i="5"/>
  <c r="G146" i="5"/>
  <c r="AN145" i="5"/>
  <c r="P145" i="5"/>
  <c r="N145" i="5"/>
  <c r="G145" i="5"/>
  <c r="AN144" i="5"/>
  <c r="P144" i="5"/>
  <c r="N144" i="5"/>
  <c r="G144" i="5"/>
  <c r="AN143" i="5"/>
  <c r="P143" i="5"/>
  <c r="N143" i="5"/>
  <c r="G143" i="5"/>
  <c r="AN142" i="5"/>
  <c r="P142" i="5"/>
  <c r="N142" i="5"/>
  <c r="G142" i="5"/>
  <c r="AN141" i="5"/>
  <c r="P141" i="5"/>
  <c r="N141" i="5"/>
  <c r="G141" i="5"/>
  <c r="AN140" i="5"/>
  <c r="P140" i="5"/>
  <c r="N140" i="5"/>
  <c r="G140" i="5"/>
  <c r="AN139" i="5"/>
  <c r="P139" i="5"/>
  <c r="N139" i="5"/>
  <c r="G139" i="5"/>
  <c r="AN138" i="5"/>
  <c r="P138" i="5"/>
  <c r="N138" i="5"/>
  <c r="G138" i="5"/>
  <c r="AN137" i="5"/>
  <c r="P137" i="5"/>
  <c r="N137" i="5"/>
  <c r="G137" i="5"/>
  <c r="AN136" i="5"/>
  <c r="P136" i="5"/>
  <c r="N136" i="5"/>
  <c r="G136" i="5"/>
  <c r="AN135" i="5"/>
  <c r="P135" i="5"/>
  <c r="N135" i="5"/>
  <c r="G135" i="5"/>
  <c r="AN134" i="5"/>
  <c r="P134" i="5"/>
  <c r="N134" i="5"/>
  <c r="G134" i="5"/>
  <c r="AN133" i="5"/>
  <c r="P133" i="5"/>
  <c r="N133" i="5"/>
  <c r="G133" i="5"/>
  <c r="AN132" i="5"/>
  <c r="P132" i="5"/>
  <c r="N132" i="5"/>
  <c r="G132" i="5"/>
  <c r="AN131" i="5"/>
  <c r="P131" i="5"/>
  <c r="N131" i="5"/>
  <c r="G131" i="5"/>
  <c r="AN130" i="5"/>
  <c r="P130" i="5"/>
  <c r="N130" i="5"/>
  <c r="G130" i="5"/>
  <c r="AN129" i="5"/>
  <c r="P129" i="5"/>
  <c r="N129" i="5"/>
  <c r="G129" i="5"/>
  <c r="AN128" i="5"/>
  <c r="P128" i="5"/>
  <c r="N128" i="5"/>
  <c r="G128" i="5"/>
  <c r="AN127" i="5"/>
  <c r="P127" i="5"/>
  <c r="N127" i="5"/>
  <c r="G127" i="5"/>
  <c r="AN126" i="5"/>
  <c r="P126" i="5"/>
  <c r="N126" i="5"/>
  <c r="G126" i="5"/>
  <c r="AN125" i="5"/>
  <c r="P125" i="5"/>
  <c r="N125" i="5"/>
  <c r="G125" i="5"/>
  <c r="AN124" i="5"/>
  <c r="P124" i="5"/>
  <c r="N124" i="5"/>
  <c r="G124" i="5"/>
  <c r="AN123" i="5"/>
  <c r="P123" i="5"/>
  <c r="N123" i="5"/>
  <c r="G123" i="5"/>
  <c r="AN122" i="5"/>
  <c r="P122" i="5"/>
  <c r="N122" i="5"/>
  <c r="G122" i="5"/>
  <c r="AL120" i="5"/>
  <c r="AJ120" i="5"/>
  <c r="AH120" i="5"/>
  <c r="AF120" i="5"/>
  <c r="AD120" i="5"/>
  <c r="AB120" i="5"/>
  <c r="Z120" i="5"/>
  <c r="X120" i="5"/>
  <c r="V120" i="5"/>
  <c r="T120" i="5"/>
  <c r="R120" i="5"/>
  <c r="AF119" i="5"/>
  <c r="Y119" i="5"/>
  <c r="R119" i="5"/>
  <c r="H119" i="5"/>
  <c r="J116" i="5"/>
  <c r="F116" i="5"/>
  <c r="AM114" i="5"/>
  <c r="AK114" i="5"/>
  <c r="AI114" i="5"/>
  <c r="AG114" i="5"/>
  <c r="AE114" i="5"/>
  <c r="AC114" i="5"/>
  <c r="AA114" i="5"/>
  <c r="Y114" i="5"/>
  <c r="W114" i="5"/>
  <c r="U114" i="5"/>
  <c r="S114" i="5"/>
  <c r="M114" i="5"/>
  <c r="L114" i="5"/>
  <c r="C116" i="5" s="1"/>
  <c r="K114" i="5"/>
  <c r="J114" i="5"/>
  <c r="I114" i="5"/>
  <c r="H114" i="5"/>
  <c r="G114" i="5"/>
  <c r="F114" i="5"/>
  <c r="E114" i="5"/>
  <c r="D114" i="5"/>
  <c r="C114" i="5"/>
  <c r="B114" i="5"/>
  <c r="AN113" i="5"/>
  <c r="P113" i="5"/>
  <c r="N113" i="5"/>
  <c r="G113" i="5"/>
  <c r="AN112" i="5"/>
  <c r="P112" i="5"/>
  <c r="N112" i="5"/>
  <c r="G112" i="5"/>
  <c r="AN111" i="5"/>
  <c r="P111" i="5"/>
  <c r="N111" i="5"/>
  <c r="G111" i="5"/>
  <c r="AN110" i="5"/>
  <c r="P110" i="5"/>
  <c r="N110" i="5"/>
  <c r="G110" i="5"/>
  <c r="AN109" i="5"/>
  <c r="P109" i="5"/>
  <c r="N109" i="5"/>
  <c r="G109" i="5"/>
  <c r="AN108" i="5"/>
  <c r="P108" i="5"/>
  <c r="N108" i="5"/>
  <c r="G108" i="5"/>
  <c r="AN107" i="5"/>
  <c r="P107" i="5"/>
  <c r="N107" i="5"/>
  <c r="G107" i="5"/>
  <c r="AN106" i="5"/>
  <c r="P106" i="5"/>
  <c r="N106" i="5"/>
  <c r="G106" i="5"/>
  <c r="AN105" i="5"/>
  <c r="P105" i="5"/>
  <c r="N105" i="5"/>
  <c r="G105" i="5"/>
  <c r="AN104" i="5"/>
  <c r="P104" i="5"/>
  <c r="N104" i="5"/>
  <c r="G104" i="5"/>
  <c r="AN103" i="5"/>
  <c r="P103" i="5"/>
  <c r="N103" i="5"/>
  <c r="G103" i="5"/>
  <c r="AN102" i="5"/>
  <c r="P102" i="5"/>
  <c r="N102" i="5"/>
  <c r="G102" i="5"/>
  <c r="AN101" i="5"/>
  <c r="P101" i="5"/>
  <c r="N101" i="5"/>
  <c r="G101" i="5"/>
  <c r="AN100" i="5"/>
  <c r="P100" i="5"/>
  <c r="N100" i="5"/>
  <c r="G100" i="5"/>
  <c r="AN99" i="5"/>
  <c r="P99" i="5"/>
  <c r="N99" i="5"/>
  <c r="G99" i="5"/>
  <c r="AN98" i="5"/>
  <c r="P98" i="5"/>
  <c r="N98" i="5"/>
  <c r="G98" i="5"/>
  <c r="AN97" i="5"/>
  <c r="P97" i="5"/>
  <c r="N97" i="5"/>
  <c r="G97" i="5"/>
  <c r="AN96" i="5"/>
  <c r="P96" i="5"/>
  <c r="N96" i="5"/>
  <c r="G96" i="5"/>
  <c r="AN95" i="5"/>
  <c r="P95" i="5"/>
  <c r="N95" i="5"/>
  <c r="G95" i="5"/>
  <c r="AN94" i="5"/>
  <c r="P94" i="5"/>
  <c r="N94" i="5"/>
  <c r="G94" i="5"/>
  <c r="AN93" i="5"/>
  <c r="P93" i="5"/>
  <c r="N93" i="5"/>
  <c r="G93" i="5"/>
  <c r="AN92" i="5"/>
  <c r="P92" i="5"/>
  <c r="N92" i="5"/>
  <c r="G92" i="5"/>
  <c r="AN91" i="5"/>
  <c r="P91" i="5"/>
  <c r="N91" i="5"/>
  <c r="G91" i="5"/>
  <c r="AN90" i="5"/>
  <c r="P90" i="5"/>
  <c r="N90" i="5"/>
  <c r="G90" i="5"/>
  <c r="AN89" i="5"/>
  <c r="P89" i="5"/>
  <c r="N89" i="5"/>
  <c r="G89" i="5"/>
  <c r="AN88" i="5"/>
  <c r="P88" i="5"/>
  <c r="N88" i="5"/>
  <c r="G88" i="5"/>
  <c r="AN87" i="5"/>
  <c r="P87" i="5"/>
  <c r="N87" i="5"/>
  <c r="G87" i="5"/>
  <c r="AN86" i="5"/>
  <c r="P86" i="5"/>
  <c r="N86" i="5"/>
  <c r="G86" i="5"/>
  <c r="AN85" i="5"/>
  <c r="P85" i="5"/>
  <c r="N85" i="5"/>
  <c r="G85" i="5"/>
  <c r="AN84" i="5"/>
  <c r="P84" i="5"/>
  <c r="N84" i="5"/>
  <c r="G84" i="5"/>
  <c r="AN83" i="5"/>
  <c r="P83" i="5"/>
  <c r="N83" i="5"/>
  <c r="N114" i="5" s="1"/>
  <c r="G83" i="5"/>
  <c r="AL81" i="5"/>
  <c r="AJ81" i="5"/>
  <c r="AH81" i="5"/>
  <c r="AF81" i="5"/>
  <c r="AD81" i="5"/>
  <c r="AB81" i="5"/>
  <c r="Z81" i="5"/>
  <c r="X81" i="5"/>
  <c r="V81" i="5"/>
  <c r="T81" i="5"/>
  <c r="R81" i="5"/>
  <c r="AF80" i="5"/>
  <c r="Y80" i="5"/>
  <c r="R80" i="5"/>
  <c r="H80" i="5"/>
  <c r="J77" i="5"/>
  <c r="F77" i="5"/>
  <c r="C77" i="5"/>
  <c r="C78" i="5" s="1"/>
  <c r="AM75" i="5"/>
  <c r="AK75" i="5"/>
  <c r="AI75" i="5"/>
  <c r="AG75" i="5"/>
  <c r="AE75" i="5"/>
  <c r="AC75" i="5"/>
  <c r="AA75" i="5"/>
  <c r="Y75" i="5"/>
  <c r="W75" i="5"/>
  <c r="U75" i="5"/>
  <c r="S75" i="5"/>
  <c r="M75" i="5"/>
  <c r="L75" i="5"/>
  <c r="K75" i="5"/>
  <c r="J75" i="5"/>
  <c r="I75" i="5"/>
  <c r="H75" i="5"/>
  <c r="F75" i="5"/>
  <c r="E75" i="5"/>
  <c r="D75" i="5"/>
  <c r="C75" i="5"/>
  <c r="B75" i="5"/>
  <c r="AN74" i="5"/>
  <c r="AN73" i="5"/>
  <c r="G73" i="5"/>
  <c r="AN72" i="5"/>
  <c r="G72" i="5"/>
  <c r="AN71" i="5"/>
  <c r="P71" i="5"/>
  <c r="N71" i="5"/>
  <c r="G71" i="5"/>
  <c r="AN70" i="5"/>
  <c r="P70" i="5"/>
  <c r="N70" i="5"/>
  <c r="G70" i="5"/>
  <c r="AN69" i="5"/>
  <c r="P69" i="5"/>
  <c r="N69" i="5"/>
  <c r="G69" i="5"/>
  <c r="AN68" i="5"/>
  <c r="P68" i="5"/>
  <c r="N68" i="5"/>
  <c r="G68" i="5"/>
  <c r="AN67" i="5"/>
  <c r="P67" i="5"/>
  <c r="N67" i="5"/>
  <c r="G67" i="5"/>
  <c r="AN66" i="5"/>
  <c r="P66" i="5"/>
  <c r="N66" i="5"/>
  <c r="AN65" i="5"/>
  <c r="P65" i="5"/>
  <c r="N65" i="5"/>
  <c r="G65" i="5"/>
  <c r="AN64" i="5"/>
  <c r="P64" i="5"/>
  <c r="N64" i="5"/>
  <c r="G64" i="5"/>
  <c r="AN63" i="5"/>
  <c r="P63" i="5"/>
  <c r="N63" i="5"/>
  <c r="G63" i="5"/>
  <c r="AN62" i="5"/>
  <c r="P62" i="5"/>
  <c r="N62" i="5"/>
  <c r="G62" i="5"/>
  <c r="AN61" i="5"/>
  <c r="P61" i="5"/>
  <c r="N61" i="5"/>
  <c r="G61" i="5"/>
  <c r="AN60" i="5"/>
  <c r="P60" i="5"/>
  <c r="N60" i="5"/>
  <c r="G60" i="5"/>
  <c r="AN59" i="5"/>
  <c r="P59" i="5"/>
  <c r="N59" i="5"/>
  <c r="G59" i="5"/>
  <c r="AN58" i="5"/>
  <c r="P58" i="5"/>
  <c r="N58" i="5"/>
  <c r="G58" i="5"/>
  <c r="AN57" i="5"/>
  <c r="P57" i="5"/>
  <c r="N57" i="5"/>
  <c r="G57" i="5"/>
  <c r="AN56" i="5"/>
  <c r="P56" i="5"/>
  <c r="N56" i="5"/>
  <c r="G56" i="5"/>
  <c r="AN55" i="5"/>
  <c r="P55" i="5"/>
  <c r="N55" i="5"/>
  <c r="G55" i="5"/>
  <c r="AN54" i="5"/>
  <c r="P54" i="5"/>
  <c r="N54" i="5"/>
  <c r="G54" i="5"/>
  <c r="AN53" i="5"/>
  <c r="P53" i="5"/>
  <c r="N53" i="5"/>
  <c r="G53" i="5"/>
  <c r="AN52" i="5"/>
  <c r="P52" i="5"/>
  <c r="N52" i="5"/>
  <c r="G52" i="5"/>
  <c r="AN51" i="5"/>
  <c r="P51" i="5"/>
  <c r="N51" i="5"/>
  <c r="G51" i="5"/>
  <c r="AN50" i="5"/>
  <c r="P50" i="5"/>
  <c r="N50" i="5"/>
  <c r="G50" i="5"/>
  <c r="AN49" i="5"/>
  <c r="P49" i="5"/>
  <c r="N49" i="5"/>
  <c r="G49" i="5"/>
  <c r="AN48" i="5"/>
  <c r="P48" i="5"/>
  <c r="N48" i="5"/>
  <c r="G48" i="5"/>
  <c r="AN47" i="5"/>
  <c r="P47" i="5"/>
  <c r="N47" i="5"/>
  <c r="G47" i="5"/>
  <c r="AN46" i="5"/>
  <c r="P46" i="5"/>
  <c r="N46" i="5"/>
  <c r="G46" i="5"/>
  <c r="AN45" i="5"/>
  <c r="P45" i="5"/>
  <c r="N45" i="5"/>
  <c r="G45" i="5"/>
  <c r="AN44" i="5"/>
  <c r="P44" i="5"/>
  <c r="N44" i="5"/>
  <c r="N75" i="5" s="1"/>
  <c r="G44" i="5"/>
  <c r="AL42" i="5"/>
  <c r="AJ42" i="5"/>
  <c r="AH42" i="5"/>
  <c r="AF42" i="5"/>
  <c r="AB42" i="5"/>
  <c r="Z42" i="5"/>
  <c r="X42" i="5"/>
  <c r="V42" i="5"/>
  <c r="T42" i="5"/>
  <c r="R42" i="5"/>
  <c r="AF41" i="5"/>
  <c r="Y41" i="5"/>
  <c r="R41" i="5"/>
  <c r="H41" i="5"/>
  <c r="AM36" i="5"/>
  <c r="AK36" i="5"/>
  <c r="AI36" i="5"/>
  <c r="AG36" i="5"/>
  <c r="AE36" i="5"/>
  <c r="AC36" i="5"/>
  <c r="AA36" i="5"/>
  <c r="Y36" i="5"/>
  <c r="W36" i="5"/>
  <c r="U36" i="5"/>
  <c r="S36" i="5"/>
  <c r="N36" i="5"/>
  <c r="M36" i="5"/>
  <c r="L36" i="5"/>
  <c r="K36" i="5"/>
  <c r="J36" i="5"/>
  <c r="I36" i="5"/>
  <c r="J38" i="5" s="1"/>
  <c r="H36" i="5"/>
  <c r="F36" i="5"/>
  <c r="E36" i="5"/>
  <c r="D36" i="5"/>
  <c r="F38" i="5" s="1"/>
  <c r="C36" i="5"/>
  <c r="B36" i="5"/>
  <c r="B76" i="5" s="1"/>
  <c r="B115" i="5" s="1"/>
  <c r="AN35" i="5"/>
  <c r="P35" i="5"/>
  <c r="G35" i="5"/>
  <c r="AN34" i="5"/>
  <c r="P34" i="5"/>
  <c r="G34" i="5"/>
  <c r="AN33" i="5"/>
  <c r="P33" i="5"/>
  <c r="G33" i="5"/>
  <c r="AN32" i="5"/>
  <c r="P32" i="5"/>
  <c r="G32" i="5"/>
  <c r="AN31" i="5"/>
  <c r="P31" i="5"/>
  <c r="G31" i="5"/>
  <c r="AN30" i="5"/>
  <c r="P30" i="5"/>
  <c r="G30" i="5"/>
  <c r="AN29" i="5"/>
  <c r="P29" i="5"/>
  <c r="G29" i="5"/>
  <c r="AN28" i="5"/>
  <c r="P28" i="5"/>
  <c r="G28" i="5"/>
  <c r="AN27" i="5"/>
  <c r="P27" i="5"/>
  <c r="G27" i="5"/>
  <c r="AN26" i="5"/>
  <c r="P26" i="5"/>
  <c r="G26" i="5"/>
  <c r="AN25" i="5"/>
  <c r="P25" i="5"/>
  <c r="G25" i="5"/>
  <c r="AN24" i="5"/>
  <c r="P24" i="5"/>
  <c r="G24" i="5"/>
  <c r="AN23" i="5"/>
  <c r="P23" i="5"/>
  <c r="G23" i="5"/>
  <c r="AN22" i="5"/>
  <c r="P22" i="5"/>
  <c r="G22" i="5"/>
  <c r="AN21" i="5"/>
  <c r="P21" i="5"/>
  <c r="G21" i="5"/>
  <c r="AN20" i="5"/>
  <c r="P20" i="5"/>
  <c r="G20" i="5"/>
  <c r="AN19" i="5"/>
  <c r="P19" i="5"/>
  <c r="G19" i="5"/>
  <c r="AN18" i="5"/>
  <c r="P18" i="5"/>
  <c r="G18" i="5"/>
  <c r="AN17" i="5"/>
  <c r="P17" i="5"/>
  <c r="G17" i="5"/>
  <c r="AN16" i="5"/>
  <c r="P16" i="5"/>
  <c r="G16" i="5"/>
  <c r="AN15" i="5"/>
  <c r="P15" i="5"/>
  <c r="G15" i="5"/>
  <c r="AN14" i="5"/>
  <c r="P14" i="5"/>
  <c r="G14" i="5"/>
  <c r="AN13" i="5"/>
  <c r="P13" i="5"/>
  <c r="G13" i="5"/>
  <c r="AN12" i="5"/>
  <c r="P12" i="5"/>
  <c r="G12" i="5"/>
  <c r="AN11" i="5"/>
  <c r="P11" i="5"/>
  <c r="G11" i="5"/>
  <c r="AN10" i="5"/>
  <c r="P10" i="5"/>
  <c r="G10" i="5"/>
  <c r="AN9" i="5"/>
  <c r="P9" i="5"/>
  <c r="G9" i="5"/>
  <c r="AN8" i="5"/>
  <c r="P8" i="5"/>
  <c r="G8" i="5"/>
  <c r="AN7" i="5"/>
  <c r="P7" i="5"/>
  <c r="G7" i="5"/>
  <c r="A7" i="5"/>
  <c r="AN6" i="5"/>
  <c r="P6" i="5"/>
  <c r="G6" i="5"/>
  <c r="A6" i="5"/>
  <c r="Q6" i="5" s="1"/>
  <c r="AN5" i="5"/>
  <c r="AN36" i="5" s="1"/>
  <c r="Q5" i="5"/>
  <c r="N5" i="5"/>
  <c r="G5" i="5"/>
  <c r="AF2" i="5"/>
  <c r="Y2" i="5"/>
  <c r="R2" i="5"/>
  <c r="H2" i="5"/>
  <c r="J467" i="4"/>
  <c r="F467" i="4"/>
  <c r="AM465" i="4"/>
  <c r="AK465" i="4"/>
  <c r="AI465" i="4"/>
  <c r="AG465" i="4"/>
  <c r="AE465" i="4"/>
  <c r="AC465" i="4"/>
  <c r="AA465" i="4"/>
  <c r="Y465" i="4"/>
  <c r="W465" i="4"/>
  <c r="U465" i="4"/>
  <c r="S465" i="4"/>
  <c r="M465" i="4"/>
  <c r="L465" i="4"/>
  <c r="K465" i="4"/>
  <c r="J465" i="4"/>
  <c r="I465" i="4"/>
  <c r="H465" i="4"/>
  <c r="F465" i="4"/>
  <c r="E465" i="4"/>
  <c r="D465" i="4"/>
  <c r="C465" i="4"/>
  <c r="B465" i="4"/>
  <c r="AN464" i="4"/>
  <c r="P464" i="4"/>
  <c r="N464" i="4"/>
  <c r="G464" i="4"/>
  <c r="AN463" i="4"/>
  <c r="P463" i="4"/>
  <c r="N463" i="4"/>
  <c r="G463" i="4"/>
  <c r="AN462" i="4"/>
  <c r="P462" i="4"/>
  <c r="N462" i="4"/>
  <c r="G462" i="4"/>
  <c r="AN461" i="4"/>
  <c r="P461" i="4"/>
  <c r="N461" i="4"/>
  <c r="G461" i="4"/>
  <c r="AN460" i="4"/>
  <c r="P460" i="4"/>
  <c r="N460" i="4"/>
  <c r="G460" i="4"/>
  <c r="AN459" i="4"/>
  <c r="P459" i="4"/>
  <c r="N459" i="4"/>
  <c r="G459" i="4"/>
  <c r="AN458" i="4"/>
  <c r="P458" i="4"/>
  <c r="N458" i="4"/>
  <c r="G458" i="4"/>
  <c r="AN457" i="4"/>
  <c r="P457" i="4"/>
  <c r="N457" i="4"/>
  <c r="G457" i="4"/>
  <c r="AN456" i="4"/>
  <c r="P456" i="4"/>
  <c r="N456" i="4"/>
  <c r="G456" i="4"/>
  <c r="AN455" i="4"/>
  <c r="P455" i="4"/>
  <c r="N455" i="4"/>
  <c r="G455" i="4"/>
  <c r="AN454" i="4"/>
  <c r="P454" i="4"/>
  <c r="N454" i="4"/>
  <c r="G454" i="4"/>
  <c r="AN453" i="4"/>
  <c r="P453" i="4"/>
  <c r="N453" i="4"/>
  <c r="G453" i="4"/>
  <c r="AN452" i="4"/>
  <c r="P452" i="4"/>
  <c r="N452" i="4"/>
  <c r="G452" i="4"/>
  <c r="AN451" i="4"/>
  <c r="P451" i="4"/>
  <c r="N451" i="4"/>
  <c r="G451" i="4"/>
  <c r="AN450" i="4"/>
  <c r="P450" i="4"/>
  <c r="N450" i="4"/>
  <c r="G450" i="4"/>
  <c r="AN449" i="4"/>
  <c r="P449" i="4"/>
  <c r="N449" i="4"/>
  <c r="G449" i="4"/>
  <c r="AN448" i="4"/>
  <c r="P448" i="4"/>
  <c r="N448" i="4"/>
  <c r="G448" i="4"/>
  <c r="AN447" i="4"/>
  <c r="P447" i="4"/>
  <c r="N447" i="4"/>
  <c r="G447" i="4"/>
  <c r="AN446" i="4"/>
  <c r="P446" i="4"/>
  <c r="N446" i="4"/>
  <c r="G446" i="4"/>
  <c r="AN445" i="4"/>
  <c r="P445" i="4"/>
  <c r="N445" i="4"/>
  <c r="G445" i="4"/>
  <c r="AN444" i="4"/>
  <c r="P444" i="4"/>
  <c r="N444" i="4"/>
  <c r="G444" i="4"/>
  <c r="AN443" i="4"/>
  <c r="P443" i="4"/>
  <c r="N443" i="4"/>
  <c r="G443" i="4"/>
  <c r="AN442" i="4"/>
  <c r="P442" i="4"/>
  <c r="N442" i="4"/>
  <c r="G442" i="4"/>
  <c r="AN441" i="4"/>
  <c r="P441" i="4"/>
  <c r="N441" i="4"/>
  <c r="G441" i="4"/>
  <c r="AN440" i="4"/>
  <c r="P440" i="4"/>
  <c r="N440" i="4"/>
  <c r="G440" i="4"/>
  <c r="AN439" i="4"/>
  <c r="P439" i="4"/>
  <c r="N439" i="4"/>
  <c r="G439" i="4"/>
  <c r="AN438" i="4"/>
  <c r="P438" i="4"/>
  <c r="N438" i="4"/>
  <c r="G438" i="4"/>
  <c r="AN437" i="4"/>
  <c r="P437" i="4"/>
  <c r="N437" i="4"/>
  <c r="G437" i="4"/>
  <c r="AN436" i="4"/>
  <c r="P436" i="4"/>
  <c r="N436" i="4"/>
  <c r="G436" i="4"/>
  <c r="AN435" i="4"/>
  <c r="P435" i="4"/>
  <c r="N435" i="4"/>
  <c r="G435" i="4"/>
  <c r="A435" i="4"/>
  <c r="Q435" i="4" s="1"/>
  <c r="AN434" i="4"/>
  <c r="Q434" i="4"/>
  <c r="P434" i="4"/>
  <c r="N434" i="4"/>
  <c r="G434" i="4"/>
  <c r="AL432" i="4"/>
  <c r="AJ432" i="4"/>
  <c r="AH432" i="4"/>
  <c r="AF432" i="4"/>
  <c r="AD432" i="4"/>
  <c r="AB432" i="4"/>
  <c r="Z432" i="4"/>
  <c r="X432" i="4"/>
  <c r="V432" i="4"/>
  <c r="T432" i="4"/>
  <c r="R432" i="4"/>
  <c r="AF431" i="4"/>
  <c r="Y431" i="4"/>
  <c r="R431" i="4"/>
  <c r="H431" i="4"/>
  <c r="J428" i="4"/>
  <c r="F428" i="4"/>
  <c r="AM426" i="4"/>
  <c r="AK426" i="4"/>
  <c r="AI426" i="4"/>
  <c r="AG426" i="4"/>
  <c r="AE426" i="4"/>
  <c r="AC426" i="4"/>
  <c r="AA426" i="4"/>
  <c r="Y426" i="4"/>
  <c r="W426" i="4"/>
  <c r="U426" i="4"/>
  <c r="S426" i="4"/>
  <c r="M426" i="4"/>
  <c r="L426" i="4"/>
  <c r="C428" i="4" s="1"/>
  <c r="K426" i="4"/>
  <c r="J426" i="4"/>
  <c r="I426" i="4"/>
  <c r="H426" i="4"/>
  <c r="F426" i="4"/>
  <c r="E426" i="4"/>
  <c r="D426" i="4"/>
  <c r="C426" i="4"/>
  <c r="B426" i="4"/>
  <c r="AN425" i="4"/>
  <c r="P425" i="4"/>
  <c r="N425" i="4"/>
  <c r="AN424" i="4"/>
  <c r="P424" i="4"/>
  <c r="N424" i="4"/>
  <c r="G424" i="4"/>
  <c r="AN423" i="4"/>
  <c r="P423" i="4"/>
  <c r="N423" i="4"/>
  <c r="G423" i="4"/>
  <c r="AN422" i="4"/>
  <c r="P422" i="4"/>
  <c r="N422" i="4"/>
  <c r="G422" i="4"/>
  <c r="AN421" i="4"/>
  <c r="P421" i="4"/>
  <c r="N421" i="4"/>
  <c r="G421" i="4"/>
  <c r="AN420" i="4"/>
  <c r="P420" i="4"/>
  <c r="N420" i="4"/>
  <c r="G420" i="4"/>
  <c r="AN419" i="4"/>
  <c r="P419" i="4"/>
  <c r="N419" i="4"/>
  <c r="G419" i="4"/>
  <c r="AN418" i="4"/>
  <c r="P418" i="4"/>
  <c r="N418" i="4"/>
  <c r="G418" i="4"/>
  <c r="AN417" i="4"/>
  <c r="P417" i="4"/>
  <c r="N417" i="4"/>
  <c r="G417" i="4"/>
  <c r="AN416" i="4"/>
  <c r="P416" i="4"/>
  <c r="N416" i="4"/>
  <c r="G416" i="4"/>
  <c r="AN415" i="4"/>
  <c r="P415" i="4"/>
  <c r="N415" i="4"/>
  <c r="G415" i="4"/>
  <c r="AN414" i="4"/>
  <c r="P414" i="4"/>
  <c r="N414" i="4"/>
  <c r="G414" i="4"/>
  <c r="AN413" i="4"/>
  <c r="P413" i="4"/>
  <c r="N413" i="4"/>
  <c r="G413" i="4"/>
  <c r="AN412" i="4"/>
  <c r="P412" i="4"/>
  <c r="N412" i="4"/>
  <c r="G412" i="4"/>
  <c r="AN411" i="4"/>
  <c r="P411" i="4"/>
  <c r="N411" i="4"/>
  <c r="G411" i="4"/>
  <c r="AN410" i="4"/>
  <c r="P410" i="4"/>
  <c r="N410" i="4"/>
  <c r="G410" i="4"/>
  <c r="AN409" i="4"/>
  <c r="P409" i="4"/>
  <c r="N409" i="4"/>
  <c r="G409" i="4"/>
  <c r="AN408" i="4"/>
  <c r="P408" i="4"/>
  <c r="N408" i="4"/>
  <c r="G408" i="4"/>
  <c r="AN407" i="4"/>
  <c r="P407" i="4"/>
  <c r="N407" i="4"/>
  <c r="G407" i="4"/>
  <c r="AN406" i="4"/>
  <c r="P406" i="4"/>
  <c r="N406" i="4"/>
  <c r="G406" i="4"/>
  <c r="AN405" i="4"/>
  <c r="P405" i="4"/>
  <c r="N405" i="4"/>
  <c r="G405" i="4"/>
  <c r="AN404" i="4"/>
  <c r="P404" i="4"/>
  <c r="N404" i="4"/>
  <c r="G404" i="4"/>
  <c r="AN403" i="4"/>
  <c r="P403" i="4"/>
  <c r="N403" i="4"/>
  <c r="G403" i="4"/>
  <c r="AN402" i="4"/>
  <c r="P402" i="4"/>
  <c r="N402" i="4"/>
  <c r="G402" i="4"/>
  <c r="AN401" i="4"/>
  <c r="P401" i="4"/>
  <c r="N401" i="4"/>
  <c r="G401" i="4"/>
  <c r="AN400" i="4"/>
  <c r="P400" i="4"/>
  <c r="N400" i="4"/>
  <c r="G400" i="4"/>
  <c r="AN399" i="4"/>
  <c r="P399" i="4"/>
  <c r="N399" i="4"/>
  <c r="G399" i="4"/>
  <c r="AN398" i="4"/>
  <c r="P398" i="4"/>
  <c r="N398" i="4"/>
  <c r="G398" i="4"/>
  <c r="AN397" i="4"/>
  <c r="P397" i="4"/>
  <c r="N397" i="4"/>
  <c r="G397" i="4"/>
  <c r="A397" i="4"/>
  <c r="Q397" i="4" s="1"/>
  <c r="AN396" i="4"/>
  <c r="Q396" i="4"/>
  <c r="P396" i="4"/>
  <c r="N396" i="4"/>
  <c r="G396" i="4"/>
  <c r="G426" i="4" s="1"/>
  <c r="A396" i="4"/>
  <c r="AN395" i="4"/>
  <c r="Q395" i="4"/>
  <c r="P395" i="4"/>
  <c r="N395" i="4"/>
  <c r="G395" i="4"/>
  <c r="AL393" i="4"/>
  <c r="AJ393" i="4"/>
  <c r="AH393" i="4"/>
  <c r="AF393" i="4"/>
  <c r="AD393" i="4"/>
  <c r="AB393" i="4"/>
  <c r="Z393" i="4"/>
  <c r="X393" i="4"/>
  <c r="V393" i="4"/>
  <c r="T393" i="4"/>
  <c r="R393" i="4"/>
  <c r="AF392" i="4"/>
  <c r="Y392" i="4"/>
  <c r="R392" i="4"/>
  <c r="H392" i="4"/>
  <c r="F389" i="4"/>
  <c r="AM387" i="4"/>
  <c r="AK387" i="4"/>
  <c r="AI387" i="4"/>
  <c r="AG387" i="4"/>
  <c r="AE387" i="4"/>
  <c r="AC387" i="4"/>
  <c r="AA387" i="4"/>
  <c r="Y387" i="4"/>
  <c r="W387" i="4"/>
  <c r="U387" i="4"/>
  <c r="S387" i="4"/>
  <c r="M387" i="4"/>
  <c r="L387" i="4"/>
  <c r="K387" i="4"/>
  <c r="J387" i="4"/>
  <c r="I387" i="4"/>
  <c r="J389" i="4" s="1"/>
  <c r="H387" i="4"/>
  <c r="C389" i="4" s="1"/>
  <c r="F387" i="4"/>
  <c r="E387" i="4"/>
  <c r="D387" i="4"/>
  <c r="C387" i="4"/>
  <c r="B387" i="4"/>
  <c r="AN386" i="4"/>
  <c r="P386" i="4"/>
  <c r="N386" i="4"/>
  <c r="G386" i="4"/>
  <c r="AN385" i="4"/>
  <c r="P385" i="4"/>
  <c r="N385" i="4"/>
  <c r="G385" i="4"/>
  <c r="AN384" i="4"/>
  <c r="P384" i="4"/>
  <c r="N384" i="4"/>
  <c r="G384" i="4"/>
  <c r="AN383" i="4"/>
  <c r="P383" i="4"/>
  <c r="N383" i="4"/>
  <c r="G383" i="4"/>
  <c r="AN382" i="4"/>
  <c r="P382" i="4"/>
  <c r="N382" i="4"/>
  <c r="G382" i="4"/>
  <c r="AN381" i="4"/>
  <c r="P381" i="4"/>
  <c r="N381" i="4"/>
  <c r="G381" i="4"/>
  <c r="AN380" i="4"/>
  <c r="P380" i="4"/>
  <c r="N380" i="4"/>
  <c r="G380" i="4"/>
  <c r="AN379" i="4"/>
  <c r="P379" i="4"/>
  <c r="N379" i="4"/>
  <c r="G379" i="4"/>
  <c r="AN378" i="4"/>
  <c r="P378" i="4"/>
  <c r="N378" i="4"/>
  <c r="G378" i="4"/>
  <c r="AN377" i="4"/>
  <c r="P377" i="4"/>
  <c r="N377" i="4"/>
  <c r="G377" i="4"/>
  <c r="AN376" i="4"/>
  <c r="P376" i="4"/>
  <c r="N376" i="4"/>
  <c r="G376" i="4"/>
  <c r="AN375" i="4"/>
  <c r="P375" i="4"/>
  <c r="N375" i="4"/>
  <c r="G375" i="4"/>
  <c r="AN374" i="4"/>
  <c r="P374" i="4"/>
  <c r="N374" i="4"/>
  <c r="G374" i="4"/>
  <c r="AN373" i="4"/>
  <c r="P373" i="4"/>
  <c r="N373" i="4"/>
  <c r="G373" i="4"/>
  <c r="AN372" i="4"/>
  <c r="P372" i="4"/>
  <c r="N372" i="4"/>
  <c r="G372" i="4"/>
  <c r="AN371" i="4"/>
  <c r="P371" i="4"/>
  <c r="N371" i="4"/>
  <c r="G371" i="4"/>
  <c r="AN370" i="4"/>
  <c r="P370" i="4"/>
  <c r="N370" i="4"/>
  <c r="G370" i="4"/>
  <c r="AN369" i="4"/>
  <c r="P369" i="4"/>
  <c r="N369" i="4"/>
  <c r="G369" i="4"/>
  <c r="AN368" i="4"/>
  <c r="P368" i="4"/>
  <c r="N368" i="4"/>
  <c r="G368" i="4"/>
  <c r="AN367" i="4"/>
  <c r="P367" i="4"/>
  <c r="N367" i="4"/>
  <c r="G367" i="4"/>
  <c r="AN366" i="4"/>
  <c r="P366" i="4"/>
  <c r="N366" i="4"/>
  <c r="G366" i="4"/>
  <c r="AN365" i="4"/>
  <c r="P365" i="4"/>
  <c r="N365" i="4"/>
  <c r="G365" i="4"/>
  <c r="AN364" i="4"/>
  <c r="P364" i="4"/>
  <c r="N364" i="4"/>
  <c r="G364" i="4"/>
  <c r="AN363" i="4"/>
  <c r="P363" i="4"/>
  <c r="N363" i="4"/>
  <c r="G363" i="4"/>
  <c r="AN362" i="4"/>
  <c r="P362" i="4"/>
  <c r="N362" i="4"/>
  <c r="G362" i="4"/>
  <c r="AN361" i="4"/>
  <c r="P361" i="4"/>
  <c r="N361" i="4"/>
  <c r="G361" i="4"/>
  <c r="AN360" i="4"/>
  <c r="P360" i="4"/>
  <c r="N360" i="4"/>
  <c r="G360" i="4"/>
  <c r="AN359" i="4"/>
  <c r="P359" i="4"/>
  <c r="N359" i="4"/>
  <c r="G359" i="4"/>
  <c r="AN358" i="4"/>
  <c r="P358" i="4"/>
  <c r="N358" i="4"/>
  <c r="G358" i="4"/>
  <c r="AN357" i="4"/>
  <c r="P357" i="4"/>
  <c r="N357" i="4"/>
  <c r="G357" i="4"/>
  <c r="A357" i="4"/>
  <c r="Q357" i="4" s="1"/>
  <c r="AN356" i="4"/>
  <c r="Q356" i="4"/>
  <c r="P356" i="4"/>
  <c r="N356" i="4"/>
  <c r="N387" i="4" s="1"/>
  <c r="G356" i="4"/>
  <c r="G387" i="4" s="1"/>
  <c r="AL354" i="4"/>
  <c r="AJ354" i="4"/>
  <c r="AH354" i="4"/>
  <c r="AF354" i="4"/>
  <c r="AD354" i="4"/>
  <c r="AB354" i="4"/>
  <c r="Z354" i="4"/>
  <c r="X354" i="4"/>
  <c r="V354" i="4"/>
  <c r="T354" i="4"/>
  <c r="R354" i="4"/>
  <c r="AF353" i="4"/>
  <c r="Y353" i="4"/>
  <c r="R353" i="4"/>
  <c r="H353" i="4"/>
  <c r="J350" i="4"/>
  <c r="AM348" i="4"/>
  <c r="AK348" i="4"/>
  <c r="AI348" i="4"/>
  <c r="AG348" i="4"/>
  <c r="AE348" i="4"/>
  <c r="AC348" i="4"/>
  <c r="AA348" i="4"/>
  <c r="Y348" i="4"/>
  <c r="W348" i="4"/>
  <c r="U348" i="4"/>
  <c r="S348" i="4"/>
  <c r="M348" i="4"/>
  <c r="L348" i="4"/>
  <c r="K348" i="4"/>
  <c r="J348" i="4"/>
  <c r="I348" i="4"/>
  <c r="H348" i="4"/>
  <c r="C350" i="4" s="1"/>
  <c r="F348" i="4"/>
  <c r="E348" i="4"/>
  <c r="D348" i="4"/>
  <c r="F350" i="4" s="1"/>
  <c r="C348" i="4"/>
  <c r="B348" i="4"/>
  <c r="AN347" i="4"/>
  <c r="P347" i="4"/>
  <c r="N347" i="4"/>
  <c r="AN346" i="4"/>
  <c r="P346" i="4"/>
  <c r="N346" i="4"/>
  <c r="G346" i="4"/>
  <c r="AN345" i="4"/>
  <c r="P345" i="4"/>
  <c r="N345" i="4"/>
  <c r="G345" i="4"/>
  <c r="AN344" i="4"/>
  <c r="P344" i="4"/>
  <c r="N344" i="4"/>
  <c r="G344" i="4"/>
  <c r="AN343" i="4"/>
  <c r="P343" i="4"/>
  <c r="N343" i="4"/>
  <c r="G343" i="4"/>
  <c r="AN342" i="4"/>
  <c r="P342" i="4"/>
  <c r="N342" i="4"/>
  <c r="G342" i="4"/>
  <c r="AN341" i="4"/>
  <c r="P341" i="4"/>
  <c r="N341" i="4"/>
  <c r="G341" i="4"/>
  <c r="AN340" i="4"/>
  <c r="P340" i="4"/>
  <c r="N340" i="4"/>
  <c r="G340" i="4"/>
  <c r="AN339" i="4"/>
  <c r="P339" i="4"/>
  <c r="N339" i="4"/>
  <c r="G339" i="4"/>
  <c r="AN338" i="4"/>
  <c r="P338" i="4"/>
  <c r="N338" i="4"/>
  <c r="G338" i="4"/>
  <c r="AN337" i="4"/>
  <c r="P337" i="4"/>
  <c r="N337" i="4"/>
  <c r="G337" i="4"/>
  <c r="AN336" i="4"/>
  <c r="P336" i="4"/>
  <c r="N336" i="4"/>
  <c r="G336" i="4"/>
  <c r="AN335" i="4"/>
  <c r="P335" i="4"/>
  <c r="N335" i="4"/>
  <c r="G335" i="4"/>
  <c r="AN334" i="4"/>
  <c r="P334" i="4"/>
  <c r="N334" i="4"/>
  <c r="G334" i="4"/>
  <c r="AN333" i="4"/>
  <c r="P333" i="4"/>
  <c r="N333" i="4"/>
  <c r="G333" i="4"/>
  <c r="AN332" i="4"/>
  <c r="P332" i="4"/>
  <c r="N332" i="4"/>
  <c r="G332" i="4"/>
  <c r="AN331" i="4"/>
  <c r="P331" i="4"/>
  <c r="N331" i="4"/>
  <c r="G331" i="4"/>
  <c r="AN330" i="4"/>
  <c r="P330" i="4"/>
  <c r="N330" i="4"/>
  <c r="G330" i="4"/>
  <c r="AN329" i="4"/>
  <c r="P329" i="4"/>
  <c r="N329" i="4"/>
  <c r="G329" i="4"/>
  <c r="AN328" i="4"/>
  <c r="P328" i="4"/>
  <c r="N328" i="4"/>
  <c r="G328" i="4"/>
  <c r="AN327" i="4"/>
  <c r="P327" i="4"/>
  <c r="N327" i="4"/>
  <c r="G327" i="4"/>
  <c r="AN326" i="4"/>
  <c r="P326" i="4"/>
  <c r="N326" i="4"/>
  <c r="G326" i="4"/>
  <c r="AN325" i="4"/>
  <c r="P325" i="4"/>
  <c r="N325" i="4"/>
  <c r="G325" i="4"/>
  <c r="AN324" i="4"/>
  <c r="P324" i="4"/>
  <c r="N324" i="4"/>
  <c r="G324" i="4"/>
  <c r="AN323" i="4"/>
  <c r="P323" i="4"/>
  <c r="N323" i="4"/>
  <c r="G323" i="4"/>
  <c r="AN322" i="4"/>
  <c r="P322" i="4"/>
  <c r="N322" i="4"/>
  <c r="G322" i="4"/>
  <c r="AN321" i="4"/>
  <c r="P321" i="4"/>
  <c r="N321" i="4"/>
  <c r="G321" i="4"/>
  <c r="AN320" i="4"/>
  <c r="P320" i="4"/>
  <c r="N320" i="4"/>
  <c r="G320" i="4"/>
  <c r="AN319" i="4"/>
  <c r="P319" i="4"/>
  <c r="N319" i="4"/>
  <c r="G319" i="4"/>
  <c r="AN318" i="4"/>
  <c r="P318" i="4"/>
  <c r="N318" i="4"/>
  <c r="G318" i="4"/>
  <c r="A318" i="4"/>
  <c r="Q318" i="4" s="1"/>
  <c r="AN317" i="4"/>
  <c r="Q317" i="4"/>
  <c r="P317" i="4"/>
  <c r="N317" i="4"/>
  <c r="G317" i="4"/>
  <c r="AL315" i="4"/>
  <c r="AJ315" i="4"/>
  <c r="AH315" i="4"/>
  <c r="AF315" i="4"/>
  <c r="AD315" i="4"/>
  <c r="AB315" i="4"/>
  <c r="Z315" i="4"/>
  <c r="X315" i="4"/>
  <c r="V315" i="4"/>
  <c r="T315" i="4"/>
  <c r="R315" i="4"/>
  <c r="AF314" i="4"/>
  <c r="Y314" i="4"/>
  <c r="R314" i="4"/>
  <c r="H314" i="4"/>
  <c r="AN309" i="4"/>
  <c r="AM309" i="4"/>
  <c r="AK309" i="4"/>
  <c r="AI309" i="4"/>
  <c r="AG309" i="4"/>
  <c r="AE309" i="4"/>
  <c r="AC309" i="4"/>
  <c r="AA309" i="4"/>
  <c r="Y309" i="4"/>
  <c r="W309" i="4"/>
  <c r="U309" i="4"/>
  <c r="S309" i="4"/>
  <c r="M309" i="4"/>
  <c r="L309" i="4"/>
  <c r="K309" i="4"/>
  <c r="J309" i="4"/>
  <c r="I309" i="4"/>
  <c r="J311" i="4" s="1"/>
  <c r="H309" i="4"/>
  <c r="C311" i="4" s="1"/>
  <c r="F309" i="4"/>
  <c r="E309" i="4"/>
  <c r="D309" i="4"/>
  <c r="F311" i="4" s="1"/>
  <c r="C309" i="4"/>
  <c r="B309" i="4"/>
  <c r="AN308" i="4"/>
  <c r="P308" i="4"/>
  <c r="N308" i="4"/>
  <c r="G308" i="4"/>
  <c r="AN307" i="4"/>
  <c r="P307" i="4"/>
  <c r="N307" i="4"/>
  <c r="G307" i="4"/>
  <c r="AN306" i="4"/>
  <c r="P306" i="4"/>
  <c r="N306" i="4"/>
  <c r="G306" i="4"/>
  <c r="AN305" i="4"/>
  <c r="P305" i="4"/>
  <c r="N305" i="4"/>
  <c r="G305" i="4"/>
  <c r="AN304" i="4"/>
  <c r="P304" i="4"/>
  <c r="N304" i="4"/>
  <c r="G304" i="4"/>
  <c r="AN303" i="4"/>
  <c r="P303" i="4"/>
  <c r="N303" i="4"/>
  <c r="G303" i="4"/>
  <c r="AN302" i="4"/>
  <c r="P302" i="4"/>
  <c r="N302" i="4"/>
  <c r="G302" i="4"/>
  <c r="AN301" i="4"/>
  <c r="P301" i="4"/>
  <c r="N301" i="4"/>
  <c r="G301" i="4"/>
  <c r="AN300" i="4"/>
  <c r="P300" i="4"/>
  <c r="N300" i="4"/>
  <c r="G300" i="4"/>
  <c r="AN299" i="4"/>
  <c r="P299" i="4"/>
  <c r="N299" i="4"/>
  <c r="G299" i="4"/>
  <c r="AN298" i="4"/>
  <c r="P298" i="4"/>
  <c r="N298" i="4"/>
  <c r="G298" i="4"/>
  <c r="AN297" i="4"/>
  <c r="P297" i="4"/>
  <c r="N297" i="4"/>
  <c r="G297" i="4"/>
  <c r="AN296" i="4"/>
  <c r="P296" i="4"/>
  <c r="N296" i="4"/>
  <c r="G296" i="4"/>
  <c r="AN295" i="4"/>
  <c r="P295" i="4"/>
  <c r="N295" i="4"/>
  <c r="G295" i="4"/>
  <c r="AN294" i="4"/>
  <c r="P294" i="4"/>
  <c r="N294" i="4"/>
  <c r="G294" i="4"/>
  <c r="AN293" i="4"/>
  <c r="P293" i="4"/>
  <c r="N293" i="4"/>
  <c r="G293" i="4"/>
  <c r="AN292" i="4"/>
  <c r="P292" i="4"/>
  <c r="N292" i="4"/>
  <c r="G292" i="4"/>
  <c r="AN291" i="4"/>
  <c r="P291" i="4"/>
  <c r="N291" i="4"/>
  <c r="G291" i="4"/>
  <c r="AN290" i="4"/>
  <c r="P290" i="4"/>
  <c r="N290" i="4"/>
  <c r="G290" i="4"/>
  <c r="AN289" i="4"/>
  <c r="P289" i="4"/>
  <c r="N289" i="4"/>
  <c r="G289" i="4"/>
  <c r="AN288" i="4"/>
  <c r="P288" i="4"/>
  <c r="N288" i="4"/>
  <c r="G288" i="4"/>
  <c r="AN287" i="4"/>
  <c r="P287" i="4"/>
  <c r="N287" i="4"/>
  <c r="G287" i="4"/>
  <c r="AN286" i="4"/>
  <c r="P286" i="4"/>
  <c r="N286" i="4"/>
  <c r="G286" i="4"/>
  <c r="AN285" i="4"/>
  <c r="P285" i="4"/>
  <c r="N285" i="4"/>
  <c r="G285" i="4"/>
  <c r="AN284" i="4"/>
  <c r="P284" i="4"/>
  <c r="N284" i="4"/>
  <c r="G284" i="4"/>
  <c r="AN283" i="4"/>
  <c r="P283" i="4"/>
  <c r="N283" i="4"/>
  <c r="G283" i="4"/>
  <c r="AN282" i="4"/>
  <c r="P282" i="4"/>
  <c r="N282" i="4"/>
  <c r="G282" i="4"/>
  <c r="AN281" i="4"/>
  <c r="P281" i="4"/>
  <c r="N281" i="4"/>
  <c r="G281" i="4"/>
  <c r="AN280" i="4"/>
  <c r="P280" i="4"/>
  <c r="N280" i="4"/>
  <c r="G280" i="4"/>
  <c r="A280" i="4"/>
  <c r="AN279" i="4"/>
  <c r="Q279" i="4"/>
  <c r="P279" i="4"/>
  <c r="N279" i="4"/>
  <c r="G279" i="4"/>
  <c r="A279" i="4"/>
  <c r="AN278" i="4"/>
  <c r="Q278" i="4"/>
  <c r="P278" i="4"/>
  <c r="N278" i="4"/>
  <c r="N309" i="4" s="1"/>
  <c r="G278" i="4"/>
  <c r="AL276" i="4"/>
  <c r="AJ276" i="4"/>
  <c r="AH276" i="4"/>
  <c r="AF276" i="4"/>
  <c r="AD276" i="4"/>
  <c r="AB276" i="4"/>
  <c r="Z276" i="4"/>
  <c r="X276" i="4"/>
  <c r="V276" i="4"/>
  <c r="T276" i="4"/>
  <c r="R276" i="4"/>
  <c r="AF275" i="4"/>
  <c r="Y275" i="4"/>
  <c r="R275" i="4"/>
  <c r="H275" i="4"/>
  <c r="F272" i="4"/>
  <c r="AN270" i="4"/>
  <c r="AM270" i="4"/>
  <c r="AK270" i="4"/>
  <c r="AI270" i="4"/>
  <c r="AG270" i="4"/>
  <c r="AE270" i="4"/>
  <c r="AC270" i="4"/>
  <c r="AA270" i="4"/>
  <c r="Y270" i="4"/>
  <c r="W270" i="4"/>
  <c r="U270" i="4"/>
  <c r="S270" i="4"/>
  <c r="M270" i="4"/>
  <c r="L270" i="4"/>
  <c r="K270" i="4"/>
  <c r="J270" i="4"/>
  <c r="I270" i="4"/>
  <c r="J272" i="4" s="1"/>
  <c r="H270" i="4"/>
  <c r="C272" i="4" s="1"/>
  <c r="F270" i="4"/>
  <c r="E270" i="4"/>
  <c r="D270" i="4"/>
  <c r="C270" i="4"/>
  <c r="B270" i="4"/>
  <c r="AN269" i="4"/>
  <c r="P269" i="4"/>
  <c r="N269" i="4"/>
  <c r="G269" i="4"/>
  <c r="AN268" i="4"/>
  <c r="P268" i="4"/>
  <c r="N268" i="4"/>
  <c r="G268" i="4"/>
  <c r="AN267" i="4"/>
  <c r="P267" i="4"/>
  <c r="N267" i="4"/>
  <c r="G267" i="4"/>
  <c r="AN266" i="4"/>
  <c r="P266" i="4"/>
  <c r="N266" i="4"/>
  <c r="G266" i="4"/>
  <c r="AN265" i="4"/>
  <c r="P265" i="4"/>
  <c r="N265" i="4"/>
  <c r="G265" i="4"/>
  <c r="AN264" i="4"/>
  <c r="P264" i="4"/>
  <c r="N264" i="4"/>
  <c r="G264" i="4"/>
  <c r="AN263" i="4"/>
  <c r="P263" i="4"/>
  <c r="N263" i="4"/>
  <c r="G263" i="4"/>
  <c r="AN262" i="4"/>
  <c r="P262" i="4"/>
  <c r="N262" i="4"/>
  <c r="G262" i="4"/>
  <c r="AN261" i="4"/>
  <c r="P261" i="4"/>
  <c r="N261" i="4"/>
  <c r="G261" i="4"/>
  <c r="AN260" i="4"/>
  <c r="P260" i="4"/>
  <c r="N260" i="4"/>
  <c r="G260" i="4"/>
  <c r="AN259" i="4"/>
  <c r="P259" i="4"/>
  <c r="N259" i="4"/>
  <c r="G259" i="4"/>
  <c r="AN258" i="4"/>
  <c r="P258" i="4"/>
  <c r="N258" i="4"/>
  <c r="G258" i="4"/>
  <c r="AN257" i="4"/>
  <c r="P257" i="4"/>
  <c r="N257" i="4"/>
  <c r="G257" i="4"/>
  <c r="AN256" i="4"/>
  <c r="P256" i="4"/>
  <c r="N256" i="4"/>
  <c r="G256" i="4"/>
  <c r="AN255" i="4"/>
  <c r="P255" i="4"/>
  <c r="N255" i="4"/>
  <c r="G255" i="4"/>
  <c r="AN254" i="4"/>
  <c r="P254" i="4"/>
  <c r="N254" i="4"/>
  <c r="G254" i="4"/>
  <c r="AN253" i="4"/>
  <c r="P253" i="4"/>
  <c r="N253" i="4"/>
  <c r="G253" i="4"/>
  <c r="AN252" i="4"/>
  <c r="P252" i="4"/>
  <c r="N252" i="4"/>
  <c r="G252" i="4"/>
  <c r="AN251" i="4"/>
  <c r="P251" i="4"/>
  <c r="N251" i="4"/>
  <c r="G251" i="4"/>
  <c r="AN250" i="4"/>
  <c r="P250" i="4"/>
  <c r="N250" i="4"/>
  <c r="G250" i="4"/>
  <c r="AN249" i="4"/>
  <c r="P249" i="4"/>
  <c r="N249" i="4"/>
  <c r="G249" i="4"/>
  <c r="AN248" i="4"/>
  <c r="P248" i="4"/>
  <c r="N248" i="4"/>
  <c r="G248" i="4"/>
  <c r="AN247" i="4"/>
  <c r="P247" i="4"/>
  <c r="N247" i="4"/>
  <c r="G247" i="4"/>
  <c r="AN246" i="4"/>
  <c r="P246" i="4"/>
  <c r="N246" i="4"/>
  <c r="G246" i="4"/>
  <c r="AN245" i="4"/>
  <c r="P245" i="4"/>
  <c r="N245" i="4"/>
  <c r="G245" i="4"/>
  <c r="AN244" i="4"/>
  <c r="P244" i="4"/>
  <c r="N244" i="4"/>
  <c r="N270" i="4" s="1"/>
  <c r="G244" i="4"/>
  <c r="AN243" i="4"/>
  <c r="P243" i="4"/>
  <c r="N243" i="4"/>
  <c r="G243" i="4"/>
  <c r="AN242" i="4"/>
  <c r="P242" i="4"/>
  <c r="N242" i="4"/>
  <c r="G242" i="4"/>
  <c r="AN241" i="4"/>
  <c r="P241" i="4"/>
  <c r="N241" i="4"/>
  <c r="G241" i="4"/>
  <c r="AN240" i="4"/>
  <c r="P240" i="4"/>
  <c r="N240" i="4"/>
  <c r="G240" i="4"/>
  <c r="A240" i="4"/>
  <c r="AN239" i="4"/>
  <c r="Q239" i="4"/>
  <c r="P239" i="4"/>
  <c r="N239" i="4"/>
  <c r="G239" i="4"/>
  <c r="AL237" i="4"/>
  <c r="AJ237" i="4"/>
  <c r="AH237" i="4"/>
  <c r="AF237" i="4"/>
  <c r="AD237" i="4"/>
  <c r="AB237" i="4"/>
  <c r="Z237" i="4"/>
  <c r="X237" i="4"/>
  <c r="V237" i="4"/>
  <c r="T237" i="4"/>
  <c r="R237" i="4"/>
  <c r="AF236" i="4"/>
  <c r="Y236" i="4"/>
  <c r="R236" i="4"/>
  <c r="H236" i="4"/>
  <c r="J233" i="4"/>
  <c r="AM231" i="4"/>
  <c r="AK231" i="4"/>
  <c r="AI231" i="4"/>
  <c r="AG231" i="4"/>
  <c r="AE231" i="4"/>
  <c r="AC231" i="4"/>
  <c r="AA231" i="4"/>
  <c r="Y231" i="4"/>
  <c r="W231" i="4"/>
  <c r="U231" i="4"/>
  <c r="S231" i="4"/>
  <c r="M231" i="4"/>
  <c r="L231" i="4"/>
  <c r="K231" i="4"/>
  <c r="J231" i="4"/>
  <c r="I231" i="4"/>
  <c r="H231" i="4"/>
  <c r="C233" i="4" s="1"/>
  <c r="G231" i="4"/>
  <c r="F231" i="4"/>
  <c r="E231" i="4"/>
  <c r="D231" i="4"/>
  <c r="F233" i="4" s="1"/>
  <c r="C231" i="4"/>
  <c r="B231" i="4"/>
  <c r="AN230" i="4"/>
  <c r="P230" i="4"/>
  <c r="N230" i="4"/>
  <c r="AN229" i="4"/>
  <c r="P229" i="4"/>
  <c r="N229" i="4"/>
  <c r="G229" i="4"/>
  <c r="AN228" i="4"/>
  <c r="P228" i="4"/>
  <c r="N228" i="4"/>
  <c r="G228" i="4"/>
  <c r="AN227" i="4"/>
  <c r="P227" i="4"/>
  <c r="N227" i="4"/>
  <c r="G227" i="4"/>
  <c r="AN226" i="4"/>
  <c r="P226" i="4"/>
  <c r="N226" i="4"/>
  <c r="G226" i="4"/>
  <c r="AN225" i="4"/>
  <c r="P225" i="4"/>
  <c r="N225" i="4"/>
  <c r="G225" i="4"/>
  <c r="AN224" i="4"/>
  <c r="P224" i="4"/>
  <c r="N224" i="4"/>
  <c r="G224" i="4"/>
  <c r="AN223" i="4"/>
  <c r="P223" i="4"/>
  <c r="N223" i="4"/>
  <c r="G223" i="4"/>
  <c r="AN222" i="4"/>
  <c r="P222" i="4"/>
  <c r="N222" i="4"/>
  <c r="G222" i="4"/>
  <c r="AN221" i="4"/>
  <c r="P221" i="4"/>
  <c r="N221" i="4"/>
  <c r="G221" i="4"/>
  <c r="AN220" i="4"/>
  <c r="P220" i="4"/>
  <c r="N220" i="4"/>
  <c r="G220" i="4"/>
  <c r="AN219" i="4"/>
  <c r="P219" i="4"/>
  <c r="N219" i="4"/>
  <c r="G219" i="4"/>
  <c r="AN218" i="4"/>
  <c r="P218" i="4"/>
  <c r="N218" i="4"/>
  <c r="G218" i="4"/>
  <c r="AN217" i="4"/>
  <c r="P217" i="4"/>
  <c r="N217" i="4"/>
  <c r="G217" i="4"/>
  <c r="AN216" i="4"/>
  <c r="P216" i="4"/>
  <c r="N216" i="4"/>
  <c r="G216" i="4"/>
  <c r="AN215" i="4"/>
  <c r="P215" i="4"/>
  <c r="N215" i="4"/>
  <c r="G215" i="4"/>
  <c r="AN214" i="4"/>
  <c r="P214" i="4"/>
  <c r="N214" i="4"/>
  <c r="G214" i="4"/>
  <c r="AN213" i="4"/>
  <c r="P213" i="4"/>
  <c r="N213" i="4"/>
  <c r="G213" i="4"/>
  <c r="AN212" i="4"/>
  <c r="P212" i="4"/>
  <c r="N212" i="4"/>
  <c r="G212" i="4"/>
  <c r="AN211" i="4"/>
  <c r="P211" i="4"/>
  <c r="N211" i="4"/>
  <c r="G211" i="4"/>
  <c r="AN210" i="4"/>
  <c r="P210" i="4"/>
  <c r="N210" i="4"/>
  <c r="G210" i="4"/>
  <c r="AN209" i="4"/>
  <c r="P209" i="4"/>
  <c r="N209" i="4"/>
  <c r="G209" i="4"/>
  <c r="AN208" i="4"/>
  <c r="P208" i="4"/>
  <c r="N208" i="4"/>
  <c r="G208" i="4"/>
  <c r="AN207" i="4"/>
  <c r="P207" i="4"/>
  <c r="N207" i="4"/>
  <c r="G207" i="4"/>
  <c r="AN206" i="4"/>
  <c r="P206" i="4"/>
  <c r="N206" i="4"/>
  <c r="G206" i="4"/>
  <c r="AN205" i="4"/>
  <c r="P205" i="4"/>
  <c r="N205" i="4"/>
  <c r="G205" i="4"/>
  <c r="AN204" i="4"/>
  <c r="P204" i="4"/>
  <c r="N204" i="4"/>
  <c r="G204" i="4"/>
  <c r="AN203" i="4"/>
  <c r="P203" i="4"/>
  <c r="N203" i="4"/>
  <c r="G203" i="4"/>
  <c r="AN202" i="4"/>
  <c r="P202" i="4"/>
  <c r="N202" i="4"/>
  <c r="G202" i="4"/>
  <c r="AN201" i="4"/>
  <c r="P201" i="4"/>
  <c r="N201" i="4"/>
  <c r="N231" i="4" s="1"/>
  <c r="G201" i="4"/>
  <c r="A201" i="4"/>
  <c r="Q201" i="4" s="1"/>
  <c r="AN200" i="4"/>
  <c r="Q200" i="4"/>
  <c r="P200" i="4"/>
  <c r="N200" i="4"/>
  <c r="G200" i="4"/>
  <c r="AL198" i="4"/>
  <c r="AJ198" i="4"/>
  <c r="AH198" i="4"/>
  <c r="AF198" i="4"/>
  <c r="AD198" i="4"/>
  <c r="AB198" i="4"/>
  <c r="Z198" i="4"/>
  <c r="X198" i="4"/>
  <c r="V198" i="4"/>
  <c r="T198" i="4"/>
  <c r="R198" i="4"/>
  <c r="AF197" i="4"/>
  <c r="Y197" i="4"/>
  <c r="R197" i="4"/>
  <c r="H197" i="4"/>
  <c r="AM192" i="4"/>
  <c r="AK192" i="4"/>
  <c r="AI192" i="4"/>
  <c r="AG192" i="4"/>
  <c r="AE192" i="4"/>
  <c r="AC192" i="4"/>
  <c r="AA192" i="4"/>
  <c r="Y192" i="4"/>
  <c r="W192" i="4"/>
  <c r="U192" i="4"/>
  <c r="S192" i="4"/>
  <c r="M192" i="4"/>
  <c r="L192" i="4"/>
  <c r="K192" i="4"/>
  <c r="J192" i="4"/>
  <c r="I192" i="4"/>
  <c r="J194" i="4" s="1"/>
  <c r="H192" i="4"/>
  <c r="C194" i="4" s="1"/>
  <c r="F192" i="4"/>
  <c r="E192" i="4"/>
  <c r="D192" i="4"/>
  <c r="F194" i="4" s="1"/>
  <c r="C192" i="4"/>
  <c r="B192" i="4"/>
  <c r="AN191" i="4"/>
  <c r="P191" i="4"/>
  <c r="N191" i="4"/>
  <c r="G191" i="4"/>
  <c r="AN190" i="4"/>
  <c r="P190" i="4"/>
  <c r="N190" i="4"/>
  <c r="G190" i="4"/>
  <c r="AN189" i="4"/>
  <c r="P189" i="4"/>
  <c r="N189" i="4"/>
  <c r="G189" i="4"/>
  <c r="AN188" i="4"/>
  <c r="P188" i="4"/>
  <c r="N188" i="4"/>
  <c r="G188" i="4"/>
  <c r="AN187" i="4"/>
  <c r="P187" i="4"/>
  <c r="N187" i="4"/>
  <c r="G187" i="4"/>
  <c r="AN186" i="4"/>
  <c r="P186" i="4"/>
  <c r="N186" i="4"/>
  <c r="G186" i="4"/>
  <c r="AN185" i="4"/>
  <c r="P185" i="4"/>
  <c r="N185" i="4"/>
  <c r="G185" i="4"/>
  <c r="AN184" i="4"/>
  <c r="P184" i="4"/>
  <c r="N184" i="4"/>
  <c r="G184" i="4"/>
  <c r="AN183" i="4"/>
  <c r="P183" i="4"/>
  <c r="N183" i="4"/>
  <c r="G183" i="4"/>
  <c r="AN182" i="4"/>
  <c r="P182" i="4"/>
  <c r="N182" i="4"/>
  <c r="G182" i="4"/>
  <c r="AN181" i="4"/>
  <c r="P181" i="4"/>
  <c r="N181" i="4"/>
  <c r="G181" i="4"/>
  <c r="AN180" i="4"/>
  <c r="P180" i="4"/>
  <c r="N180" i="4"/>
  <c r="G180" i="4"/>
  <c r="AN179" i="4"/>
  <c r="P179" i="4"/>
  <c r="N179" i="4"/>
  <c r="G179" i="4"/>
  <c r="AN178" i="4"/>
  <c r="P178" i="4"/>
  <c r="N178" i="4"/>
  <c r="G178" i="4"/>
  <c r="AN177" i="4"/>
  <c r="P177" i="4"/>
  <c r="N177" i="4"/>
  <c r="G177" i="4"/>
  <c r="AN176" i="4"/>
  <c r="P176" i="4"/>
  <c r="N176" i="4"/>
  <c r="G176" i="4"/>
  <c r="AN175" i="4"/>
  <c r="P175" i="4"/>
  <c r="N175" i="4"/>
  <c r="G175" i="4"/>
  <c r="AN174" i="4"/>
  <c r="P174" i="4"/>
  <c r="N174" i="4"/>
  <c r="G174" i="4"/>
  <c r="AN173" i="4"/>
  <c r="P173" i="4"/>
  <c r="N173" i="4"/>
  <c r="G173" i="4"/>
  <c r="AN172" i="4"/>
  <c r="P172" i="4"/>
  <c r="N172" i="4"/>
  <c r="G172" i="4"/>
  <c r="AN171" i="4"/>
  <c r="P171" i="4"/>
  <c r="N171" i="4"/>
  <c r="G171" i="4"/>
  <c r="AN170" i="4"/>
  <c r="P170" i="4"/>
  <c r="N170" i="4"/>
  <c r="G170" i="4"/>
  <c r="AN169" i="4"/>
  <c r="P169" i="4"/>
  <c r="N169" i="4"/>
  <c r="G169" i="4"/>
  <c r="AN168" i="4"/>
  <c r="P168" i="4"/>
  <c r="N168" i="4"/>
  <c r="G168" i="4"/>
  <c r="AN167" i="4"/>
  <c r="P167" i="4"/>
  <c r="N167" i="4"/>
  <c r="G167" i="4"/>
  <c r="AN166" i="4"/>
  <c r="P166" i="4"/>
  <c r="N166" i="4"/>
  <c r="G166" i="4"/>
  <c r="AN165" i="4"/>
  <c r="P165" i="4"/>
  <c r="N165" i="4"/>
  <c r="G165" i="4"/>
  <c r="AN164" i="4"/>
  <c r="P164" i="4"/>
  <c r="N164" i="4"/>
  <c r="G164" i="4"/>
  <c r="AN163" i="4"/>
  <c r="AN192" i="4" s="1"/>
  <c r="P163" i="4"/>
  <c r="N163" i="4"/>
  <c r="G163" i="4"/>
  <c r="A163" i="4"/>
  <c r="Q163" i="4" s="1"/>
  <c r="AN162" i="4"/>
  <c r="Q162" i="4"/>
  <c r="P162" i="4"/>
  <c r="N162" i="4"/>
  <c r="G162" i="4"/>
  <c r="A162" i="4"/>
  <c r="AN161" i="4"/>
  <c r="Q161" i="4"/>
  <c r="P161" i="4"/>
  <c r="N161" i="4"/>
  <c r="G161" i="4"/>
  <c r="AL159" i="4"/>
  <c r="AJ159" i="4"/>
  <c r="AH159" i="4"/>
  <c r="AF159" i="4"/>
  <c r="AD159" i="4"/>
  <c r="AB159" i="4"/>
  <c r="Z159" i="4"/>
  <c r="X159" i="4"/>
  <c r="V159" i="4"/>
  <c r="T159" i="4"/>
  <c r="R159" i="4"/>
  <c r="AF158" i="4"/>
  <c r="Y158" i="4"/>
  <c r="R158" i="4"/>
  <c r="H158" i="4"/>
  <c r="F155" i="4"/>
  <c r="AM153" i="4"/>
  <c r="AK153" i="4"/>
  <c r="AI153" i="4"/>
  <c r="AG153" i="4"/>
  <c r="AE153" i="4"/>
  <c r="AC153" i="4"/>
  <c r="AA153" i="4"/>
  <c r="Y153" i="4"/>
  <c r="W153" i="4"/>
  <c r="U153" i="4"/>
  <c r="S153" i="4"/>
  <c r="M153" i="4"/>
  <c r="L153" i="4"/>
  <c r="K153" i="4"/>
  <c r="J153" i="4"/>
  <c r="I153" i="4"/>
  <c r="J155" i="4" s="1"/>
  <c r="H153" i="4"/>
  <c r="C155" i="4" s="1"/>
  <c r="F153" i="4"/>
  <c r="E153" i="4"/>
  <c r="D153" i="4"/>
  <c r="C153" i="4"/>
  <c r="B153" i="4"/>
  <c r="AN152" i="4"/>
  <c r="P152" i="4"/>
  <c r="N152" i="4"/>
  <c r="G152" i="4"/>
  <c r="AN151" i="4"/>
  <c r="P151" i="4"/>
  <c r="N151" i="4"/>
  <c r="G151" i="4"/>
  <c r="AN150" i="4"/>
  <c r="P150" i="4"/>
  <c r="N150" i="4"/>
  <c r="G150" i="4"/>
  <c r="AN149" i="4"/>
  <c r="P149" i="4"/>
  <c r="N149" i="4"/>
  <c r="G149" i="4"/>
  <c r="AN148" i="4"/>
  <c r="P148" i="4"/>
  <c r="N148" i="4"/>
  <c r="G148" i="4"/>
  <c r="AN147" i="4"/>
  <c r="P147" i="4"/>
  <c r="N147" i="4"/>
  <c r="G147" i="4"/>
  <c r="AN146" i="4"/>
  <c r="P146" i="4"/>
  <c r="N146" i="4"/>
  <c r="G146" i="4"/>
  <c r="AN145" i="4"/>
  <c r="P145" i="4"/>
  <c r="N145" i="4"/>
  <c r="G145" i="4"/>
  <c r="AN144" i="4"/>
  <c r="P144" i="4"/>
  <c r="N144" i="4"/>
  <c r="G144" i="4"/>
  <c r="AN143" i="4"/>
  <c r="P143" i="4"/>
  <c r="N143" i="4"/>
  <c r="G143" i="4"/>
  <c r="AN142" i="4"/>
  <c r="P142" i="4"/>
  <c r="N142" i="4"/>
  <c r="G142" i="4"/>
  <c r="AN141" i="4"/>
  <c r="P141" i="4"/>
  <c r="N141" i="4"/>
  <c r="G141" i="4"/>
  <c r="AN140" i="4"/>
  <c r="P140" i="4"/>
  <c r="N140" i="4"/>
  <c r="G140" i="4"/>
  <c r="AN139" i="4"/>
  <c r="P139" i="4"/>
  <c r="N139" i="4"/>
  <c r="G139" i="4"/>
  <c r="AN138" i="4"/>
  <c r="P138" i="4"/>
  <c r="N138" i="4"/>
  <c r="G138" i="4"/>
  <c r="AN137" i="4"/>
  <c r="P137" i="4"/>
  <c r="N137" i="4"/>
  <c r="G137" i="4"/>
  <c r="AN136" i="4"/>
  <c r="P136" i="4"/>
  <c r="N136" i="4"/>
  <c r="G136" i="4"/>
  <c r="AN135" i="4"/>
  <c r="P135" i="4"/>
  <c r="N135" i="4"/>
  <c r="G135" i="4"/>
  <c r="AN134" i="4"/>
  <c r="P134" i="4"/>
  <c r="N134" i="4"/>
  <c r="G134" i="4"/>
  <c r="AN133" i="4"/>
  <c r="P133" i="4"/>
  <c r="N133" i="4"/>
  <c r="G133" i="4"/>
  <c r="AN132" i="4"/>
  <c r="P132" i="4"/>
  <c r="N132" i="4"/>
  <c r="G132" i="4"/>
  <c r="AN131" i="4"/>
  <c r="P131" i="4"/>
  <c r="N131" i="4"/>
  <c r="G131" i="4"/>
  <c r="AN130" i="4"/>
  <c r="P130" i="4"/>
  <c r="N130" i="4"/>
  <c r="G130" i="4"/>
  <c r="AN129" i="4"/>
  <c r="P129" i="4"/>
  <c r="N129" i="4"/>
  <c r="G129" i="4"/>
  <c r="AN128" i="4"/>
  <c r="P128" i="4"/>
  <c r="N128" i="4"/>
  <c r="G128" i="4"/>
  <c r="AN127" i="4"/>
  <c r="P127" i="4"/>
  <c r="N127" i="4"/>
  <c r="G127" i="4"/>
  <c r="AN126" i="4"/>
  <c r="P126" i="4"/>
  <c r="N126" i="4"/>
  <c r="G126" i="4"/>
  <c r="AN125" i="4"/>
  <c r="P125" i="4"/>
  <c r="N125" i="4"/>
  <c r="N153" i="4" s="1"/>
  <c r="G125" i="4"/>
  <c r="AN124" i="4"/>
  <c r="P124" i="4"/>
  <c r="N124" i="4"/>
  <c r="G124" i="4"/>
  <c r="AN123" i="4"/>
  <c r="Q123" i="4"/>
  <c r="P123" i="4"/>
  <c r="N123" i="4"/>
  <c r="G123" i="4"/>
  <c r="A123" i="4"/>
  <c r="A124" i="4" s="1"/>
  <c r="AN122" i="4"/>
  <c r="AN153" i="4" s="1"/>
  <c r="Q122" i="4"/>
  <c r="P122" i="4"/>
  <c r="N122" i="4"/>
  <c r="G122" i="4"/>
  <c r="AL120" i="4"/>
  <c r="AJ120" i="4"/>
  <c r="AH120" i="4"/>
  <c r="AF120" i="4"/>
  <c r="AD120" i="4"/>
  <c r="AB120" i="4"/>
  <c r="Z120" i="4"/>
  <c r="X120" i="4"/>
  <c r="V120" i="4"/>
  <c r="T120" i="4"/>
  <c r="R120" i="4"/>
  <c r="AF119" i="4"/>
  <c r="Y119" i="4"/>
  <c r="R119" i="4"/>
  <c r="H119" i="4"/>
  <c r="F116" i="4"/>
  <c r="AM114" i="4"/>
  <c r="AK114" i="4"/>
  <c r="AI114" i="4"/>
  <c r="AG114" i="4"/>
  <c r="AE114" i="4"/>
  <c r="AC114" i="4"/>
  <c r="AA114" i="4"/>
  <c r="Y114" i="4"/>
  <c r="W114" i="4"/>
  <c r="U114" i="4"/>
  <c r="S114" i="4"/>
  <c r="M114" i="4"/>
  <c r="L114" i="4"/>
  <c r="C116" i="4" s="1"/>
  <c r="C117" i="4" s="1"/>
  <c r="C156" i="4" s="1"/>
  <c r="K114" i="4"/>
  <c r="J114" i="4"/>
  <c r="I114" i="4"/>
  <c r="J116" i="4" s="1"/>
  <c r="H114" i="4"/>
  <c r="F114" i="4"/>
  <c r="E114" i="4"/>
  <c r="D114" i="4"/>
  <c r="C114" i="4"/>
  <c r="B114" i="4"/>
  <c r="B115" i="4" s="1"/>
  <c r="AN113" i="4"/>
  <c r="P113" i="4"/>
  <c r="N113" i="4"/>
  <c r="G113" i="4"/>
  <c r="AN112" i="4"/>
  <c r="P112" i="4"/>
  <c r="N112" i="4"/>
  <c r="G112" i="4"/>
  <c r="AN111" i="4"/>
  <c r="P111" i="4"/>
  <c r="N111" i="4"/>
  <c r="G111" i="4"/>
  <c r="AN110" i="4"/>
  <c r="P110" i="4"/>
  <c r="N110" i="4"/>
  <c r="G110" i="4"/>
  <c r="AN109" i="4"/>
  <c r="P109" i="4"/>
  <c r="N109" i="4"/>
  <c r="G109" i="4"/>
  <c r="AN108" i="4"/>
  <c r="P108" i="4"/>
  <c r="N108" i="4"/>
  <c r="G108" i="4"/>
  <c r="AN107" i="4"/>
  <c r="P107" i="4"/>
  <c r="N107" i="4"/>
  <c r="G107" i="4"/>
  <c r="AN106" i="4"/>
  <c r="P106" i="4"/>
  <c r="N106" i="4"/>
  <c r="G106" i="4"/>
  <c r="AN105" i="4"/>
  <c r="P105" i="4"/>
  <c r="N105" i="4"/>
  <c r="G105" i="4"/>
  <c r="AN104" i="4"/>
  <c r="P104" i="4"/>
  <c r="N104" i="4"/>
  <c r="G104" i="4"/>
  <c r="AN103" i="4"/>
  <c r="P103" i="4"/>
  <c r="N103" i="4"/>
  <c r="G103" i="4"/>
  <c r="AN102" i="4"/>
  <c r="P102" i="4"/>
  <c r="N102" i="4"/>
  <c r="G102" i="4"/>
  <c r="AN101" i="4"/>
  <c r="P101" i="4"/>
  <c r="N101" i="4"/>
  <c r="G101" i="4"/>
  <c r="AN100" i="4"/>
  <c r="P100" i="4"/>
  <c r="N100" i="4"/>
  <c r="G100" i="4"/>
  <c r="AN99" i="4"/>
  <c r="P99" i="4"/>
  <c r="N99" i="4"/>
  <c r="G99" i="4"/>
  <c r="AN98" i="4"/>
  <c r="P98" i="4"/>
  <c r="N98" i="4"/>
  <c r="G98" i="4"/>
  <c r="AN97" i="4"/>
  <c r="P97" i="4"/>
  <c r="N97" i="4"/>
  <c r="G97" i="4"/>
  <c r="AN96" i="4"/>
  <c r="P96" i="4"/>
  <c r="N96" i="4"/>
  <c r="G96" i="4"/>
  <c r="AN95" i="4"/>
  <c r="P95" i="4"/>
  <c r="N95" i="4"/>
  <c r="G95" i="4"/>
  <c r="AN94" i="4"/>
  <c r="P94" i="4"/>
  <c r="N94" i="4"/>
  <c r="G94" i="4"/>
  <c r="AN93" i="4"/>
  <c r="P93" i="4"/>
  <c r="N93" i="4"/>
  <c r="G93" i="4"/>
  <c r="AN92" i="4"/>
  <c r="P92" i="4"/>
  <c r="N92" i="4"/>
  <c r="G92" i="4"/>
  <c r="AN91" i="4"/>
  <c r="P91" i="4"/>
  <c r="N91" i="4"/>
  <c r="G91" i="4"/>
  <c r="AN90" i="4"/>
  <c r="P90" i="4"/>
  <c r="N90" i="4"/>
  <c r="G90" i="4"/>
  <c r="AN89" i="4"/>
  <c r="P89" i="4"/>
  <c r="N89" i="4"/>
  <c r="G89" i="4"/>
  <c r="AN88" i="4"/>
  <c r="P88" i="4"/>
  <c r="N88" i="4"/>
  <c r="G88" i="4"/>
  <c r="AN87" i="4"/>
  <c r="P87" i="4"/>
  <c r="N87" i="4"/>
  <c r="G87" i="4"/>
  <c r="AN86" i="4"/>
  <c r="P86" i="4"/>
  <c r="N86" i="4"/>
  <c r="G86" i="4"/>
  <c r="AN85" i="4"/>
  <c r="P85" i="4"/>
  <c r="N85" i="4"/>
  <c r="G85" i="4"/>
  <c r="A85" i="4"/>
  <c r="Q85" i="4" s="1"/>
  <c r="AN84" i="4"/>
  <c r="P84" i="4"/>
  <c r="N84" i="4"/>
  <c r="G84" i="4"/>
  <c r="A84" i="4"/>
  <c r="Q84" i="4" s="1"/>
  <c r="AN83" i="4"/>
  <c r="Q83" i="4"/>
  <c r="P83" i="4"/>
  <c r="N83" i="4"/>
  <c r="G83" i="4"/>
  <c r="G114" i="4" s="1"/>
  <c r="AL81" i="4"/>
  <c r="AJ81" i="4"/>
  <c r="AH81" i="4"/>
  <c r="AF81" i="4"/>
  <c r="AD81" i="4"/>
  <c r="AB81" i="4"/>
  <c r="Z81" i="4"/>
  <c r="X81" i="4"/>
  <c r="V81" i="4"/>
  <c r="T81" i="4"/>
  <c r="R81" i="4"/>
  <c r="AF80" i="4"/>
  <c r="Y80" i="4"/>
  <c r="R80" i="4"/>
  <c r="H80" i="4"/>
  <c r="C77" i="4"/>
  <c r="C78" i="4" s="1"/>
  <c r="B76" i="4"/>
  <c r="AM75" i="4"/>
  <c r="AK75" i="4"/>
  <c r="AI75" i="4"/>
  <c r="AG75" i="4"/>
  <c r="AE75" i="4"/>
  <c r="AC75" i="4"/>
  <c r="AA75" i="4"/>
  <c r="Y75" i="4"/>
  <c r="W75" i="4"/>
  <c r="U75" i="4"/>
  <c r="S75" i="4"/>
  <c r="M75" i="4"/>
  <c r="L75" i="4"/>
  <c r="K75" i="4"/>
  <c r="J75" i="4"/>
  <c r="I75" i="4"/>
  <c r="J77" i="4" s="1"/>
  <c r="H75" i="4"/>
  <c r="F75" i="4"/>
  <c r="E75" i="4"/>
  <c r="D75" i="4"/>
  <c r="F77" i="4" s="1"/>
  <c r="C75" i="4"/>
  <c r="B75" i="4"/>
  <c r="AN74" i="4"/>
  <c r="AN73" i="4"/>
  <c r="G73" i="4"/>
  <c r="AN72" i="4"/>
  <c r="G72" i="4"/>
  <c r="AN71" i="4"/>
  <c r="P71" i="4"/>
  <c r="N71" i="4"/>
  <c r="G71" i="4"/>
  <c r="AN70" i="4"/>
  <c r="P70" i="4"/>
  <c r="N70" i="4"/>
  <c r="G70" i="4"/>
  <c r="AN69" i="4"/>
  <c r="P69" i="4"/>
  <c r="N69" i="4"/>
  <c r="G69" i="4"/>
  <c r="AN68" i="4"/>
  <c r="P68" i="4"/>
  <c r="N68" i="4"/>
  <c r="G68" i="4"/>
  <c r="AN67" i="4"/>
  <c r="P67" i="4"/>
  <c r="N67" i="4"/>
  <c r="G67" i="4"/>
  <c r="AN66" i="4"/>
  <c r="P66" i="4"/>
  <c r="N66" i="4"/>
  <c r="G66" i="4"/>
  <c r="AN65" i="4"/>
  <c r="P65" i="4"/>
  <c r="N65" i="4"/>
  <c r="G65" i="4"/>
  <c r="AN64" i="4"/>
  <c r="P64" i="4"/>
  <c r="N64" i="4"/>
  <c r="G64" i="4"/>
  <c r="AN63" i="4"/>
  <c r="P63" i="4"/>
  <c r="N63" i="4"/>
  <c r="G63" i="4"/>
  <c r="AN62" i="4"/>
  <c r="P62" i="4"/>
  <c r="N62" i="4"/>
  <c r="G62" i="4"/>
  <c r="AN61" i="4"/>
  <c r="P61" i="4"/>
  <c r="N61" i="4"/>
  <c r="G61" i="4"/>
  <c r="AN60" i="4"/>
  <c r="P60" i="4"/>
  <c r="N60" i="4"/>
  <c r="G60" i="4"/>
  <c r="AN59" i="4"/>
  <c r="P59" i="4"/>
  <c r="N59" i="4"/>
  <c r="G59" i="4"/>
  <c r="AN58" i="4"/>
  <c r="P58" i="4"/>
  <c r="N58" i="4"/>
  <c r="G58" i="4"/>
  <c r="AN57" i="4"/>
  <c r="P57" i="4"/>
  <c r="N57" i="4"/>
  <c r="G57" i="4"/>
  <c r="AN56" i="4"/>
  <c r="P56" i="4"/>
  <c r="N56" i="4"/>
  <c r="G56" i="4"/>
  <c r="AN55" i="4"/>
  <c r="P55" i="4"/>
  <c r="N55" i="4"/>
  <c r="G55" i="4"/>
  <c r="AN54" i="4"/>
  <c r="P54" i="4"/>
  <c r="N54" i="4"/>
  <c r="G54" i="4"/>
  <c r="AN53" i="4"/>
  <c r="P53" i="4"/>
  <c r="N53" i="4"/>
  <c r="G53" i="4"/>
  <c r="AN52" i="4"/>
  <c r="P52" i="4"/>
  <c r="N52" i="4"/>
  <c r="G52" i="4"/>
  <c r="AN51" i="4"/>
  <c r="P51" i="4"/>
  <c r="N51" i="4"/>
  <c r="G51" i="4"/>
  <c r="AN50" i="4"/>
  <c r="P50" i="4"/>
  <c r="N50" i="4"/>
  <c r="G50" i="4"/>
  <c r="AN49" i="4"/>
  <c r="P49" i="4"/>
  <c r="N49" i="4"/>
  <c r="G49" i="4"/>
  <c r="AN48" i="4"/>
  <c r="P48" i="4"/>
  <c r="N48" i="4"/>
  <c r="G48" i="4"/>
  <c r="AN47" i="4"/>
  <c r="P47" i="4"/>
  <c r="N47" i="4"/>
  <c r="G47" i="4"/>
  <c r="AN46" i="4"/>
  <c r="P46" i="4"/>
  <c r="N46" i="4"/>
  <c r="G46" i="4"/>
  <c r="AN45" i="4"/>
  <c r="P45" i="4"/>
  <c r="N45" i="4"/>
  <c r="G45" i="4"/>
  <c r="AN44" i="4"/>
  <c r="AN75" i="4" s="1"/>
  <c r="P44" i="4"/>
  <c r="N44" i="4"/>
  <c r="G44" i="4"/>
  <c r="AL42" i="4"/>
  <c r="AJ42" i="4"/>
  <c r="AH42" i="4"/>
  <c r="AF42" i="4"/>
  <c r="AB42" i="4"/>
  <c r="Z42" i="4"/>
  <c r="X42" i="4"/>
  <c r="V42" i="4"/>
  <c r="T42" i="4"/>
  <c r="R42" i="4"/>
  <c r="AF41" i="4"/>
  <c r="Y41" i="4"/>
  <c r="R41" i="4"/>
  <c r="H41" i="4"/>
  <c r="AM36" i="4"/>
  <c r="AK36" i="4"/>
  <c r="AI36" i="4"/>
  <c r="AG36" i="4"/>
  <c r="AE36" i="4"/>
  <c r="AC36" i="4"/>
  <c r="AA36" i="4"/>
  <c r="Y36" i="4"/>
  <c r="W36" i="4"/>
  <c r="U36" i="4"/>
  <c r="S36" i="4"/>
  <c r="P36" i="4"/>
  <c r="M36" i="4"/>
  <c r="L36" i="4"/>
  <c r="K36" i="4"/>
  <c r="J36" i="4"/>
  <c r="I36" i="4"/>
  <c r="J38" i="4" s="1"/>
  <c r="H36" i="4"/>
  <c r="F36" i="4"/>
  <c r="E36" i="4"/>
  <c r="D36" i="4"/>
  <c r="F38" i="4" s="1"/>
  <c r="C36" i="4"/>
  <c r="B36" i="4"/>
  <c r="AN35" i="4"/>
  <c r="P35" i="4"/>
  <c r="N35" i="4"/>
  <c r="G35" i="4"/>
  <c r="AN34" i="4"/>
  <c r="P34" i="4"/>
  <c r="N34" i="4"/>
  <c r="G34" i="4"/>
  <c r="AN33" i="4"/>
  <c r="P33" i="4"/>
  <c r="N33" i="4"/>
  <c r="G33" i="4"/>
  <c r="AN32" i="4"/>
  <c r="P32" i="4"/>
  <c r="N32" i="4"/>
  <c r="G32" i="4"/>
  <c r="AN31" i="4"/>
  <c r="P31" i="4"/>
  <c r="N31" i="4"/>
  <c r="G31" i="4"/>
  <c r="AN30" i="4"/>
  <c r="P30" i="4"/>
  <c r="N30" i="4"/>
  <c r="G30" i="4"/>
  <c r="AN29" i="4"/>
  <c r="P29" i="4"/>
  <c r="N29" i="4"/>
  <c r="G29" i="4"/>
  <c r="AN28" i="4"/>
  <c r="P28" i="4"/>
  <c r="N28" i="4"/>
  <c r="G28" i="4"/>
  <c r="AN27" i="4"/>
  <c r="P27" i="4"/>
  <c r="N27" i="4"/>
  <c r="G27" i="4"/>
  <c r="AN26" i="4"/>
  <c r="P26" i="4"/>
  <c r="N26" i="4"/>
  <c r="G26" i="4"/>
  <c r="AN25" i="4"/>
  <c r="P25" i="4"/>
  <c r="N25" i="4"/>
  <c r="G25" i="4"/>
  <c r="AN24" i="4"/>
  <c r="P24" i="4"/>
  <c r="N24" i="4"/>
  <c r="G24" i="4"/>
  <c r="AN23" i="4"/>
  <c r="P23" i="4"/>
  <c r="N23" i="4"/>
  <c r="G23" i="4"/>
  <c r="AN22" i="4"/>
  <c r="P22" i="4"/>
  <c r="N22" i="4"/>
  <c r="G22" i="4"/>
  <c r="AN21" i="4"/>
  <c r="P21" i="4"/>
  <c r="N21" i="4"/>
  <c r="G21" i="4"/>
  <c r="AN20" i="4"/>
  <c r="P20" i="4"/>
  <c r="N20" i="4"/>
  <c r="G20" i="4"/>
  <c r="AN19" i="4"/>
  <c r="P19" i="4"/>
  <c r="N19" i="4"/>
  <c r="G19" i="4"/>
  <c r="AN18" i="4"/>
  <c r="P18" i="4"/>
  <c r="N18" i="4"/>
  <c r="G18" i="4"/>
  <c r="AN17" i="4"/>
  <c r="P17" i="4"/>
  <c r="N17" i="4"/>
  <c r="G17" i="4"/>
  <c r="AN16" i="4"/>
  <c r="P16" i="4"/>
  <c r="N16" i="4"/>
  <c r="G16" i="4"/>
  <c r="AN15" i="4"/>
  <c r="P15" i="4"/>
  <c r="N15" i="4"/>
  <c r="G15" i="4"/>
  <c r="AN14" i="4"/>
  <c r="P14" i="4"/>
  <c r="N14" i="4"/>
  <c r="G14" i="4"/>
  <c r="AN13" i="4"/>
  <c r="P13" i="4"/>
  <c r="N13" i="4"/>
  <c r="G13" i="4"/>
  <c r="AN12" i="4"/>
  <c r="P12" i="4"/>
  <c r="N12" i="4"/>
  <c r="G12" i="4"/>
  <c r="AN11" i="4"/>
  <c r="P11" i="4"/>
  <c r="N11" i="4"/>
  <c r="G11" i="4"/>
  <c r="AN10" i="4"/>
  <c r="P10" i="4"/>
  <c r="N10" i="4"/>
  <c r="G10" i="4"/>
  <c r="AN9" i="4"/>
  <c r="P9" i="4"/>
  <c r="N9" i="4"/>
  <c r="G9" i="4"/>
  <c r="AN8" i="4"/>
  <c r="P8" i="4"/>
  <c r="N8" i="4"/>
  <c r="G8" i="4"/>
  <c r="A8" i="4"/>
  <c r="AN7" i="4"/>
  <c r="AN36" i="4" s="1"/>
  <c r="P7" i="4"/>
  <c r="N7" i="4"/>
  <c r="G7" i="4"/>
  <c r="A7" i="4"/>
  <c r="Q7" i="4" s="1"/>
  <c r="AN6" i="4"/>
  <c r="P6" i="4"/>
  <c r="N6" i="4"/>
  <c r="G6" i="4"/>
  <c r="A6" i="4"/>
  <c r="Q6" i="4" s="1"/>
  <c r="AN5" i="4"/>
  <c r="Q5" i="4"/>
  <c r="N5" i="4"/>
  <c r="G5" i="4"/>
  <c r="G36" i="4" s="1"/>
  <c r="AF2" i="4"/>
  <c r="Y2" i="4"/>
  <c r="R2" i="4"/>
  <c r="H2" i="4"/>
  <c r="AN465" i="3"/>
  <c r="AM465" i="3"/>
  <c r="AK465" i="3"/>
  <c r="AI465" i="3"/>
  <c r="AG465" i="3"/>
  <c r="AE465" i="3"/>
  <c r="AC465" i="3"/>
  <c r="AA465" i="3"/>
  <c r="Y465" i="3"/>
  <c r="W465" i="3"/>
  <c r="U465" i="3"/>
  <c r="S465" i="3"/>
  <c r="M465" i="3"/>
  <c r="L465" i="3"/>
  <c r="K465" i="3"/>
  <c r="J465" i="3"/>
  <c r="I465" i="3"/>
  <c r="J467" i="3" s="1"/>
  <c r="H465" i="3"/>
  <c r="C467" i="3" s="1"/>
  <c r="F465" i="3"/>
  <c r="E465" i="3"/>
  <c r="D465" i="3"/>
  <c r="F467" i="3" s="1"/>
  <c r="C465" i="3"/>
  <c r="B465" i="3"/>
  <c r="AN464" i="3"/>
  <c r="P464" i="3"/>
  <c r="N464" i="3"/>
  <c r="G464" i="3"/>
  <c r="AN463" i="3"/>
  <c r="P463" i="3"/>
  <c r="N463" i="3"/>
  <c r="G463" i="3"/>
  <c r="AN462" i="3"/>
  <c r="P462" i="3"/>
  <c r="N462" i="3"/>
  <c r="G462" i="3"/>
  <c r="AN461" i="3"/>
  <c r="P461" i="3"/>
  <c r="N461" i="3"/>
  <c r="G461" i="3"/>
  <c r="AN460" i="3"/>
  <c r="P460" i="3"/>
  <c r="N460" i="3"/>
  <c r="G460" i="3"/>
  <c r="AN459" i="3"/>
  <c r="P459" i="3"/>
  <c r="N459" i="3"/>
  <c r="G459" i="3"/>
  <c r="AN458" i="3"/>
  <c r="P458" i="3"/>
  <c r="N458" i="3"/>
  <c r="G458" i="3"/>
  <c r="AN457" i="3"/>
  <c r="P457" i="3"/>
  <c r="N457" i="3"/>
  <c r="G457" i="3"/>
  <c r="AN456" i="3"/>
  <c r="P456" i="3"/>
  <c r="N456" i="3"/>
  <c r="G456" i="3"/>
  <c r="AN455" i="3"/>
  <c r="P455" i="3"/>
  <c r="N455" i="3"/>
  <c r="G455" i="3"/>
  <c r="AN454" i="3"/>
  <c r="P454" i="3"/>
  <c r="N454" i="3"/>
  <c r="G454" i="3"/>
  <c r="AN453" i="3"/>
  <c r="P453" i="3"/>
  <c r="N453" i="3"/>
  <c r="G453" i="3"/>
  <c r="AN452" i="3"/>
  <c r="P452" i="3"/>
  <c r="N452" i="3"/>
  <c r="G452" i="3"/>
  <c r="AN451" i="3"/>
  <c r="P451" i="3"/>
  <c r="N451" i="3"/>
  <c r="G451" i="3"/>
  <c r="AN450" i="3"/>
  <c r="P450" i="3"/>
  <c r="N450" i="3"/>
  <c r="G450" i="3"/>
  <c r="AN449" i="3"/>
  <c r="P449" i="3"/>
  <c r="N449" i="3"/>
  <c r="G449" i="3"/>
  <c r="AN448" i="3"/>
  <c r="P448" i="3"/>
  <c r="N448" i="3"/>
  <c r="G448" i="3"/>
  <c r="AN447" i="3"/>
  <c r="P447" i="3"/>
  <c r="N447" i="3"/>
  <c r="G447" i="3"/>
  <c r="AN446" i="3"/>
  <c r="P446" i="3"/>
  <c r="N446" i="3"/>
  <c r="G446" i="3"/>
  <c r="AN445" i="3"/>
  <c r="P445" i="3"/>
  <c r="N445" i="3"/>
  <c r="G445" i="3"/>
  <c r="AN444" i="3"/>
  <c r="P444" i="3"/>
  <c r="N444" i="3"/>
  <c r="G444" i="3"/>
  <c r="AN443" i="3"/>
  <c r="P443" i="3"/>
  <c r="N443" i="3"/>
  <c r="G443" i="3"/>
  <c r="AN442" i="3"/>
  <c r="P442" i="3"/>
  <c r="N442" i="3"/>
  <c r="G442" i="3"/>
  <c r="AN441" i="3"/>
  <c r="P441" i="3"/>
  <c r="N441" i="3"/>
  <c r="G441" i="3"/>
  <c r="AN440" i="3"/>
  <c r="P440" i="3"/>
  <c r="N440" i="3"/>
  <c r="G440" i="3"/>
  <c r="AN439" i="3"/>
  <c r="P439" i="3"/>
  <c r="N439" i="3"/>
  <c r="G439" i="3"/>
  <c r="AN438" i="3"/>
  <c r="P438" i="3"/>
  <c r="N438" i="3"/>
  <c r="G438" i="3"/>
  <c r="AN437" i="3"/>
  <c r="P437" i="3"/>
  <c r="N437" i="3"/>
  <c r="G437" i="3"/>
  <c r="AN436" i="3"/>
  <c r="P436" i="3"/>
  <c r="N436" i="3"/>
  <c r="G436" i="3"/>
  <c r="AN435" i="3"/>
  <c r="P435" i="3"/>
  <c r="N435" i="3"/>
  <c r="G435" i="3"/>
  <c r="A435" i="3"/>
  <c r="Q435" i="3" s="1"/>
  <c r="AN434" i="3"/>
  <c r="Q434" i="3"/>
  <c r="P434" i="3"/>
  <c r="N434" i="3"/>
  <c r="G434" i="3"/>
  <c r="AL432" i="3"/>
  <c r="AJ432" i="3"/>
  <c r="AH432" i="3"/>
  <c r="AF432" i="3"/>
  <c r="AD432" i="3"/>
  <c r="AB432" i="3"/>
  <c r="Z432" i="3"/>
  <c r="X432" i="3"/>
  <c r="V432" i="3"/>
  <c r="T432" i="3"/>
  <c r="R432" i="3"/>
  <c r="AA431" i="3"/>
  <c r="C428" i="3"/>
  <c r="AM426" i="3"/>
  <c r="AK426" i="3"/>
  <c r="AI426" i="3"/>
  <c r="AG426" i="3"/>
  <c r="AE426" i="3"/>
  <c r="AC426" i="3"/>
  <c r="AA426" i="3"/>
  <c r="Y426" i="3"/>
  <c r="W426" i="3"/>
  <c r="U426" i="3"/>
  <c r="S426" i="3"/>
  <c r="M426" i="3"/>
  <c r="L426" i="3"/>
  <c r="K426" i="3"/>
  <c r="J426" i="3"/>
  <c r="I426" i="3"/>
  <c r="J428" i="3" s="1"/>
  <c r="H426" i="3"/>
  <c r="F426" i="3"/>
  <c r="E426" i="3"/>
  <c r="D426" i="3"/>
  <c r="F428" i="3" s="1"/>
  <c r="C426" i="3"/>
  <c r="B426" i="3"/>
  <c r="AN425" i="3"/>
  <c r="P425" i="3"/>
  <c r="N425" i="3"/>
  <c r="G425" i="3"/>
  <c r="AN424" i="3"/>
  <c r="P424" i="3"/>
  <c r="N424" i="3"/>
  <c r="G424" i="3"/>
  <c r="AN423" i="3"/>
  <c r="P423" i="3"/>
  <c r="N423" i="3"/>
  <c r="G423" i="3"/>
  <c r="AN422" i="3"/>
  <c r="P422" i="3"/>
  <c r="N422" i="3"/>
  <c r="G422" i="3"/>
  <c r="AN421" i="3"/>
  <c r="P421" i="3"/>
  <c r="N421" i="3"/>
  <c r="G421" i="3"/>
  <c r="AN420" i="3"/>
  <c r="P420" i="3"/>
  <c r="N420" i="3"/>
  <c r="G420" i="3"/>
  <c r="AN419" i="3"/>
  <c r="P419" i="3"/>
  <c r="N419" i="3"/>
  <c r="G419" i="3"/>
  <c r="AN418" i="3"/>
  <c r="P418" i="3"/>
  <c r="N418" i="3"/>
  <c r="G418" i="3"/>
  <c r="AN417" i="3"/>
  <c r="P417" i="3"/>
  <c r="N417" i="3"/>
  <c r="G417" i="3"/>
  <c r="AN416" i="3"/>
  <c r="P416" i="3"/>
  <c r="N416" i="3"/>
  <c r="G416" i="3"/>
  <c r="AN415" i="3"/>
  <c r="P415" i="3"/>
  <c r="N415" i="3"/>
  <c r="G415" i="3"/>
  <c r="AN414" i="3"/>
  <c r="P414" i="3"/>
  <c r="N414" i="3"/>
  <c r="G414" i="3"/>
  <c r="AN413" i="3"/>
  <c r="P413" i="3"/>
  <c r="N413" i="3"/>
  <c r="G413" i="3"/>
  <c r="AN412" i="3"/>
  <c r="P412" i="3"/>
  <c r="N412" i="3"/>
  <c r="G412" i="3"/>
  <c r="AN411" i="3"/>
  <c r="P411" i="3"/>
  <c r="N411" i="3"/>
  <c r="G411" i="3"/>
  <c r="AN410" i="3"/>
  <c r="P410" i="3"/>
  <c r="N410" i="3"/>
  <c r="G410" i="3"/>
  <c r="AN409" i="3"/>
  <c r="P409" i="3"/>
  <c r="N409" i="3"/>
  <c r="G409" i="3"/>
  <c r="AN408" i="3"/>
  <c r="P408" i="3"/>
  <c r="N408" i="3"/>
  <c r="G408" i="3"/>
  <c r="AN407" i="3"/>
  <c r="P407" i="3"/>
  <c r="N407" i="3"/>
  <c r="G407" i="3"/>
  <c r="AN406" i="3"/>
  <c r="P406" i="3"/>
  <c r="N406" i="3"/>
  <c r="G406" i="3"/>
  <c r="AN405" i="3"/>
  <c r="P405" i="3"/>
  <c r="N405" i="3"/>
  <c r="G405" i="3"/>
  <c r="AN404" i="3"/>
  <c r="P404" i="3"/>
  <c r="N404" i="3"/>
  <c r="G404" i="3"/>
  <c r="AN403" i="3"/>
  <c r="P403" i="3"/>
  <c r="N403" i="3"/>
  <c r="G403" i="3"/>
  <c r="AN402" i="3"/>
  <c r="P402" i="3"/>
  <c r="N402" i="3"/>
  <c r="G402" i="3"/>
  <c r="AN401" i="3"/>
  <c r="P401" i="3"/>
  <c r="N401" i="3"/>
  <c r="G401" i="3"/>
  <c r="AN400" i="3"/>
  <c r="P400" i="3"/>
  <c r="N400" i="3"/>
  <c r="G400" i="3"/>
  <c r="AN399" i="3"/>
  <c r="P399" i="3"/>
  <c r="N399" i="3"/>
  <c r="G399" i="3"/>
  <c r="AN398" i="3"/>
  <c r="P398" i="3"/>
  <c r="N398" i="3"/>
  <c r="G398" i="3"/>
  <c r="AN397" i="3"/>
  <c r="P397" i="3"/>
  <c r="N397" i="3"/>
  <c r="G397" i="3"/>
  <c r="AN396" i="3"/>
  <c r="P396" i="3"/>
  <c r="N396" i="3"/>
  <c r="G396" i="3"/>
  <c r="A396" i="3"/>
  <c r="A397" i="3" s="1"/>
  <c r="A398" i="3" s="1"/>
  <c r="AN395" i="3"/>
  <c r="AN426" i="3" s="1"/>
  <c r="Q395" i="3"/>
  <c r="P395" i="3"/>
  <c r="N395" i="3"/>
  <c r="G395" i="3"/>
  <c r="G426" i="3" s="1"/>
  <c r="AL393" i="3"/>
  <c r="AJ393" i="3"/>
  <c r="AH393" i="3"/>
  <c r="AF393" i="3"/>
  <c r="AD393" i="3"/>
  <c r="AB393" i="3"/>
  <c r="Z393" i="3"/>
  <c r="X393" i="3"/>
  <c r="V393" i="3"/>
  <c r="T393" i="3"/>
  <c r="R393" i="3"/>
  <c r="AA392" i="3"/>
  <c r="AM387" i="3"/>
  <c r="AK387" i="3"/>
  <c r="AI387" i="3"/>
  <c r="AG387" i="3"/>
  <c r="AE387" i="3"/>
  <c r="AC387" i="3"/>
  <c r="AA387" i="3"/>
  <c r="Y387" i="3"/>
  <c r="W387" i="3"/>
  <c r="U387" i="3"/>
  <c r="S387" i="3"/>
  <c r="M387" i="3"/>
  <c r="L387" i="3"/>
  <c r="K387" i="3"/>
  <c r="J387" i="3"/>
  <c r="I387" i="3"/>
  <c r="J389" i="3" s="1"/>
  <c r="H387" i="3"/>
  <c r="C389" i="3" s="1"/>
  <c r="F387" i="3"/>
  <c r="E387" i="3"/>
  <c r="D387" i="3"/>
  <c r="F389" i="3" s="1"/>
  <c r="C387" i="3"/>
  <c r="B387" i="3"/>
  <c r="AN386" i="3"/>
  <c r="P386" i="3"/>
  <c r="N386" i="3"/>
  <c r="G386" i="3"/>
  <c r="AN385" i="3"/>
  <c r="P385" i="3"/>
  <c r="N385" i="3"/>
  <c r="G385" i="3"/>
  <c r="AN384" i="3"/>
  <c r="P384" i="3"/>
  <c r="N384" i="3"/>
  <c r="G384" i="3"/>
  <c r="AN383" i="3"/>
  <c r="P383" i="3"/>
  <c r="N383" i="3"/>
  <c r="G383" i="3"/>
  <c r="AN382" i="3"/>
  <c r="P382" i="3"/>
  <c r="N382" i="3"/>
  <c r="G382" i="3"/>
  <c r="AN381" i="3"/>
  <c r="P381" i="3"/>
  <c r="N381" i="3"/>
  <c r="G381" i="3"/>
  <c r="AN380" i="3"/>
  <c r="P380" i="3"/>
  <c r="N380" i="3"/>
  <c r="G380" i="3"/>
  <c r="AN379" i="3"/>
  <c r="P379" i="3"/>
  <c r="N379" i="3"/>
  <c r="G379" i="3"/>
  <c r="AN378" i="3"/>
  <c r="P378" i="3"/>
  <c r="N378" i="3"/>
  <c r="G378" i="3"/>
  <c r="AN377" i="3"/>
  <c r="P377" i="3"/>
  <c r="N377" i="3"/>
  <c r="G377" i="3"/>
  <c r="AN376" i="3"/>
  <c r="P376" i="3"/>
  <c r="N376" i="3"/>
  <c r="G376" i="3"/>
  <c r="AN375" i="3"/>
  <c r="P375" i="3"/>
  <c r="N375" i="3"/>
  <c r="G375" i="3"/>
  <c r="AN374" i="3"/>
  <c r="P374" i="3"/>
  <c r="N374" i="3"/>
  <c r="G374" i="3"/>
  <c r="AN373" i="3"/>
  <c r="P373" i="3"/>
  <c r="N373" i="3"/>
  <c r="G373" i="3"/>
  <c r="AN372" i="3"/>
  <c r="P372" i="3"/>
  <c r="N372" i="3"/>
  <c r="G372" i="3"/>
  <c r="AN371" i="3"/>
  <c r="P371" i="3"/>
  <c r="N371" i="3"/>
  <c r="G371" i="3"/>
  <c r="AN370" i="3"/>
  <c r="P370" i="3"/>
  <c r="N370" i="3"/>
  <c r="G370" i="3"/>
  <c r="AN369" i="3"/>
  <c r="P369" i="3"/>
  <c r="N369" i="3"/>
  <c r="G369" i="3"/>
  <c r="AN368" i="3"/>
  <c r="P368" i="3"/>
  <c r="N368" i="3"/>
  <c r="G368" i="3"/>
  <c r="AN367" i="3"/>
  <c r="P367" i="3"/>
  <c r="N367" i="3"/>
  <c r="G367" i="3"/>
  <c r="AN366" i="3"/>
  <c r="P366" i="3"/>
  <c r="N366" i="3"/>
  <c r="G366" i="3"/>
  <c r="AN365" i="3"/>
  <c r="P365" i="3"/>
  <c r="N365" i="3"/>
  <c r="G365" i="3"/>
  <c r="AN364" i="3"/>
  <c r="P364" i="3"/>
  <c r="N364" i="3"/>
  <c r="G364" i="3"/>
  <c r="AN363" i="3"/>
  <c r="P363" i="3"/>
  <c r="N363" i="3"/>
  <c r="G363" i="3"/>
  <c r="AN362" i="3"/>
  <c r="P362" i="3"/>
  <c r="N362" i="3"/>
  <c r="G362" i="3"/>
  <c r="AN361" i="3"/>
  <c r="P361" i="3"/>
  <c r="N361" i="3"/>
  <c r="G361" i="3"/>
  <c r="AN360" i="3"/>
  <c r="P360" i="3"/>
  <c r="N360" i="3"/>
  <c r="G360" i="3"/>
  <c r="AN359" i="3"/>
  <c r="Q359" i="3"/>
  <c r="P359" i="3"/>
  <c r="N359" i="3"/>
  <c r="G359" i="3"/>
  <c r="A359" i="3"/>
  <c r="A360" i="3" s="1"/>
  <c r="A361" i="3" s="1"/>
  <c r="AN358" i="3"/>
  <c r="AN387" i="3" s="1"/>
  <c r="P358" i="3"/>
  <c r="N358" i="3"/>
  <c r="G358" i="3"/>
  <c r="A358" i="3"/>
  <c r="Q358" i="3" s="1"/>
  <c r="AN357" i="3"/>
  <c r="Q357" i="3"/>
  <c r="P357" i="3"/>
  <c r="N357" i="3"/>
  <c r="G357" i="3"/>
  <c r="G387" i="3" s="1"/>
  <c r="A357" i="3"/>
  <c r="AN356" i="3"/>
  <c r="Q356" i="3"/>
  <c r="P356" i="3"/>
  <c r="N356" i="3"/>
  <c r="G356" i="3"/>
  <c r="AL354" i="3"/>
  <c r="AJ354" i="3"/>
  <c r="AH354" i="3"/>
  <c r="AF354" i="3"/>
  <c r="AD354" i="3"/>
  <c r="AB354" i="3"/>
  <c r="Z354" i="3"/>
  <c r="X354" i="3"/>
  <c r="V354" i="3"/>
  <c r="T354" i="3"/>
  <c r="R354" i="3"/>
  <c r="AA353" i="3"/>
  <c r="F350" i="3"/>
  <c r="AM348" i="3"/>
  <c r="AK348" i="3"/>
  <c r="AI348" i="3"/>
  <c r="AG348" i="3"/>
  <c r="AE348" i="3"/>
  <c r="AC348" i="3"/>
  <c r="AA348" i="3"/>
  <c r="Y348" i="3"/>
  <c r="W348" i="3"/>
  <c r="U348" i="3"/>
  <c r="S348" i="3"/>
  <c r="M348" i="3"/>
  <c r="L348" i="3"/>
  <c r="C350" i="3" s="1"/>
  <c r="K348" i="3"/>
  <c r="J348" i="3"/>
  <c r="I348" i="3"/>
  <c r="J350" i="3" s="1"/>
  <c r="H348" i="3"/>
  <c r="F348" i="3"/>
  <c r="E348" i="3"/>
  <c r="D348" i="3"/>
  <c r="C348" i="3"/>
  <c r="B348" i="3"/>
  <c r="AN347" i="3"/>
  <c r="P347" i="3"/>
  <c r="N347" i="3"/>
  <c r="AN346" i="3"/>
  <c r="P346" i="3"/>
  <c r="N346" i="3"/>
  <c r="G346" i="3"/>
  <c r="AN345" i="3"/>
  <c r="P345" i="3"/>
  <c r="N345" i="3"/>
  <c r="G345" i="3"/>
  <c r="AN344" i="3"/>
  <c r="P344" i="3"/>
  <c r="N344" i="3"/>
  <c r="G344" i="3"/>
  <c r="AN343" i="3"/>
  <c r="P343" i="3"/>
  <c r="N343" i="3"/>
  <c r="G343" i="3"/>
  <c r="AN342" i="3"/>
  <c r="P342" i="3"/>
  <c r="N342" i="3"/>
  <c r="G342" i="3"/>
  <c r="AN341" i="3"/>
  <c r="P341" i="3"/>
  <c r="N341" i="3"/>
  <c r="G341" i="3"/>
  <c r="AN340" i="3"/>
  <c r="P340" i="3"/>
  <c r="N340" i="3"/>
  <c r="G340" i="3"/>
  <c r="AN339" i="3"/>
  <c r="P339" i="3"/>
  <c r="N339" i="3"/>
  <c r="G339" i="3"/>
  <c r="AN338" i="3"/>
  <c r="P338" i="3"/>
  <c r="N338" i="3"/>
  <c r="G338" i="3"/>
  <c r="AN337" i="3"/>
  <c r="P337" i="3"/>
  <c r="N337" i="3"/>
  <c r="G337" i="3"/>
  <c r="AN336" i="3"/>
  <c r="P336" i="3"/>
  <c r="N336" i="3"/>
  <c r="G336" i="3"/>
  <c r="AN335" i="3"/>
  <c r="P335" i="3"/>
  <c r="N335" i="3"/>
  <c r="G335" i="3"/>
  <c r="AN334" i="3"/>
  <c r="P334" i="3"/>
  <c r="N334" i="3"/>
  <c r="G334" i="3"/>
  <c r="AN333" i="3"/>
  <c r="P333" i="3"/>
  <c r="N333" i="3"/>
  <c r="G333" i="3"/>
  <c r="AN332" i="3"/>
  <c r="P332" i="3"/>
  <c r="N332" i="3"/>
  <c r="G332" i="3"/>
  <c r="AN331" i="3"/>
  <c r="P331" i="3"/>
  <c r="N331" i="3"/>
  <c r="G331" i="3"/>
  <c r="AN330" i="3"/>
  <c r="P330" i="3"/>
  <c r="N330" i="3"/>
  <c r="G330" i="3"/>
  <c r="AN329" i="3"/>
  <c r="P329" i="3"/>
  <c r="N329" i="3"/>
  <c r="G329" i="3"/>
  <c r="AN328" i="3"/>
  <c r="P328" i="3"/>
  <c r="N328" i="3"/>
  <c r="G328" i="3"/>
  <c r="AN327" i="3"/>
  <c r="P327" i="3"/>
  <c r="N327" i="3"/>
  <c r="G327" i="3"/>
  <c r="AN326" i="3"/>
  <c r="P326" i="3"/>
  <c r="N326" i="3"/>
  <c r="G326" i="3"/>
  <c r="AN325" i="3"/>
  <c r="P325" i="3"/>
  <c r="N325" i="3"/>
  <c r="G325" i="3"/>
  <c r="AN324" i="3"/>
  <c r="P324" i="3"/>
  <c r="N324" i="3"/>
  <c r="G324" i="3"/>
  <c r="AN323" i="3"/>
  <c r="P323" i="3"/>
  <c r="N323" i="3"/>
  <c r="G323" i="3"/>
  <c r="AN322" i="3"/>
  <c r="P322" i="3"/>
  <c r="N322" i="3"/>
  <c r="G322" i="3"/>
  <c r="AN321" i="3"/>
  <c r="P321" i="3"/>
  <c r="N321" i="3"/>
  <c r="G321" i="3"/>
  <c r="AN320" i="3"/>
  <c r="P320" i="3"/>
  <c r="N320" i="3"/>
  <c r="G320" i="3"/>
  <c r="AN319" i="3"/>
  <c r="Q319" i="3"/>
  <c r="P319" i="3"/>
  <c r="N319" i="3"/>
  <c r="G319" i="3"/>
  <c r="A319" i="3"/>
  <c r="A320" i="3" s="1"/>
  <c r="A321" i="3" s="1"/>
  <c r="AN318" i="3"/>
  <c r="AN348" i="3" s="1"/>
  <c r="P318" i="3"/>
  <c r="N318" i="3"/>
  <c r="G318" i="3"/>
  <c r="A318" i="3"/>
  <c r="Q318" i="3" s="1"/>
  <c r="AN317" i="3"/>
  <c r="Q317" i="3"/>
  <c r="P317" i="3"/>
  <c r="N317" i="3"/>
  <c r="G317" i="3"/>
  <c r="G348" i="3" s="1"/>
  <c r="AL315" i="3"/>
  <c r="AJ315" i="3"/>
  <c r="AH315" i="3"/>
  <c r="AF315" i="3"/>
  <c r="AD315" i="3"/>
  <c r="AB315" i="3"/>
  <c r="Z315" i="3"/>
  <c r="X315" i="3"/>
  <c r="V315" i="3"/>
  <c r="T315" i="3"/>
  <c r="R315" i="3"/>
  <c r="AM309" i="3"/>
  <c r="AK309" i="3"/>
  <c r="AI309" i="3"/>
  <c r="AG309" i="3"/>
  <c r="AE309" i="3"/>
  <c r="AC309" i="3"/>
  <c r="AA309" i="3"/>
  <c r="Y309" i="3"/>
  <c r="W309" i="3"/>
  <c r="U309" i="3"/>
  <c r="S309" i="3"/>
  <c r="M309" i="3"/>
  <c r="L309" i="3"/>
  <c r="K309" i="3"/>
  <c r="J309" i="3"/>
  <c r="I309" i="3"/>
  <c r="J311" i="3" s="1"/>
  <c r="H309" i="3"/>
  <c r="C311" i="3" s="1"/>
  <c r="F309" i="3"/>
  <c r="E309" i="3"/>
  <c r="D309" i="3"/>
  <c r="F311" i="3" s="1"/>
  <c r="C309" i="3"/>
  <c r="B309" i="3"/>
  <c r="AN308" i="3"/>
  <c r="P308" i="3"/>
  <c r="N308" i="3"/>
  <c r="G308" i="3"/>
  <c r="AN307" i="3"/>
  <c r="P307" i="3"/>
  <c r="N307" i="3"/>
  <c r="G307" i="3"/>
  <c r="AN306" i="3"/>
  <c r="P306" i="3"/>
  <c r="N306" i="3"/>
  <c r="G306" i="3"/>
  <c r="AN305" i="3"/>
  <c r="P305" i="3"/>
  <c r="N305" i="3"/>
  <c r="G305" i="3"/>
  <c r="AN304" i="3"/>
  <c r="P304" i="3"/>
  <c r="N304" i="3"/>
  <c r="G304" i="3"/>
  <c r="AN303" i="3"/>
  <c r="P303" i="3"/>
  <c r="N303" i="3"/>
  <c r="G303" i="3"/>
  <c r="AN302" i="3"/>
  <c r="P302" i="3"/>
  <c r="N302" i="3"/>
  <c r="G302" i="3"/>
  <c r="AN301" i="3"/>
  <c r="P301" i="3"/>
  <c r="N301" i="3"/>
  <c r="G301" i="3"/>
  <c r="AN300" i="3"/>
  <c r="P300" i="3"/>
  <c r="N300" i="3"/>
  <c r="G300" i="3"/>
  <c r="AN299" i="3"/>
  <c r="P299" i="3"/>
  <c r="N299" i="3"/>
  <c r="G299" i="3"/>
  <c r="AN298" i="3"/>
  <c r="P298" i="3"/>
  <c r="N298" i="3"/>
  <c r="G298" i="3"/>
  <c r="AN297" i="3"/>
  <c r="P297" i="3"/>
  <c r="N297" i="3"/>
  <c r="G297" i="3"/>
  <c r="AN296" i="3"/>
  <c r="P296" i="3"/>
  <c r="N296" i="3"/>
  <c r="G296" i="3"/>
  <c r="AN295" i="3"/>
  <c r="P295" i="3"/>
  <c r="N295" i="3"/>
  <c r="G295" i="3"/>
  <c r="AN294" i="3"/>
  <c r="P294" i="3"/>
  <c r="N294" i="3"/>
  <c r="G294" i="3"/>
  <c r="AN293" i="3"/>
  <c r="P293" i="3"/>
  <c r="N293" i="3"/>
  <c r="G293" i="3"/>
  <c r="AN292" i="3"/>
  <c r="P292" i="3"/>
  <c r="N292" i="3"/>
  <c r="G292" i="3"/>
  <c r="AN291" i="3"/>
  <c r="P291" i="3"/>
  <c r="N291" i="3"/>
  <c r="G291" i="3"/>
  <c r="AN290" i="3"/>
  <c r="P290" i="3"/>
  <c r="N290" i="3"/>
  <c r="G290" i="3"/>
  <c r="AN289" i="3"/>
  <c r="P289" i="3"/>
  <c r="N289" i="3"/>
  <c r="G289" i="3"/>
  <c r="AN288" i="3"/>
  <c r="P288" i="3"/>
  <c r="N288" i="3"/>
  <c r="G288" i="3"/>
  <c r="AN287" i="3"/>
  <c r="P287" i="3"/>
  <c r="N287" i="3"/>
  <c r="G287" i="3"/>
  <c r="AN286" i="3"/>
  <c r="P286" i="3"/>
  <c r="N286" i="3"/>
  <c r="G286" i="3"/>
  <c r="AN285" i="3"/>
  <c r="P285" i="3"/>
  <c r="N285" i="3"/>
  <c r="G285" i="3"/>
  <c r="AN284" i="3"/>
  <c r="P284" i="3"/>
  <c r="N284" i="3"/>
  <c r="G284" i="3"/>
  <c r="AN283" i="3"/>
  <c r="P283" i="3"/>
  <c r="N283" i="3"/>
  <c r="G283" i="3"/>
  <c r="AN282" i="3"/>
  <c r="P282" i="3"/>
  <c r="N282" i="3"/>
  <c r="G282" i="3"/>
  <c r="AN281" i="3"/>
  <c r="P281" i="3"/>
  <c r="N281" i="3"/>
  <c r="G281" i="3"/>
  <c r="A281" i="3"/>
  <c r="A282" i="3" s="1"/>
  <c r="A283" i="3" s="1"/>
  <c r="AN280" i="3"/>
  <c r="AN309" i="3" s="1"/>
  <c r="P280" i="3"/>
  <c r="N280" i="3"/>
  <c r="G280" i="3"/>
  <c r="A280" i="3"/>
  <c r="Q280" i="3" s="1"/>
  <c r="AN279" i="3"/>
  <c r="Q279" i="3"/>
  <c r="P279" i="3"/>
  <c r="N279" i="3"/>
  <c r="G279" i="3"/>
  <c r="A279" i="3"/>
  <c r="AN278" i="3"/>
  <c r="Q278" i="3"/>
  <c r="P278" i="3"/>
  <c r="N278" i="3"/>
  <c r="G278" i="3"/>
  <c r="AL276" i="3"/>
  <c r="AJ276" i="3"/>
  <c r="AH276" i="3"/>
  <c r="AF276" i="3"/>
  <c r="AD276" i="3"/>
  <c r="AB276" i="3"/>
  <c r="Z276" i="3"/>
  <c r="X276" i="3"/>
  <c r="V276" i="3"/>
  <c r="T276" i="3"/>
  <c r="R276" i="3"/>
  <c r="AA275" i="3"/>
  <c r="F272" i="3"/>
  <c r="C272" i="3"/>
  <c r="AM270" i="3"/>
  <c r="AK270" i="3"/>
  <c r="AI270" i="3"/>
  <c r="AG270" i="3"/>
  <c r="AE270" i="3"/>
  <c r="AC270" i="3"/>
  <c r="AA270" i="3"/>
  <c r="Y270" i="3"/>
  <c r="W270" i="3"/>
  <c r="U270" i="3"/>
  <c r="S270" i="3"/>
  <c r="M270" i="3"/>
  <c r="L270" i="3"/>
  <c r="K270" i="3"/>
  <c r="J270" i="3"/>
  <c r="I270" i="3"/>
  <c r="J272" i="3" s="1"/>
  <c r="H270" i="3"/>
  <c r="F270" i="3"/>
  <c r="E270" i="3"/>
  <c r="D270" i="3"/>
  <c r="C270" i="3"/>
  <c r="B270" i="3"/>
  <c r="AN269" i="3"/>
  <c r="P269" i="3"/>
  <c r="N269" i="3"/>
  <c r="G269" i="3"/>
  <c r="AN268" i="3"/>
  <c r="P268" i="3"/>
  <c r="N268" i="3"/>
  <c r="G268" i="3"/>
  <c r="AN267" i="3"/>
  <c r="P267" i="3"/>
  <c r="N267" i="3"/>
  <c r="G267" i="3"/>
  <c r="AN266" i="3"/>
  <c r="P266" i="3"/>
  <c r="N266" i="3"/>
  <c r="G266" i="3"/>
  <c r="AN265" i="3"/>
  <c r="P265" i="3"/>
  <c r="N265" i="3"/>
  <c r="G265" i="3"/>
  <c r="AN264" i="3"/>
  <c r="P264" i="3"/>
  <c r="N264" i="3"/>
  <c r="G264" i="3"/>
  <c r="AN263" i="3"/>
  <c r="P263" i="3"/>
  <c r="N263" i="3"/>
  <c r="G263" i="3"/>
  <c r="AN262" i="3"/>
  <c r="P262" i="3"/>
  <c r="N262" i="3"/>
  <c r="G262" i="3"/>
  <c r="AN261" i="3"/>
  <c r="P261" i="3"/>
  <c r="N261" i="3"/>
  <c r="G261" i="3"/>
  <c r="AN260" i="3"/>
  <c r="P260" i="3"/>
  <c r="N260" i="3"/>
  <c r="G260" i="3"/>
  <c r="AN259" i="3"/>
  <c r="P259" i="3"/>
  <c r="N259" i="3"/>
  <c r="G259" i="3"/>
  <c r="AN258" i="3"/>
  <c r="P258" i="3"/>
  <c r="N258" i="3"/>
  <c r="G258" i="3"/>
  <c r="AN257" i="3"/>
  <c r="P257" i="3"/>
  <c r="N257" i="3"/>
  <c r="G257" i="3"/>
  <c r="AN256" i="3"/>
  <c r="P256" i="3"/>
  <c r="N256" i="3"/>
  <c r="G256" i="3"/>
  <c r="AN255" i="3"/>
  <c r="P255" i="3"/>
  <c r="N255" i="3"/>
  <c r="G255" i="3"/>
  <c r="AN254" i="3"/>
  <c r="P254" i="3"/>
  <c r="N254" i="3"/>
  <c r="G254" i="3"/>
  <c r="AN253" i="3"/>
  <c r="P253" i="3"/>
  <c r="N253" i="3"/>
  <c r="G253" i="3"/>
  <c r="AN252" i="3"/>
  <c r="P252" i="3"/>
  <c r="N252" i="3"/>
  <c r="G252" i="3"/>
  <c r="AN251" i="3"/>
  <c r="P251" i="3"/>
  <c r="N251" i="3"/>
  <c r="G251" i="3"/>
  <c r="AN250" i="3"/>
  <c r="P250" i="3"/>
  <c r="N250" i="3"/>
  <c r="G250" i="3"/>
  <c r="AN249" i="3"/>
  <c r="P249" i="3"/>
  <c r="N249" i="3"/>
  <c r="G249" i="3"/>
  <c r="AN248" i="3"/>
  <c r="P248" i="3"/>
  <c r="N248" i="3"/>
  <c r="G248" i="3"/>
  <c r="AN247" i="3"/>
  <c r="P247" i="3"/>
  <c r="N247" i="3"/>
  <c r="G247" i="3"/>
  <c r="AN246" i="3"/>
  <c r="P246" i="3"/>
  <c r="N246" i="3"/>
  <c r="G246" i="3"/>
  <c r="AN245" i="3"/>
  <c r="P245" i="3"/>
  <c r="N245" i="3"/>
  <c r="G245" i="3"/>
  <c r="AN244" i="3"/>
  <c r="P244" i="3"/>
  <c r="N244" i="3"/>
  <c r="G244" i="3"/>
  <c r="AN243" i="3"/>
  <c r="P243" i="3"/>
  <c r="N243" i="3"/>
  <c r="G243" i="3"/>
  <c r="AN242" i="3"/>
  <c r="P242" i="3"/>
  <c r="N242" i="3"/>
  <c r="G242" i="3"/>
  <c r="AN241" i="3"/>
  <c r="P241" i="3"/>
  <c r="N241" i="3"/>
  <c r="G241" i="3"/>
  <c r="A241" i="3"/>
  <c r="Q241" i="3" s="1"/>
  <c r="AN240" i="3"/>
  <c r="P240" i="3"/>
  <c r="N240" i="3"/>
  <c r="G240" i="3"/>
  <c r="A240" i="3"/>
  <c r="Q240" i="3" s="1"/>
  <c r="AN239" i="3"/>
  <c r="Q239" i="3"/>
  <c r="P239" i="3"/>
  <c r="N239" i="3"/>
  <c r="G239" i="3"/>
  <c r="AL237" i="3"/>
  <c r="AJ237" i="3"/>
  <c r="AH237" i="3"/>
  <c r="AF237" i="3"/>
  <c r="AD237" i="3"/>
  <c r="AB237" i="3"/>
  <c r="Z237" i="3"/>
  <c r="X237" i="3"/>
  <c r="V237" i="3"/>
  <c r="T237" i="3"/>
  <c r="R237" i="3"/>
  <c r="AA236" i="3"/>
  <c r="J233" i="3"/>
  <c r="AM231" i="3"/>
  <c r="AK231" i="3"/>
  <c r="AI231" i="3"/>
  <c r="AG231" i="3"/>
  <c r="AE231" i="3"/>
  <c r="AC231" i="3"/>
  <c r="AA231" i="3"/>
  <c r="Y231" i="3"/>
  <c r="W231" i="3"/>
  <c r="U231" i="3"/>
  <c r="S231" i="3"/>
  <c r="M231" i="3"/>
  <c r="L231" i="3"/>
  <c r="K231" i="3"/>
  <c r="J231" i="3"/>
  <c r="I231" i="3"/>
  <c r="H231" i="3"/>
  <c r="C233" i="3" s="1"/>
  <c r="F231" i="3"/>
  <c r="E231" i="3"/>
  <c r="D231" i="3"/>
  <c r="F233" i="3" s="1"/>
  <c r="C231" i="3"/>
  <c r="B231" i="3"/>
  <c r="AN230" i="3"/>
  <c r="P230" i="3"/>
  <c r="N230" i="3"/>
  <c r="AN229" i="3"/>
  <c r="P229" i="3"/>
  <c r="N229" i="3"/>
  <c r="G229" i="3"/>
  <c r="AN228" i="3"/>
  <c r="P228" i="3"/>
  <c r="N228" i="3"/>
  <c r="G228" i="3"/>
  <c r="AN227" i="3"/>
  <c r="P227" i="3"/>
  <c r="N227" i="3"/>
  <c r="G227" i="3"/>
  <c r="AN226" i="3"/>
  <c r="P226" i="3"/>
  <c r="N226" i="3"/>
  <c r="G226" i="3"/>
  <c r="AN225" i="3"/>
  <c r="P225" i="3"/>
  <c r="N225" i="3"/>
  <c r="G225" i="3"/>
  <c r="AN224" i="3"/>
  <c r="P224" i="3"/>
  <c r="N224" i="3"/>
  <c r="G224" i="3"/>
  <c r="AN223" i="3"/>
  <c r="P223" i="3"/>
  <c r="N223" i="3"/>
  <c r="G223" i="3"/>
  <c r="AN222" i="3"/>
  <c r="P222" i="3"/>
  <c r="N222" i="3"/>
  <c r="G222" i="3"/>
  <c r="AN221" i="3"/>
  <c r="P221" i="3"/>
  <c r="N221" i="3"/>
  <c r="G221" i="3"/>
  <c r="AN220" i="3"/>
  <c r="P220" i="3"/>
  <c r="N220" i="3"/>
  <c r="G220" i="3"/>
  <c r="AN219" i="3"/>
  <c r="P219" i="3"/>
  <c r="N219" i="3"/>
  <c r="G219" i="3"/>
  <c r="AN218" i="3"/>
  <c r="P218" i="3"/>
  <c r="N218" i="3"/>
  <c r="G218" i="3"/>
  <c r="AN217" i="3"/>
  <c r="P217" i="3"/>
  <c r="N217" i="3"/>
  <c r="G217" i="3"/>
  <c r="AN216" i="3"/>
  <c r="P216" i="3"/>
  <c r="N216" i="3"/>
  <c r="G216" i="3"/>
  <c r="AN215" i="3"/>
  <c r="P215" i="3"/>
  <c r="N215" i="3"/>
  <c r="G215" i="3"/>
  <c r="AN214" i="3"/>
  <c r="P214" i="3"/>
  <c r="N214" i="3"/>
  <c r="G214" i="3"/>
  <c r="AN213" i="3"/>
  <c r="P213" i="3"/>
  <c r="N213" i="3"/>
  <c r="G213" i="3"/>
  <c r="AN212" i="3"/>
  <c r="P212" i="3"/>
  <c r="N212" i="3"/>
  <c r="AN211" i="3"/>
  <c r="P211" i="3"/>
  <c r="N211" i="3"/>
  <c r="G211" i="3"/>
  <c r="AN210" i="3"/>
  <c r="P210" i="3"/>
  <c r="N210" i="3"/>
  <c r="G210" i="3"/>
  <c r="AN209" i="3"/>
  <c r="P209" i="3"/>
  <c r="N209" i="3"/>
  <c r="G209" i="3"/>
  <c r="AN208" i="3"/>
  <c r="P208" i="3"/>
  <c r="N208" i="3"/>
  <c r="G208" i="3"/>
  <c r="AN207" i="3"/>
  <c r="P207" i="3"/>
  <c r="N207" i="3"/>
  <c r="G207" i="3"/>
  <c r="AN206" i="3"/>
  <c r="P206" i="3"/>
  <c r="N206" i="3"/>
  <c r="G206" i="3"/>
  <c r="AN205" i="3"/>
  <c r="P205" i="3"/>
  <c r="N205" i="3"/>
  <c r="G205" i="3"/>
  <c r="AN204" i="3"/>
  <c r="P204" i="3"/>
  <c r="N204" i="3"/>
  <c r="G204" i="3"/>
  <c r="AN203" i="3"/>
  <c r="P203" i="3"/>
  <c r="N203" i="3"/>
  <c r="G203" i="3"/>
  <c r="AN202" i="3"/>
  <c r="P202" i="3"/>
  <c r="N202" i="3"/>
  <c r="G202" i="3"/>
  <c r="A202" i="3"/>
  <c r="Q202" i="3" s="1"/>
  <c r="AN201" i="3"/>
  <c r="Q201" i="3"/>
  <c r="P201" i="3"/>
  <c r="N201" i="3"/>
  <c r="G201" i="3"/>
  <c r="G231" i="3" s="1"/>
  <c r="A201" i="3"/>
  <c r="AN200" i="3"/>
  <c r="Q200" i="3"/>
  <c r="P200" i="3"/>
  <c r="N200" i="3"/>
  <c r="N231" i="3" s="1"/>
  <c r="G200" i="3"/>
  <c r="AL198" i="3"/>
  <c r="AJ198" i="3"/>
  <c r="AH198" i="3"/>
  <c r="AF198" i="3"/>
  <c r="AD198" i="3"/>
  <c r="AB198" i="3"/>
  <c r="Z198" i="3"/>
  <c r="X198" i="3"/>
  <c r="V198" i="3"/>
  <c r="T198" i="3"/>
  <c r="R198" i="3"/>
  <c r="AA197" i="3"/>
  <c r="F194" i="3"/>
  <c r="C194" i="3"/>
  <c r="AM192" i="3"/>
  <c r="AK192" i="3"/>
  <c r="AI192" i="3"/>
  <c r="AG192" i="3"/>
  <c r="AE192" i="3"/>
  <c r="AC192" i="3"/>
  <c r="AA192" i="3"/>
  <c r="Y192" i="3"/>
  <c r="W192" i="3"/>
  <c r="U192" i="3"/>
  <c r="S192" i="3"/>
  <c r="M192" i="3"/>
  <c r="L192" i="3"/>
  <c r="K192" i="3"/>
  <c r="J192" i="3"/>
  <c r="I192" i="3"/>
  <c r="J194" i="3" s="1"/>
  <c r="H192" i="3"/>
  <c r="F192" i="3"/>
  <c r="E192" i="3"/>
  <c r="D192" i="3"/>
  <c r="C192" i="3"/>
  <c r="B192" i="3"/>
  <c r="AN191" i="3"/>
  <c r="P191" i="3"/>
  <c r="N191" i="3"/>
  <c r="G191" i="3"/>
  <c r="AN190" i="3"/>
  <c r="P190" i="3"/>
  <c r="N190" i="3"/>
  <c r="G190" i="3"/>
  <c r="AN189" i="3"/>
  <c r="P189" i="3"/>
  <c r="N189" i="3"/>
  <c r="G189" i="3"/>
  <c r="AN188" i="3"/>
  <c r="P188" i="3"/>
  <c r="N188" i="3"/>
  <c r="G188" i="3"/>
  <c r="AN187" i="3"/>
  <c r="P187" i="3"/>
  <c r="N187" i="3"/>
  <c r="G187" i="3"/>
  <c r="AN186" i="3"/>
  <c r="P186" i="3"/>
  <c r="N186" i="3"/>
  <c r="G186" i="3"/>
  <c r="AN185" i="3"/>
  <c r="P185" i="3"/>
  <c r="N185" i="3"/>
  <c r="G185" i="3"/>
  <c r="AN184" i="3"/>
  <c r="P184" i="3"/>
  <c r="N184" i="3"/>
  <c r="G184" i="3"/>
  <c r="AN183" i="3"/>
  <c r="P183" i="3"/>
  <c r="N183" i="3"/>
  <c r="G183" i="3"/>
  <c r="AN182" i="3"/>
  <c r="P182" i="3"/>
  <c r="N182" i="3"/>
  <c r="G182" i="3"/>
  <c r="AN181" i="3"/>
  <c r="P181" i="3"/>
  <c r="N181" i="3"/>
  <c r="G181" i="3"/>
  <c r="AN180" i="3"/>
  <c r="P180" i="3"/>
  <c r="N180" i="3"/>
  <c r="G180" i="3"/>
  <c r="AN179" i="3"/>
  <c r="P179" i="3"/>
  <c r="N179" i="3"/>
  <c r="G179" i="3"/>
  <c r="AN178" i="3"/>
  <c r="P178" i="3"/>
  <c r="N178" i="3"/>
  <c r="G178" i="3"/>
  <c r="AN177" i="3"/>
  <c r="P177" i="3"/>
  <c r="N177" i="3"/>
  <c r="G177" i="3"/>
  <c r="AN176" i="3"/>
  <c r="P176" i="3"/>
  <c r="N176" i="3"/>
  <c r="G176" i="3"/>
  <c r="AN175" i="3"/>
  <c r="P175" i="3"/>
  <c r="N175" i="3"/>
  <c r="G175" i="3"/>
  <c r="AN174" i="3"/>
  <c r="P174" i="3"/>
  <c r="N174" i="3"/>
  <c r="G174" i="3"/>
  <c r="AN173" i="3"/>
  <c r="P173" i="3"/>
  <c r="N173" i="3"/>
  <c r="G173" i="3"/>
  <c r="AN172" i="3"/>
  <c r="P172" i="3"/>
  <c r="N172" i="3"/>
  <c r="G172" i="3"/>
  <c r="AN171" i="3"/>
  <c r="P171" i="3"/>
  <c r="N171" i="3"/>
  <c r="G171" i="3"/>
  <c r="AN170" i="3"/>
  <c r="P170" i="3"/>
  <c r="N170" i="3"/>
  <c r="G170" i="3"/>
  <c r="AN169" i="3"/>
  <c r="P169" i="3"/>
  <c r="N169" i="3"/>
  <c r="G169" i="3"/>
  <c r="AN168" i="3"/>
  <c r="P168" i="3"/>
  <c r="N168" i="3"/>
  <c r="G168" i="3"/>
  <c r="AN167" i="3"/>
  <c r="P167" i="3"/>
  <c r="N167" i="3"/>
  <c r="G167" i="3"/>
  <c r="AN166" i="3"/>
  <c r="P166" i="3"/>
  <c r="N166" i="3"/>
  <c r="G166" i="3"/>
  <c r="AN165" i="3"/>
  <c r="P165" i="3"/>
  <c r="N165" i="3"/>
  <c r="G165" i="3"/>
  <c r="AN164" i="3"/>
  <c r="P164" i="3"/>
  <c r="N164" i="3"/>
  <c r="G164" i="3"/>
  <c r="AN163" i="3"/>
  <c r="P163" i="3"/>
  <c r="N163" i="3"/>
  <c r="G163" i="3"/>
  <c r="A163" i="3"/>
  <c r="Q163" i="3" s="1"/>
  <c r="AN162" i="3"/>
  <c r="P162" i="3"/>
  <c r="N162" i="3"/>
  <c r="G162" i="3"/>
  <c r="A162" i="3"/>
  <c r="Q162" i="3" s="1"/>
  <c r="AN161" i="3"/>
  <c r="Q161" i="3"/>
  <c r="P161" i="3"/>
  <c r="N161" i="3"/>
  <c r="N192" i="3" s="1"/>
  <c r="G161" i="3"/>
  <c r="AL159" i="3"/>
  <c r="AJ159" i="3"/>
  <c r="AH159" i="3"/>
  <c r="AF159" i="3"/>
  <c r="AD159" i="3"/>
  <c r="AB159" i="3"/>
  <c r="Z159" i="3"/>
  <c r="X159" i="3"/>
  <c r="V159" i="3"/>
  <c r="T159" i="3"/>
  <c r="R159" i="3"/>
  <c r="AA158" i="3"/>
  <c r="J155" i="3"/>
  <c r="AM153" i="3"/>
  <c r="AK153" i="3"/>
  <c r="AI153" i="3"/>
  <c r="AG153" i="3"/>
  <c r="AE153" i="3"/>
  <c r="AC153" i="3"/>
  <c r="AA153" i="3"/>
  <c r="Y153" i="3"/>
  <c r="W153" i="3"/>
  <c r="U153" i="3"/>
  <c r="S153" i="3"/>
  <c r="M153" i="3"/>
  <c r="L153" i="3"/>
  <c r="K153" i="3"/>
  <c r="J153" i="3"/>
  <c r="I153" i="3"/>
  <c r="H153" i="3"/>
  <c r="C155" i="3" s="1"/>
  <c r="F153" i="3"/>
  <c r="E153" i="3"/>
  <c r="D153" i="3"/>
  <c r="F155" i="3" s="1"/>
  <c r="C153" i="3"/>
  <c r="B153" i="3"/>
  <c r="AN152" i="3"/>
  <c r="P152" i="3"/>
  <c r="N152" i="3"/>
  <c r="G152" i="3"/>
  <c r="AN151" i="3"/>
  <c r="N151" i="3"/>
  <c r="G151" i="3"/>
  <c r="AN150" i="3"/>
  <c r="P150" i="3"/>
  <c r="N150" i="3"/>
  <c r="G150" i="3"/>
  <c r="AN149" i="3"/>
  <c r="P149" i="3"/>
  <c r="N149" i="3"/>
  <c r="G149" i="3"/>
  <c r="AN148" i="3"/>
  <c r="P148" i="3"/>
  <c r="N148" i="3"/>
  <c r="G148" i="3"/>
  <c r="AN147" i="3"/>
  <c r="P147" i="3"/>
  <c r="N147" i="3"/>
  <c r="G147" i="3"/>
  <c r="AN146" i="3"/>
  <c r="P146" i="3"/>
  <c r="N146" i="3"/>
  <c r="G146" i="3"/>
  <c r="AN145" i="3"/>
  <c r="P145" i="3"/>
  <c r="N145" i="3"/>
  <c r="G145" i="3"/>
  <c r="AN144" i="3"/>
  <c r="P144" i="3"/>
  <c r="N144" i="3"/>
  <c r="G144" i="3"/>
  <c r="AN143" i="3"/>
  <c r="P143" i="3"/>
  <c r="N143" i="3"/>
  <c r="G143" i="3"/>
  <c r="AN142" i="3"/>
  <c r="P142" i="3"/>
  <c r="N142" i="3"/>
  <c r="G142" i="3"/>
  <c r="AN141" i="3"/>
  <c r="P141" i="3"/>
  <c r="N141" i="3"/>
  <c r="G141" i="3"/>
  <c r="AN140" i="3"/>
  <c r="P140" i="3"/>
  <c r="N140" i="3"/>
  <c r="G140" i="3"/>
  <c r="AN139" i="3"/>
  <c r="P139" i="3"/>
  <c r="N139" i="3"/>
  <c r="G139" i="3"/>
  <c r="AN138" i="3"/>
  <c r="P138" i="3"/>
  <c r="N138" i="3"/>
  <c r="G138" i="3"/>
  <c r="AN137" i="3"/>
  <c r="P137" i="3"/>
  <c r="N137" i="3"/>
  <c r="G137" i="3"/>
  <c r="AN136" i="3"/>
  <c r="P136" i="3"/>
  <c r="N136" i="3"/>
  <c r="G136" i="3"/>
  <c r="AN135" i="3"/>
  <c r="P135" i="3"/>
  <c r="N135" i="3"/>
  <c r="G135" i="3"/>
  <c r="AN134" i="3"/>
  <c r="P134" i="3"/>
  <c r="N134" i="3"/>
  <c r="G134" i="3"/>
  <c r="AN133" i="3"/>
  <c r="P133" i="3"/>
  <c r="N133" i="3"/>
  <c r="G133" i="3"/>
  <c r="AN132" i="3"/>
  <c r="P132" i="3"/>
  <c r="N132" i="3"/>
  <c r="G132" i="3"/>
  <c r="AN131" i="3"/>
  <c r="P131" i="3"/>
  <c r="N131" i="3"/>
  <c r="G131" i="3"/>
  <c r="AN130" i="3"/>
  <c r="P130" i="3"/>
  <c r="N130" i="3"/>
  <c r="G130" i="3"/>
  <c r="AN129" i="3"/>
  <c r="P129" i="3"/>
  <c r="N129" i="3"/>
  <c r="G129" i="3"/>
  <c r="AN128" i="3"/>
  <c r="P128" i="3"/>
  <c r="N128" i="3"/>
  <c r="G128" i="3"/>
  <c r="AN127" i="3"/>
  <c r="P127" i="3"/>
  <c r="N127" i="3"/>
  <c r="G127" i="3"/>
  <c r="AN126" i="3"/>
  <c r="P126" i="3"/>
  <c r="N126" i="3"/>
  <c r="G126" i="3"/>
  <c r="AN125" i="3"/>
  <c r="P125" i="3"/>
  <c r="N125" i="3"/>
  <c r="G125" i="3"/>
  <c r="AN124" i="3"/>
  <c r="P124" i="3"/>
  <c r="N124" i="3"/>
  <c r="G124" i="3"/>
  <c r="G153" i="3" s="1"/>
  <c r="AN123" i="3"/>
  <c r="P123" i="3"/>
  <c r="N123" i="3"/>
  <c r="N153" i="3" s="1"/>
  <c r="G123" i="3"/>
  <c r="A123" i="3"/>
  <c r="Q123" i="3" s="1"/>
  <c r="AN122" i="3"/>
  <c r="Q122" i="3"/>
  <c r="P122" i="3"/>
  <c r="N122" i="3"/>
  <c r="G122" i="3"/>
  <c r="AL120" i="3"/>
  <c r="AJ120" i="3"/>
  <c r="AH120" i="3"/>
  <c r="AF120" i="3"/>
  <c r="AD120" i="3"/>
  <c r="AB120" i="3"/>
  <c r="Z120" i="3"/>
  <c r="X120" i="3"/>
  <c r="V120" i="3"/>
  <c r="T120" i="3"/>
  <c r="R120" i="3"/>
  <c r="F116" i="3"/>
  <c r="AM114" i="3"/>
  <c r="AK114" i="3"/>
  <c r="AI114" i="3"/>
  <c r="AG114" i="3"/>
  <c r="AE114" i="3"/>
  <c r="AC114" i="3"/>
  <c r="AA114" i="3"/>
  <c r="Y114" i="3"/>
  <c r="W114" i="3"/>
  <c r="U114" i="3"/>
  <c r="S114" i="3"/>
  <c r="M114" i="3"/>
  <c r="L114" i="3"/>
  <c r="C116" i="3" s="1"/>
  <c r="K114" i="3"/>
  <c r="J114" i="3"/>
  <c r="I114" i="3"/>
  <c r="J116" i="3" s="1"/>
  <c r="H114" i="3"/>
  <c r="F114" i="3"/>
  <c r="E114" i="3"/>
  <c r="D114" i="3"/>
  <c r="C114" i="3"/>
  <c r="B114" i="3"/>
  <c r="AN113" i="3"/>
  <c r="P113" i="3"/>
  <c r="N113" i="3"/>
  <c r="G113" i="3"/>
  <c r="AN112" i="3"/>
  <c r="P112" i="3"/>
  <c r="N112" i="3"/>
  <c r="G112" i="3"/>
  <c r="AN111" i="3"/>
  <c r="P111" i="3"/>
  <c r="N111" i="3"/>
  <c r="G111" i="3"/>
  <c r="AN110" i="3"/>
  <c r="P110" i="3"/>
  <c r="N110" i="3"/>
  <c r="G110" i="3"/>
  <c r="AN109" i="3"/>
  <c r="P109" i="3"/>
  <c r="N109" i="3"/>
  <c r="G109" i="3"/>
  <c r="AN108" i="3"/>
  <c r="P108" i="3"/>
  <c r="N108" i="3"/>
  <c r="G108" i="3"/>
  <c r="AN107" i="3"/>
  <c r="P107" i="3"/>
  <c r="N107" i="3"/>
  <c r="G107" i="3"/>
  <c r="AN106" i="3"/>
  <c r="P106" i="3"/>
  <c r="N106" i="3"/>
  <c r="G106" i="3"/>
  <c r="AN105" i="3"/>
  <c r="P105" i="3"/>
  <c r="N105" i="3"/>
  <c r="G105" i="3"/>
  <c r="AN104" i="3"/>
  <c r="P104" i="3"/>
  <c r="N104" i="3"/>
  <c r="G104" i="3"/>
  <c r="AN103" i="3"/>
  <c r="P103" i="3"/>
  <c r="N103" i="3"/>
  <c r="G103" i="3"/>
  <c r="AN102" i="3"/>
  <c r="P102" i="3"/>
  <c r="N102" i="3"/>
  <c r="G102" i="3"/>
  <c r="AN101" i="3"/>
  <c r="P101" i="3"/>
  <c r="N101" i="3"/>
  <c r="G101" i="3"/>
  <c r="AN100" i="3"/>
  <c r="P100" i="3"/>
  <c r="N100" i="3"/>
  <c r="G100" i="3"/>
  <c r="AN99" i="3"/>
  <c r="P99" i="3"/>
  <c r="N99" i="3"/>
  <c r="G99" i="3"/>
  <c r="AN98" i="3"/>
  <c r="P98" i="3"/>
  <c r="N98" i="3"/>
  <c r="G98" i="3"/>
  <c r="AN97" i="3"/>
  <c r="P97" i="3"/>
  <c r="N97" i="3"/>
  <c r="G97" i="3"/>
  <c r="AN96" i="3"/>
  <c r="P96" i="3"/>
  <c r="N96" i="3"/>
  <c r="G96" i="3"/>
  <c r="AN95" i="3"/>
  <c r="P95" i="3"/>
  <c r="N95" i="3"/>
  <c r="G95" i="3"/>
  <c r="AN94" i="3"/>
  <c r="P94" i="3"/>
  <c r="N94" i="3"/>
  <c r="G94" i="3"/>
  <c r="AN93" i="3"/>
  <c r="P93" i="3"/>
  <c r="N93" i="3"/>
  <c r="G93" i="3"/>
  <c r="AN92" i="3"/>
  <c r="P92" i="3"/>
  <c r="N92" i="3"/>
  <c r="G92" i="3"/>
  <c r="AN91" i="3"/>
  <c r="P91" i="3"/>
  <c r="N91" i="3"/>
  <c r="G91" i="3"/>
  <c r="AN90" i="3"/>
  <c r="P90" i="3"/>
  <c r="N90" i="3"/>
  <c r="G90" i="3"/>
  <c r="AN89" i="3"/>
  <c r="P89" i="3"/>
  <c r="N89" i="3"/>
  <c r="G89" i="3"/>
  <c r="AN88" i="3"/>
  <c r="P88" i="3"/>
  <c r="N88" i="3"/>
  <c r="G88" i="3"/>
  <c r="AN87" i="3"/>
  <c r="P87" i="3"/>
  <c r="N87" i="3"/>
  <c r="G87" i="3"/>
  <c r="AN86" i="3"/>
  <c r="P86" i="3"/>
  <c r="N86" i="3"/>
  <c r="G86" i="3"/>
  <c r="AN85" i="3"/>
  <c r="P85" i="3"/>
  <c r="N85" i="3"/>
  <c r="G85" i="3"/>
  <c r="A85" i="3"/>
  <c r="Q85" i="3" s="1"/>
  <c r="AN84" i="3"/>
  <c r="AN114" i="3" s="1"/>
  <c r="P84" i="3"/>
  <c r="N84" i="3"/>
  <c r="G84" i="3"/>
  <c r="A84" i="3"/>
  <c r="Q84" i="3" s="1"/>
  <c r="AN83" i="3"/>
  <c r="Q83" i="3"/>
  <c r="P83" i="3"/>
  <c r="N83" i="3"/>
  <c r="G83" i="3"/>
  <c r="AL81" i="3"/>
  <c r="AJ81" i="3"/>
  <c r="AH81" i="3"/>
  <c r="AF81" i="3"/>
  <c r="AD81" i="3"/>
  <c r="AB81" i="3"/>
  <c r="Z81" i="3"/>
  <c r="X81" i="3"/>
  <c r="V81" i="3"/>
  <c r="T81" i="3"/>
  <c r="R81" i="3"/>
  <c r="AA80" i="3"/>
  <c r="J77" i="3"/>
  <c r="AM75" i="3"/>
  <c r="AK75" i="3"/>
  <c r="AI75" i="3"/>
  <c r="AG75" i="3"/>
  <c r="AE75" i="3"/>
  <c r="AC75" i="3"/>
  <c r="AA75" i="3"/>
  <c r="Y75" i="3"/>
  <c r="W75" i="3"/>
  <c r="U75" i="3"/>
  <c r="S75" i="3"/>
  <c r="M75" i="3"/>
  <c r="L75" i="3"/>
  <c r="K75" i="3"/>
  <c r="J75" i="3"/>
  <c r="I75" i="3"/>
  <c r="H75" i="3"/>
  <c r="C77" i="3" s="1"/>
  <c r="C78" i="3" s="1"/>
  <c r="F75" i="3"/>
  <c r="E75" i="3"/>
  <c r="D75" i="3"/>
  <c r="F77" i="3" s="1"/>
  <c r="C75" i="3"/>
  <c r="B75" i="3"/>
  <c r="AN74" i="3"/>
  <c r="N74" i="3"/>
  <c r="AN73" i="3"/>
  <c r="N73" i="3"/>
  <c r="G73" i="3"/>
  <c r="AN72" i="3"/>
  <c r="P72" i="3"/>
  <c r="N72" i="3"/>
  <c r="G72" i="3"/>
  <c r="AN71" i="3"/>
  <c r="P71" i="3"/>
  <c r="N71" i="3"/>
  <c r="G71" i="3"/>
  <c r="AN70" i="3"/>
  <c r="P70" i="3"/>
  <c r="N70" i="3"/>
  <c r="G70" i="3"/>
  <c r="AN69" i="3"/>
  <c r="P69" i="3"/>
  <c r="N69" i="3"/>
  <c r="G69" i="3"/>
  <c r="AN68" i="3"/>
  <c r="P68" i="3"/>
  <c r="N68" i="3"/>
  <c r="G68" i="3"/>
  <c r="AN67" i="3"/>
  <c r="P67" i="3"/>
  <c r="N67" i="3"/>
  <c r="G67" i="3"/>
  <c r="AN66" i="3"/>
  <c r="P66" i="3"/>
  <c r="N66" i="3"/>
  <c r="G66" i="3"/>
  <c r="AN65" i="3"/>
  <c r="P65" i="3"/>
  <c r="N65" i="3"/>
  <c r="G65" i="3"/>
  <c r="AN64" i="3"/>
  <c r="P64" i="3"/>
  <c r="N64" i="3"/>
  <c r="G64" i="3"/>
  <c r="AN63" i="3"/>
  <c r="P63" i="3"/>
  <c r="N63" i="3"/>
  <c r="G63" i="3"/>
  <c r="AN62" i="3"/>
  <c r="P62" i="3"/>
  <c r="N62" i="3"/>
  <c r="G62" i="3"/>
  <c r="AN61" i="3"/>
  <c r="P61" i="3"/>
  <c r="N61" i="3"/>
  <c r="G61" i="3"/>
  <c r="AN60" i="3"/>
  <c r="P60" i="3"/>
  <c r="N60" i="3"/>
  <c r="G60" i="3"/>
  <c r="AN59" i="3"/>
  <c r="P59" i="3"/>
  <c r="N59" i="3"/>
  <c r="G59" i="3"/>
  <c r="AN58" i="3"/>
  <c r="P58" i="3"/>
  <c r="N58" i="3"/>
  <c r="G58" i="3"/>
  <c r="AN57" i="3"/>
  <c r="P57" i="3"/>
  <c r="N57" i="3"/>
  <c r="G57" i="3"/>
  <c r="AN56" i="3"/>
  <c r="P56" i="3"/>
  <c r="N56" i="3"/>
  <c r="G56" i="3"/>
  <c r="AN55" i="3"/>
  <c r="P55" i="3"/>
  <c r="N55" i="3"/>
  <c r="G55" i="3"/>
  <c r="AN54" i="3"/>
  <c r="P54" i="3"/>
  <c r="N54" i="3"/>
  <c r="G54" i="3"/>
  <c r="AN53" i="3"/>
  <c r="P53" i="3"/>
  <c r="N53" i="3"/>
  <c r="G53" i="3"/>
  <c r="AN52" i="3"/>
  <c r="P52" i="3"/>
  <c r="N52" i="3"/>
  <c r="G52" i="3"/>
  <c r="AN51" i="3"/>
  <c r="P51" i="3"/>
  <c r="N51" i="3"/>
  <c r="G51" i="3"/>
  <c r="AN50" i="3"/>
  <c r="P50" i="3"/>
  <c r="N50" i="3"/>
  <c r="G50" i="3"/>
  <c r="AN49" i="3"/>
  <c r="P49" i="3"/>
  <c r="N49" i="3"/>
  <c r="G49" i="3"/>
  <c r="AN48" i="3"/>
  <c r="P48" i="3"/>
  <c r="N48" i="3"/>
  <c r="G48" i="3"/>
  <c r="AN47" i="3"/>
  <c r="P47" i="3"/>
  <c r="N47" i="3"/>
  <c r="G47" i="3"/>
  <c r="G75" i="3" s="1"/>
  <c r="AN46" i="3"/>
  <c r="P46" i="3"/>
  <c r="N46" i="3"/>
  <c r="N75" i="3" s="1"/>
  <c r="G46" i="3"/>
  <c r="AN45" i="3"/>
  <c r="P45" i="3"/>
  <c r="N45" i="3"/>
  <c r="G45" i="3"/>
  <c r="AN44" i="3"/>
  <c r="AN75" i="3" s="1"/>
  <c r="P44" i="3"/>
  <c r="N44" i="3"/>
  <c r="G44" i="3"/>
  <c r="AL42" i="3"/>
  <c r="AJ42" i="3"/>
  <c r="AH42" i="3"/>
  <c r="AF42" i="3"/>
  <c r="AD42" i="3"/>
  <c r="AB42" i="3"/>
  <c r="Z42" i="3"/>
  <c r="X42" i="3"/>
  <c r="V42" i="3"/>
  <c r="T42" i="3"/>
  <c r="R42" i="3"/>
  <c r="J38" i="3"/>
  <c r="F38" i="3"/>
  <c r="AM36" i="3"/>
  <c r="AK36" i="3"/>
  <c r="AI36" i="3"/>
  <c r="AG36" i="3"/>
  <c r="AE36" i="3"/>
  <c r="AC36" i="3"/>
  <c r="AA36" i="3"/>
  <c r="Y36" i="3"/>
  <c r="W36" i="3"/>
  <c r="U36" i="3"/>
  <c r="S36" i="3"/>
  <c r="M36" i="3"/>
  <c r="L36" i="3"/>
  <c r="K36" i="3"/>
  <c r="J36" i="3"/>
  <c r="I36" i="3"/>
  <c r="H36" i="3"/>
  <c r="F36" i="3"/>
  <c r="E36" i="3"/>
  <c r="D36" i="3"/>
  <c r="C36" i="3"/>
  <c r="B36" i="3"/>
  <c r="AN35" i="3"/>
  <c r="P35" i="3"/>
  <c r="N35" i="3"/>
  <c r="G35" i="3"/>
  <c r="AN34" i="3"/>
  <c r="P34" i="3"/>
  <c r="N34" i="3"/>
  <c r="G34" i="3"/>
  <c r="AN33" i="3"/>
  <c r="P33" i="3"/>
  <c r="N33" i="3"/>
  <c r="G33" i="3"/>
  <c r="AN32" i="3"/>
  <c r="P32" i="3"/>
  <c r="N32" i="3"/>
  <c r="G32" i="3"/>
  <c r="AN31" i="3"/>
  <c r="P31" i="3"/>
  <c r="N31" i="3"/>
  <c r="G31" i="3"/>
  <c r="AN30" i="3"/>
  <c r="P30" i="3"/>
  <c r="N30" i="3"/>
  <c r="G30" i="3"/>
  <c r="AN29" i="3"/>
  <c r="P29" i="3"/>
  <c r="N29" i="3"/>
  <c r="G29" i="3"/>
  <c r="AN28" i="3"/>
  <c r="P28" i="3"/>
  <c r="N28" i="3"/>
  <c r="G28" i="3"/>
  <c r="AN27" i="3"/>
  <c r="P27" i="3"/>
  <c r="N27" i="3"/>
  <c r="G27" i="3"/>
  <c r="AN26" i="3"/>
  <c r="P26" i="3"/>
  <c r="N26" i="3"/>
  <c r="G26" i="3"/>
  <c r="AN25" i="3"/>
  <c r="P25" i="3"/>
  <c r="N25" i="3"/>
  <c r="G25" i="3"/>
  <c r="AN24" i="3"/>
  <c r="P24" i="3"/>
  <c r="N24" i="3"/>
  <c r="G24" i="3"/>
  <c r="AN23" i="3"/>
  <c r="P23" i="3"/>
  <c r="N23" i="3"/>
  <c r="G23" i="3"/>
  <c r="AN22" i="3"/>
  <c r="P22" i="3"/>
  <c r="N22" i="3"/>
  <c r="G22" i="3"/>
  <c r="AN21" i="3"/>
  <c r="P21" i="3"/>
  <c r="N21" i="3"/>
  <c r="G21" i="3"/>
  <c r="AN20" i="3"/>
  <c r="P20" i="3"/>
  <c r="N20" i="3"/>
  <c r="G20" i="3"/>
  <c r="AN19" i="3"/>
  <c r="P19" i="3"/>
  <c r="N19" i="3"/>
  <c r="G19" i="3"/>
  <c r="AN18" i="3"/>
  <c r="P18" i="3"/>
  <c r="N18" i="3"/>
  <c r="G18" i="3"/>
  <c r="AN17" i="3"/>
  <c r="P17" i="3"/>
  <c r="N17" i="3"/>
  <c r="G17" i="3"/>
  <c r="AN16" i="3"/>
  <c r="P16" i="3"/>
  <c r="N16" i="3"/>
  <c r="G16" i="3"/>
  <c r="AN15" i="3"/>
  <c r="P15" i="3"/>
  <c r="N15" i="3"/>
  <c r="G15" i="3"/>
  <c r="AN14" i="3"/>
  <c r="P14" i="3"/>
  <c r="N14" i="3"/>
  <c r="G14" i="3"/>
  <c r="AN13" i="3"/>
  <c r="P13" i="3"/>
  <c r="N13" i="3"/>
  <c r="G13" i="3"/>
  <c r="AN12" i="3"/>
  <c r="P12" i="3"/>
  <c r="N12" i="3"/>
  <c r="G12" i="3"/>
  <c r="AN11" i="3"/>
  <c r="P11" i="3"/>
  <c r="N11" i="3"/>
  <c r="G11" i="3"/>
  <c r="AN10" i="3"/>
  <c r="P10" i="3"/>
  <c r="N10" i="3"/>
  <c r="G10" i="3"/>
  <c r="AN9" i="3"/>
  <c r="P9" i="3"/>
  <c r="N9" i="3"/>
  <c r="G9" i="3"/>
  <c r="AN8" i="3"/>
  <c r="P8" i="3"/>
  <c r="N8" i="3"/>
  <c r="G8" i="3"/>
  <c r="AN7" i="3"/>
  <c r="P7" i="3"/>
  <c r="N7" i="3"/>
  <c r="G7" i="3"/>
  <c r="A7" i="3"/>
  <c r="AN6" i="3"/>
  <c r="P6" i="3"/>
  <c r="N6" i="3"/>
  <c r="G6" i="3"/>
  <c r="A6" i="3"/>
  <c r="Q6" i="3" s="1"/>
  <c r="AN5" i="3"/>
  <c r="Q5" i="3"/>
  <c r="O5" i="3"/>
  <c r="O6" i="3" s="1"/>
  <c r="O7" i="3" s="1"/>
  <c r="O8" i="3" s="1"/>
  <c r="O9" i="3" s="1"/>
  <c r="O10" i="3" s="1"/>
  <c r="O11" i="3" s="1"/>
  <c r="O12" i="3" s="1"/>
  <c r="O13" i="3" s="1"/>
  <c r="O14" i="3" s="1"/>
  <c r="O15" i="3" s="1"/>
  <c r="O16" i="3" s="1"/>
  <c r="O17" i="3" s="1"/>
  <c r="O18" i="3" s="1"/>
  <c r="O19" i="3" s="1"/>
  <c r="O20" i="3" s="1"/>
  <c r="O21" i="3" s="1"/>
  <c r="O22" i="3" s="1"/>
  <c r="O23" i="3" s="1"/>
  <c r="O24" i="3" s="1"/>
  <c r="O25" i="3" s="1"/>
  <c r="O26" i="3" s="1"/>
  <c r="O27" i="3" s="1"/>
  <c r="O28" i="3" s="1"/>
  <c r="O29" i="3" s="1"/>
  <c r="O30" i="3" s="1"/>
  <c r="O31" i="3" s="1"/>
  <c r="O32" i="3" s="1"/>
  <c r="O33" i="3" s="1"/>
  <c r="O34" i="3" s="1"/>
  <c r="O35" i="3" s="1"/>
  <c r="N5" i="3"/>
  <c r="G5" i="3"/>
  <c r="AF2" i="3"/>
  <c r="AR465" i="2"/>
  <c r="AP465" i="2"/>
  <c r="AN465" i="2"/>
  <c r="AL465" i="2"/>
  <c r="AJ465" i="2"/>
  <c r="AF465" i="2"/>
  <c r="AD465" i="2"/>
  <c r="AB465" i="2"/>
  <c r="Z465" i="2"/>
  <c r="X465" i="2"/>
  <c r="V465" i="2"/>
  <c r="S465" i="2"/>
  <c r="R465" i="2"/>
  <c r="P465" i="2"/>
  <c r="O465" i="2"/>
  <c r="M465" i="2"/>
  <c r="L465" i="2"/>
  <c r="K465" i="2"/>
  <c r="J465" i="2"/>
  <c r="I465" i="2"/>
  <c r="H465" i="2"/>
  <c r="G465" i="2"/>
  <c r="F465" i="2"/>
  <c r="E465" i="2"/>
  <c r="D465" i="2"/>
  <c r="C465" i="2"/>
  <c r="B465" i="2"/>
  <c r="AS464" i="2"/>
  <c r="Q464" i="2"/>
  <c r="N464" i="2"/>
  <c r="AS463" i="2"/>
  <c r="N463" i="2"/>
  <c r="Q463" i="2" s="1"/>
  <c r="AS462" i="2"/>
  <c r="N462" i="2"/>
  <c r="Q462" i="2" s="1"/>
  <c r="AS461" i="2"/>
  <c r="Q461" i="2"/>
  <c r="N461" i="2"/>
  <c r="AS460" i="2"/>
  <c r="N460" i="2"/>
  <c r="Q460" i="2" s="1"/>
  <c r="AS459" i="2"/>
  <c r="N459" i="2"/>
  <c r="Q459" i="2" s="1"/>
  <c r="AS458" i="2"/>
  <c r="AS457" i="2"/>
  <c r="Q457" i="2"/>
  <c r="N457" i="2"/>
  <c r="AS456" i="2"/>
  <c r="N456" i="2"/>
  <c r="Q456" i="2" s="1"/>
  <c r="AS455" i="2"/>
  <c r="N455" i="2"/>
  <c r="Q455" i="2" s="1"/>
  <c r="AS454" i="2"/>
  <c r="Q454" i="2"/>
  <c r="N454" i="2"/>
  <c r="AS453" i="2"/>
  <c r="N453" i="2"/>
  <c r="Q453" i="2" s="1"/>
  <c r="AS452" i="2"/>
  <c r="N452" i="2"/>
  <c r="Q452" i="2" s="1"/>
  <c r="AS451" i="2"/>
  <c r="Q451" i="2"/>
  <c r="N451" i="2"/>
  <c r="AS450" i="2"/>
  <c r="Q450" i="2"/>
  <c r="N450" i="2"/>
  <c r="AS449" i="2"/>
  <c r="N449" i="2"/>
  <c r="Q449" i="2" s="1"/>
  <c r="AS448" i="2"/>
  <c r="N448" i="2"/>
  <c r="Q448" i="2" s="1"/>
  <c r="AS447" i="2"/>
  <c r="N447" i="2"/>
  <c r="Q447" i="2" s="1"/>
  <c r="AS446" i="2"/>
  <c r="N446" i="2"/>
  <c r="Q446" i="2" s="1"/>
  <c r="AS445" i="2"/>
  <c r="Q445" i="2"/>
  <c r="N445" i="2"/>
  <c r="AS444" i="2"/>
  <c r="N444" i="2"/>
  <c r="Q444" i="2" s="1"/>
  <c r="AS443" i="2"/>
  <c r="N443" i="2"/>
  <c r="Q443" i="2" s="1"/>
  <c r="AS442" i="2"/>
  <c r="Q442" i="2"/>
  <c r="N442" i="2"/>
  <c r="AS441" i="2"/>
  <c r="N441" i="2"/>
  <c r="Q441" i="2" s="1"/>
  <c r="AS440" i="2"/>
  <c r="N440" i="2"/>
  <c r="Q440" i="2" s="1"/>
  <c r="AS439" i="2"/>
  <c r="Q439" i="2"/>
  <c r="N439" i="2"/>
  <c r="AS438" i="2"/>
  <c r="Q438" i="2"/>
  <c r="N438" i="2"/>
  <c r="AS437" i="2"/>
  <c r="N437" i="2"/>
  <c r="Q437" i="2" s="1"/>
  <c r="AS436" i="2"/>
  <c r="N436" i="2"/>
  <c r="Q436" i="2" s="1"/>
  <c r="AS435" i="2"/>
  <c r="N435" i="2"/>
  <c r="Q435" i="2" s="1"/>
  <c r="AS434" i="2"/>
  <c r="N434" i="2"/>
  <c r="AQ432" i="2"/>
  <c r="AO432" i="2"/>
  <c r="AM432" i="2"/>
  <c r="AK432" i="2"/>
  <c r="AI432" i="2"/>
  <c r="AE432" i="2"/>
  <c r="AC432" i="2"/>
  <c r="AA432" i="2"/>
  <c r="Y432" i="2"/>
  <c r="W432" i="2"/>
  <c r="U432" i="2"/>
  <c r="AK431" i="2"/>
  <c r="AB431" i="2"/>
  <c r="U431" i="2"/>
  <c r="AR426" i="2"/>
  <c r="AP426" i="2"/>
  <c r="AN426" i="2"/>
  <c r="AL426" i="2"/>
  <c r="AJ426" i="2"/>
  <c r="AF426" i="2"/>
  <c r="AD426" i="2"/>
  <c r="AB426" i="2"/>
  <c r="Z426" i="2"/>
  <c r="X426" i="2"/>
  <c r="V426" i="2"/>
  <c r="S426" i="2"/>
  <c r="R426" i="2"/>
  <c r="P426" i="2"/>
  <c r="O426" i="2"/>
  <c r="M426" i="2"/>
  <c r="L426" i="2"/>
  <c r="K426" i="2"/>
  <c r="J426" i="2"/>
  <c r="I426" i="2"/>
  <c r="H426" i="2"/>
  <c r="G426" i="2"/>
  <c r="F426" i="2"/>
  <c r="E426" i="2"/>
  <c r="D426" i="2"/>
  <c r="C426" i="2"/>
  <c r="B426" i="2"/>
  <c r="AS425" i="2"/>
  <c r="AS424" i="2"/>
  <c r="N424" i="2"/>
  <c r="Q424" i="2" s="1"/>
  <c r="AS423" i="2"/>
  <c r="N423" i="2"/>
  <c r="Q423" i="2" s="1"/>
  <c r="AS422" i="2"/>
  <c r="N422" i="2"/>
  <c r="Q422" i="2" s="1"/>
  <c r="AS421" i="2"/>
  <c r="N421" i="2"/>
  <c r="Q421" i="2" s="1"/>
  <c r="AS420" i="2"/>
  <c r="N420" i="2"/>
  <c r="Q420" i="2" s="1"/>
  <c r="AS419" i="2"/>
  <c r="N419" i="2"/>
  <c r="Q419" i="2" s="1"/>
  <c r="AS418" i="2"/>
  <c r="Q418" i="2"/>
  <c r="N418" i="2"/>
  <c r="AS417" i="2"/>
  <c r="N417" i="2"/>
  <c r="Q417" i="2" s="1"/>
  <c r="AS416" i="2"/>
  <c r="N416" i="2"/>
  <c r="Q416" i="2" s="1"/>
  <c r="AS415" i="2"/>
  <c r="N415" i="2"/>
  <c r="Q415" i="2" s="1"/>
  <c r="AS414" i="2"/>
  <c r="N414" i="2"/>
  <c r="Q414" i="2" s="1"/>
  <c r="AS413" i="2"/>
  <c r="N413" i="2"/>
  <c r="Q413" i="2" s="1"/>
  <c r="AS412" i="2"/>
  <c r="Q412" i="2"/>
  <c r="N412" i="2"/>
  <c r="AS411" i="2"/>
  <c r="N411" i="2"/>
  <c r="Q411" i="2" s="1"/>
  <c r="AS410" i="2"/>
  <c r="N410" i="2"/>
  <c r="Q410" i="2" s="1"/>
  <c r="AS409" i="2"/>
  <c r="N409" i="2"/>
  <c r="Q409" i="2" s="1"/>
  <c r="AS408" i="2"/>
  <c r="N408" i="2"/>
  <c r="Q408" i="2" s="1"/>
  <c r="AS407" i="2"/>
  <c r="N407" i="2"/>
  <c r="Q407" i="2" s="1"/>
  <c r="AS406" i="2"/>
  <c r="Q406" i="2"/>
  <c r="N406" i="2"/>
  <c r="AS405" i="2"/>
  <c r="N405" i="2"/>
  <c r="Q405" i="2" s="1"/>
  <c r="AS404" i="2"/>
  <c r="N404" i="2"/>
  <c r="Q404" i="2" s="1"/>
  <c r="AS403" i="2"/>
  <c r="N403" i="2"/>
  <c r="Q403" i="2" s="1"/>
  <c r="AS402" i="2"/>
  <c r="N402" i="2"/>
  <c r="Q402" i="2" s="1"/>
  <c r="AS401" i="2"/>
  <c r="N401" i="2"/>
  <c r="Q401" i="2" s="1"/>
  <c r="AS400" i="2"/>
  <c r="Q400" i="2"/>
  <c r="N400" i="2"/>
  <c r="AS399" i="2"/>
  <c r="N399" i="2"/>
  <c r="Q399" i="2" s="1"/>
  <c r="AS398" i="2"/>
  <c r="N398" i="2"/>
  <c r="Q398" i="2" s="1"/>
  <c r="AS397" i="2"/>
  <c r="N397" i="2"/>
  <c r="Q397" i="2" s="1"/>
  <c r="AS396" i="2"/>
  <c r="N396" i="2"/>
  <c r="Q396" i="2" s="1"/>
  <c r="AS395" i="2"/>
  <c r="AS426" i="2" s="1"/>
  <c r="N395" i="2"/>
  <c r="N426" i="2" s="1"/>
  <c r="AQ393" i="2"/>
  <c r="AO393" i="2"/>
  <c r="AM393" i="2"/>
  <c r="AK393" i="2"/>
  <c r="AI393" i="2"/>
  <c r="AE393" i="2"/>
  <c r="AC393" i="2"/>
  <c r="AA393" i="2"/>
  <c r="Y393" i="2"/>
  <c r="W393" i="2"/>
  <c r="U393" i="2"/>
  <c r="AK392" i="2"/>
  <c r="AB392" i="2"/>
  <c r="U392" i="2"/>
  <c r="AR387" i="2"/>
  <c r="AP387" i="2"/>
  <c r="AN387" i="2"/>
  <c r="AL387" i="2"/>
  <c r="AJ387" i="2"/>
  <c r="AF387" i="2"/>
  <c r="AD387" i="2"/>
  <c r="AB387" i="2"/>
  <c r="Z387" i="2"/>
  <c r="X387" i="2"/>
  <c r="V387" i="2"/>
  <c r="S387" i="2"/>
  <c r="R387" i="2"/>
  <c r="P387" i="2"/>
  <c r="O387" i="2"/>
  <c r="M387" i="2"/>
  <c r="L387" i="2"/>
  <c r="K387" i="2"/>
  <c r="J387" i="2"/>
  <c r="I387" i="2"/>
  <c r="H387" i="2"/>
  <c r="G387" i="2"/>
  <c r="F387" i="2"/>
  <c r="E387" i="2"/>
  <c r="D387" i="2"/>
  <c r="C387" i="2"/>
  <c r="B387" i="2"/>
  <c r="AS386" i="2"/>
  <c r="N386" i="2"/>
  <c r="Q386" i="2" s="1"/>
  <c r="AS385" i="2"/>
  <c r="N385" i="2"/>
  <c r="Q385" i="2" s="1"/>
  <c r="AS384" i="2"/>
  <c r="Q384" i="2"/>
  <c r="N384" i="2"/>
  <c r="AS383" i="2"/>
  <c r="N383" i="2"/>
  <c r="Q383" i="2" s="1"/>
  <c r="AS382" i="2"/>
  <c r="N382" i="2"/>
  <c r="Q382" i="2" s="1"/>
  <c r="AS381" i="2"/>
  <c r="N381" i="2"/>
  <c r="Q381" i="2" s="1"/>
  <c r="AS380" i="2"/>
  <c r="N380" i="2"/>
  <c r="Q380" i="2" s="1"/>
  <c r="AS379" i="2"/>
  <c r="N379" i="2"/>
  <c r="Q379" i="2" s="1"/>
  <c r="AS378" i="2"/>
  <c r="Q378" i="2"/>
  <c r="N378" i="2"/>
  <c r="AS377" i="2"/>
  <c r="N377" i="2"/>
  <c r="Q377" i="2" s="1"/>
  <c r="AS376" i="2"/>
  <c r="N376" i="2"/>
  <c r="Q376" i="2" s="1"/>
  <c r="AS375" i="2"/>
  <c r="N375" i="2"/>
  <c r="Q375" i="2" s="1"/>
  <c r="AS374" i="2"/>
  <c r="N374" i="2"/>
  <c r="Q374" i="2" s="1"/>
  <c r="AS373" i="2"/>
  <c r="N373" i="2"/>
  <c r="Q373" i="2" s="1"/>
  <c r="AS372" i="2"/>
  <c r="Q372" i="2"/>
  <c r="N372" i="2"/>
  <c r="AS371" i="2"/>
  <c r="N371" i="2"/>
  <c r="Q371" i="2" s="1"/>
  <c r="AS370" i="2"/>
  <c r="N370" i="2"/>
  <c r="Q370" i="2" s="1"/>
  <c r="AS369" i="2"/>
  <c r="N369" i="2"/>
  <c r="Q369" i="2" s="1"/>
  <c r="AS368" i="2"/>
  <c r="N368" i="2"/>
  <c r="Q368" i="2" s="1"/>
  <c r="AS367" i="2"/>
  <c r="N367" i="2"/>
  <c r="Q367" i="2" s="1"/>
  <c r="AS366" i="2"/>
  <c r="Q366" i="2"/>
  <c r="N366" i="2"/>
  <c r="AS365" i="2"/>
  <c r="N365" i="2"/>
  <c r="Q365" i="2" s="1"/>
  <c r="AS364" i="2"/>
  <c r="N364" i="2"/>
  <c r="Q364" i="2" s="1"/>
  <c r="AS363" i="2"/>
  <c r="N363" i="2"/>
  <c r="Q363" i="2" s="1"/>
  <c r="AS362" i="2"/>
  <c r="N362" i="2"/>
  <c r="Q362" i="2" s="1"/>
  <c r="AS361" i="2"/>
  <c r="N361" i="2"/>
  <c r="Q361" i="2" s="1"/>
  <c r="AS360" i="2"/>
  <c r="Q360" i="2"/>
  <c r="N360" i="2"/>
  <c r="AS359" i="2"/>
  <c r="N359" i="2"/>
  <c r="Q359" i="2" s="1"/>
  <c r="AS358" i="2"/>
  <c r="N358" i="2"/>
  <c r="Q358" i="2" s="1"/>
  <c r="AS357" i="2"/>
  <c r="N357" i="2"/>
  <c r="Q357" i="2" s="1"/>
  <c r="AS356" i="2"/>
  <c r="AS387" i="2" s="1"/>
  <c r="N356" i="2"/>
  <c r="Q356" i="2" s="1"/>
  <c r="AQ354" i="2"/>
  <c r="AO354" i="2"/>
  <c r="AM354" i="2"/>
  <c r="AK354" i="2"/>
  <c r="AI354" i="2"/>
  <c r="AE354" i="2"/>
  <c r="AC354" i="2"/>
  <c r="AA354" i="2"/>
  <c r="Y354" i="2"/>
  <c r="W354" i="2"/>
  <c r="U354" i="2"/>
  <c r="AK353" i="2"/>
  <c r="AB353" i="2"/>
  <c r="U353" i="2"/>
  <c r="AR348" i="2"/>
  <c r="AP348" i="2"/>
  <c r="AN348" i="2"/>
  <c r="AL348" i="2"/>
  <c r="AJ348" i="2"/>
  <c r="AH348" i="2"/>
  <c r="AF348" i="2"/>
  <c r="AD348" i="2"/>
  <c r="AB348" i="2"/>
  <c r="Z348" i="2"/>
  <c r="X348" i="2"/>
  <c r="V348" i="2"/>
  <c r="S348" i="2"/>
  <c r="R348" i="2"/>
  <c r="P348" i="2"/>
  <c r="O348" i="2"/>
  <c r="M348" i="2"/>
  <c r="L348" i="2"/>
  <c r="K348" i="2"/>
  <c r="J348" i="2"/>
  <c r="I348" i="2"/>
  <c r="H348" i="2"/>
  <c r="G348" i="2"/>
  <c r="F348" i="2"/>
  <c r="E348" i="2"/>
  <c r="D348" i="2"/>
  <c r="C348" i="2"/>
  <c r="B348" i="2"/>
  <c r="AS347" i="2"/>
  <c r="AS346" i="2"/>
  <c r="N346" i="2"/>
  <c r="Q346" i="2" s="1"/>
  <c r="AS345" i="2"/>
  <c r="N345" i="2"/>
  <c r="Q345" i="2" s="1"/>
  <c r="AS344" i="2"/>
  <c r="N344" i="2"/>
  <c r="Q344" i="2" s="1"/>
  <c r="AS343" i="2"/>
  <c r="N343" i="2"/>
  <c r="Q343" i="2" s="1"/>
  <c r="AS342" i="2"/>
  <c r="N342" i="2"/>
  <c r="Q342" i="2" s="1"/>
  <c r="AS341" i="2"/>
  <c r="Q341" i="2"/>
  <c r="N341" i="2"/>
  <c r="AS340" i="2"/>
  <c r="N340" i="2"/>
  <c r="Q340" i="2" s="1"/>
  <c r="AS339" i="2"/>
  <c r="N339" i="2"/>
  <c r="Q339" i="2" s="1"/>
  <c r="AS338" i="2"/>
  <c r="N338" i="2"/>
  <c r="Q338" i="2" s="1"/>
  <c r="AS337" i="2"/>
  <c r="N337" i="2"/>
  <c r="Q337" i="2" s="1"/>
  <c r="AS336" i="2"/>
  <c r="N336" i="2"/>
  <c r="Q336" i="2" s="1"/>
  <c r="AS335" i="2"/>
  <c r="Q335" i="2"/>
  <c r="N335" i="2"/>
  <c r="AS334" i="2"/>
  <c r="N334" i="2"/>
  <c r="Q334" i="2" s="1"/>
  <c r="AS333" i="2"/>
  <c r="N333" i="2"/>
  <c r="Q333" i="2" s="1"/>
  <c r="AS332" i="2"/>
  <c r="N332" i="2"/>
  <c r="Q332" i="2" s="1"/>
  <c r="AS331" i="2"/>
  <c r="N331" i="2"/>
  <c r="Q331" i="2" s="1"/>
  <c r="AS330" i="2"/>
  <c r="N330" i="2"/>
  <c r="Q330" i="2" s="1"/>
  <c r="AS329" i="2"/>
  <c r="Q329" i="2"/>
  <c r="N329" i="2"/>
  <c r="AS328" i="2"/>
  <c r="N328" i="2"/>
  <c r="Q328" i="2" s="1"/>
  <c r="AS327" i="2"/>
  <c r="N327" i="2"/>
  <c r="Q327" i="2" s="1"/>
  <c r="AS326" i="2"/>
  <c r="N326" i="2"/>
  <c r="Q326" i="2" s="1"/>
  <c r="AS325" i="2"/>
  <c r="N325" i="2"/>
  <c r="Q325" i="2" s="1"/>
  <c r="AS324" i="2"/>
  <c r="N324" i="2"/>
  <c r="Q324" i="2" s="1"/>
  <c r="AS323" i="2"/>
  <c r="Q323" i="2"/>
  <c r="N323" i="2"/>
  <c r="AS322" i="2"/>
  <c r="N322" i="2"/>
  <c r="Q322" i="2" s="1"/>
  <c r="AS321" i="2"/>
  <c r="N321" i="2"/>
  <c r="Q321" i="2" s="1"/>
  <c r="AS320" i="2"/>
  <c r="N320" i="2"/>
  <c r="Q320" i="2" s="1"/>
  <c r="AS319" i="2"/>
  <c r="N319" i="2"/>
  <c r="Q319" i="2" s="1"/>
  <c r="AS318" i="2"/>
  <c r="N318" i="2"/>
  <c r="Q318" i="2" s="1"/>
  <c r="AS317" i="2"/>
  <c r="AS348" i="2" s="1"/>
  <c r="Q317" i="2"/>
  <c r="Q348" i="2" s="1"/>
  <c r="N317" i="2"/>
  <c r="N348" i="2" s="1"/>
  <c r="AQ315" i="2"/>
  <c r="AO315" i="2"/>
  <c r="AM315" i="2"/>
  <c r="AK315" i="2"/>
  <c r="AI315" i="2"/>
  <c r="AE315" i="2"/>
  <c r="AC315" i="2"/>
  <c r="AA315" i="2"/>
  <c r="Y315" i="2"/>
  <c r="W315" i="2"/>
  <c r="U315" i="2"/>
  <c r="AK314" i="2"/>
  <c r="AB314" i="2"/>
  <c r="U314" i="2"/>
  <c r="AR309" i="2"/>
  <c r="AP309" i="2"/>
  <c r="AN309" i="2"/>
  <c r="AL309" i="2"/>
  <c r="AJ309" i="2"/>
  <c r="AH309" i="2"/>
  <c r="AF309" i="2"/>
  <c r="AD309" i="2"/>
  <c r="AB309" i="2"/>
  <c r="Z309" i="2"/>
  <c r="X309" i="2"/>
  <c r="V309" i="2"/>
  <c r="S309" i="2"/>
  <c r="R309" i="2"/>
  <c r="P309" i="2"/>
  <c r="O309" i="2"/>
  <c r="M309" i="2"/>
  <c r="L309" i="2"/>
  <c r="K309" i="2"/>
  <c r="J309" i="2"/>
  <c r="I309" i="2"/>
  <c r="H309" i="2"/>
  <c r="G309" i="2"/>
  <c r="F309" i="2"/>
  <c r="E309" i="2"/>
  <c r="D309" i="2"/>
  <c r="C309" i="2"/>
  <c r="B309" i="2"/>
  <c r="AS308" i="2"/>
  <c r="N308" i="2"/>
  <c r="Q308" i="2" s="1"/>
  <c r="AS307" i="2"/>
  <c r="N307" i="2"/>
  <c r="Q307" i="2" s="1"/>
  <c r="AS306" i="2"/>
  <c r="Q306" i="2"/>
  <c r="N306" i="2"/>
  <c r="AS305" i="2"/>
  <c r="N305" i="2"/>
  <c r="Q305" i="2" s="1"/>
  <c r="AS304" i="2"/>
  <c r="N304" i="2"/>
  <c r="Q304" i="2" s="1"/>
  <c r="AS303" i="2"/>
  <c r="N303" i="2"/>
  <c r="Q303" i="2" s="1"/>
  <c r="AS302" i="2"/>
  <c r="N302" i="2"/>
  <c r="Q302" i="2" s="1"/>
  <c r="AS301" i="2"/>
  <c r="N301" i="2"/>
  <c r="Q301" i="2" s="1"/>
  <c r="AS300" i="2"/>
  <c r="Q300" i="2"/>
  <c r="N300" i="2"/>
  <c r="AS299" i="2"/>
  <c r="N299" i="2"/>
  <c r="Q299" i="2" s="1"/>
  <c r="AS298" i="2"/>
  <c r="N298" i="2"/>
  <c r="Q298" i="2" s="1"/>
  <c r="AS297" i="2"/>
  <c r="N297" i="2"/>
  <c r="Q297" i="2" s="1"/>
  <c r="AS296" i="2"/>
  <c r="N296" i="2"/>
  <c r="Q296" i="2" s="1"/>
  <c r="AS295" i="2"/>
  <c r="N295" i="2"/>
  <c r="Q295" i="2" s="1"/>
  <c r="AS294" i="2"/>
  <c r="Q294" i="2"/>
  <c r="N294" i="2"/>
  <c r="AS293" i="2"/>
  <c r="N293" i="2"/>
  <c r="Q293" i="2" s="1"/>
  <c r="AS292" i="2"/>
  <c r="N292" i="2"/>
  <c r="Q292" i="2" s="1"/>
  <c r="AS291" i="2"/>
  <c r="N291" i="2"/>
  <c r="Q291" i="2" s="1"/>
  <c r="AS290" i="2"/>
  <c r="N290" i="2"/>
  <c r="Q290" i="2" s="1"/>
  <c r="AS289" i="2"/>
  <c r="N289" i="2"/>
  <c r="Q289" i="2" s="1"/>
  <c r="AS288" i="2"/>
  <c r="Q288" i="2"/>
  <c r="N288" i="2"/>
  <c r="AS287" i="2"/>
  <c r="N287" i="2"/>
  <c r="Q287" i="2" s="1"/>
  <c r="AS286" i="2"/>
  <c r="N286" i="2"/>
  <c r="Q286" i="2" s="1"/>
  <c r="AS285" i="2"/>
  <c r="N285" i="2"/>
  <c r="Q285" i="2" s="1"/>
  <c r="AS284" i="2"/>
  <c r="N284" i="2"/>
  <c r="Q284" i="2" s="1"/>
  <c r="AS283" i="2"/>
  <c r="N283" i="2"/>
  <c r="Q283" i="2" s="1"/>
  <c r="AS282" i="2"/>
  <c r="Q282" i="2"/>
  <c r="N282" i="2"/>
  <c r="AS281" i="2"/>
  <c r="N281" i="2"/>
  <c r="Q281" i="2" s="1"/>
  <c r="AS280" i="2"/>
  <c r="N280" i="2"/>
  <c r="Q280" i="2" s="1"/>
  <c r="AS279" i="2"/>
  <c r="N279" i="2"/>
  <c r="Q279" i="2" s="1"/>
  <c r="AS278" i="2"/>
  <c r="AS309" i="2" s="1"/>
  <c r="N278" i="2"/>
  <c r="Q278" i="2" s="1"/>
  <c r="AQ276" i="2"/>
  <c r="AO276" i="2"/>
  <c r="AM276" i="2"/>
  <c r="AK276" i="2"/>
  <c r="AI276" i="2"/>
  <c r="AE276" i="2"/>
  <c r="AC276" i="2"/>
  <c r="AA276" i="2"/>
  <c r="Y276" i="2"/>
  <c r="W276" i="2"/>
  <c r="U276" i="2"/>
  <c r="AK275" i="2"/>
  <c r="AB275" i="2"/>
  <c r="U275" i="2"/>
  <c r="AR270" i="2"/>
  <c r="AP270" i="2"/>
  <c r="AN270" i="2"/>
  <c r="AL270" i="2"/>
  <c r="AJ270" i="2"/>
  <c r="AH270" i="2"/>
  <c r="AF270" i="2"/>
  <c r="AD270" i="2"/>
  <c r="AB270" i="2"/>
  <c r="Z270" i="2"/>
  <c r="X270" i="2"/>
  <c r="V270" i="2"/>
  <c r="S270" i="2"/>
  <c r="R270" i="2"/>
  <c r="P270" i="2"/>
  <c r="O270" i="2"/>
  <c r="M270" i="2"/>
  <c r="L270" i="2"/>
  <c r="K270" i="2"/>
  <c r="J270" i="2"/>
  <c r="I270" i="2"/>
  <c r="H270" i="2"/>
  <c r="G270" i="2"/>
  <c r="F270" i="2"/>
  <c r="E270" i="2"/>
  <c r="D270" i="2"/>
  <c r="C270" i="2"/>
  <c r="B270" i="2"/>
  <c r="AS269" i="2"/>
  <c r="N269" i="2"/>
  <c r="Q269" i="2" s="1"/>
  <c r="AS268" i="2"/>
  <c r="N268" i="2"/>
  <c r="Q268" i="2" s="1"/>
  <c r="AS267" i="2"/>
  <c r="N267" i="2"/>
  <c r="Q267" i="2" s="1"/>
  <c r="AS266" i="2"/>
  <c r="N266" i="2"/>
  <c r="Q266" i="2" s="1"/>
  <c r="AS265" i="2"/>
  <c r="Q265" i="2"/>
  <c r="N265" i="2"/>
  <c r="AS264" i="2"/>
  <c r="N264" i="2"/>
  <c r="Q264" i="2" s="1"/>
  <c r="AS263" i="2"/>
  <c r="N263" i="2"/>
  <c r="Q263" i="2" s="1"/>
  <c r="AS262" i="2"/>
  <c r="N262" i="2"/>
  <c r="Q262" i="2" s="1"/>
  <c r="AS261" i="2"/>
  <c r="N261" i="2"/>
  <c r="Q261" i="2" s="1"/>
  <c r="AS260" i="2"/>
  <c r="N260" i="2"/>
  <c r="Q260" i="2" s="1"/>
  <c r="AS259" i="2"/>
  <c r="Q259" i="2"/>
  <c r="N259" i="2"/>
  <c r="AS258" i="2"/>
  <c r="N258" i="2"/>
  <c r="Q258" i="2" s="1"/>
  <c r="AS257" i="2"/>
  <c r="N257" i="2"/>
  <c r="Q257" i="2" s="1"/>
  <c r="AS256" i="2"/>
  <c r="N256" i="2"/>
  <c r="Q256" i="2" s="1"/>
  <c r="AS255" i="2"/>
  <c r="N255" i="2"/>
  <c r="Q255" i="2" s="1"/>
  <c r="AS254" i="2"/>
  <c r="N254" i="2"/>
  <c r="Q254" i="2" s="1"/>
  <c r="AS253" i="2"/>
  <c r="Q253" i="2"/>
  <c r="N253" i="2"/>
  <c r="AS252" i="2"/>
  <c r="N252" i="2"/>
  <c r="Q252" i="2" s="1"/>
  <c r="AS251" i="2"/>
  <c r="N251" i="2"/>
  <c r="Q251" i="2" s="1"/>
  <c r="AS250" i="2"/>
  <c r="N250" i="2"/>
  <c r="Q250" i="2" s="1"/>
  <c r="AS249" i="2"/>
  <c r="N249" i="2"/>
  <c r="Q249" i="2" s="1"/>
  <c r="AS248" i="2"/>
  <c r="N248" i="2"/>
  <c r="Q248" i="2" s="1"/>
  <c r="AS247" i="2"/>
  <c r="Q247" i="2"/>
  <c r="N247" i="2"/>
  <c r="AS246" i="2"/>
  <c r="N246" i="2"/>
  <c r="Q246" i="2" s="1"/>
  <c r="AS245" i="2"/>
  <c r="N245" i="2"/>
  <c r="Q245" i="2" s="1"/>
  <c r="AS244" i="2"/>
  <c r="N244" i="2"/>
  <c r="Q244" i="2" s="1"/>
  <c r="AS243" i="2"/>
  <c r="N243" i="2"/>
  <c r="Q243" i="2" s="1"/>
  <c r="AS242" i="2"/>
  <c r="N242" i="2"/>
  <c r="Q242" i="2" s="1"/>
  <c r="AS241" i="2"/>
  <c r="Q241" i="2"/>
  <c r="N241" i="2"/>
  <c r="AS240" i="2"/>
  <c r="N240" i="2"/>
  <c r="Q240" i="2" s="1"/>
  <c r="AS239" i="2"/>
  <c r="AS270" i="2" s="1"/>
  <c r="N239" i="2"/>
  <c r="Q239" i="2" s="1"/>
  <c r="AQ237" i="2"/>
  <c r="AO237" i="2"/>
  <c r="AM237" i="2"/>
  <c r="AK237" i="2"/>
  <c r="AI237" i="2"/>
  <c r="AE237" i="2"/>
  <c r="AC237" i="2"/>
  <c r="AA237" i="2"/>
  <c r="Y237" i="2"/>
  <c r="W237" i="2"/>
  <c r="U237" i="2"/>
  <c r="AK236" i="2"/>
  <c r="AB236" i="2"/>
  <c r="U236" i="2"/>
  <c r="AR231" i="2"/>
  <c r="AP231" i="2"/>
  <c r="AN231" i="2"/>
  <c r="AL231" i="2"/>
  <c r="AJ231" i="2"/>
  <c r="AH231" i="2"/>
  <c r="AF231" i="2"/>
  <c r="AD231" i="2"/>
  <c r="AB231" i="2"/>
  <c r="Z231" i="2"/>
  <c r="X231" i="2"/>
  <c r="V231" i="2"/>
  <c r="S231" i="2"/>
  <c r="R231" i="2"/>
  <c r="P231" i="2"/>
  <c r="O231" i="2"/>
  <c r="M231" i="2"/>
  <c r="L231" i="2"/>
  <c r="K231" i="2"/>
  <c r="J231" i="2"/>
  <c r="I231" i="2"/>
  <c r="H231" i="2"/>
  <c r="G231" i="2"/>
  <c r="F231" i="2"/>
  <c r="E231" i="2"/>
  <c r="D231" i="2"/>
  <c r="C231" i="2"/>
  <c r="B231" i="2"/>
  <c r="AS230" i="2"/>
  <c r="AS229" i="2"/>
  <c r="N229" i="2"/>
  <c r="Q229" i="2" s="1"/>
  <c r="AS228" i="2"/>
  <c r="Q228" i="2"/>
  <c r="N228" i="2"/>
  <c r="AS227" i="2"/>
  <c r="N227" i="2"/>
  <c r="Q227" i="2" s="1"/>
  <c r="AS226" i="2"/>
  <c r="N226" i="2"/>
  <c r="Q226" i="2" s="1"/>
  <c r="AS225" i="2"/>
  <c r="N225" i="2"/>
  <c r="Q225" i="2" s="1"/>
  <c r="AS224" i="2"/>
  <c r="N224" i="2"/>
  <c r="Q224" i="2" s="1"/>
  <c r="AS223" i="2"/>
  <c r="N223" i="2"/>
  <c r="Q223" i="2" s="1"/>
  <c r="AS222" i="2"/>
  <c r="Q222" i="2"/>
  <c r="N222" i="2"/>
  <c r="AS221" i="2"/>
  <c r="N221" i="2"/>
  <c r="Q221" i="2" s="1"/>
  <c r="AS220" i="2"/>
  <c r="N220" i="2"/>
  <c r="Q220" i="2" s="1"/>
  <c r="AS219" i="2"/>
  <c r="N219" i="2"/>
  <c r="Q219" i="2" s="1"/>
  <c r="AS218" i="2"/>
  <c r="N218" i="2"/>
  <c r="Q218" i="2" s="1"/>
  <c r="AS217" i="2"/>
  <c r="N217" i="2"/>
  <c r="Q217" i="2" s="1"/>
  <c r="AS216" i="2"/>
  <c r="Q216" i="2"/>
  <c r="N216" i="2"/>
  <c r="AS215" i="2"/>
  <c r="N215" i="2"/>
  <c r="Q215" i="2" s="1"/>
  <c r="AS214" i="2"/>
  <c r="N214" i="2"/>
  <c r="Q214" i="2" s="1"/>
  <c r="AS213" i="2"/>
  <c r="N213" i="2"/>
  <c r="Q213" i="2" s="1"/>
  <c r="AS212" i="2"/>
  <c r="N212" i="2"/>
  <c r="Q212" i="2" s="1"/>
  <c r="AS211" i="2"/>
  <c r="N211" i="2"/>
  <c r="Q211" i="2" s="1"/>
  <c r="AS210" i="2"/>
  <c r="Q210" i="2"/>
  <c r="N210" i="2"/>
  <c r="AS209" i="2"/>
  <c r="N209" i="2"/>
  <c r="Q209" i="2" s="1"/>
  <c r="AS208" i="2"/>
  <c r="N208" i="2"/>
  <c r="Q208" i="2" s="1"/>
  <c r="AS207" i="2"/>
  <c r="N207" i="2"/>
  <c r="Q207" i="2" s="1"/>
  <c r="AS206" i="2"/>
  <c r="N206" i="2"/>
  <c r="Q206" i="2" s="1"/>
  <c r="AS205" i="2"/>
  <c r="N205" i="2"/>
  <c r="Q205" i="2" s="1"/>
  <c r="AS204" i="2"/>
  <c r="Q204" i="2"/>
  <c r="N204" i="2"/>
  <c r="AS203" i="2"/>
  <c r="N203" i="2"/>
  <c r="Q203" i="2" s="1"/>
  <c r="AS202" i="2"/>
  <c r="N202" i="2"/>
  <c r="Q202" i="2" s="1"/>
  <c r="AS201" i="2"/>
  <c r="N201" i="2"/>
  <c r="Q201" i="2" s="1"/>
  <c r="AS200" i="2"/>
  <c r="AS231" i="2" s="1"/>
  <c r="N200" i="2"/>
  <c r="Q200" i="2" s="1"/>
  <c r="AQ198" i="2"/>
  <c r="AO198" i="2"/>
  <c r="AM198" i="2"/>
  <c r="AK198" i="2"/>
  <c r="AI198" i="2"/>
  <c r="AE198" i="2"/>
  <c r="AC198" i="2"/>
  <c r="AA198" i="2"/>
  <c r="Y198" i="2"/>
  <c r="W198" i="2"/>
  <c r="U198" i="2"/>
  <c r="AK197" i="2"/>
  <c r="AB197" i="2"/>
  <c r="U197" i="2"/>
  <c r="AR192" i="2"/>
  <c r="AP192" i="2"/>
  <c r="AN192" i="2"/>
  <c r="AL192" i="2"/>
  <c r="AJ192" i="2"/>
  <c r="AH192" i="2"/>
  <c r="AF192" i="2"/>
  <c r="AD192" i="2"/>
  <c r="AB192" i="2"/>
  <c r="Z192" i="2"/>
  <c r="X192" i="2"/>
  <c r="V192" i="2"/>
  <c r="S192" i="2"/>
  <c r="R192" i="2"/>
  <c r="P192" i="2"/>
  <c r="O192" i="2"/>
  <c r="M192" i="2"/>
  <c r="L192" i="2"/>
  <c r="K192" i="2"/>
  <c r="J192" i="2"/>
  <c r="I192" i="2"/>
  <c r="H192" i="2"/>
  <c r="G192" i="2"/>
  <c r="F192" i="2"/>
  <c r="E192" i="2"/>
  <c r="D192" i="2"/>
  <c r="C192" i="2"/>
  <c r="B192" i="2"/>
  <c r="AS191" i="2"/>
  <c r="N191" i="2"/>
  <c r="Q191" i="2" s="1"/>
  <c r="AS190" i="2"/>
  <c r="N190" i="2"/>
  <c r="Q190" i="2" s="1"/>
  <c r="AS189" i="2"/>
  <c r="N189" i="2"/>
  <c r="Q189" i="2" s="1"/>
  <c r="AS188" i="2"/>
  <c r="N188" i="2"/>
  <c r="Q188" i="2" s="1"/>
  <c r="AS187" i="2"/>
  <c r="Q187" i="2"/>
  <c r="N187" i="2"/>
  <c r="AS186" i="2"/>
  <c r="N186" i="2"/>
  <c r="Q186" i="2" s="1"/>
  <c r="AS185" i="2"/>
  <c r="N185" i="2"/>
  <c r="Q185" i="2" s="1"/>
  <c r="AS184" i="2"/>
  <c r="N184" i="2"/>
  <c r="Q184" i="2" s="1"/>
  <c r="AS183" i="2"/>
  <c r="N183" i="2"/>
  <c r="Q183" i="2" s="1"/>
  <c r="AS182" i="2"/>
  <c r="N182" i="2"/>
  <c r="Q182" i="2" s="1"/>
  <c r="AS181" i="2"/>
  <c r="Q181" i="2"/>
  <c r="N181" i="2"/>
  <c r="AS180" i="2"/>
  <c r="N180" i="2"/>
  <c r="Q180" i="2" s="1"/>
  <c r="AS179" i="2"/>
  <c r="N179" i="2"/>
  <c r="Q179" i="2" s="1"/>
  <c r="AS178" i="2"/>
  <c r="N178" i="2"/>
  <c r="Q178" i="2" s="1"/>
  <c r="AS177" i="2"/>
  <c r="N177" i="2"/>
  <c r="Q177" i="2" s="1"/>
  <c r="AS176" i="2"/>
  <c r="N176" i="2"/>
  <c r="Q176" i="2" s="1"/>
  <c r="AS175" i="2"/>
  <c r="Q175" i="2"/>
  <c r="N175" i="2"/>
  <c r="AS174" i="2"/>
  <c r="N174" i="2"/>
  <c r="Q174" i="2" s="1"/>
  <c r="AS173" i="2"/>
  <c r="N173" i="2"/>
  <c r="Q173" i="2" s="1"/>
  <c r="AS172" i="2"/>
  <c r="N172" i="2"/>
  <c r="Q172" i="2" s="1"/>
  <c r="AS171" i="2"/>
  <c r="N171" i="2"/>
  <c r="Q171" i="2" s="1"/>
  <c r="AS170" i="2"/>
  <c r="N170" i="2"/>
  <c r="Q170" i="2" s="1"/>
  <c r="AS169" i="2"/>
  <c r="Q169" i="2"/>
  <c r="N169" i="2"/>
  <c r="AS168" i="2"/>
  <c r="N168" i="2"/>
  <c r="Q168" i="2" s="1"/>
  <c r="AS167" i="2"/>
  <c r="N167" i="2"/>
  <c r="Q167" i="2" s="1"/>
  <c r="AS166" i="2"/>
  <c r="N166" i="2"/>
  <c r="Q166" i="2" s="1"/>
  <c r="AS165" i="2"/>
  <c r="Q165" i="2"/>
  <c r="N165" i="2"/>
  <c r="AS164" i="2"/>
  <c r="N164" i="2"/>
  <c r="Q164" i="2" s="1"/>
  <c r="AS163" i="2"/>
  <c r="Q163" i="2"/>
  <c r="N163" i="2"/>
  <c r="AS162" i="2"/>
  <c r="N162" i="2"/>
  <c r="Q162" i="2" s="1"/>
  <c r="AS161" i="2"/>
  <c r="AS192" i="2" s="1"/>
  <c r="AQ159" i="2"/>
  <c r="AO159" i="2"/>
  <c r="AM159" i="2"/>
  <c r="AK159" i="2"/>
  <c r="AI159" i="2"/>
  <c r="AE159" i="2"/>
  <c r="AC159" i="2"/>
  <c r="AA159" i="2"/>
  <c r="Y159" i="2"/>
  <c r="W159" i="2"/>
  <c r="U159" i="2"/>
  <c r="AK158" i="2"/>
  <c r="AB158" i="2"/>
  <c r="U158" i="2"/>
  <c r="AR153" i="2"/>
  <c r="AP153" i="2"/>
  <c r="AN153" i="2"/>
  <c r="AL153" i="2"/>
  <c r="AJ153" i="2"/>
  <c r="AF153" i="2"/>
  <c r="AD153" i="2"/>
  <c r="AB153" i="2"/>
  <c r="Z153" i="2"/>
  <c r="X153" i="2"/>
  <c r="V153" i="2"/>
  <c r="S153" i="2"/>
  <c r="R153" i="2"/>
  <c r="P153" i="2"/>
  <c r="O153" i="2"/>
  <c r="M153" i="2"/>
  <c r="L153" i="2"/>
  <c r="K153" i="2"/>
  <c r="J153" i="2"/>
  <c r="I153" i="2"/>
  <c r="H153" i="2"/>
  <c r="G153" i="2"/>
  <c r="F153" i="2"/>
  <c r="E153" i="2"/>
  <c r="D153" i="2"/>
  <c r="C153" i="2"/>
  <c r="B153" i="2"/>
  <c r="AS152" i="2"/>
  <c r="Q152" i="2"/>
  <c r="AS151" i="2"/>
  <c r="N151" i="2"/>
  <c r="Q151" i="2" s="1"/>
  <c r="AS150" i="2"/>
  <c r="N150" i="2"/>
  <c r="Q150" i="2" s="1"/>
  <c r="AS149" i="2"/>
  <c r="N149" i="2"/>
  <c r="Q149" i="2" s="1"/>
  <c r="AS148" i="2"/>
  <c r="Q148" i="2"/>
  <c r="N148" i="2"/>
  <c r="AS147" i="2"/>
  <c r="N147" i="2"/>
  <c r="Q147" i="2" s="1"/>
  <c r="AS146" i="2"/>
  <c r="Q146" i="2"/>
  <c r="N146" i="2"/>
  <c r="AS145" i="2"/>
  <c r="N145" i="2"/>
  <c r="Q145" i="2" s="1"/>
  <c r="AS144" i="2"/>
  <c r="N144" i="2"/>
  <c r="Q144" i="2" s="1"/>
  <c r="AS143" i="2"/>
  <c r="N143" i="2"/>
  <c r="Q143" i="2" s="1"/>
  <c r="AS142" i="2"/>
  <c r="Q142" i="2"/>
  <c r="N142" i="2"/>
  <c r="AS141" i="2"/>
  <c r="N141" i="2"/>
  <c r="Q141" i="2" s="1"/>
  <c r="AS140" i="2"/>
  <c r="Q140" i="2"/>
  <c r="N140" i="2"/>
  <c r="AS139" i="2"/>
  <c r="N139" i="2"/>
  <c r="Q139" i="2" s="1"/>
  <c r="AS138" i="2"/>
  <c r="N138" i="2"/>
  <c r="Q138" i="2" s="1"/>
  <c r="AS137" i="2"/>
  <c r="N137" i="2"/>
  <c r="Q137" i="2" s="1"/>
  <c r="AS136" i="2"/>
  <c r="Q136" i="2"/>
  <c r="N136" i="2"/>
  <c r="AS135" i="2"/>
  <c r="N135" i="2"/>
  <c r="Q135" i="2" s="1"/>
  <c r="AS134" i="2"/>
  <c r="Q134" i="2"/>
  <c r="N134" i="2"/>
  <c r="AS133" i="2"/>
  <c r="N133" i="2"/>
  <c r="Q133" i="2" s="1"/>
  <c r="AS132" i="2"/>
  <c r="N132" i="2"/>
  <c r="Q132" i="2" s="1"/>
  <c r="AS131" i="2"/>
  <c r="N131" i="2"/>
  <c r="Q131" i="2" s="1"/>
  <c r="AS130" i="2"/>
  <c r="Q130" i="2"/>
  <c r="N130" i="2"/>
  <c r="AS129" i="2"/>
  <c r="N129" i="2"/>
  <c r="Q129" i="2" s="1"/>
  <c r="AS128" i="2"/>
  <c r="Q128" i="2"/>
  <c r="N128" i="2"/>
  <c r="AS127" i="2"/>
  <c r="N127" i="2"/>
  <c r="AS126" i="2"/>
  <c r="N126" i="2"/>
  <c r="Q126" i="2" s="1"/>
  <c r="AS125" i="2"/>
  <c r="N125" i="2"/>
  <c r="Q125" i="2" s="1"/>
  <c r="AS124" i="2"/>
  <c r="Q124" i="2"/>
  <c r="N124" i="2"/>
  <c r="AS123" i="2"/>
  <c r="N123" i="2"/>
  <c r="Q123" i="2" s="1"/>
  <c r="AS122" i="2"/>
  <c r="Q122" i="2"/>
  <c r="N122" i="2"/>
  <c r="AQ120" i="2"/>
  <c r="AO120" i="2"/>
  <c r="AM120" i="2"/>
  <c r="AK120" i="2"/>
  <c r="AI120" i="2"/>
  <c r="AE120" i="2"/>
  <c r="AC120" i="2"/>
  <c r="AA120" i="2"/>
  <c r="Y120" i="2"/>
  <c r="W120" i="2"/>
  <c r="U120" i="2"/>
  <c r="AK119" i="2"/>
  <c r="AB119" i="2"/>
  <c r="U119" i="2"/>
  <c r="AR114" i="2"/>
  <c r="AP114" i="2"/>
  <c r="AN114" i="2"/>
  <c r="AL114" i="2"/>
  <c r="AJ114" i="2"/>
  <c r="AF114" i="2"/>
  <c r="AD114" i="2"/>
  <c r="AB114" i="2"/>
  <c r="Z114" i="2"/>
  <c r="X114" i="2"/>
  <c r="V114" i="2"/>
  <c r="S114" i="2"/>
  <c r="R114" i="2"/>
  <c r="P114" i="2"/>
  <c r="O114" i="2"/>
  <c r="M114" i="2"/>
  <c r="L114" i="2"/>
  <c r="K114" i="2"/>
  <c r="J114" i="2"/>
  <c r="I114" i="2"/>
  <c r="H114" i="2"/>
  <c r="G114" i="2"/>
  <c r="F114" i="2"/>
  <c r="E114" i="2"/>
  <c r="D114" i="2"/>
  <c r="C114" i="2"/>
  <c r="B114" i="2"/>
  <c r="AS113" i="2"/>
  <c r="N113" i="2"/>
  <c r="Q113" i="2" s="1"/>
  <c r="AS112" i="2"/>
  <c r="Q112" i="2"/>
  <c r="N112" i="2"/>
  <c r="AS111" i="2"/>
  <c r="N111" i="2"/>
  <c r="Q111" i="2" s="1"/>
  <c r="AS110" i="2"/>
  <c r="N110" i="2"/>
  <c r="Q110" i="2" s="1"/>
  <c r="AS109" i="2"/>
  <c r="N109" i="2"/>
  <c r="Q109" i="2" s="1"/>
  <c r="AS108" i="2"/>
  <c r="Q108" i="2"/>
  <c r="N108" i="2"/>
  <c r="AS107" i="2"/>
  <c r="N107" i="2"/>
  <c r="Q107" i="2" s="1"/>
  <c r="AS106" i="2"/>
  <c r="Q106" i="2"/>
  <c r="N106" i="2"/>
  <c r="AS105" i="2"/>
  <c r="N105" i="2"/>
  <c r="Q105" i="2" s="1"/>
  <c r="AS104" i="2"/>
  <c r="N104" i="2"/>
  <c r="Q104" i="2" s="1"/>
  <c r="AS103" i="2"/>
  <c r="N103" i="2"/>
  <c r="Q103" i="2" s="1"/>
  <c r="AS102" i="2"/>
  <c r="Q102" i="2"/>
  <c r="N102" i="2"/>
  <c r="AS101" i="2"/>
  <c r="N101" i="2"/>
  <c r="Q101" i="2" s="1"/>
  <c r="AS100" i="2"/>
  <c r="Q100" i="2"/>
  <c r="N100" i="2"/>
  <c r="AS99" i="2"/>
  <c r="N99" i="2"/>
  <c r="Q99" i="2" s="1"/>
  <c r="AS98" i="2"/>
  <c r="N98" i="2"/>
  <c r="Q98" i="2" s="1"/>
  <c r="AS97" i="2"/>
  <c r="N97" i="2"/>
  <c r="Q97" i="2" s="1"/>
  <c r="AS96" i="2"/>
  <c r="Q96" i="2"/>
  <c r="N96" i="2"/>
  <c r="AS95" i="2"/>
  <c r="N95" i="2"/>
  <c r="Q95" i="2" s="1"/>
  <c r="AS94" i="2"/>
  <c r="Q94" i="2"/>
  <c r="N94" i="2"/>
  <c r="AS93" i="2"/>
  <c r="N93" i="2"/>
  <c r="Q93" i="2" s="1"/>
  <c r="AS92" i="2"/>
  <c r="N92" i="2"/>
  <c r="Q92" i="2" s="1"/>
  <c r="AS91" i="2"/>
  <c r="N91" i="2"/>
  <c r="Q91" i="2" s="1"/>
  <c r="AS90" i="2"/>
  <c r="Q90" i="2"/>
  <c r="N90" i="2"/>
  <c r="AS89" i="2"/>
  <c r="N89" i="2"/>
  <c r="Q89" i="2" s="1"/>
  <c r="AS88" i="2"/>
  <c r="Q88" i="2"/>
  <c r="N88" i="2"/>
  <c r="AS87" i="2"/>
  <c r="N87" i="2"/>
  <c r="Q87" i="2" s="1"/>
  <c r="AS86" i="2"/>
  <c r="N86" i="2"/>
  <c r="Q86" i="2" s="1"/>
  <c r="AS85" i="2"/>
  <c r="N85" i="2"/>
  <c r="Q85" i="2" s="1"/>
  <c r="AS84" i="2"/>
  <c r="Q84" i="2"/>
  <c r="N84" i="2"/>
  <c r="AS83" i="2"/>
  <c r="N83" i="2"/>
  <c r="N114" i="2" s="1"/>
  <c r="AQ81" i="2"/>
  <c r="AO81" i="2"/>
  <c r="AM81" i="2"/>
  <c r="AK81" i="2"/>
  <c r="AI81" i="2"/>
  <c r="AE81" i="2"/>
  <c r="AC81" i="2"/>
  <c r="AA81" i="2"/>
  <c r="Y81" i="2"/>
  <c r="W81" i="2"/>
  <c r="U81" i="2"/>
  <c r="AK80" i="2"/>
  <c r="AB80" i="2"/>
  <c r="U80" i="2"/>
  <c r="AR75" i="2"/>
  <c r="AP75" i="2"/>
  <c r="AN75" i="2"/>
  <c r="AL75" i="2"/>
  <c r="AJ75" i="2"/>
  <c r="AF75" i="2"/>
  <c r="AD75" i="2"/>
  <c r="AB75" i="2"/>
  <c r="Z75" i="2"/>
  <c r="X75" i="2"/>
  <c r="V75" i="2"/>
  <c r="S75" i="2"/>
  <c r="R75" i="2"/>
  <c r="P75" i="2"/>
  <c r="O75" i="2"/>
  <c r="M75" i="2"/>
  <c r="L75" i="2"/>
  <c r="K75" i="2"/>
  <c r="J75" i="2"/>
  <c r="I75" i="2"/>
  <c r="H75" i="2"/>
  <c r="G75" i="2"/>
  <c r="F75" i="2"/>
  <c r="E75" i="2"/>
  <c r="D75" i="2"/>
  <c r="C75" i="2"/>
  <c r="B75" i="2"/>
  <c r="AS74" i="2"/>
  <c r="AS73" i="2"/>
  <c r="AS72" i="2"/>
  <c r="AS71" i="2"/>
  <c r="N71" i="2"/>
  <c r="Q71" i="2" s="1"/>
  <c r="AS70" i="2"/>
  <c r="N70" i="2"/>
  <c r="Q70" i="2" s="1"/>
  <c r="AS69" i="2"/>
  <c r="N69" i="2"/>
  <c r="Q69" i="2" s="1"/>
  <c r="AS68" i="2"/>
  <c r="Q68" i="2"/>
  <c r="N68" i="2"/>
  <c r="AS67" i="2"/>
  <c r="N67" i="2"/>
  <c r="Q67" i="2" s="1"/>
  <c r="AS66" i="2"/>
  <c r="Q66" i="2"/>
  <c r="N66" i="2"/>
  <c r="AS65" i="2"/>
  <c r="N65" i="2"/>
  <c r="Q65" i="2" s="1"/>
  <c r="AS64" i="2"/>
  <c r="N64" i="2"/>
  <c r="Q64" i="2" s="1"/>
  <c r="AS63" i="2"/>
  <c r="N63" i="2"/>
  <c r="Q63" i="2" s="1"/>
  <c r="AS62" i="2"/>
  <c r="Q62" i="2"/>
  <c r="N62" i="2"/>
  <c r="AS61" i="2"/>
  <c r="N61" i="2"/>
  <c r="Q61" i="2" s="1"/>
  <c r="AS60" i="2"/>
  <c r="Q60" i="2"/>
  <c r="N60" i="2"/>
  <c r="AS59" i="2"/>
  <c r="N59" i="2"/>
  <c r="Q59" i="2" s="1"/>
  <c r="AS58" i="2"/>
  <c r="N58" i="2"/>
  <c r="Q58" i="2" s="1"/>
  <c r="AS57" i="2"/>
  <c r="N57" i="2"/>
  <c r="Q57" i="2" s="1"/>
  <c r="AS56" i="2"/>
  <c r="Q56" i="2"/>
  <c r="N56" i="2"/>
  <c r="AS55" i="2"/>
  <c r="N55" i="2"/>
  <c r="Q55" i="2" s="1"/>
  <c r="AS54" i="2"/>
  <c r="Q54" i="2"/>
  <c r="N54" i="2"/>
  <c r="AS53" i="2"/>
  <c r="N53" i="2"/>
  <c r="Q53" i="2" s="1"/>
  <c r="AS52" i="2"/>
  <c r="N52" i="2"/>
  <c r="Q52" i="2" s="1"/>
  <c r="AS51" i="2"/>
  <c r="N51" i="2"/>
  <c r="Q51" i="2" s="1"/>
  <c r="AS50" i="2"/>
  <c r="Q50" i="2"/>
  <c r="N50" i="2"/>
  <c r="AS49" i="2"/>
  <c r="N49" i="2"/>
  <c r="Q49" i="2" s="1"/>
  <c r="AS48" i="2"/>
  <c r="Q48" i="2"/>
  <c r="N48" i="2"/>
  <c r="AS47" i="2"/>
  <c r="N47" i="2"/>
  <c r="Q47" i="2" s="1"/>
  <c r="AS46" i="2"/>
  <c r="N46" i="2"/>
  <c r="Q46" i="2" s="1"/>
  <c r="AS45" i="2"/>
  <c r="N45" i="2"/>
  <c r="Q45" i="2" s="1"/>
  <c r="AS44" i="2"/>
  <c r="AS75" i="2" s="1"/>
  <c r="Q44" i="2"/>
  <c r="N44" i="2"/>
  <c r="AQ42" i="2"/>
  <c r="AO42" i="2"/>
  <c r="AM42" i="2"/>
  <c r="AK42" i="2"/>
  <c r="AE42" i="2"/>
  <c r="AC42" i="2"/>
  <c r="AA42" i="2"/>
  <c r="Y42" i="2"/>
  <c r="W42" i="2"/>
  <c r="U42" i="2"/>
  <c r="AK41" i="2"/>
  <c r="AB41" i="2"/>
  <c r="U41" i="2"/>
  <c r="AR36" i="2"/>
  <c r="AP36" i="2"/>
  <c r="AN36" i="2"/>
  <c r="AL36" i="2"/>
  <c r="AJ36" i="2"/>
  <c r="AF36" i="2"/>
  <c r="AD36" i="2"/>
  <c r="AB36" i="2"/>
  <c r="Z36" i="2"/>
  <c r="X36" i="2"/>
  <c r="V36" i="2"/>
  <c r="S36" i="2"/>
  <c r="R36" i="2"/>
  <c r="P36" i="2"/>
  <c r="O36" i="2"/>
  <c r="L36" i="2"/>
  <c r="K36" i="2"/>
  <c r="J36" i="2"/>
  <c r="I36" i="2"/>
  <c r="H36" i="2"/>
  <c r="G36" i="2"/>
  <c r="F36" i="2"/>
  <c r="E36" i="2"/>
  <c r="D36" i="2"/>
  <c r="C36" i="2"/>
  <c r="B36" i="2"/>
  <c r="AS35" i="2"/>
  <c r="N35" i="2"/>
  <c r="Q35" i="2" s="1"/>
  <c r="AS34" i="2"/>
  <c r="Q34" i="2"/>
  <c r="N34" i="2"/>
  <c r="AS33" i="2"/>
  <c r="N33" i="2"/>
  <c r="Q33" i="2" s="1"/>
  <c r="AS32" i="2"/>
  <c r="N32" i="2"/>
  <c r="Q32" i="2" s="1"/>
  <c r="AS31" i="2"/>
  <c r="N31" i="2"/>
  <c r="Q31" i="2" s="1"/>
  <c r="AS30" i="2"/>
  <c r="Q30" i="2"/>
  <c r="N30" i="2"/>
  <c r="AS29" i="2"/>
  <c r="N29" i="2"/>
  <c r="Q29" i="2" s="1"/>
  <c r="AS28" i="2"/>
  <c r="Q28" i="2"/>
  <c r="N28" i="2"/>
  <c r="AS27" i="2"/>
  <c r="N27" i="2"/>
  <c r="Q27" i="2" s="1"/>
  <c r="AS26" i="2"/>
  <c r="N26" i="2"/>
  <c r="Q26" i="2" s="1"/>
  <c r="AS25" i="2"/>
  <c r="N25" i="2"/>
  <c r="Q25" i="2" s="1"/>
  <c r="AS24" i="2"/>
  <c r="Q24" i="2"/>
  <c r="N24" i="2"/>
  <c r="AS23" i="2"/>
  <c r="N23" i="2"/>
  <c r="Q23" i="2" s="1"/>
  <c r="AS22" i="2"/>
  <c r="Q22" i="2"/>
  <c r="N22" i="2"/>
  <c r="AS21" i="2"/>
  <c r="N21" i="2"/>
  <c r="Q21" i="2" s="1"/>
  <c r="AS20" i="2"/>
  <c r="N20" i="2"/>
  <c r="Q20" i="2" s="1"/>
  <c r="AS19" i="2"/>
  <c r="N19" i="2"/>
  <c r="Q19" i="2" s="1"/>
  <c r="AS18" i="2"/>
  <c r="Q18" i="2"/>
  <c r="N18" i="2"/>
  <c r="AS17" i="2"/>
  <c r="N17" i="2"/>
  <c r="Q17" i="2" s="1"/>
  <c r="AS16" i="2"/>
  <c r="Q16" i="2"/>
  <c r="N16" i="2"/>
  <c r="AS15" i="2"/>
  <c r="N15" i="2"/>
  <c r="Q15" i="2" s="1"/>
  <c r="AS14" i="2"/>
  <c r="N14" i="2"/>
  <c r="Q14" i="2" s="1"/>
  <c r="AS13" i="2"/>
  <c r="N13" i="2"/>
  <c r="Q13" i="2" s="1"/>
  <c r="AS12" i="2"/>
  <c r="Q12" i="2"/>
  <c r="N12" i="2"/>
  <c r="AS11" i="2"/>
  <c r="N11" i="2"/>
  <c r="Q11" i="2" s="1"/>
  <c r="AS10" i="2"/>
  <c r="Q10" i="2"/>
  <c r="N10" i="2"/>
  <c r="AS9" i="2"/>
  <c r="N9" i="2"/>
  <c r="Q9" i="2" s="1"/>
  <c r="AS8" i="2"/>
  <c r="N8" i="2"/>
  <c r="Q8" i="2" s="1"/>
  <c r="A8" i="2"/>
  <c r="AS7" i="2"/>
  <c r="N7" i="2"/>
  <c r="Q7" i="2" s="1"/>
  <c r="A7" i="2"/>
  <c r="T7" i="2" s="1"/>
  <c r="AS6" i="2"/>
  <c r="AS36" i="2" s="1"/>
  <c r="Q6" i="2"/>
  <c r="N6" i="2"/>
  <c r="A6" i="2"/>
  <c r="T6" i="2" s="1"/>
  <c r="AS5" i="2"/>
  <c r="T5" i="2"/>
  <c r="AK2" i="2"/>
  <c r="AB2" i="2"/>
  <c r="U2" i="2"/>
  <c r="AR465" i="1"/>
  <c r="AP465" i="1"/>
  <c r="AN465" i="1"/>
  <c r="AL465" i="1"/>
  <c r="AJ465" i="1"/>
  <c r="AF465" i="1"/>
  <c r="AD465" i="1"/>
  <c r="AB465" i="1"/>
  <c r="Z465" i="1"/>
  <c r="X465" i="1"/>
  <c r="V465" i="1"/>
  <c r="S465" i="1"/>
  <c r="R465" i="1"/>
  <c r="P465" i="1"/>
  <c r="O465" i="1"/>
  <c r="M465" i="1"/>
  <c r="L465" i="1"/>
  <c r="K465" i="1"/>
  <c r="J465" i="1"/>
  <c r="I465" i="1"/>
  <c r="H465" i="1"/>
  <c r="G465" i="1"/>
  <c r="F465" i="1"/>
  <c r="E465" i="1"/>
  <c r="D465" i="1"/>
  <c r="C465" i="1"/>
  <c r="B465" i="1"/>
  <c r="AS464" i="1"/>
  <c r="Q464" i="1"/>
  <c r="N464" i="1"/>
  <c r="AS463" i="1"/>
  <c r="N463" i="1"/>
  <c r="Q463" i="1" s="1"/>
  <c r="AS462" i="1"/>
  <c r="N462" i="1"/>
  <c r="Q462" i="1" s="1"/>
  <c r="AS461" i="1"/>
  <c r="N461" i="1"/>
  <c r="Q461" i="1" s="1"/>
  <c r="AS460" i="1"/>
  <c r="Q460" i="1"/>
  <c r="N460" i="1"/>
  <c r="AS459" i="1"/>
  <c r="N459" i="1"/>
  <c r="Q459" i="1" s="1"/>
  <c r="AS458" i="1"/>
  <c r="AS457" i="1"/>
  <c r="N457" i="1"/>
  <c r="Q457" i="1" s="1"/>
  <c r="AS456" i="1"/>
  <c r="Q456" i="1"/>
  <c r="N456" i="1"/>
  <c r="AS455" i="1"/>
  <c r="N455" i="1"/>
  <c r="Q455" i="1" s="1"/>
  <c r="AS454" i="1"/>
  <c r="Q454" i="1"/>
  <c r="N454" i="1"/>
  <c r="AS453" i="1"/>
  <c r="N453" i="1"/>
  <c r="Q453" i="1" s="1"/>
  <c r="AS452" i="1"/>
  <c r="N452" i="1"/>
  <c r="Q452" i="1" s="1"/>
  <c r="AS451" i="1"/>
  <c r="N451" i="1"/>
  <c r="Q451" i="1" s="1"/>
  <c r="AS450" i="1"/>
  <c r="Q450" i="1"/>
  <c r="N450" i="1"/>
  <c r="AS449" i="1"/>
  <c r="N449" i="1"/>
  <c r="Q449" i="1" s="1"/>
  <c r="AS448" i="1"/>
  <c r="Q448" i="1"/>
  <c r="N448" i="1"/>
  <c r="AS447" i="1"/>
  <c r="N447" i="1"/>
  <c r="Q447" i="1" s="1"/>
  <c r="AS446" i="1"/>
  <c r="N446" i="1"/>
  <c r="Q446" i="1" s="1"/>
  <c r="AS445" i="1"/>
  <c r="N445" i="1"/>
  <c r="Q445" i="1" s="1"/>
  <c r="AS444" i="1"/>
  <c r="Q444" i="1"/>
  <c r="N444" i="1"/>
  <c r="AS443" i="1"/>
  <c r="N443" i="1"/>
  <c r="Q443" i="1" s="1"/>
  <c r="AS442" i="1"/>
  <c r="Q442" i="1"/>
  <c r="N442" i="1"/>
  <c r="AS441" i="1"/>
  <c r="N441" i="1"/>
  <c r="Q441" i="1" s="1"/>
  <c r="AS440" i="1"/>
  <c r="N440" i="1"/>
  <c r="Q440" i="1" s="1"/>
  <c r="AS439" i="1"/>
  <c r="N439" i="1"/>
  <c r="Q439" i="1" s="1"/>
  <c r="AS438" i="1"/>
  <c r="Q438" i="1"/>
  <c r="N438" i="1"/>
  <c r="AS437" i="1"/>
  <c r="N437" i="1"/>
  <c r="Q437" i="1" s="1"/>
  <c r="AS436" i="1"/>
  <c r="Q436" i="1"/>
  <c r="N436" i="1"/>
  <c r="AS435" i="1"/>
  <c r="N435" i="1"/>
  <c r="Q435" i="1" s="1"/>
  <c r="AS434" i="1"/>
  <c r="AS465" i="1" s="1"/>
  <c r="N434" i="1"/>
  <c r="AQ432" i="1"/>
  <c r="AO432" i="1"/>
  <c r="AM432" i="1"/>
  <c r="AK432" i="1"/>
  <c r="AI432" i="1"/>
  <c r="AE432" i="1"/>
  <c r="AC432" i="1"/>
  <c r="AA432" i="1"/>
  <c r="Y432" i="1"/>
  <c r="W432" i="1"/>
  <c r="U432" i="1"/>
  <c r="AK431" i="1"/>
  <c r="AB431" i="1"/>
  <c r="U431" i="1"/>
  <c r="AR426" i="1"/>
  <c r="AP426" i="1"/>
  <c r="AN426" i="1"/>
  <c r="AL426" i="1"/>
  <c r="AJ426" i="1"/>
  <c r="AF426" i="1"/>
  <c r="AD426" i="1"/>
  <c r="AB426" i="1"/>
  <c r="Z426" i="1"/>
  <c r="X426" i="1"/>
  <c r="V426" i="1"/>
  <c r="S426" i="1"/>
  <c r="R426" i="1"/>
  <c r="P426" i="1"/>
  <c r="O426" i="1"/>
  <c r="M426" i="1"/>
  <c r="L426" i="1"/>
  <c r="K426" i="1"/>
  <c r="J426" i="1"/>
  <c r="I426" i="1"/>
  <c r="H426" i="1"/>
  <c r="G426" i="1"/>
  <c r="F426" i="1"/>
  <c r="E426" i="1"/>
  <c r="D426" i="1"/>
  <c r="C426" i="1"/>
  <c r="B426" i="1"/>
  <c r="AS425" i="1"/>
  <c r="AS424" i="1"/>
  <c r="Q424" i="1"/>
  <c r="N424" i="1"/>
  <c r="AS423" i="1"/>
  <c r="N423" i="1"/>
  <c r="Q423" i="1" s="1"/>
  <c r="AS422" i="1"/>
  <c r="N422" i="1"/>
  <c r="Q422" i="1" s="1"/>
  <c r="AS421" i="1"/>
  <c r="N421" i="1"/>
  <c r="Q421" i="1" s="1"/>
  <c r="AS420" i="1"/>
  <c r="Q420" i="1"/>
  <c r="N420" i="1"/>
  <c r="AS419" i="1"/>
  <c r="N419" i="1"/>
  <c r="Q419" i="1" s="1"/>
  <c r="AS418" i="1"/>
  <c r="Q418" i="1"/>
  <c r="N418" i="1"/>
  <c r="AS417" i="1"/>
  <c r="N417" i="1"/>
  <c r="Q417" i="1" s="1"/>
  <c r="AS416" i="1"/>
  <c r="N416" i="1"/>
  <c r="Q416" i="1" s="1"/>
  <c r="AS415" i="1"/>
  <c r="N415" i="1"/>
  <c r="Q415" i="1" s="1"/>
  <c r="AS414" i="1"/>
  <c r="Q414" i="1"/>
  <c r="N414" i="1"/>
  <c r="AS413" i="1"/>
  <c r="N413" i="1"/>
  <c r="Q413" i="1" s="1"/>
  <c r="AS412" i="1"/>
  <c r="Q412" i="1"/>
  <c r="N412" i="1"/>
  <c r="AS411" i="1"/>
  <c r="N411" i="1"/>
  <c r="Q411" i="1" s="1"/>
  <c r="AS410" i="1"/>
  <c r="N410" i="1"/>
  <c r="Q410" i="1" s="1"/>
  <c r="AS409" i="1"/>
  <c r="N409" i="1"/>
  <c r="Q409" i="1" s="1"/>
  <c r="AS408" i="1"/>
  <c r="Q408" i="1"/>
  <c r="N408" i="1"/>
  <c r="AS407" i="1"/>
  <c r="N407" i="1"/>
  <c r="Q407" i="1" s="1"/>
  <c r="AS406" i="1"/>
  <c r="Q406" i="1"/>
  <c r="N406" i="1"/>
  <c r="AS405" i="1"/>
  <c r="N405" i="1"/>
  <c r="Q405" i="1" s="1"/>
  <c r="AS404" i="1"/>
  <c r="N404" i="1"/>
  <c r="Q404" i="1" s="1"/>
  <c r="AS403" i="1"/>
  <c r="N403" i="1"/>
  <c r="Q403" i="1" s="1"/>
  <c r="AS402" i="1"/>
  <c r="Q402" i="1"/>
  <c r="N402" i="1"/>
  <c r="AS401" i="1"/>
  <c r="N401" i="1"/>
  <c r="Q401" i="1" s="1"/>
  <c r="AS400" i="1"/>
  <c r="Q400" i="1"/>
  <c r="N400" i="1"/>
  <c r="AS399" i="1"/>
  <c r="N399" i="1"/>
  <c r="Q399" i="1" s="1"/>
  <c r="AS398" i="1"/>
  <c r="N398" i="1"/>
  <c r="Q398" i="1" s="1"/>
  <c r="AS397" i="1"/>
  <c r="N397" i="1"/>
  <c r="Q397" i="1" s="1"/>
  <c r="AS396" i="1"/>
  <c r="Q396" i="1"/>
  <c r="N396" i="1"/>
  <c r="AS395" i="1"/>
  <c r="N395" i="1"/>
  <c r="AQ393" i="1"/>
  <c r="AO393" i="1"/>
  <c r="AM393" i="1"/>
  <c r="AK393" i="1"/>
  <c r="AI393" i="1"/>
  <c r="AE393" i="1"/>
  <c r="AC393" i="1"/>
  <c r="AA393" i="1"/>
  <c r="Y393" i="1"/>
  <c r="W393" i="1"/>
  <c r="U393" i="1"/>
  <c r="AK392" i="1"/>
  <c r="AB392" i="1"/>
  <c r="U392" i="1"/>
  <c r="AR387" i="1"/>
  <c r="AP387" i="1"/>
  <c r="AN387" i="1"/>
  <c r="AL387" i="1"/>
  <c r="AJ387" i="1"/>
  <c r="AF387" i="1"/>
  <c r="AD387" i="1"/>
  <c r="AB387" i="1"/>
  <c r="Z387" i="1"/>
  <c r="X387" i="1"/>
  <c r="V387" i="1"/>
  <c r="S387" i="1"/>
  <c r="R387" i="1"/>
  <c r="P387" i="1"/>
  <c r="O387" i="1"/>
  <c r="M387" i="1"/>
  <c r="L387" i="1"/>
  <c r="K387" i="1"/>
  <c r="J387" i="1"/>
  <c r="I387" i="1"/>
  <c r="H387" i="1"/>
  <c r="G387" i="1"/>
  <c r="F387" i="1"/>
  <c r="E387" i="1"/>
  <c r="D387" i="1"/>
  <c r="C387" i="1"/>
  <c r="B387" i="1"/>
  <c r="AS386" i="1"/>
  <c r="Q386" i="1"/>
  <c r="N386" i="1"/>
  <c r="AS385" i="1"/>
  <c r="N385" i="1"/>
  <c r="Q385" i="1" s="1"/>
  <c r="AS384" i="1"/>
  <c r="Q384" i="1"/>
  <c r="N384" i="1"/>
  <c r="AS383" i="1"/>
  <c r="N383" i="1"/>
  <c r="Q383" i="1" s="1"/>
  <c r="AS382" i="1"/>
  <c r="N382" i="1"/>
  <c r="Q382" i="1" s="1"/>
  <c r="AS381" i="1"/>
  <c r="N381" i="1"/>
  <c r="Q381" i="1" s="1"/>
  <c r="AS380" i="1"/>
  <c r="Q380" i="1"/>
  <c r="N380" i="1"/>
  <c r="AS379" i="1"/>
  <c r="N379" i="1"/>
  <c r="Q379" i="1" s="1"/>
  <c r="AS378" i="1"/>
  <c r="Q378" i="1"/>
  <c r="N378" i="1"/>
  <c r="AS377" i="1"/>
  <c r="N377" i="1"/>
  <c r="Q377" i="1" s="1"/>
  <c r="AS376" i="1"/>
  <c r="N376" i="1"/>
  <c r="Q376" i="1" s="1"/>
  <c r="AS375" i="1"/>
  <c r="N375" i="1"/>
  <c r="Q375" i="1" s="1"/>
  <c r="AS374" i="1"/>
  <c r="Q374" i="1"/>
  <c r="N374" i="1"/>
  <c r="AS373" i="1"/>
  <c r="N373" i="1"/>
  <c r="Q373" i="1" s="1"/>
  <c r="AS372" i="1"/>
  <c r="Q372" i="1"/>
  <c r="N372" i="1"/>
  <c r="AS371" i="1"/>
  <c r="N371" i="1"/>
  <c r="Q371" i="1" s="1"/>
  <c r="AS370" i="1"/>
  <c r="N370" i="1"/>
  <c r="Q370" i="1" s="1"/>
  <c r="AS369" i="1"/>
  <c r="N369" i="1"/>
  <c r="Q369" i="1" s="1"/>
  <c r="AS368" i="1"/>
  <c r="Q368" i="1"/>
  <c r="N368" i="1"/>
  <c r="AS367" i="1"/>
  <c r="N367" i="1"/>
  <c r="Q367" i="1" s="1"/>
  <c r="AS366" i="1"/>
  <c r="Q366" i="1"/>
  <c r="N366" i="1"/>
  <c r="AS365" i="1"/>
  <c r="N365" i="1"/>
  <c r="Q365" i="1" s="1"/>
  <c r="AS364" i="1"/>
  <c r="N364" i="1"/>
  <c r="Q364" i="1" s="1"/>
  <c r="AS363" i="1"/>
  <c r="N363" i="1"/>
  <c r="Q363" i="1" s="1"/>
  <c r="AS362" i="1"/>
  <c r="Q362" i="1"/>
  <c r="N362" i="1"/>
  <c r="AS361" i="1"/>
  <c r="N361" i="1"/>
  <c r="Q361" i="1" s="1"/>
  <c r="AS360" i="1"/>
  <c r="Q360" i="1"/>
  <c r="N360" i="1"/>
  <c r="AS359" i="1"/>
  <c r="N359" i="1"/>
  <c r="Q359" i="1" s="1"/>
  <c r="AS358" i="1"/>
  <c r="N358" i="1"/>
  <c r="Q358" i="1" s="1"/>
  <c r="AS357" i="1"/>
  <c r="N357" i="1"/>
  <c r="Q357" i="1" s="1"/>
  <c r="AS356" i="1"/>
  <c r="AS387" i="1" s="1"/>
  <c r="Q356" i="1"/>
  <c r="N356" i="1"/>
  <c r="AQ354" i="1"/>
  <c r="AO354" i="1"/>
  <c r="AM354" i="1"/>
  <c r="AK354" i="1"/>
  <c r="AI354" i="1"/>
  <c r="AE354" i="1"/>
  <c r="AC354" i="1"/>
  <c r="AA354" i="1"/>
  <c r="Y354" i="1"/>
  <c r="W354" i="1"/>
  <c r="U354" i="1"/>
  <c r="AK353" i="1"/>
  <c r="AB353" i="1"/>
  <c r="U353" i="1"/>
  <c r="AR348" i="1"/>
  <c r="AP348" i="1"/>
  <c r="AN348" i="1"/>
  <c r="AL348" i="1"/>
  <c r="AJ348" i="1"/>
  <c r="AF348" i="1"/>
  <c r="AD348" i="1"/>
  <c r="AB348" i="1"/>
  <c r="Z348" i="1"/>
  <c r="X348" i="1"/>
  <c r="V348" i="1"/>
  <c r="S348" i="1"/>
  <c r="R348" i="1"/>
  <c r="P348" i="1"/>
  <c r="O348" i="1"/>
  <c r="M348" i="1"/>
  <c r="L348" i="1"/>
  <c r="K348" i="1"/>
  <c r="J348" i="1"/>
  <c r="I348" i="1"/>
  <c r="H348" i="1"/>
  <c r="G348" i="1"/>
  <c r="F348" i="1"/>
  <c r="E348" i="1"/>
  <c r="D348" i="1"/>
  <c r="C348" i="1"/>
  <c r="B348" i="1"/>
  <c r="AS347" i="1"/>
  <c r="AS346" i="1"/>
  <c r="N346" i="1"/>
  <c r="Q346" i="1" s="1"/>
  <c r="AS345" i="1"/>
  <c r="N345" i="1"/>
  <c r="Q345" i="1" s="1"/>
  <c r="AS344" i="1"/>
  <c r="Q344" i="1"/>
  <c r="N344" i="1"/>
  <c r="AS343" i="1"/>
  <c r="N343" i="1"/>
  <c r="Q343" i="1" s="1"/>
  <c r="AS342" i="1"/>
  <c r="Q342" i="1"/>
  <c r="N342" i="1"/>
  <c r="AS341" i="1"/>
  <c r="N341" i="1"/>
  <c r="Q341" i="1" s="1"/>
  <c r="AS340" i="1"/>
  <c r="N340" i="1"/>
  <c r="Q340" i="1" s="1"/>
  <c r="AS339" i="1"/>
  <c r="N339" i="1"/>
  <c r="Q339" i="1" s="1"/>
  <c r="AS338" i="1"/>
  <c r="Q338" i="1"/>
  <c r="N338" i="1"/>
  <c r="AS337" i="1"/>
  <c r="N337" i="1"/>
  <c r="Q337" i="1" s="1"/>
  <c r="AS336" i="1"/>
  <c r="Q336" i="1"/>
  <c r="N336" i="1"/>
  <c r="AS335" i="1"/>
  <c r="N335" i="1"/>
  <c r="Q335" i="1" s="1"/>
  <c r="AS334" i="1"/>
  <c r="N334" i="1"/>
  <c r="Q334" i="1" s="1"/>
  <c r="AS333" i="1"/>
  <c r="N333" i="1"/>
  <c r="Q333" i="1" s="1"/>
  <c r="AS332" i="1"/>
  <c r="Q332" i="1"/>
  <c r="N332" i="1"/>
  <c r="AS331" i="1"/>
  <c r="N331" i="1"/>
  <c r="Q331" i="1" s="1"/>
  <c r="AS330" i="1"/>
  <c r="Q330" i="1"/>
  <c r="N330" i="1"/>
  <c r="AS329" i="1"/>
  <c r="N329" i="1"/>
  <c r="Q329" i="1" s="1"/>
  <c r="AS328" i="1"/>
  <c r="N328" i="1"/>
  <c r="Q328" i="1" s="1"/>
  <c r="AS327" i="1"/>
  <c r="N327" i="1"/>
  <c r="Q327" i="1" s="1"/>
  <c r="AS326" i="1"/>
  <c r="Q326" i="1"/>
  <c r="N326" i="1"/>
  <c r="AS325" i="1"/>
  <c r="N325" i="1"/>
  <c r="Q325" i="1" s="1"/>
  <c r="AS324" i="1"/>
  <c r="Q324" i="1"/>
  <c r="N324" i="1"/>
  <c r="AS323" i="1"/>
  <c r="N323" i="1"/>
  <c r="Q323" i="1" s="1"/>
  <c r="AS322" i="1"/>
  <c r="N322" i="1"/>
  <c r="Q322" i="1" s="1"/>
  <c r="AS321" i="1"/>
  <c r="N321" i="1"/>
  <c r="Q321" i="1" s="1"/>
  <c r="AS320" i="1"/>
  <c r="Q320" i="1"/>
  <c r="N320" i="1"/>
  <c r="AS319" i="1"/>
  <c r="N319" i="1"/>
  <c r="Q319" i="1" s="1"/>
  <c r="AS318" i="1"/>
  <c r="Q318" i="1"/>
  <c r="N318" i="1"/>
  <c r="AS317" i="1"/>
  <c r="N317" i="1"/>
  <c r="Q317" i="1" s="1"/>
  <c r="Q348" i="1" s="1"/>
  <c r="AQ315" i="1"/>
  <c r="AO315" i="1"/>
  <c r="AM315" i="1"/>
  <c r="AK315" i="1"/>
  <c r="AI315" i="1"/>
  <c r="AE315" i="1"/>
  <c r="AC315" i="1"/>
  <c r="AA315" i="1"/>
  <c r="Y315" i="1"/>
  <c r="W315" i="1"/>
  <c r="U315" i="1"/>
  <c r="AK314" i="1"/>
  <c r="AB314" i="1"/>
  <c r="U314" i="1"/>
  <c r="AR309" i="1"/>
  <c r="AP309" i="1"/>
  <c r="AN309" i="1"/>
  <c r="AL309" i="1"/>
  <c r="AJ309" i="1"/>
  <c r="AF309" i="1"/>
  <c r="AD309" i="1"/>
  <c r="AB309" i="1"/>
  <c r="Z309" i="1"/>
  <c r="X309" i="1"/>
  <c r="V309" i="1"/>
  <c r="S309" i="1"/>
  <c r="R309" i="1"/>
  <c r="P309" i="1"/>
  <c r="O309" i="1"/>
  <c r="M309" i="1"/>
  <c r="L309" i="1"/>
  <c r="K309" i="1"/>
  <c r="J309" i="1"/>
  <c r="I309" i="1"/>
  <c r="H309" i="1"/>
  <c r="G309" i="1"/>
  <c r="F309" i="1"/>
  <c r="E309" i="1"/>
  <c r="D309" i="1"/>
  <c r="C309" i="1"/>
  <c r="B309" i="1"/>
  <c r="AS308" i="1"/>
  <c r="Q308" i="1"/>
  <c r="N308" i="1"/>
  <c r="AS307" i="1"/>
  <c r="N307" i="1"/>
  <c r="Q307" i="1" s="1"/>
  <c r="AS306" i="1"/>
  <c r="N306" i="1"/>
  <c r="Q306" i="1" s="1"/>
  <c r="AS305" i="1"/>
  <c r="N305" i="1"/>
  <c r="Q305" i="1" s="1"/>
  <c r="AS304" i="1"/>
  <c r="Q304" i="1"/>
  <c r="N304" i="1"/>
  <c r="AS303" i="1"/>
  <c r="N303" i="1"/>
  <c r="Q303" i="1" s="1"/>
  <c r="AS302" i="1"/>
  <c r="Q302" i="1"/>
  <c r="N302" i="1"/>
  <c r="AS301" i="1"/>
  <c r="N301" i="1"/>
  <c r="Q301" i="1" s="1"/>
  <c r="AS300" i="1"/>
  <c r="N300" i="1"/>
  <c r="Q300" i="1" s="1"/>
  <c r="AS299" i="1"/>
  <c r="N299" i="1"/>
  <c r="Q299" i="1" s="1"/>
  <c r="AS298" i="1"/>
  <c r="Q298" i="1"/>
  <c r="N298" i="1"/>
  <c r="AS297" i="1"/>
  <c r="N297" i="1"/>
  <c r="Q297" i="1" s="1"/>
  <c r="AS296" i="1"/>
  <c r="Q296" i="1"/>
  <c r="N296" i="1"/>
  <c r="AS295" i="1"/>
  <c r="N295" i="1"/>
  <c r="Q295" i="1" s="1"/>
  <c r="AS294" i="1"/>
  <c r="N294" i="1"/>
  <c r="Q294" i="1" s="1"/>
  <c r="AS293" i="1"/>
  <c r="N293" i="1"/>
  <c r="Q293" i="1" s="1"/>
  <c r="AS292" i="1"/>
  <c r="Q292" i="1"/>
  <c r="N292" i="1"/>
  <c r="AS291" i="1"/>
  <c r="N291" i="1"/>
  <c r="Q291" i="1" s="1"/>
  <c r="AS290" i="1"/>
  <c r="Q290" i="1"/>
  <c r="N290" i="1"/>
  <c r="AS289" i="1"/>
  <c r="N289" i="1"/>
  <c r="Q289" i="1" s="1"/>
  <c r="AS288" i="1"/>
  <c r="N288" i="1"/>
  <c r="Q288" i="1" s="1"/>
  <c r="AS287" i="1"/>
  <c r="N287" i="1"/>
  <c r="Q287" i="1" s="1"/>
  <c r="AS286" i="1"/>
  <c r="Q286" i="1"/>
  <c r="N286" i="1"/>
  <c r="AS285" i="1"/>
  <c r="N285" i="1"/>
  <c r="Q285" i="1" s="1"/>
  <c r="AS284" i="1"/>
  <c r="Q284" i="1"/>
  <c r="N284" i="1"/>
  <c r="AS283" i="1"/>
  <c r="N283" i="1"/>
  <c r="Q283" i="1" s="1"/>
  <c r="AS282" i="1"/>
  <c r="N282" i="1"/>
  <c r="Q282" i="1" s="1"/>
  <c r="AS281" i="1"/>
  <c r="N281" i="1"/>
  <c r="Q281" i="1" s="1"/>
  <c r="AS280" i="1"/>
  <c r="Q280" i="1"/>
  <c r="N280" i="1"/>
  <c r="AS279" i="1"/>
  <c r="N279" i="1"/>
  <c r="AS278" i="1"/>
  <c r="Q278" i="1"/>
  <c r="N278" i="1"/>
  <c r="AQ276" i="1"/>
  <c r="AO276" i="1"/>
  <c r="AM276" i="1"/>
  <c r="AK276" i="1"/>
  <c r="AI276" i="1"/>
  <c r="AE276" i="1"/>
  <c r="AC276" i="1"/>
  <c r="AA276" i="1"/>
  <c r="Y276" i="1"/>
  <c r="W276" i="1"/>
  <c r="U276" i="1"/>
  <c r="AK275" i="1"/>
  <c r="AB275" i="1"/>
  <c r="U275" i="1"/>
  <c r="AR270" i="1"/>
  <c r="AP270" i="1"/>
  <c r="AN270" i="1"/>
  <c r="AL270" i="1"/>
  <c r="AJ270" i="1"/>
  <c r="AF270" i="1"/>
  <c r="AD270" i="1"/>
  <c r="AB270" i="1"/>
  <c r="Z270" i="1"/>
  <c r="X270" i="1"/>
  <c r="V270" i="1"/>
  <c r="S270" i="1"/>
  <c r="R270" i="1"/>
  <c r="P270" i="1"/>
  <c r="O270" i="1"/>
  <c r="M270" i="1"/>
  <c r="L270" i="1"/>
  <c r="K270" i="1"/>
  <c r="J270" i="1"/>
  <c r="I270" i="1"/>
  <c r="H270" i="1"/>
  <c r="G270" i="1"/>
  <c r="F270" i="1"/>
  <c r="E270" i="1"/>
  <c r="D270" i="1"/>
  <c r="C270" i="1"/>
  <c r="B270" i="1"/>
  <c r="AS269" i="1"/>
  <c r="N269" i="1"/>
  <c r="Q269" i="1" s="1"/>
  <c r="AS268" i="1"/>
  <c r="Q268" i="1"/>
  <c r="N268" i="1"/>
  <c r="AS267" i="1"/>
  <c r="N267" i="1"/>
  <c r="Q267" i="1" s="1"/>
  <c r="AS266" i="1"/>
  <c r="N266" i="1"/>
  <c r="Q266" i="1" s="1"/>
  <c r="AS265" i="1"/>
  <c r="N265" i="1"/>
  <c r="Q265" i="1" s="1"/>
  <c r="AS264" i="1"/>
  <c r="Q264" i="1"/>
  <c r="N264" i="1"/>
  <c r="AS263" i="1"/>
  <c r="N263" i="1"/>
  <c r="Q263" i="1" s="1"/>
  <c r="AS262" i="1"/>
  <c r="Q262" i="1"/>
  <c r="N262" i="1"/>
  <c r="AS261" i="1"/>
  <c r="N261" i="1"/>
  <c r="Q261" i="1" s="1"/>
  <c r="AS260" i="1"/>
  <c r="N260" i="1"/>
  <c r="Q260" i="1" s="1"/>
  <c r="AS259" i="1"/>
  <c r="N259" i="1"/>
  <c r="Q259" i="1" s="1"/>
  <c r="AS258" i="1"/>
  <c r="Q258" i="1"/>
  <c r="N258" i="1"/>
  <c r="AS257" i="1"/>
  <c r="N257" i="1"/>
  <c r="Q257" i="1" s="1"/>
  <c r="AS256" i="1"/>
  <c r="Q256" i="1"/>
  <c r="N256" i="1"/>
  <c r="AS255" i="1"/>
  <c r="N255" i="1"/>
  <c r="Q255" i="1" s="1"/>
  <c r="AS254" i="1"/>
  <c r="N254" i="1"/>
  <c r="Q254" i="1" s="1"/>
  <c r="AS253" i="1"/>
  <c r="N253" i="1"/>
  <c r="Q253" i="1" s="1"/>
  <c r="AS252" i="1"/>
  <c r="Q252" i="1"/>
  <c r="N252" i="1"/>
  <c r="AS251" i="1"/>
  <c r="N251" i="1"/>
  <c r="Q251" i="1" s="1"/>
  <c r="AS250" i="1"/>
  <c r="Q250" i="1"/>
  <c r="N250" i="1"/>
  <c r="AS249" i="1"/>
  <c r="N249" i="1"/>
  <c r="Q249" i="1" s="1"/>
  <c r="AS248" i="1"/>
  <c r="N248" i="1"/>
  <c r="Q248" i="1" s="1"/>
  <c r="AS247" i="1"/>
  <c r="N247" i="1"/>
  <c r="Q247" i="1" s="1"/>
  <c r="AS246" i="1"/>
  <c r="Q246" i="1"/>
  <c r="N246" i="1"/>
  <c r="AS245" i="1"/>
  <c r="N245" i="1"/>
  <c r="Q245" i="1" s="1"/>
  <c r="AS244" i="1"/>
  <c r="Q244" i="1"/>
  <c r="N244" i="1"/>
  <c r="AS243" i="1"/>
  <c r="N243" i="1"/>
  <c r="Q243" i="1" s="1"/>
  <c r="AS242" i="1"/>
  <c r="N242" i="1"/>
  <c r="Q242" i="1" s="1"/>
  <c r="AS241" i="1"/>
  <c r="N241" i="1"/>
  <c r="Q241" i="1" s="1"/>
  <c r="AS240" i="1"/>
  <c r="Q240" i="1"/>
  <c r="N240" i="1"/>
  <c r="AS239" i="1"/>
  <c r="N239" i="1"/>
  <c r="AQ237" i="1"/>
  <c r="AO237" i="1"/>
  <c r="AM237" i="1"/>
  <c r="AK237" i="1"/>
  <c r="AI237" i="1"/>
  <c r="AE237" i="1"/>
  <c r="AC237" i="1"/>
  <c r="AA237" i="1"/>
  <c r="Y237" i="1"/>
  <c r="W237" i="1"/>
  <c r="U237" i="1"/>
  <c r="AK236" i="1"/>
  <c r="AB236" i="1"/>
  <c r="U236" i="1"/>
  <c r="AS231" i="1"/>
  <c r="AR231" i="1"/>
  <c r="AP231" i="1"/>
  <c r="AN231" i="1"/>
  <c r="AL231" i="1"/>
  <c r="AJ231" i="1"/>
  <c r="AF231" i="1"/>
  <c r="AD231" i="1"/>
  <c r="AB231" i="1"/>
  <c r="Z231" i="1"/>
  <c r="X231" i="1"/>
  <c r="V231" i="1"/>
  <c r="S231" i="1"/>
  <c r="R231" i="1"/>
  <c r="P231" i="1"/>
  <c r="O231" i="1"/>
  <c r="M231" i="1"/>
  <c r="L231" i="1"/>
  <c r="K231" i="1"/>
  <c r="J231" i="1"/>
  <c r="I231" i="1"/>
  <c r="H231" i="1"/>
  <c r="G231" i="1"/>
  <c r="F231" i="1"/>
  <c r="E231" i="1"/>
  <c r="D231" i="1"/>
  <c r="C231" i="1"/>
  <c r="B231" i="1"/>
  <c r="AS230" i="1"/>
  <c r="AS229" i="1"/>
  <c r="N229" i="1"/>
  <c r="Q229" i="1" s="1"/>
  <c r="AS228" i="1"/>
  <c r="Q228" i="1"/>
  <c r="N228" i="1"/>
  <c r="AS227" i="1"/>
  <c r="N227" i="1"/>
  <c r="Q227" i="1" s="1"/>
  <c r="AS226" i="1"/>
  <c r="Q226" i="1"/>
  <c r="N226" i="1"/>
  <c r="AS225" i="1"/>
  <c r="N225" i="1"/>
  <c r="Q225" i="1" s="1"/>
  <c r="AS224" i="1"/>
  <c r="N224" i="1"/>
  <c r="Q224" i="1" s="1"/>
  <c r="AS223" i="1"/>
  <c r="N223" i="1"/>
  <c r="Q223" i="1" s="1"/>
  <c r="AS222" i="1"/>
  <c r="Q222" i="1"/>
  <c r="N222" i="1"/>
  <c r="AS221" i="1"/>
  <c r="N221" i="1"/>
  <c r="Q221" i="1" s="1"/>
  <c r="AS220" i="1"/>
  <c r="Q220" i="1"/>
  <c r="N220" i="1"/>
  <c r="AS219" i="1"/>
  <c r="N219" i="1"/>
  <c r="Q219" i="1" s="1"/>
  <c r="AS218" i="1"/>
  <c r="N218" i="1"/>
  <c r="Q218" i="1" s="1"/>
  <c r="AS217" i="1"/>
  <c r="N217" i="1"/>
  <c r="Q217" i="1" s="1"/>
  <c r="AS216" i="1"/>
  <c r="Q216" i="1"/>
  <c r="N216" i="1"/>
  <c r="AS215" i="1"/>
  <c r="N215" i="1"/>
  <c r="Q215" i="1" s="1"/>
  <c r="AS214" i="1"/>
  <c r="Q214" i="1"/>
  <c r="N214" i="1"/>
  <c r="AS213" i="1"/>
  <c r="N213" i="1"/>
  <c r="Q213" i="1" s="1"/>
  <c r="AS212" i="1"/>
  <c r="N212" i="1"/>
  <c r="Q212" i="1" s="1"/>
  <c r="AS211" i="1"/>
  <c r="N211" i="1"/>
  <c r="Q211" i="1" s="1"/>
  <c r="AS210" i="1"/>
  <c r="Q210" i="1"/>
  <c r="N210" i="1"/>
  <c r="AS209" i="1"/>
  <c r="N209" i="1"/>
  <c r="Q209" i="1" s="1"/>
  <c r="AS208" i="1"/>
  <c r="Q208" i="1"/>
  <c r="N208" i="1"/>
  <c r="AS207" i="1"/>
  <c r="N207" i="1"/>
  <c r="Q207" i="1" s="1"/>
  <c r="AS206" i="1"/>
  <c r="N206" i="1"/>
  <c r="Q206" i="1" s="1"/>
  <c r="AS205" i="1"/>
  <c r="N205" i="1"/>
  <c r="Q205" i="1" s="1"/>
  <c r="AS204" i="1"/>
  <c r="Q204" i="1"/>
  <c r="N204" i="1"/>
  <c r="AS203" i="1"/>
  <c r="N203" i="1"/>
  <c r="Q203" i="1" s="1"/>
  <c r="AS202" i="1"/>
  <c r="Q202" i="1"/>
  <c r="N202" i="1"/>
  <c r="AS201" i="1"/>
  <c r="N201" i="1"/>
  <c r="Q201" i="1" s="1"/>
  <c r="AS200" i="1"/>
  <c r="N200" i="1"/>
  <c r="AQ198" i="1"/>
  <c r="AO198" i="1"/>
  <c r="AM198" i="1"/>
  <c r="AK198" i="1"/>
  <c r="AI198" i="1"/>
  <c r="AE198" i="1"/>
  <c r="AC198" i="1"/>
  <c r="AA198" i="1"/>
  <c r="Y198" i="1"/>
  <c r="W198" i="1"/>
  <c r="U198" i="1"/>
  <c r="AK197" i="1"/>
  <c r="AB197" i="1"/>
  <c r="U197" i="1"/>
  <c r="AR192" i="1"/>
  <c r="AP192" i="1"/>
  <c r="AN192" i="1"/>
  <c r="AL192" i="1"/>
  <c r="AJ192" i="1"/>
  <c r="AF192" i="1"/>
  <c r="AD192" i="1"/>
  <c r="AB192" i="1"/>
  <c r="Z192" i="1"/>
  <c r="X192" i="1"/>
  <c r="V192" i="1"/>
  <c r="S192" i="1"/>
  <c r="R192" i="1"/>
  <c r="P192" i="1"/>
  <c r="O192" i="1"/>
  <c r="M192" i="1"/>
  <c r="L192" i="1"/>
  <c r="K192" i="1"/>
  <c r="J192" i="1"/>
  <c r="I192" i="1"/>
  <c r="H192" i="1"/>
  <c r="G192" i="1"/>
  <c r="F192" i="1"/>
  <c r="E192" i="1"/>
  <c r="D192" i="1"/>
  <c r="C192" i="1"/>
  <c r="B192" i="1"/>
  <c r="AS191" i="1"/>
  <c r="N191" i="1"/>
  <c r="Q191" i="1" s="1"/>
  <c r="AS190" i="1"/>
  <c r="N190" i="1"/>
  <c r="Q190" i="1" s="1"/>
  <c r="AS189" i="1"/>
  <c r="N189" i="1"/>
  <c r="Q189" i="1" s="1"/>
  <c r="AS188" i="1"/>
  <c r="Q188" i="1"/>
  <c r="N188" i="1"/>
  <c r="AS187" i="1"/>
  <c r="N187" i="1"/>
  <c r="Q187" i="1" s="1"/>
  <c r="AS186" i="1"/>
  <c r="Q186" i="1"/>
  <c r="N186" i="1"/>
  <c r="AS185" i="1"/>
  <c r="N185" i="1"/>
  <c r="Q185" i="1" s="1"/>
  <c r="AS184" i="1"/>
  <c r="N184" i="1"/>
  <c r="Q184" i="1" s="1"/>
  <c r="AS183" i="1"/>
  <c r="N183" i="1"/>
  <c r="Q183" i="1" s="1"/>
  <c r="AS182" i="1"/>
  <c r="Q182" i="1"/>
  <c r="N182" i="1"/>
  <c r="AS181" i="1"/>
  <c r="N181" i="1"/>
  <c r="Q181" i="1" s="1"/>
  <c r="AS180" i="1"/>
  <c r="Q180" i="1"/>
  <c r="N180" i="1"/>
  <c r="AS179" i="1"/>
  <c r="N179" i="1"/>
  <c r="Q179" i="1" s="1"/>
  <c r="AS178" i="1"/>
  <c r="N178" i="1"/>
  <c r="Q178" i="1" s="1"/>
  <c r="AS177" i="1"/>
  <c r="N177" i="1"/>
  <c r="Q177" i="1" s="1"/>
  <c r="AS176" i="1"/>
  <c r="Q176" i="1"/>
  <c r="N176" i="1"/>
  <c r="AS175" i="1"/>
  <c r="N175" i="1"/>
  <c r="Q175" i="1" s="1"/>
  <c r="AS174" i="1"/>
  <c r="Q174" i="1"/>
  <c r="N174" i="1"/>
  <c r="AS173" i="1"/>
  <c r="N173" i="1"/>
  <c r="Q173" i="1" s="1"/>
  <c r="AS172" i="1"/>
  <c r="N172" i="1"/>
  <c r="Q172" i="1" s="1"/>
  <c r="AS171" i="1"/>
  <c r="N171" i="1"/>
  <c r="Q171" i="1" s="1"/>
  <c r="AS170" i="1"/>
  <c r="Q170" i="1"/>
  <c r="N170" i="1"/>
  <c r="AS169" i="1"/>
  <c r="N169" i="1"/>
  <c r="Q169" i="1" s="1"/>
  <c r="AS168" i="1"/>
  <c r="Q168" i="1"/>
  <c r="N168" i="1"/>
  <c r="AS167" i="1"/>
  <c r="N167" i="1"/>
  <c r="Q167" i="1" s="1"/>
  <c r="AS166" i="1"/>
  <c r="N166" i="1"/>
  <c r="Q166" i="1" s="1"/>
  <c r="AS165" i="1"/>
  <c r="N165" i="1"/>
  <c r="Q165" i="1" s="1"/>
  <c r="AS164" i="1"/>
  <c r="Q164" i="1"/>
  <c r="N164" i="1"/>
  <c r="AS163" i="1"/>
  <c r="N163" i="1"/>
  <c r="AS162" i="1"/>
  <c r="Q162" i="1"/>
  <c r="N162" i="1"/>
  <c r="AS161" i="1"/>
  <c r="AQ159" i="1"/>
  <c r="AO159" i="1"/>
  <c r="AM159" i="1"/>
  <c r="AK159" i="1"/>
  <c r="AI159" i="1"/>
  <c r="AE159" i="1"/>
  <c r="AC159" i="1"/>
  <c r="AA159" i="1"/>
  <c r="Y159" i="1"/>
  <c r="W159" i="1"/>
  <c r="U159" i="1"/>
  <c r="AK158" i="1"/>
  <c r="AB158" i="1"/>
  <c r="U158" i="1"/>
  <c r="AR153" i="1"/>
  <c r="AP153" i="1"/>
  <c r="AN153" i="1"/>
  <c r="AL153" i="1"/>
  <c r="AJ153" i="1"/>
  <c r="AF153" i="1"/>
  <c r="AD153" i="1"/>
  <c r="AB153" i="1"/>
  <c r="Z153" i="1"/>
  <c r="X153" i="1"/>
  <c r="V153" i="1"/>
  <c r="S153" i="1"/>
  <c r="R153" i="1"/>
  <c r="P153" i="1"/>
  <c r="O153" i="1"/>
  <c r="M153" i="1"/>
  <c r="L153" i="1"/>
  <c r="K153" i="1"/>
  <c r="J153" i="1"/>
  <c r="I153" i="1"/>
  <c r="H153" i="1"/>
  <c r="G153" i="1"/>
  <c r="F153" i="1"/>
  <c r="E153" i="1"/>
  <c r="D153" i="1"/>
  <c r="C153" i="1"/>
  <c r="B153" i="1"/>
  <c r="AS152" i="1"/>
  <c r="Q152" i="1"/>
  <c r="AS151" i="1"/>
  <c r="Q151" i="1"/>
  <c r="N151" i="1"/>
  <c r="AS150" i="1"/>
  <c r="N150" i="1"/>
  <c r="Q150" i="1" s="1"/>
  <c r="AS149" i="1"/>
  <c r="N149" i="1"/>
  <c r="Q149" i="1" s="1"/>
  <c r="AS148" i="1"/>
  <c r="N148" i="1"/>
  <c r="Q148" i="1" s="1"/>
  <c r="AS147" i="1"/>
  <c r="Q147" i="1"/>
  <c r="N147" i="1"/>
  <c r="AS146" i="1"/>
  <c r="N146" i="1"/>
  <c r="Q146" i="1" s="1"/>
  <c r="AS145" i="1"/>
  <c r="Q145" i="1"/>
  <c r="N145" i="1"/>
  <c r="AS144" i="1"/>
  <c r="N144" i="1"/>
  <c r="Q144" i="1" s="1"/>
  <c r="AS143" i="1"/>
  <c r="N143" i="1"/>
  <c r="Q143" i="1" s="1"/>
  <c r="AS142" i="1"/>
  <c r="N142" i="1"/>
  <c r="Q142" i="1" s="1"/>
  <c r="AS141" i="1"/>
  <c r="Q141" i="1"/>
  <c r="N141" i="1"/>
  <c r="AS140" i="1"/>
  <c r="N140" i="1"/>
  <c r="Q140" i="1" s="1"/>
  <c r="AS139" i="1"/>
  <c r="Q139" i="1"/>
  <c r="N139" i="1"/>
  <c r="AS138" i="1"/>
  <c r="N138" i="1"/>
  <c r="Q138" i="1" s="1"/>
  <c r="AS137" i="1"/>
  <c r="N137" i="1"/>
  <c r="Q137" i="1" s="1"/>
  <c r="AS136" i="1"/>
  <c r="N136" i="1"/>
  <c r="Q136" i="1" s="1"/>
  <c r="AS135" i="1"/>
  <c r="Q135" i="1"/>
  <c r="N135" i="1"/>
  <c r="AS134" i="1"/>
  <c r="N134" i="1"/>
  <c r="Q134" i="1" s="1"/>
  <c r="AS133" i="1"/>
  <c r="Q133" i="1"/>
  <c r="N133" i="1"/>
  <c r="AS132" i="1"/>
  <c r="N132" i="1"/>
  <c r="Q132" i="1" s="1"/>
  <c r="AS131" i="1"/>
  <c r="N131" i="1"/>
  <c r="Q131" i="1" s="1"/>
  <c r="AS130" i="1"/>
  <c r="N130" i="1"/>
  <c r="Q130" i="1" s="1"/>
  <c r="AS129" i="1"/>
  <c r="Q129" i="1"/>
  <c r="N129" i="1"/>
  <c r="AS128" i="1"/>
  <c r="N128" i="1"/>
  <c r="Q128" i="1" s="1"/>
  <c r="AS127" i="1"/>
  <c r="Q127" i="1"/>
  <c r="N127" i="1"/>
  <c r="AS126" i="1"/>
  <c r="N126" i="1"/>
  <c r="Q126" i="1" s="1"/>
  <c r="AS125" i="1"/>
  <c r="N125" i="1"/>
  <c r="Q125" i="1" s="1"/>
  <c r="AS124" i="1"/>
  <c r="N124" i="1"/>
  <c r="Q124" i="1" s="1"/>
  <c r="AS123" i="1"/>
  <c r="Q123" i="1"/>
  <c r="N123" i="1"/>
  <c r="AS122" i="1"/>
  <c r="N122" i="1"/>
  <c r="AQ120" i="1"/>
  <c r="AO120" i="1"/>
  <c r="AM120" i="1"/>
  <c r="AK120" i="1"/>
  <c r="AI120" i="1"/>
  <c r="AE120" i="1"/>
  <c r="AC120" i="1"/>
  <c r="AA120" i="1"/>
  <c r="Y120" i="1"/>
  <c r="W120" i="1"/>
  <c r="U120" i="1"/>
  <c r="AK119" i="1"/>
  <c r="AB119" i="1"/>
  <c r="U119" i="1"/>
  <c r="AR114" i="1"/>
  <c r="AP114" i="1"/>
  <c r="AN114" i="1"/>
  <c r="AL114" i="1"/>
  <c r="AJ114" i="1"/>
  <c r="AF114" i="1"/>
  <c r="AD114" i="1"/>
  <c r="AB114" i="1"/>
  <c r="Z114" i="1"/>
  <c r="X114" i="1"/>
  <c r="V114" i="1"/>
  <c r="S114" i="1"/>
  <c r="R114" i="1"/>
  <c r="P114" i="1"/>
  <c r="O114" i="1"/>
  <c r="M114" i="1"/>
  <c r="L114" i="1"/>
  <c r="K114" i="1"/>
  <c r="J114" i="1"/>
  <c r="I114" i="1"/>
  <c r="H114" i="1"/>
  <c r="G114" i="1"/>
  <c r="F114" i="1"/>
  <c r="E114" i="1"/>
  <c r="D114" i="1"/>
  <c r="C114" i="1"/>
  <c r="B114" i="1"/>
  <c r="AS113" i="1"/>
  <c r="Q113" i="1"/>
  <c r="N113" i="1"/>
  <c r="AS112" i="1"/>
  <c r="N112" i="1"/>
  <c r="Q112" i="1" s="1"/>
  <c r="AS111" i="1"/>
  <c r="Q111" i="1"/>
  <c r="N111" i="1"/>
  <c r="AS110" i="1"/>
  <c r="N110" i="1"/>
  <c r="Q110" i="1" s="1"/>
  <c r="AS109" i="1"/>
  <c r="N109" i="1"/>
  <c r="Q109" i="1" s="1"/>
  <c r="AS108" i="1"/>
  <c r="N108" i="1"/>
  <c r="Q108" i="1" s="1"/>
  <c r="AS107" i="1"/>
  <c r="Q107" i="1"/>
  <c r="N107" i="1"/>
  <c r="AS106" i="1"/>
  <c r="N106" i="1"/>
  <c r="Q106" i="1" s="1"/>
  <c r="AS105" i="1"/>
  <c r="Q105" i="1"/>
  <c r="N105" i="1"/>
  <c r="AS104" i="1"/>
  <c r="N104" i="1"/>
  <c r="Q104" i="1" s="1"/>
  <c r="AS103" i="1"/>
  <c r="N103" i="1"/>
  <c r="Q103" i="1" s="1"/>
  <c r="AS102" i="1"/>
  <c r="N102" i="1"/>
  <c r="Q102" i="1" s="1"/>
  <c r="AS101" i="1"/>
  <c r="Q101" i="1"/>
  <c r="N101" i="1"/>
  <c r="AS100" i="1"/>
  <c r="N100" i="1"/>
  <c r="Q100" i="1" s="1"/>
  <c r="AS99" i="1"/>
  <c r="Q99" i="1"/>
  <c r="N99" i="1"/>
  <c r="AS98" i="1"/>
  <c r="N98" i="1"/>
  <c r="Q98" i="1" s="1"/>
  <c r="AS97" i="1"/>
  <c r="N97" i="1"/>
  <c r="Q97" i="1" s="1"/>
  <c r="AS96" i="1"/>
  <c r="N96" i="1"/>
  <c r="Q96" i="1" s="1"/>
  <c r="AS95" i="1"/>
  <c r="Q95" i="1"/>
  <c r="N95" i="1"/>
  <c r="AS94" i="1"/>
  <c r="N94" i="1"/>
  <c r="Q94" i="1" s="1"/>
  <c r="AS93" i="1"/>
  <c r="Q93" i="1"/>
  <c r="N93" i="1"/>
  <c r="AS92" i="1"/>
  <c r="N92" i="1"/>
  <c r="Q92" i="1" s="1"/>
  <c r="AS91" i="1"/>
  <c r="N91" i="1"/>
  <c r="Q91" i="1" s="1"/>
  <c r="AS90" i="1"/>
  <c r="N90" i="1"/>
  <c r="Q90" i="1" s="1"/>
  <c r="AS89" i="1"/>
  <c r="Q89" i="1"/>
  <c r="N89" i="1"/>
  <c r="AS88" i="1"/>
  <c r="N88" i="1"/>
  <c r="Q88" i="1" s="1"/>
  <c r="AS87" i="1"/>
  <c r="Q87" i="1"/>
  <c r="N87" i="1"/>
  <c r="AS86" i="1"/>
  <c r="N86" i="1"/>
  <c r="Q86" i="1" s="1"/>
  <c r="AS85" i="1"/>
  <c r="N85" i="1"/>
  <c r="AS84" i="1"/>
  <c r="N84" i="1"/>
  <c r="Q84" i="1" s="1"/>
  <c r="AS83" i="1"/>
  <c r="AS114" i="1" s="1"/>
  <c r="Q83" i="1"/>
  <c r="N83" i="1"/>
  <c r="AQ81" i="1"/>
  <c r="AO81" i="1"/>
  <c r="AM81" i="1"/>
  <c r="AK81" i="1"/>
  <c r="AI81" i="1"/>
  <c r="AE81" i="1"/>
  <c r="AC81" i="1"/>
  <c r="AA81" i="1"/>
  <c r="Y81" i="1"/>
  <c r="W81" i="1"/>
  <c r="U81" i="1"/>
  <c r="AK80" i="1"/>
  <c r="AB80" i="1"/>
  <c r="U80" i="1"/>
  <c r="AR75" i="1"/>
  <c r="AP75" i="1"/>
  <c r="AN75" i="1"/>
  <c r="AL75" i="1"/>
  <c r="AJ75" i="1"/>
  <c r="AF75" i="1"/>
  <c r="AD75" i="1"/>
  <c r="AB75" i="1"/>
  <c r="Z75" i="1"/>
  <c r="X75" i="1"/>
  <c r="V75" i="1"/>
  <c r="S75" i="1"/>
  <c r="R75" i="1"/>
  <c r="P75" i="1"/>
  <c r="O75" i="1"/>
  <c r="M75" i="1"/>
  <c r="L75" i="1"/>
  <c r="K75" i="1"/>
  <c r="J75" i="1"/>
  <c r="I75" i="1"/>
  <c r="H75" i="1"/>
  <c r="G75" i="1"/>
  <c r="F75" i="1"/>
  <c r="E75" i="1"/>
  <c r="D75" i="1"/>
  <c r="C75" i="1"/>
  <c r="B75" i="1"/>
  <c r="AS74" i="1"/>
  <c r="AS73" i="1"/>
  <c r="AS72" i="1"/>
  <c r="AS71" i="1"/>
  <c r="Q71" i="1"/>
  <c r="N71" i="1"/>
  <c r="AS70" i="1"/>
  <c r="N70" i="1"/>
  <c r="Q70" i="1" s="1"/>
  <c r="AS69" i="1"/>
  <c r="N69" i="1"/>
  <c r="Q69" i="1" s="1"/>
  <c r="AS68" i="1"/>
  <c r="N68" i="1"/>
  <c r="Q68" i="1" s="1"/>
  <c r="AS67" i="1"/>
  <c r="Q67" i="1"/>
  <c r="N67" i="1"/>
  <c r="AS66" i="1"/>
  <c r="N66" i="1"/>
  <c r="Q66" i="1" s="1"/>
  <c r="AS65" i="1"/>
  <c r="Q65" i="1"/>
  <c r="N65" i="1"/>
  <c r="AS64" i="1"/>
  <c r="N64" i="1"/>
  <c r="Q64" i="1" s="1"/>
  <c r="AS63" i="1"/>
  <c r="N63" i="1"/>
  <c r="Q63" i="1" s="1"/>
  <c r="AS62" i="1"/>
  <c r="N62" i="1"/>
  <c r="Q62" i="1" s="1"/>
  <c r="AS61" i="1"/>
  <c r="Q61" i="1"/>
  <c r="N61" i="1"/>
  <c r="AS60" i="1"/>
  <c r="N60" i="1"/>
  <c r="Q60" i="1" s="1"/>
  <c r="AS59" i="1"/>
  <c r="Q59" i="1"/>
  <c r="N59" i="1"/>
  <c r="AS58" i="1"/>
  <c r="N58" i="1"/>
  <c r="Q58" i="1" s="1"/>
  <c r="AS57" i="1"/>
  <c r="N57" i="1"/>
  <c r="Q57" i="1" s="1"/>
  <c r="AS56" i="1"/>
  <c r="N56" i="1"/>
  <c r="Q56" i="1" s="1"/>
  <c r="AS55" i="1"/>
  <c r="Q55" i="1"/>
  <c r="N55" i="1"/>
  <c r="AS54" i="1"/>
  <c r="N54" i="1"/>
  <c r="Q54" i="1" s="1"/>
  <c r="AS53" i="1"/>
  <c r="Q53" i="1"/>
  <c r="N53" i="1"/>
  <c r="AS52" i="1"/>
  <c r="N52" i="1"/>
  <c r="Q52" i="1" s="1"/>
  <c r="AS51" i="1"/>
  <c r="N51" i="1"/>
  <c r="Q51" i="1" s="1"/>
  <c r="AS50" i="1"/>
  <c r="N50" i="1"/>
  <c r="Q50" i="1" s="1"/>
  <c r="AS49" i="1"/>
  <c r="Q49" i="1"/>
  <c r="N49" i="1"/>
  <c r="AS48" i="1"/>
  <c r="N48" i="1"/>
  <c r="Q48" i="1" s="1"/>
  <c r="AS47" i="1"/>
  <c r="Q47" i="1"/>
  <c r="N47" i="1"/>
  <c r="AS46" i="1"/>
  <c r="N46" i="1"/>
  <c r="Q46" i="1" s="1"/>
  <c r="AS45" i="1"/>
  <c r="N45" i="1"/>
  <c r="Q45" i="1" s="1"/>
  <c r="AS44" i="1"/>
  <c r="N44" i="1"/>
  <c r="Q44" i="1" s="1"/>
  <c r="AQ42" i="1"/>
  <c r="AO42" i="1"/>
  <c r="AM42" i="1"/>
  <c r="AK42" i="1"/>
  <c r="AE42" i="1"/>
  <c r="AC42" i="1"/>
  <c r="AA42" i="1"/>
  <c r="Y42" i="1"/>
  <c r="W42" i="1"/>
  <c r="U42" i="1"/>
  <c r="AK41" i="1"/>
  <c r="AB41" i="1"/>
  <c r="U41" i="1"/>
  <c r="AR36" i="1"/>
  <c r="AP36" i="1"/>
  <c r="AN36" i="1"/>
  <c r="AL36" i="1"/>
  <c r="AJ36" i="1"/>
  <c r="AF36" i="1"/>
  <c r="AD36" i="1"/>
  <c r="AB36" i="1"/>
  <c r="Z36" i="1"/>
  <c r="X36" i="1"/>
  <c r="V36" i="1"/>
  <c r="S36" i="1"/>
  <c r="R36" i="1"/>
  <c r="P36" i="1"/>
  <c r="O36" i="1"/>
  <c r="L36" i="1"/>
  <c r="K36" i="1"/>
  <c r="J36" i="1"/>
  <c r="I36" i="1"/>
  <c r="H36" i="1"/>
  <c r="G36" i="1"/>
  <c r="F36" i="1"/>
  <c r="E36" i="1"/>
  <c r="D36" i="1"/>
  <c r="C36" i="1"/>
  <c r="B36" i="1"/>
  <c r="AS35" i="1"/>
  <c r="Q35" i="1"/>
  <c r="N35" i="1"/>
  <c r="AS34" i="1"/>
  <c r="N34" i="1"/>
  <c r="Q34" i="1" s="1"/>
  <c r="AS33" i="1"/>
  <c r="Q33" i="1"/>
  <c r="N33" i="1"/>
  <c r="AS32" i="1"/>
  <c r="N32" i="1"/>
  <c r="Q32" i="1" s="1"/>
  <c r="AS31" i="1"/>
  <c r="N31" i="1"/>
  <c r="Q31" i="1" s="1"/>
  <c r="AS30" i="1"/>
  <c r="N30" i="1"/>
  <c r="Q30" i="1" s="1"/>
  <c r="AS29" i="1"/>
  <c r="Q29" i="1"/>
  <c r="N29" i="1"/>
  <c r="AS28" i="1"/>
  <c r="N28" i="1"/>
  <c r="Q28" i="1" s="1"/>
  <c r="AS27" i="1"/>
  <c r="Q27" i="1"/>
  <c r="N27" i="1"/>
  <c r="AS26" i="1"/>
  <c r="N26" i="1"/>
  <c r="Q26" i="1" s="1"/>
  <c r="AS25" i="1"/>
  <c r="N25" i="1"/>
  <c r="Q25" i="1" s="1"/>
  <c r="AS24" i="1"/>
  <c r="N24" i="1"/>
  <c r="Q24" i="1" s="1"/>
  <c r="AS23" i="1"/>
  <c r="Q23" i="1"/>
  <c r="N23" i="1"/>
  <c r="AS22" i="1"/>
  <c r="N22" i="1"/>
  <c r="Q22" i="1" s="1"/>
  <c r="AS21" i="1"/>
  <c r="Q21" i="1"/>
  <c r="N21" i="1"/>
  <c r="AS20" i="1"/>
  <c r="N20" i="1"/>
  <c r="Q20" i="1" s="1"/>
  <c r="AS19" i="1"/>
  <c r="N19" i="1"/>
  <c r="Q19" i="1" s="1"/>
  <c r="AS18" i="1"/>
  <c r="N18" i="1"/>
  <c r="Q18" i="1" s="1"/>
  <c r="AS17" i="1"/>
  <c r="Q17" i="1"/>
  <c r="N17" i="1"/>
  <c r="AS16" i="1"/>
  <c r="N16" i="1"/>
  <c r="Q16" i="1" s="1"/>
  <c r="AS15" i="1"/>
  <c r="Q15" i="1"/>
  <c r="N15" i="1"/>
  <c r="AS14" i="1"/>
  <c r="N14" i="1"/>
  <c r="Q14" i="1" s="1"/>
  <c r="AS13" i="1"/>
  <c r="N13" i="1"/>
  <c r="Q13" i="1" s="1"/>
  <c r="AS12" i="1"/>
  <c r="N12" i="1"/>
  <c r="Q12" i="1" s="1"/>
  <c r="AS11" i="1"/>
  <c r="Q11" i="1"/>
  <c r="N11" i="1"/>
  <c r="AS10" i="1"/>
  <c r="N10" i="1"/>
  <c r="Q10" i="1" s="1"/>
  <c r="AS9" i="1"/>
  <c r="Q9" i="1"/>
  <c r="N9" i="1"/>
  <c r="AS8" i="1"/>
  <c r="N8" i="1"/>
  <c r="Q8" i="1" s="1"/>
  <c r="AS7" i="1"/>
  <c r="N7" i="1"/>
  <c r="Q7" i="1" s="1"/>
  <c r="A7" i="1"/>
  <c r="AS6" i="1"/>
  <c r="N6" i="1"/>
  <c r="Q6" i="1" s="1"/>
  <c r="A6" i="1"/>
  <c r="T6" i="1" s="1"/>
  <c r="AS5" i="1"/>
  <c r="T5" i="1"/>
  <c r="AK2" i="1"/>
  <c r="AB2" i="1"/>
  <c r="U2" i="1"/>
  <c r="N153" i="1" l="1"/>
  <c r="Q36" i="2"/>
  <c r="N75" i="1"/>
  <c r="N114" i="1"/>
  <c r="T7" i="1"/>
  <c r="A8" i="1"/>
  <c r="AS270" i="1"/>
  <c r="N465" i="1"/>
  <c r="Q153" i="2"/>
  <c r="Q387" i="2"/>
  <c r="N153" i="2"/>
  <c r="Q127" i="2"/>
  <c r="AS153" i="2"/>
  <c r="N231" i="1"/>
  <c r="N426" i="1"/>
  <c r="Q75" i="2"/>
  <c r="AS114" i="2"/>
  <c r="O36" i="3"/>
  <c r="O44" i="3" s="1"/>
  <c r="O45" i="3" s="1"/>
  <c r="O46" i="3" s="1"/>
  <c r="O47" i="3" s="1"/>
  <c r="O48" i="3" s="1"/>
  <c r="O49" i="3" s="1"/>
  <c r="O50" i="3" s="1"/>
  <c r="O51" i="3" s="1"/>
  <c r="O52" i="3" s="1"/>
  <c r="O53" i="3" s="1"/>
  <c r="O54" i="3" s="1"/>
  <c r="O55" i="3" s="1"/>
  <c r="O56" i="3" s="1"/>
  <c r="O57" i="3" s="1"/>
  <c r="O58" i="3" s="1"/>
  <c r="O59" i="3" s="1"/>
  <c r="O60" i="3" s="1"/>
  <c r="O61" i="3" s="1"/>
  <c r="O62" i="3" s="1"/>
  <c r="O63" i="3" s="1"/>
  <c r="O64" i="3" s="1"/>
  <c r="O65" i="3" s="1"/>
  <c r="O66" i="3" s="1"/>
  <c r="O67" i="3" s="1"/>
  <c r="O68" i="3" s="1"/>
  <c r="O69" i="3" s="1"/>
  <c r="O70" i="3" s="1"/>
  <c r="O71" i="3" s="1"/>
  <c r="O72" i="3" s="1"/>
  <c r="O73" i="3" s="1"/>
  <c r="O74" i="3" s="1"/>
  <c r="O43" i="3"/>
  <c r="Q36" i="1"/>
  <c r="Q75" i="1"/>
  <c r="AS153" i="1"/>
  <c r="N270" i="1"/>
  <c r="AS309" i="1"/>
  <c r="N348" i="1"/>
  <c r="Q192" i="2"/>
  <c r="Q231" i="2"/>
  <c r="Q270" i="2"/>
  <c r="T8" i="2"/>
  <c r="A9" i="2"/>
  <c r="AS36" i="1"/>
  <c r="AS348" i="1"/>
  <c r="N192" i="1"/>
  <c r="N36" i="1"/>
  <c r="AS75" i="1"/>
  <c r="AS192" i="1"/>
  <c r="N309" i="1"/>
  <c r="Q387" i="1"/>
  <c r="AS426" i="1"/>
  <c r="Q309" i="2"/>
  <c r="C117" i="3"/>
  <c r="C156" i="3" s="1"/>
  <c r="N465" i="2"/>
  <c r="Q434" i="2"/>
  <c r="Q465" i="2" s="1"/>
  <c r="N36" i="3"/>
  <c r="N387" i="2"/>
  <c r="Q122" i="1"/>
  <c r="Q153" i="1" s="1"/>
  <c r="Q163" i="1"/>
  <c r="Q192" i="1" s="1"/>
  <c r="Q239" i="1"/>
  <c r="Q270" i="1" s="1"/>
  <c r="Q279" i="1"/>
  <c r="Q309" i="1" s="1"/>
  <c r="Q395" i="1"/>
  <c r="Q426" i="1" s="1"/>
  <c r="Q83" i="2"/>
  <c r="Q114" i="2" s="1"/>
  <c r="N192" i="2"/>
  <c r="N270" i="2"/>
  <c r="Q395" i="2"/>
  <c r="Q426" i="2" s="1"/>
  <c r="G36" i="3"/>
  <c r="N114" i="3"/>
  <c r="G192" i="3"/>
  <c r="AN231" i="3"/>
  <c r="A203" i="3"/>
  <c r="AN270" i="3"/>
  <c r="Q281" i="3"/>
  <c r="N348" i="3"/>
  <c r="Q320" i="3"/>
  <c r="Q360" i="3"/>
  <c r="N465" i="3"/>
  <c r="A399" i="3"/>
  <c r="Q398" i="3"/>
  <c r="N387" i="1"/>
  <c r="N36" i="2"/>
  <c r="N75" i="2"/>
  <c r="N309" i="2"/>
  <c r="G270" i="3"/>
  <c r="Q240" i="4"/>
  <c r="A241" i="4"/>
  <c r="Q85" i="1"/>
  <c r="Q114" i="1" s="1"/>
  <c r="Q200" i="1"/>
  <c r="Q231" i="1" s="1"/>
  <c r="Q434" i="1"/>
  <c r="Q465" i="1" s="1"/>
  <c r="AS465" i="2"/>
  <c r="P36" i="3"/>
  <c r="N270" i="3"/>
  <c r="A322" i="3"/>
  <c r="Q321" i="3"/>
  <c r="A362" i="3"/>
  <c r="Q361" i="3"/>
  <c r="G270" i="4"/>
  <c r="Q280" i="4"/>
  <c r="A281" i="4"/>
  <c r="AN387" i="4"/>
  <c r="AN465" i="4"/>
  <c r="AN387" i="5"/>
  <c r="A284" i="3"/>
  <c r="Q283" i="3"/>
  <c r="A9" i="4"/>
  <c r="Q8" i="4"/>
  <c r="N114" i="4"/>
  <c r="N231" i="2"/>
  <c r="AN36" i="3"/>
  <c r="B76" i="3"/>
  <c r="B115" i="3" s="1"/>
  <c r="B154" i="3" s="1"/>
  <c r="B193" i="3" s="1"/>
  <c r="B232" i="3" s="1"/>
  <c r="B271" i="3" s="1"/>
  <c r="B310" i="3" s="1"/>
  <c r="B349" i="3" s="1"/>
  <c r="B388" i="3" s="1"/>
  <c r="B427" i="3" s="1"/>
  <c r="B466" i="3" s="1"/>
  <c r="AN153" i="3"/>
  <c r="AN192" i="3"/>
  <c r="N309" i="3"/>
  <c r="G309" i="3"/>
  <c r="Q397" i="3"/>
  <c r="G309" i="4"/>
  <c r="G348" i="4"/>
  <c r="Q97" i="7"/>
  <c r="Q7" i="3"/>
  <c r="A8" i="3"/>
  <c r="G114" i="3"/>
  <c r="C195" i="3"/>
  <c r="C234" i="3" s="1"/>
  <c r="C273" i="3" s="1"/>
  <c r="C312" i="3" s="1"/>
  <c r="C351" i="3" s="1"/>
  <c r="C390" i="3" s="1"/>
  <c r="C429" i="3" s="1"/>
  <c r="C468" i="3" s="1"/>
  <c r="Q282" i="3"/>
  <c r="N387" i="3"/>
  <c r="Q396" i="3"/>
  <c r="N348" i="4"/>
  <c r="Q7" i="5"/>
  <c r="A8" i="5"/>
  <c r="N192" i="5"/>
  <c r="G465" i="5"/>
  <c r="Q309" i="6"/>
  <c r="N36" i="7"/>
  <c r="Q15" i="7"/>
  <c r="A86" i="3"/>
  <c r="A124" i="3"/>
  <c r="A164" i="3"/>
  <c r="A242" i="3"/>
  <c r="G465" i="3"/>
  <c r="N36" i="4"/>
  <c r="G153" i="4"/>
  <c r="AN348" i="4"/>
  <c r="N465" i="4"/>
  <c r="AN75" i="5"/>
  <c r="N270" i="5"/>
  <c r="Q126" i="6"/>
  <c r="N153" i="6"/>
  <c r="N348" i="6"/>
  <c r="Q318" i="6"/>
  <c r="Q348" i="6" s="1"/>
  <c r="N426" i="3"/>
  <c r="G75" i="4"/>
  <c r="A164" i="4"/>
  <c r="AN231" i="4"/>
  <c r="A358" i="4"/>
  <c r="AN426" i="4"/>
  <c r="A398" i="4"/>
  <c r="A436" i="4"/>
  <c r="G75" i="5"/>
  <c r="AN153" i="5"/>
  <c r="B154" i="5"/>
  <c r="B193" i="5" s="1"/>
  <c r="B232" i="5" s="1"/>
  <c r="B271" i="5" s="1"/>
  <c r="B310" i="5" s="1"/>
  <c r="B349" i="5" s="1"/>
  <c r="B388" i="5" s="1"/>
  <c r="B427" i="5" s="1"/>
  <c r="B466" i="5" s="1"/>
  <c r="C156" i="5"/>
  <c r="AN231" i="5"/>
  <c r="G270" i="5"/>
  <c r="G387" i="5"/>
  <c r="Q153" i="6"/>
  <c r="A436" i="3"/>
  <c r="N75" i="4"/>
  <c r="B154" i="4"/>
  <c r="B193" i="4" s="1"/>
  <c r="B232" i="4" s="1"/>
  <c r="B271" i="4" s="1"/>
  <c r="B310" i="4" s="1"/>
  <c r="B349" i="4" s="1"/>
  <c r="B388" i="4" s="1"/>
  <c r="B427" i="4" s="1"/>
  <c r="B466" i="4" s="1"/>
  <c r="G192" i="4"/>
  <c r="C117" i="5"/>
  <c r="N465" i="5"/>
  <c r="Q75" i="7"/>
  <c r="AN114" i="4"/>
  <c r="A125" i="4"/>
  <c r="Q124" i="4"/>
  <c r="N192" i="4"/>
  <c r="C195" i="4"/>
  <c r="C234" i="4" s="1"/>
  <c r="C273" i="4" s="1"/>
  <c r="C312" i="4" s="1"/>
  <c r="C351" i="4" s="1"/>
  <c r="C390" i="4" s="1"/>
  <c r="C429" i="4" s="1"/>
  <c r="N426" i="4"/>
  <c r="G465" i="4"/>
  <c r="P36" i="5"/>
  <c r="AN114" i="5"/>
  <c r="G309" i="5"/>
  <c r="G426" i="5"/>
  <c r="AS75" i="7"/>
  <c r="AS114" i="7"/>
  <c r="A86" i="4"/>
  <c r="A202" i="4"/>
  <c r="A319" i="4"/>
  <c r="C350" i="5"/>
  <c r="C389" i="5"/>
  <c r="AN465" i="5"/>
  <c r="Q270" i="6"/>
  <c r="AS153" i="7"/>
  <c r="Q231" i="7"/>
  <c r="G36" i="5"/>
  <c r="N426" i="5"/>
  <c r="AS114" i="6"/>
  <c r="AS192" i="6"/>
  <c r="Q426" i="7"/>
  <c r="C467" i="4"/>
  <c r="N231" i="5"/>
  <c r="N192" i="6"/>
  <c r="Q162" i="6"/>
  <c r="Q192" i="6" s="1"/>
  <c r="N231" i="6"/>
  <c r="AS231" i="6"/>
  <c r="AS348" i="6"/>
  <c r="AS36" i="7"/>
  <c r="C194" i="5"/>
  <c r="N387" i="5"/>
  <c r="AS36" i="6"/>
  <c r="Q231" i="6"/>
  <c r="N153" i="7"/>
  <c r="C467" i="5"/>
  <c r="N387" i="6"/>
  <c r="N426" i="6"/>
  <c r="Q114" i="7"/>
  <c r="AS270" i="7"/>
  <c r="AS309" i="7"/>
  <c r="Q357" i="7"/>
  <c r="Q387" i="7" s="1"/>
  <c r="N387" i="7"/>
  <c r="AS36" i="8"/>
  <c r="Q36" i="6"/>
  <c r="A10" i="6"/>
  <c r="T9" i="6"/>
  <c r="AS153" i="6"/>
  <c r="AS270" i="6"/>
  <c r="N309" i="6"/>
  <c r="Q36" i="7"/>
  <c r="T8" i="7"/>
  <c r="A9" i="7"/>
  <c r="Q465" i="7"/>
  <c r="N114" i="6"/>
  <c r="N465" i="6"/>
  <c r="Q434" i="6"/>
  <c r="Q465" i="6" s="1"/>
  <c r="N309" i="7"/>
  <c r="T8" i="6"/>
  <c r="N36" i="6"/>
  <c r="Q75" i="6"/>
  <c r="AS309" i="6"/>
  <c r="AS465" i="6"/>
  <c r="N192" i="7"/>
  <c r="T7" i="8"/>
  <c r="A8" i="8"/>
  <c r="Q83" i="6"/>
  <c r="Q114" i="6" s="1"/>
  <c r="Q356" i="6"/>
  <c r="Q387" i="6" s="1"/>
  <c r="Q396" i="6"/>
  <c r="Q426" i="6" s="1"/>
  <c r="N75" i="7"/>
  <c r="Q162" i="7"/>
  <c r="Q192" i="7" s="1"/>
  <c r="AS231" i="7"/>
  <c r="N270" i="7"/>
  <c r="AS348" i="7"/>
  <c r="AS426" i="7"/>
  <c r="AS150" i="8"/>
  <c r="AS192" i="7"/>
  <c r="N348" i="7"/>
  <c r="N112" i="8"/>
  <c r="N270" i="6"/>
  <c r="N231" i="7"/>
  <c r="Q348" i="7"/>
  <c r="N150" i="8"/>
  <c r="AS266" i="8"/>
  <c r="Q122" i="7"/>
  <c r="Q153" i="7" s="1"/>
  <c r="Q270" i="7"/>
  <c r="AS387" i="7"/>
  <c r="N465" i="7"/>
  <c r="Q36" i="8"/>
  <c r="Q112" i="8"/>
  <c r="Q278" i="7"/>
  <c r="Q309" i="7" s="1"/>
  <c r="N189" i="8"/>
  <c r="Q351" i="8"/>
  <c r="Q382" i="8" s="1"/>
  <c r="N382" i="8"/>
  <c r="N73" i="8"/>
  <c r="AS112" i="8"/>
  <c r="Q189" i="8"/>
  <c r="N426" i="7"/>
  <c r="Q150" i="8"/>
  <c r="AS189" i="8"/>
  <c r="N343" i="8"/>
  <c r="T7" i="9"/>
  <c r="A8" i="9"/>
  <c r="Q198" i="8"/>
  <c r="Q227" i="8" s="1"/>
  <c r="N227" i="8"/>
  <c r="AS305" i="8"/>
  <c r="AS343" i="8"/>
  <c r="AS382" i="8"/>
  <c r="Q420" i="8"/>
  <c r="Q465" i="9"/>
  <c r="N266" i="8"/>
  <c r="Q305" i="8"/>
  <c r="AS420" i="8"/>
  <c r="AS227" i="8"/>
  <c r="Q235" i="8"/>
  <c r="Q266" i="8" s="1"/>
  <c r="N420" i="8"/>
  <c r="Q391" i="8"/>
  <c r="Q57" i="9"/>
  <c r="N75" i="9"/>
  <c r="AS114" i="9"/>
  <c r="N305" i="8"/>
  <c r="N231" i="9"/>
  <c r="N459" i="8"/>
  <c r="N114" i="9"/>
  <c r="AS153" i="9"/>
  <c r="Q313" i="8"/>
  <c r="Q343" i="8" s="1"/>
  <c r="Q428" i="8"/>
  <c r="Q459" i="8" s="1"/>
  <c r="Q86" i="9"/>
  <c r="Q192" i="9"/>
  <c r="AS270" i="9"/>
  <c r="AS459" i="8"/>
  <c r="AS75" i="9"/>
  <c r="Q36" i="10"/>
  <c r="AS309" i="9"/>
  <c r="Q426" i="9"/>
  <c r="AS404" i="9"/>
  <c r="AS426" i="9" s="1"/>
  <c r="N465" i="9"/>
  <c r="U7" i="10"/>
  <c r="A8" i="10"/>
  <c r="N36" i="9"/>
  <c r="Q114" i="9"/>
  <c r="N153" i="9"/>
  <c r="Q85" i="10"/>
  <c r="Q114" i="10" s="1"/>
  <c r="N114" i="10"/>
  <c r="Q75" i="9"/>
  <c r="AS192" i="9"/>
  <c r="Q317" i="9"/>
  <c r="Q348" i="9" s="1"/>
  <c r="Q36" i="9"/>
  <c r="Q153" i="9"/>
  <c r="N192" i="9"/>
  <c r="Q278" i="9"/>
  <c r="Q309" i="9" s="1"/>
  <c r="N309" i="9"/>
  <c r="Q192" i="10"/>
  <c r="N270" i="9"/>
  <c r="AS362" i="9"/>
  <c r="AS387" i="9" s="1"/>
  <c r="Q270" i="9"/>
  <c r="N75" i="10"/>
  <c r="Q44" i="10"/>
  <c r="Q75" i="10" s="1"/>
  <c r="N387" i="9"/>
  <c r="Q356" i="9"/>
  <c r="Q387" i="9" s="1"/>
  <c r="N36" i="10"/>
  <c r="Q200" i="9"/>
  <c r="Q231" i="9" s="1"/>
  <c r="N426" i="9"/>
  <c r="Q153" i="10"/>
  <c r="N192" i="10"/>
  <c r="AT387" i="10"/>
  <c r="Q309" i="10"/>
  <c r="Q465" i="10"/>
  <c r="AT348" i="10"/>
  <c r="N270" i="10"/>
  <c r="Q387" i="10"/>
  <c r="AT49" i="10"/>
  <c r="AT75" i="10" s="1"/>
  <c r="N153" i="10"/>
  <c r="N231" i="10"/>
  <c r="AT270" i="10"/>
  <c r="N309" i="10"/>
  <c r="Q348" i="10"/>
  <c r="N348" i="10"/>
  <c r="N387" i="10"/>
  <c r="AT231" i="10"/>
  <c r="N426" i="10"/>
  <c r="Q402" i="10"/>
  <c r="AT309" i="10"/>
  <c r="Q426" i="10"/>
  <c r="A9" i="9" l="1"/>
  <c r="T8" i="9"/>
  <c r="Q8" i="5"/>
  <c r="A9" i="5"/>
  <c r="A10" i="4"/>
  <c r="Q9" i="4"/>
  <c r="Q202" i="4"/>
  <c r="A203" i="4"/>
  <c r="A242" i="4"/>
  <c r="Q241" i="4"/>
  <c r="A9" i="10"/>
  <c r="U8" i="10"/>
  <c r="T10" i="6"/>
  <c r="A11" i="6"/>
  <c r="Q436" i="4"/>
  <c r="A437" i="4"/>
  <c r="Q124" i="3"/>
  <c r="A125" i="3"/>
  <c r="Q362" i="3"/>
  <c r="A363" i="3"/>
  <c r="A204" i="3"/>
  <c r="Q203" i="3"/>
  <c r="Q86" i="3"/>
  <c r="A87" i="3"/>
  <c r="A282" i="4"/>
  <c r="Q281" i="4"/>
  <c r="A10" i="2"/>
  <c r="T9" i="2"/>
  <c r="A437" i="3"/>
  <c r="Q436" i="3"/>
  <c r="A359" i="4"/>
  <c r="Q358" i="4"/>
  <c r="A9" i="8"/>
  <c r="T8" i="8"/>
  <c r="C468" i="4"/>
  <c r="Q86" i="4"/>
  <c r="A87" i="4"/>
  <c r="Q125" i="4"/>
  <c r="A126" i="4"/>
  <c r="Q242" i="3"/>
  <c r="A243" i="3"/>
  <c r="Q284" i="3"/>
  <c r="A285" i="3"/>
  <c r="O82" i="3"/>
  <c r="O83" i="3" s="1"/>
  <c r="O84" i="3" s="1"/>
  <c r="O85" i="3" s="1"/>
  <c r="O86" i="3" s="1"/>
  <c r="O87" i="3" s="1"/>
  <c r="O88" i="3" s="1"/>
  <c r="O89" i="3" s="1"/>
  <c r="O90" i="3" s="1"/>
  <c r="O91" i="3" s="1"/>
  <c r="O92" i="3" s="1"/>
  <c r="O93" i="3" s="1"/>
  <c r="O94" i="3" s="1"/>
  <c r="O95" i="3" s="1"/>
  <c r="O96" i="3" s="1"/>
  <c r="O97" i="3" s="1"/>
  <c r="O98" i="3" s="1"/>
  <c r="O99" i="3" s="1"/>
  <c r="O100" i="3" s="1"/>
  <c r="O101" i="3" s="1"/>
  <c r="O102" i="3" s="1"/>
  <c r="O103" i="3" s="1"/>
  <c r="O104" i="3" s="1"/>
  <c r="O105" i="3" s="1"/>
  <c r="O106" i="3" s="1"/>
  <c r="O107" i="3" s="1"/>
  <c r="O108" i="3" s="1"/>
  <c r="O109" i="3" s="1"/>
  <c r="O110" i="3" s="1"/>
  <c r="O111" i="3" s="1"/>
  <c r="O112" i="3" s="1"/>
  <c r="O113" i="3" s="1"/>
  <c r="O75" i="3"/>
  <c r="A399" i="4"/>
  <c r="Q398" i="4"/>
  <c r="Q319" i="4"/>
  <c r="A320" i="4"/>
  <c r="Q322" i="3"/>
  <c r="A323" i="3"/>
  <c r="A10" i="7"/>
  <c r="T9" i="7"/>
  <c r="C195" i="5"/>
  <c r="C234" i="5" s="1"/>
  <c r="C273" i="5" s="1"/>
  <c r="C312" i="5" s="1"/>
  <c r="C351" i="5" s="1"/>
  <c r="C390" i="5" s="1"/>
  <c r="C429" i="5" s="1"/>
  <c r="C468" i="5" s="1"/>
  <c r="A165" i="4"/>
  <c r="Q164" i="4"/>
  <c r="Q164" i="3"/>
  <c r="A165" i="3"/>
  <c r="A9" i="3"/>
  <c r="Q8" i="3"/>
  <c r="Q399" i="3"/>
  <c r="A400" i="3"/>
  <c r="T8" i="1"/>
  <c r="A9" i="1"/>
  <c r="Q400" i="3" l="1"/>
  <c r="A401" i="3"/>
  <c r="Q323" i="3"/>
  <c r="A324" i="3"/>
  <c r="Q126" i="4"/>
  <c r="A127" i="4"/>
  <c r="A438" i="4"/>
  <c r="Q437" i="4"/>
  <c r="A10" i="10"/>
  <c r="U9" i="10"/>
  <c r="A11" i="4"/>
  <c r="Q10" i="4"/>
  <c r="A166" i="4"/>
  <c r="Q165" i="4"/>
  <c r="O114" i="3"/>
  <c r="O121" i="3"/>
  <c r="O122" i="3" s="1"/>
  <c r="O123" i="3" s="1"/>
  <c r="O124" i="3" s="1"/>
  <c r="O125" i="3" s="1"/>
  <c r="O126" i="3" s="1"/>
  <c r="O127" i="3" s="1"/>
  <c r="O128" i="3" s="1"/>
  <c r="O129" i="3" s="1"/>
  <c r="O130" i="3" s="1"/>
  <c r="O131" i="3" s="1"/>
  <c r="O132" i="3" s="1"/>
  <c r="O133" i="3" s="1"/>
  <c r="O134" i="3" s="1"/>
  <c r="O135" i="3" s="1"/>
  <c r="O136" i="3" s="1"/>
  <c r="O137" i="3" s="1"/>
  <c r="O138" i="3" s="1"/>
  <c r="O139" i="3" s="1"/>
  <c r="O140" i="3" s="1"/>
  <c r="O141" i="3" s="1"/>
  <c r="O142" i="3" s="1"/>
  <c r="O143" i="3" s="1"/>
  <c r="O144" i="3" s="1"/>
  <c r="O145" i="3" s="1"/>
  <c r="O146" i="3" s="1"/>
  <c r="O147" i="3" s="1"/>
  <c r="O148" i="3" s="1"/>
  <c r="O149" i="3" s="1"/>
  <c r="O150" i="3" s="1"/>
  <c r="O151" i="3" s="1"/>
  <c r="O152" i="3" s="1"/>
  <c r="A10" i="8"/>
  <c r="T9" i="8"/>
  <c r="A11" i="2"/>
  <c r="T10" i="2"/>
  <c r="A205" i="3"/>
  <c r="Q204" i="3"/>
  <c r="Q9" i="5"/>
  <c r="A10" i="5"/>
  <c r="Q320" i="4"/>
  <c r="A321" i="4"/>
  <c r="Q285" i="3"/>
  <c r="A286" i="3"/>
  <c r="Q87" i="4"/>
  <c r="A88" i="4"/>
  <c r="Q363" i="3"/>
  <c r="A364" i="3"/>
  <c r="A243" i="4"/>
  <c r="Q242" i="4"/>
  <c r="Q9" i="3"/>
  <c r="A10" i="3"/>
  <c r="A360" i="4"/>
  <c r="Q359" i="4"/>
  <c r="A283" i="4"/>
  <c r="Q282" i="4"/>
  <c r="A12" i="6"/>
  <c r="T11" i="6"/>
  <c r="Q203" i="4"/>
  <c r="A204" i="4"/>
  <c r="A10" i="1"/>
  <c r="T9" i="1"/>
  <c r="Q165" i="3"/>
  <c r="A166" i="3"/>
  <c r="Q243" i="3"/>
  <c r="A244" i="3"/>
  <c r="Q87" i="3"/>
  <c r="A88" i="3"/>
  <c r="Q125" i="3"/>
  <c r="A126" i="3"/>
  <c r="A10" i="9"/>
  <c r="T9" i="9"/>
  <c r="A11" i="7"/>
  <c r="T10" i="7"/>
  <c r="A400" i="4"/>
  <c r="Q399" i="4"/>
  <c r="A438" i="3"/>
  <c r="Q437" i="3"/>
  <c r="A401" i="4" l="1"/>
  <c r="Q400" i="4"/>
  <c r="T12" i="6"/>
  <c r="A13" i="6"/>
  <c r="A11" i="8"/>
  <c r="T10" i="8"/>
  <c r="Q11" i="4"/>
  <c r="A12" i="4"/>
  <c r="A89" i="3"/>
  <c r="Q88" i="3"/>
  <c r="Q286" i="3"/>
  <c r="A287" i="3"/>
  <c r="O160" i="3"/>
  <c r="O161" i="3" s="1"/>
  <c r="O162" i="3" s="1"/>
  <c r="O163" i="3" s="1"/>
  <c r="O164" i="3" s="1"/>
  <c r="O165" i="3" s="1"/>
  <c r="O166" i="3" s="1"/>
  <c r="O167" i="3" s="1"/>
  <c r="O168" i="3" s="1"/>
  <c r="O169" i="3" s="1"/>
  <c r="O170" i="3" s="1"/>
  <c r="O171" i="3" s="1"/>
  <c r="O172" i="3" s="1"/>
  <c r="O173" i="3" s="1"/>
  <c r="O174" i="3" s="1"/>
  <c r="O175" i="3" s="1"/>
  <c r="O176" i="3" s="1"/>
  <c r="O177" i="3" s="1"/>
  <c r="O178" i="3" s="1"/>
  <c r="O179" i="3" s="1"/>
  <c r="O180" i="3" s="1"/>
  <c r="O181" i="3" s="1"/>
  <c r="O182" i="3" s="1"/>
  <c r="O183" i="3" s="1"/>
  <c r="O184" i="3" s="1"/>
  <c r="O185" i="3" s="1"/>
  <c r="O186" i="3" s="1"/>
  <c r="O187" i="3" s="1"/>
  <c r="O188" i="3" s="1"/>
  <c r="O189" i="3" s="1"/>
  <c r="O190" i="3" s="1"/>
  <c r="O191" i="3" s="1"/>
  <c r="O153" i="3"/>
  <c r="Q324" i="3"/>
  <c r="A325" i="3"/>
  <c r="A12" i="7"/>
  <c r="T11" i="7"/>
  <c r="A11" i="1"/>
  <c r="T10" i="1"/>
  <c r="A284" i="4"/>
  <c r="Q283" i="4"/>
  <c r="A244" i="4"/>
  <c r="Q243" i="4"/>
  <c r="A206" i="3"/>
  <c r="Q205" i="3"/>
  <c r="A11" i="10"/>
  <c r="U10" i="10"/>
  <c r="A245" i="3"/>
  <c r="Q244" i="3"/>
  <c r="A205" i="4"/>
  <c r="Q204" i="4"/>
  <c r="Q364" i="3"/>
  <c r="A365" i="3"/>
  <c r="A322" i="4"/>
  <c r="Q321" i="4"/>
  <c r="Q401" i="3"/>
  <c r="A402" i="3"/>
  <c r="A439" i="3"/>
  <c r="Q438" i="3"/>
  <c r="T10" i="9"/>
  <c r="A11" i="9"/>
  <c r="A361" i="4"/>
  <c r="Q360" i="4"/>
  <c r="A12" i="2"/>
  <c r="T11" i="2"/>
  <c r="A167" i="4"/>
  <c r="Q166" i="4"/>
  <c r="A439" i="4"/>
  <c r="Q438" i="4"/>
  <c r="A127" i="3"/>
  <c r="Q126" i="3"/>
  <c r="A167" i="3"/>
  <c r="Q166" i="3"/>
  <c r="A11" i="3"/>
  <c r="Q10" i="3"/>
  <c r="A89" i="4"/>
  <c r="Q88" i="4"/>
  <c r="Q10" i="5"/>
  <c r="A11" i="5"/>
  <c r="Q127" i="4"/>
  <c r="A128" i="4"/>
  <c r="A168" i="3" l="1"/>
  <c r="Q167" i="3"/>
  <c r="Q167" i="4"/>
  <c r="A168" i="4"/>
  <c r="A323" i="4"/>
  <c r="Q322" i="4"/>
  <c r="A246" i="3"/>
  <c r="Q245" i="3"/>
  <c r="Q244" i="4"/>
  <c r="A245" i="4"/>
  <c r="T12" i="7"/>
  <c r="A13" i="7"/>
  <c r="T11" i="8"/>
  <c r="A12" i="8"/>
  <c r="A366" i="3"/>
  <c r="Q365" i="3"/>
  <c r="A326" i="3"/>
  <c r="Q325" i="3"/>
  <c r="T13" i="6"/>
  <c r="A14" i="6"/>
  <c r="A90" i="4"/>
  <c r="Q89" i="4"/>
  <c r="A128" i="3"/>
  <c r="Q127" i="3"/>
  <c r="A13" i="2"/>
  <c r="T12" i="2"/>
  <c r="Q439" i="3"/>
  <c r="A440" i="3"/>
  <c r="U11" i="10"/>
  <c r="A12" i="10"/>
  <c r="Q284" i="4"/>
  <c r="A285" i="4"/>
  <c r="A90" i="3"/>
  <c r="Q89" i="3"/>
  <c r="A129" i="4"/>
  <c r="Q128" i="4"/>
  <c r="A403" i="3"/>
  <c r="Q402" i="3"/>
  <c r="Q12" i="4"/>
  <c r="A13" i="4"/>
  <c r="A12" i="3"/>
  <c r="Q11" i="3"/>
  <c r="Q439" i="4"/>
  <c r="A440" i="4"/>
  <c r="Q361" i="4"/>
  <c r="A362" i="4"/>
  <c r="A206" i="4"/>
  <c r="Q205" i="4"/>
  <c r="Q206" i="3"/>
  <c r="A207" i="3"/>
  <c r="A12" i="1"/>
  <c r="T11" i="1"/>
  <c r="O199" i="3"/>
  <c r="O200" i="3" s="1"/>
  <c r="O201" i="3" s="1"/>
  <c r="O202" i="3" s="1"/>
  <c r="O203" i="3" s="1"/>
  <c r="O204" i="3" s="1"/>
  <c r="O205" i="3" s="1"/>
  <c r="O206" i="3" s="1"/>
  <c r="O207" i="3" s="1"/>
  <c r="O208" i="3" s="1"/>
  <c r="O209" i="3" s="1"/>
  <c r="O210" i="3" s="1"/>
  <c r="O211" i="3" s="1"/>
  <c r="O212" i="3" s="1"/>
  <c r="O213" i="3" s="1"/>
  <c r="O214" i="3" s="1"/>
  <c r="O215" i="3" s="1"/>
  <c r="O216" i="3" s="1"/>
  <c r="O217" i="3" s="1"/>
  <c r="O218" i="3" s="1"/>
  <c r="O219" i="3" s="1"/>
  <c r="O220" i="3" s="1"/>
  <c r="O221" i="3" s="1"/>
  <c r="O222" i="3" s="1"/>
  <c r="O223" i="3" s="1"/>
  <c r="O224" i="3" s="1"/>
  <c r="O225" i="3" s="1"/>
  <c r="O226" i="3" s="1"/>
  <c r="O227" i="3" s="1"/>
  <c r="O228" i="3" s="1"/>
  <c r="O229" i="3" s="1"/>
  <c r="O230" i="3" s="1"/>
  <c r="O192" i="3"/>
  <c r="A402" i="4"/>
  <c r="Q401" i="4"/>
  <c r="Q11" i="5"/>
  <c r="A12" i="5"/>
  <c r="A12" i="9"/>
  <c r="T11" i="9"/>
  <c r="A288" i="3"/>
  <c r="Q287" i="3"/>
  <c r="T12" i="9" l="1"/>
  <c r="A13" i="9"/>
  <c r="A207" i="4"/>
  <c r="Q206" i="4"/>
  <c r="A130" i="4"/>
  <c r="Q129" i="4"/>
  <c r="A327" i="3"/>
  <c r="Q326" i="3"/>
  <c r="A324" i="4"/>
  <c r="Q323" i="4"/>
  <c r="Q13" i="4"/>
  <c r="A14" i="4"/>
  <c r="Q440" i="3"/>
  <c r="A441" i="3"/>
  <c r="Q168" i="4"/>
  <c r="A169" i="4"/>
  <c r="A91" i="3"/>
  <c r="Q90" i="3"/>
  <c r="A91" i="4"/>
  <c r="Q90" i="4"/>
  <c r="U12" i="10"/>
  <c r="A13" i="10"/>
  <c r="T13" i="7"/>
  <c r="A14" i="7"/>
  <c r="O238" i="3"/>
  <c r="O239" i="3" s="1"/>
  <c r="O240" i="3" s="1"/>
  <c r="O241" i="3" s="1"/>
  <c r="O242" i="3" s="1"/>
  <c r="O243" i="3" s="1"/>
  <c r="O244" i="3" s="1"/>
  <c r="O245" i="3" s="1"/>
  <c r="O246" i="3" s="1"/>
  <c r="O247" i="3" s="1"/>
  <c r="O248" i="3" s="1"/>
  <c r="O249" i="3" s="1"/>
  <c r="O250" i="3" s="1"/>
  <c r="O251" i="3" s="1"/>
  <c r="O252" i="3" s="1"/>
  <c r="O253" i="3" s="1"/>
  <c r="O254" i="3" s="1"/>
  <c r="O255" i="3" s="1"/>
  <c r="O256" i="3" s="1"/>
  <c r="O257" i="3" s="1"/>
  <c r="O258" i="3" s="1"/>
  <c r="O259" i="3" s="1"/>
  <c r="O260" i="3" s="1"/>
  <c r="O261" i="3" s="1"/>
  <c r="O262" i="3" s="1"/>
  <c r="O263" i="3" s="1"/>
  <c r="O264" i="3" s="1"/>
  <c r="O265" i="3" s="1"/>
  <c r="O266" i="3" s="1"/>
  <c r="O267" i="3" s="1"/>
  <c r="O268" i="3" s="1"/>
  <c r="O269" i="3" s="1"/>
  <c r="O231" i="3"/>
  <c r="Q12" i="3"/>
  <c r="A13" i="3"/>
  <c r="A129" i="3"/>
  <c r="Q128" i="3"/>
  <c r="Q12" i="5"/>
  <c r="A13" i="5"/>
  <c r="Q362" i="4"/>
  <c r="A363" i="4"/>
  <c r="Q245" i="4"/>
  <c r="A246" i="4"/>
  <c r="T12" i="1"/>
  <c r="A13" i="1"/>
  <c r="A367" i="3"/>
  <c r="Q366" i="3"/>
  <c r="Q207" i="3"/>
  <c r="A208" i="3"/>
  <c r="A441" i="4"/>
  <c r="Q440" i="4"/>
  <c r="Q285" i="4"/>
  <c r="A286" i="4"/>
  <c r="A15" i="6"/>
  <c r="T14" i="6"/>
  <c r="T12" i="8"/>
  <c r="A13" i="8"/>
  <c r="A289" i="3"/>
  <c r="Q288" i="3"/>
  <c r="Q402" i="4"/>
  <c r="A403" i="4"/>
  <c r="A404" i="3"/>
  <c r="Q403" i="3"/>
  <c r="T13" i="2"/>
  <c r="A14" i="2"/>
  <c r="A247" i="3"/>
  <c r="Q246" i="3"/>
  <c r="A169" i="3"/>
  <c r="Q168" i="3"/>
  <c r="T13" i="8" l="1"/>
  <c r="A14" i="8"/>
  <c r="T13" i="1"/>
  <c r="A14" i="1"/>
  <c r="Q441" i="3"/>
  <c r="A442" i="3"/>
  <c r="T13" i="9"/>
  <c r="A14" i="9"/>
  <c r="A405" i="3"/>
  <c r="Q404" i="3"/>
  <c r="A442" i="4"/>
  <c r="Q441" i="4"/>
  <c r="Q13" i="5"/>
  <c r="A14" i="5"/>
  <c r="Q169" i="3"/>
  <c r="A170" i="3"/>
  <c r="O277" i="3"/>
  <c r="O278" i="3" s="1"/>
  <c r="O279" i="3" s="1"/>
  <c r="O280" i="3" s="1"/>
  <c r="O281" i="3" s="1"/>
  <c r="O282" i="3" s="1"/>
  <c r="O283" i="3" s="1"/>
  <c r="O284" i="3" s="1"/>
  <c r="O285" i="3" s="1"/>
  <c r="O286" i="3" s="1"/>
  <c r="O287" i="3" s="1"/>
  <c r="O288" i="3" s="1"/>
  <c r="O289" i="3" s="1"/>
  <c r="O290" i="3" s="1"/>
  <c r="O291" i="3" s="1"/>
  <c r="O292" i="3" s="1"/>
  <c r="O293" i="3" s="1"/>
  <c r="O294" i="3" s="1"/>
  <c r="O295" i="3" s="1"/>
  <c r="O296" i="3" s="1"/>
  <c r="O297" i="3" s="1"/>
  <c r="O298" i="3" s="1"/>
  <c r="O299" i="3" s="1"/>
  <c r="O300" i="3" s="1"/>
  <c r="O301" i="3" s="1"/>
  <c r="O302" i="3" s="1"/>
  <c r="O303" i="3" s="1"/>
  <c r="O304" i="3" s="1"/>
  <c r="O305" i="3" s="1"/>
  <c r="O306" i="3" s="1"/>
  <c r="O307" i="3" s="1"/>
  <c r="O308" i="3" s="1"/>
  <c r="O270" i="3"/>
  <c r="Q91" i="4"/>
  <c r="A92" i="4"/>
  <c r="A328" i="3"/>
  <c r="Q327" i="3"/>
  <c r="Q403" i="4"/>
  <c r="A404" i="4"/>
  <c r="Q208" i="3"/>
  <c r="A209" i="3"/>
  <c r="Q246" i="4"/>
  <c r="A247" i="4"/>
  <c r="T14" i="7"/>
  <c r="A15" i="7"/>
  <c r="A15" i="4"/>
  <c r="Q14" i="4"/>
  <c r="Q247" i="3"/>
  <c r="A248" i="3"/>
  <c r="A16" i="6"/>
  <c r="T15" i="6"/>
  <c r="Q129" i="3"/>
  <c r="A130" i="3"/>
  <c r="Q91" i="3"/>
  <c r="A92" i="3"/>
  <c r="A131" i="4"/>
  <c r="Q130" i="4"/>
  <c r="T14" i="2"/>
  <c r="A15" i="2"/>
  <c r="Q286" i="4"/>
  <c r="A287" i="4"/>
  <c r="Q363" i="4"/>
  <c r="A364" i="4"/>
  <c r="Q13" i="3"/>
  <c r="A14" i="3"/>
  <c r="A14" i="10"/>
  <c r="U13" i="10"/>
  <c r="Q169" i="4"/>
  <c r="A170" i="4"/>
  <c r="A290" i="3"/>
  <c r="Q289" i="3"/>
  <c r="A368" i="3"/>
  <c r="Q367" i="3"/>
  <c r="Q324" i="4"/>
  <c r="A325" i="4"/>
  <c r="Q207" i="4"/>
  <c r="A208" i="4"/>
  <c r="Q131" i="4" l="1"/>
  <c r="A132" i="4"/>
  <c r="A17" i="6"/>
  <c r="T16" i="6"/>
  <c r="A443" i="4"/>
  <c r="Q442" i="4"/>
  <c r="Q92" i="3"/>
  <c r="A93" i="3"/>
  <c r="A248" i="4"/>
  <c r="Q247" i="4"/>
  <c r="Q170" i="3"/>
  <c r="A171" i="3"/>
  <c r="T14" i="1"/>
  <c r="A15" i="1"/>
  <c r="A15" i="10"/>
  <c r="U14" i="10"/>
  <c r="A16" i="2"/>
  <c r="T15" i="2"/>
  <c r="Q92" i="4"/>
  <c r="A93" i="4"/>
  <c r="A15" i="9"/>
  <c r="T14" i="9"/>
  <c r="A15" i="8"/>
  <c r="T14" i="8"/>
  <c r="A16" i="4"/>
  <c r="Q15" i="4"/>
  <c r="Q325" i="4"/>
  <c r="A326" i="4"/>
  <c r="A171" i="4"/>
  <c r="Q170" i="4"/>
  <c r="A365" i="4"/>
  <c r="Q364" i="4"/>
  <c r="A16" i="7"/>
  <c r="T15" i="7"/>
  <c r="Q404" i="4"/>
  <c r="A405" i="4"/>
  <c r="A443" i="3"/>
  <c r="Q442" i="3"/>
  <c r="O316" i="3"/>
  <c r="O317" i="3" s="1"/>
  <c r="O318" i="3" s="1"/>
  <c r="O319" i="3" s="1"/>
  <c r="O320" i="3" s="1"/>
  <c r="O321" i="3" s="1"/>
  <c r="O322" i="3" s="1"/>
  <c r="O323" i="3" s="1"/>
  <c r="O324" i="3" s="1"/>
  <c r="O325" i="3" s="1"/>
  <c r="O326" i="3" s="1"/>
  <c r="O327" i="3" s="1"/>
  <c r="O328" i="3" s="1"/>
  <c r="O329" i="3" s="1"/>
  <c r="O330" i="3" s="1"/>
  <c r="O331" i="3" s="1"/>
  <c r="O332" i="3" s="1"/>
  <c r="O333" i="3" s="1"/>
  <c r="O334" i="3" s="1"/>
  <c r="O335" i="3" s="1"/>
  <c r="O336" i="3" s="1"/>
  <c r="O337" i="3" s="1"/>
  <c r="O338" i="3" s="1"/>
  <c r="O339" i="3" s="1"/>
  <c r="O340" i="3" s="1"/>
  <c r="O341" i="3" s="1"/>
  <c r="O342" i="3" s="1"/>
  <c r="O343" i="3" s="1"/>
  <c r="O344" i="3" s="1"/>
  <c r="O345" i="3" s="1"/>
  <c r="O346" i="3" s="1"/>
  <c r="O347" i="3" s="1"/>
  <c r="O309" i="3"/>
  <c r="A288" i="4"/>
  <c r="Q287" i="4"/>
  <c r="Q248" i="3"/>
  <c r="A249" i="3"/>
  <c r="Q368" i="3"/>
  <c r="A369" i="3"/>
  <c r="Q328" i="3"/>
  <c r="A329" i="3"/>
  <c r="Q405" i="3"/>
  <c r="A406" i="3"/>
  <c r="Q208" i="4"/>
  <c r="A209" i="4"/>
  <c r="Q14" i="3"/>
  <c r="A15" i="3"/>
  <c r="Q130" i="3"/>
  <c r="A131" i="3"/>
  <c r="A210" i="3"/>
  <c r="Q209" i="3"/>
  <c r="Q14" i="5"/>
  <c r="A15" i="5"/>
  <c r="Q290" i="3"/>
  <c r="A291" i="3"/>
  <c r="A289" i="4" l="1"/>
  <c r="Q288" i="4"/>
  <c r="A172" i="4"/>
  <c r="Q171" i="4"/>
  <c r="A16" i="8"/>
  <c r="T15" i="8"/>
  <c r="A17" i="2"/>
  <c r="T16" i="2"/>
  <c r="A444" i="4"/>
  <c r="Q443" i="4"/>
  <c r="Q209" i="4"/>
  <c r="A210" i="4"/>
  <c r="Q369" i="3"/>
  <c r="A370" i="3"/>
  <c r="Q326" i="4"/>
  <c r="A327" i="4"/>
  <c r="A211" i="3"/>
  <c r="Q210" i="3"/>
  <c r="O355" i="3"/>
  <c r="O356" i="3" s="1"/>
  <c r="O357" i="3" s="1"/>
  <c r="O358" i="3" s="1"/>
  <c r="O359" i="3" s="1"/>
  <c r="O360" i="3" s="1"/>
  <c r="O361" i="3" s="1"/>
  <c r="O362" i="3" s="1"/>
  <c r="O363" i="3" s="1"/>
  <c r="O364" i="3" s="1"/>
  <c r="O365" i="3" s="1"/>
  <c r="O366" i="3" s="1"/>
  <c r="O367" i="3" s="1"/>
  <c r="O368" i="3" s="1"/>
  <c r="O369" i="3" s="1"/>
  <c r="O370" i="3" s="1"/>
  <c r="O371" i="3" s="1"/>
  <c r="O372" i="3" s="1"/>
  <c r="O373" i="3" s="1"/>
  <c r="O374" i="3" s="1"/>
  <c r="O375" i="3" s="1"/>
  <c r="O376" i="3" s="1"/>
  <c r="O377" i="3" s="1"/>
  <c r="O378" i="3" s="1"/>
  <c r="O379" i="3" s="1"/>
  <c r="O380" i="3" s="1"/>
  <c r="O381" i="3" s="1"/>
  <c r="O382" i="3" s="1"/>
  <c r="O383" i="3" s="1"/>
  <c r="O384" i="3" s="1"/>
  <c r="O385" i="3" s="1"/>
  <c r="O386" i="3" s="1"/>
  <c r="O348" i="3"/>
  <c r="A17" i="7"/>
  <c r="T16" i="7"/>
  <c r="A16" i="9"/>
  <c r="T15" i="9"/>
  <c r="U15" i="10"/>
  <c r="A16" i="10"/>
  <c r="A249" i="4"/>
  <c r="Q248" i="4"/>
  <c r="A18" i="6"/>
  <c r="T17" i="6"/>
  <c r="Q291" i="3"/>
  <c r="A292" i="3"/>
  <c r="Q131" i="3"/>
  <c r="A132" i="3"/>
  <c r="Q406" i="3"/>
  <c r="A407" i="3"/>
  <c r="Q249" i="3"/>
  <c r="A250" i="3"/>
  <c r="Q93" i="4"/>
  <c r="A94" i="4"/>
  <c r="A16" i="1"/>
  <c r="T15" i="1"/>
  <c r="Q93" i="3"/>
  <c r="A94" i="3"/>
  <c r="Q132" i="4"/>
  <c r="A133" i="4"/>
  <c r="A444" i="3"/>
  <c r="Q443" i="3"/>
  <c r="A366" i="4"/>
  <c r="Q365" i="4"/>
  <c r="A17" i="4"/>
  <c r="Q16" i="4"/>
  <c r="Q15" i="5"/>
  <c r="A16" i="5"/>
  <c r="Q15" i="3"/>
  <c r="A16" i="3"/>
  <c r="Q329" i="3"/>
  <c r="A330" i="3"/>
  <c r="Q405" i="4"/>
  <c r="A406" i="4"/>
  <c r="Q171" i="3"/>
  <c r="A172" i="3"/>
  <c r="A445" i="3" l="1"/>
  <c r="Q444" i="3"/>
  <c r="A17" i="1"/>
  <c r="T16" i="1"/>
  <c r="T18" i="6"/>
  <c r="A19" i="6"/>
  <c r="T16" i="9"/>
  <c r="A17" i="9"/>
  <c r="A212" i="3"/>
  <c r="Q211" i="3"/>
  <c r="A17" i="8"/>
  <c r="T16" i="8"/>
  <c r="Q330" i="3"/>
  <c r="A331" i="3"/>
  <c r="Q133" i="4"/>
  <c r="A134" i="4"/>
  <c r="A95" i="4"/>
  <c r="Q94" i="4"/>
  <c r="A133" i="3"/>
  <c r="Q132" i="3"/>
  <c r="A328" i="4"/>
  <c r="Q327" i="4"/>
  <c r="Q17" i="4"/>
  <c r="A18" i="4"/>
  <c r="A250" i="4"/>
  <c r="Q249" i="4"/>
  <c r="A18" i="7"/>
  <c r="T17" i="7"/>
  <c r="Q444" i="4"/>
  <c r="A445" i="4"/>
  <c r="A173" i="4"/>
  <c r="Q172" i="4"/>
  <c r="A173" i="3"/>
  <c r="Q172" i="3"/>
  <c r="A17" i="3"/>
  <c r="Q16" i="3"/>
  <c r="A95" i="3"/>
  <c r="Q94" i="3"/>
  <c r="A251" i="3"/>
  <c r="Q250" i="3"/>
  <c r="Q292" i="3"/>
  <c r="A293" i="3"/>
  <c r="U16" i="10"/>
  <c r="A17" i="10"/>
  <c r="Q370" i="3"/>
  <c r="A371" i="3"/>
  <c r="A367" i="4"/>
  <c r="Q366" i="4"/>
  <c r="O387" i="3"/>
  <c r="O394" i="3"/>
  <c r="O395" i="3" s="1"/>
  <c r="O396" i="3" s="1"/>
  <c r="O397" i="3" s="1"/>
  <c r="O398" i="3" s="1"/>
  <c r="O399" i="3" s="1"/>
  <c r="O400" i="3" s="1"/>
  <c r="O401" i="3" s="1"/>
  <c r="O402" i="3" s="1"/>
  <c r="O403" i="3" s="1"/>
  <c r="O404" i="3" s="1"/>
  <c r="O405" i="3" s="1"/>
  <c r="O406" i="3" s="1"/>
  <c r="O407" i="3" s="1"/>
  <c r="O408" i="3" s="1"/>
  <c r="O409" i="3" s="1"/>
  <c r="O410" i="3" s="1"/>
  <c r="O411" i="3" s="1"/>
  <c r="O412" i="3" s="1"/>
  <c r="O413" i="3" s="1"/>
  <c r="O414" i="3" s="1"/>
  <c r="O415" i="3" s="1"/>
  <c r="O416" i="3" s="1"/>
  <c r="O417" i="3" s="1"/>
  <c r="O418" i="3" s="1"/>
  <c r="O419" i="3" s="1"/>
  <c r="O420" i="3" s="1"/>
  <c r="O421" i="3" s="1"/>
  <c r="O422" i="3" s="1"/>
  <c r="O423" i="3" s="1"/>
  <c r="O424" i="3" s="1"/>
  <c r="O425" i="3" s="1"/>
  <c r="A18" i="2"/>
  <c r="T17" i="2"/>
  <c r="A290" i="4"/>
  <c r="Q289" i="4"/>
  <c r="A407" i="4"/>
  <c r="Q406" i="4"/>
  <c r="Q16" i="5"/>
  <c r="A17" i="5"/>
  <c r="Q407" i="3"/>
  <c r="A408" i="3"/>
  <c r="A211" i="4"/>
  <c r="Q210" i="4"/>
  <c r="Q290" i="4" l="1"/>
  <c r="A291" i="4"/>
  <c r="Q367" i="4"/>
  <c r="A368" i="4"/>
  <c r="A96" i="4"/>
  <c r="Q95" i="4"/>
  <c r="Q17" i="5"/>
  <c r="A18" i="5"/>
  <c r="A372" i="3"/>
  <c r="Q371" i="3"/>
  <c r="A135" i="4"/>
  <c r="Q134" i="4"/>
  <c r="A19" i="2"/>
  <c r="T18" i="2"/>
  <c r="A252" i="3"/>
  <c r="Q251" i="3"/>
  <c r="A174" i="3"/>
  <c r="Q173" i="3"/>
  <c r="T18" i="7"/>
  <c r="A19" i="7"/>
  <c r="A213" i="3"/>
  <c r="Q212" i="3"/>
  <c r="A18" i="1"/>
  <c r="T17" i="1"/>
  <c r="O433" i="3"/>
  <c r="O434" i="3" s="1"/>
  <c r="O435" i="3" s="1"/>
  <c r="O436" i="3" s="1"/>
  <c r="O437" i="3" s="1"/>
  <c r="O438" i="3" s="1"/>
  <c r="O439" i="3" s="1"/>
  <c r="O440" i="3" s="1"/>
  <c r="O441" i="3" s="1"/>
  <c r="O442" i="3" s="1"/>
  <c r="O443" i="3" s="1"/>
  <c r="O444" i="3" s="1"/>
  <c r="O445" i="3" s="1"/>
  <c r="O446" i="3" s="1"/>
  <c r="O447" i="3" s="1"/>
  <c r="O448" i="3" s="1"/>
  <c r="O449" i="3" s="1"/>
  <c r="O450" i="3" s="1"/>
  <c r="O451" i="3" s="1"/>
  <c r="O452" i="3" s="1"/>
  <c r="O453" i="3" s="1"/>
  <c r="O454" i="3" s="1"/>
  <c r="O455" i="3" s="1"/>
  <c r="O456" i="3" s="1"/>
  <c r="O457" i="3" s="1"/>
  <c r="O458" i="3" s="1"/>
  <c r="O459" i="3" s="1"/>
  <c r="O460" i="3" s="1"/>
  <c r="O461" i="3" s="1"/>
  <c r="O462" i="3" s="1"/>
  <c r="O463" i="3" s="1"/>
  <c r="O464" i="3" s="1"/>
  <c r="O465" i="3" s="1"/>
  <c r="O4" i="4" s="1"/>
  <c r="O5" i="4" s="1"/>
  <c r="O6" i="4" s="1"/>
  <c r="O7" i="4" s="1"/>
  <c r="O8" i="4" s="1"/>
  <c r="O9" i="4" s="1"/>
  <c r="O10" i="4" s="1"/>
  <c r="O11" i="4" s="1"/>
  <c r="O12" i="4" s="1"/>
  <c r="O13" i="4" s="1"/>
  <c r="O14" i="4" s="1"/>
  <c r="O15" i="4" s="1"/>
  <c r="O16" i="4" s="1"/>
  <c r="O17" i="4" s="1"/>
  <c r="O18" i="4" s="1"/>
  <c r="O19" i="4" s="1"/>
  <c r="O20" i="4" s="1"/>
  <c r="O21" i="4" s="1"/>
  <c r="O22" i="4" s="1"/>
  <c r="O23" i="4" s="1"/>
  <c r="O24" i="4" s="1"/>
  <c r="O25" i="4" s="1"/>
  <c r="O26" i="4" s="1"/>
  <c r="O27" i="4" s="1"/>
  <c r="O28" i="4" s="1"/>
  <c r="O29" i="4" s="1"/>
  <c r="O30" i="4" s="1"/>
  <c r="O31" i="4" s="1"/>
  <c r="O32" i="4" s="1"/>
  <c r="O33" i="4" s="1"/>
  <c r="O34" i="4" s="1"/>
  <c r="O35" i="4" s="1"/>
  <c r="O426" i="3"/>
  <c r="A18" i="10"/>
  <c r="U17" i="10"/>
  <c r="A332" i="3"/>
  <c r="Q331" i="3"/>
  <c r="A18" i="9"/>
  <c r="T17" i="9"/>
  <c r="A212" i="4"/>
  <c r="Q211" i="4"/>
  <c r="Q407" i="4"/>
  <c r="A408" i="4"/>
  <c r="A96" i="3"/>
  <c r="Q95" i="3"/>
  <c r="Q173" i="4"/>
  <c r="A174" i="4"/>
  <c r="Q250" i="4"/>
  <c r="A251" i="4"/>
  <c r="A134" i="3"/>
  <c r="Q133" i="3"/>
  <c r="Q445" i="3"/>
  <c r="A446" i="3"/>
  <c r="A409" i="3"/>
  <c r="Q408" i="3"/>
  <c r="A294" i="3"/>
  <c r="Q293" i="3"/>
  <c r="Q445" i="4"/>
  <c r="A446" i="4"/>
  <c r="Q18" i="4"/>
  <c r="A19" i="4"/>
  <c r="T19" i="6"/>
  <c r="A20" i="6"/>
  <c r="A18" i="3"/>
  <c r="Q17" i="3"/>
  <c r="T17" i="8"/>
  <c r="A18" i="8"/>
  <c r="A329" i="4"/>
  <c r="Q328" i="4"/>
  <c r="O36" i="4" l="1"/>
  <c r="O44" i="4" s="1"/>
  <c r="O45" i="4" s="1"/>
  <c r="O46" i="4" s="1"/>
  <c r="O47" i="4" s="1"/>
  <c r="O48" i="4" s="1"/>
  <c r="O49" i="4" s="1"/>
  <c r="O50" i="4" s="1"/>
  <c r="O51" i="4" s="1"/>
  <c r="O52" i="4" s="1"/>
  <c r="O53" i="4" s="1"/>
  <c r="O54" i="4" s="1"/>
  <c r="O55" i="4" s="1"/>
  <c r="O56" i="4" s="1"/>
  <c r="O57" i="4" s="1"/>
  <c r="O58" i="4" s="1"/>
  <c r="O59" i="4" s="1"/>
  <c r="O60" i="4" s="1"/>
  <c r="O61" i="4" s="1"/>
  <c r="O62" i="4" s="1"/>
  <c r="O63" i="4" s="1"/>
  <c r="O64" i="4" s="1"/>
  <c r="O65" i="4" s="1"/>
  <c r="O66" i="4" s="1"/>
  <c r="O67" i="4" s="1"/>
  <c r="O68" i="4" s="1"/>
  <c r="O69" i="4" s="1"/>
  <c r="O70" i="4" s="1"/>
  <c r="O71" i="4" s="1"/>
  <c r="O75" i="4" s="1"/>
  <c r="O82" i="4" s="1"/>
  <c r="O83" i="4" s="1"/>
  <c r="O84" i="4" s="1"/>
  <c r="O85" i="4" s="1"/>
  <c r="O86" i="4" s="1"/>
  <c r="O87" i="4" s="1"/>
  <c r="O88" i="4" s="1"/>
  <c r="O89" i="4" s="1"/>
  <c r="O90" i="4" s="1"/>
  <c r="O91" i="4" s="1"/>
  <c r="O92" i="4" s="1"/>
  <c r="O93" i="4" s="1"/>
  <c r="O94" i="4" s="1"/>
  <c r="O95" i="4" s="1"/>
  <c r="O96" i="4" s="1"/>
  <c r="O97" i="4" s="1"/>
  <c r="O98" i="4" s="1"/>
  <c r="O99" i="4" s="1"/>
  <c r="O100" i="4" s="1"/>
  <c r="O101" i="4" s="1"/>
  <c r="O102" i="4" s="1"/>
  <c r="O103" i="4" s="1"/>
  <c r="O104" i="4" s="1"/>
  <c r="O105" i="4" s="1"/>
  <c r="O106" i="4" s="1"/>
  <c r="O107" i="4" s="1"/>
  <c r="O108" i="4" s="1"/>
  <c r="O109" i="4" s="1"/>
  <c r="O110" i="4" s="1"/>
  <c r="O111" i="4" s="1"/>
  <c r="O112" i="4" s="1"/>
  <c r="O113" i="4" s="1"/>
  <c r="O43" i="4"/>
  <c r="T19" i="2"/>
  <c r="A20" i="2"/>
  <c r="T18" i="8"/>
  <c r="A19" i="8"/>
  <c r="Q19" i="4"/>
  <c r="A20" i="4"/>
  <c r="Q251" i="4"/>
  <c r="A252" i="4"/>
  <c r="Q408" i="4"/>
  <c r="A409" i="4"/>
  <c r="A410" i="3"/>
  <c r="Q409" i="3"/>
  <c r="A333" i="3"/>
  <c r="Q332" i="3"/>
  <c r="T18" i="1"/>
  <c r="A19" i="1"/>
  <c r="A175" i="3"/>
  <c r="Q174" i="3"/>
  <c r="A136" i="4"/>
  <c r="Q135" i="4"/>
  <c r="A97" i="4"/>
  <c r="Q96" i="4"/>
  <c r="Q446" i="4"/>
  <c r="A447" i="4"/>
  <c r="Q446" i="3"/>
  <c r="A447" i="3"/>
  <c r="Q174" i="4"/>
  <c r="A175" i="4"/>
  <c r="Q368" i="4"/>
  <c r="A369" i="4"/>
  <c r="A19" i="3"/>
  <c r="Q18" i="3"/>
  <c r="A213" i="4"/>
  <c r="Q212" i="4"/>
  <c r="U18" i="10"/>
  <c r="A19" i="10"/>
  <c r="Q213" i="3"/>
  <c r="A214" i="3"/>
  <c r="A253" i="3"/>
  <c r="Q252" i="3"/>
  <c r="A373" i="3"/>
  <c r="Q372" i="3"/>
  <c r="A21" i="6"/>
  <c r="T20" i="6"/>
  <c r="T19" i="7"/>
  <c r="A20" i="7"/>
  <c r="Q18" i="5"/>
  <c r="A19" i="5"/>
  <c r="Q291" i="4"/>
  <c r="A292" i="4"/>
  <c r="A330" i="4"/>
  <c r="Q329" i="4"/>
  <c r="A295" i="3"/>
  <c r="Q294" i="3"/>
  <c r="A135" i="3"/>
  <c r="Q134" i="3"/>
  <c r="A97" i="3"/>
  <c r="Q96" i="3"/>
  <c r="T18" i="9"/>
  <c r="A19" i="9"/>
  <c r="Q97" i="3" l="1"/>
  <c r="A98" i="3"/>
  <c r="Q253" i="3"/>
  <c r="A254" i="3"/>
  <c r="Q292" i="4"/>
  <c r="A293" i="4"/>
  <c r="Q214" i="3"/>
  <c r="A215" i="3"/>
  <c r="Q447" i="3"/>
  <c r="A448" i="3"/>
  <c r="A296" i="3"/>
  <c r="Q295" i="3"/>
  <c r="A374" i="3"/>
  <c r="Q373" i="3"/>
  <c r="Q175" i="3"/>
  <c r="A176" i="3"/>
  <c r="A411" i="3"/>
  <c r="Q410" i="3"/>
  <c r="T20" i="7"/>
  <c r="A21" i="7"/>
  <c r="Q175" i="4"/>
  <c r="A176" i="4"/>
  <c r="T19" i="1"/>
  <c r="A20" i="1"/>
  <c r="A410" i="4"/>
  <c r="Q409" i="4"/>
  <c r="T19" i="8"/>
  <c r="A20" i="8"/>
  <c r="Q330" i="4"/>
  <c r="A331" i="4"/>
  <c r="Q213" i="4"/>
  <c r="A214" i="4"/>
  <c r="Q97" i="4"/>
  <c r="A98" i="4"/>
  <c r="Q252" i="4"/>
  <c r="A253" i="4"/>
  <c r="T20" i="2"/>
  <c r="A21" i="2"/>
  <c r="Q135" i="3"/>
  <c r="A136" i="3"/>
  <c r="A22" i="6"/>
  <c r="T21" i="6"/>
  <c r="Q19" i="3"/>
  <c r="A20" i="3"/>
  <c r="A137" i="4"/>
  <c r="Q136" i="4"/>
  <c r="A334" i="3"/>
  <c r="Q333" i="3"/>
  <c r="T19" i="9"/>
  <c r="A20" i="9"/>
  <c r="Q19" i="5"/>
  <c r="A20" i="5"/>
  <c r="U19" i="10"/>
  <c r="A20" i="10"/>
  <c r="Q369" i="4"/>
  <c r="A370" i="4"/>
  <c r="Q447" i="4"/>
  <c r="A448" i="4"/>
  <c r="A21" i="4"/>
  <c r="Q20" i="4"/>
  <c r="O114" i="4"/>
  <c r="O121" i="4"/>
  <c r="O122" i="4" s="1"/>
  <c r="O123" i="4" s="1"/>
  <c r="O124" i="4" s="1"/>
  <c r="O125" i="4" s="1"/>
  <c r="O126" i="4" s="1"/>
  <c r="O127" i="4" s="1"/>
  <c r="O128" i="4" s="1"/>
  <c r="O129" i="4" s="1"/>
  <c r="O130" i="4" s="1"/>
  <c r="O131" i="4" s="1"/>
  <c r="O132" i="4" s="1"/>
  <c r="O133" i="4" s="1"/>
  <c r="O134" i="4" s="1"/>
  <c r="O135" i="4" s="1"/>
  <c r="O136" i="4" s="1"/>
  <c r="O137" i="4" s="1"/>
  <c r="O138" i="4" s="1"/>
  <c r="O139" i="4" s="1"/>
  <c r="O140" i="4" s="1"/>
  <c r="O141" i="4" s="1"/>
  <c r="O142" i="4" s="1"/>
  <c r="O143" i="4" s="1"/>
  <c r="O144" i="4" s="1"/>
  <c r="O145" i="4" s="1"/>
  <c r="O146" i="4" s="1"/>
  <c r="O147" i="4" s="1"/>
  <c r="O148" i="4" s="1"/>
  <c r="O149" i="4" s="1"/>
  <c r="O150" i="4" s="1"/>
  <c r="O151" i="4" s="1"/>
  <c r="O152" i="4" s="1"/>
  <c r="T22" i="6" l="1"/>
  <c r="A23" i="6"/>
  <c r="Q296" i="3"/>
  <c r="A297" i="3"/>
  <c r="Q448" i="4"/>
  <c r="A449" i="4"/>
  <c r="A21" i="8"/>
  <c r="T20" i="8"/>
  <c r="A449" i="3"/>
  <c r="Q448" i="3"/>
  <c r="A21" i="10"/>
  <c r="U20" i="10"/>
  <c r="A254" i="4"/>
  <c r="Q253" i="4"/>
  <c r="Q331" i="4"/>
  <c r="A332" i="4"/>
  <c r="A21" i="1"/>
  <c r="T20" i="1"/>
  <c r="A294" i="4"/>
  <c r="Q293" i="4"/>
  <c r="A22" i="4"/>
  <c r="Q21" i="4"/>
  <c r="Q334" i="3"/>
  <c r="A335" i="3"/>
  <c r="Q411" i="3"/>
  <c r="A412" i="3"/>
  <c r="Q20" i="5"/>
  <c r="A21" i="5"/>
  <c r="Q136" i="3"/>
  <c r="A137" i="3"/>
  <c r="Q98" i="4"/>
  <c r="A99" i="4"/>
  <c r="A177" i="4"/>
  <c r="Q176" i="4"/>
  <c r="Q176" i="3"/>
  <c r="A177" i="3"/>
  <c r="Q254" i="3"/>
  <c r="A255" i="3"/>
  <c r="Q137" i="4"/>
  <c r="A138" i="4"/>
  <c r="A371" i="4"/>
  <c r="Q370" i="4"/>
  <c r="A21" i="9"/>
  <c r="T20" i="9"/>
  <c r="Q20" i="3"/>
  <c r="A21" i="3"/>
  <c r="A22" i="2"/>
  <c r="T21" i="2"/>
  <c r="Q214" i="4"/>
  <c r="A215" i="4"/>
  <c r="A22" i="7"/>
  <c r="T21" i="7"/>
  <c r="Q215" i="3"/>
  <c r="A216" i="3"/>
  <c r="Q98" i="3"/>
  <c r="A99" i="3"/>
  <c r="O160" i="4"/>
  <c r="O161" i="4" s="1"/>
  <c r="O162" i="4" s="1"/>
  <c r="O163" i="4" s="1"/>
  <c r="O164" i="4" s="1"/>
  <c r="O165" i="4" s="1"/>
  <c r="O166" i="4" s="1"/>
  <c r="O167" i="4" s="1"/>
  <c r="O168" i="4" s="1"/>
  <c r="O169" i="4" s="1"/>
  <c r="O170" i="4" s="1"/>
  <c r="O171" i="4" s="1"/>
  <c r="O172" i="4" s="1"/>
  <c r="O173" i="4" s="1"/>
  <c r="O174" i="4" s="1"/>
  <c r="O175" i="4" s="1"/>
  <c r="O176" i="4" s="1"/>
  <c r="O177" i="4" s="1"/>
  <c r="O178" i="4" s="1"/>
  <c r="O179" i="4" s="1"/>
  <c r="O180" i="4" s="1"/>
  <c r="O181" i="4" s="1"/>
  <c r="O182" i="4" s="1"/>
  <c r="O183" i="4" s="1"/>
  <c r="O184" i="4" s="1"/>
  <c r="O185" i="4" s="1"/>
  <c r="O186" i="4" s="1"/>
  <c r="O187" i="4" s="1"/>
  <c r="O188" i="4" s="1"/>
  <c r="O189" i="4" s="1"/>
  <c r="O190" i="4" s="1"/>
  <c r="O191" i="4" s="1"/>
  <c r="O153" i="4"/>
  <c r="A411" i="4"/>
  <c r="Q410" i="4"/>
  <c r="Q374" i="3"/>
  <c r="A375" i="3"/>
  <c r="A372" i="4" l="1"/>
  <c r="Q371" i="4"/>
  <c r="A22" i="10"/>
  <c r="U21" i="10"/>
  <c r="Q21" i="3"/>
  <c r="A22" i="3"/>
  <c r="Q332" i="4"/>
  <c r="A333" i="4"/>
  <c r="A217" i="3"/>
  <c r="Q216" i="3"/>
  <c r="Q177" i="3"/>
  <c r="A178" i="3"/>
  <c r="Q137" i="3"/>
  <c r="A138" i="3"/>
  <c r="Q335" i="3"/>
  <c r="A336" i="3"/>
  <c r="A450" i="4"/>
  <c r="Q449" i="4"/>
  <c r="O199" i="4"/>
  <c r="O200" i="4" s="1"/>
  <c r="O201" i="4" s="1"/>
  <c r="O202" i="4" s="1"/>
  <c r="O203" i="4" s="1"/>
  <c r="O204" i="4" s="1"/>
  <c r="O205" i="4" s="1"/>
  <c r="O206" i="4" s="1"/>
  <c r="O207" i="4" s="1"/>
  <c r="O208" i="4" s="1"/>
  <c r="O209" i="4" s="1"/>
  <c r="O210" i="4" s="1"/>
  <c r="O211" i="4" s="1"/>
  <c r="O212" i="4" s="1"/>
  <c r="O213" i="4" s="1"/>
  <c r="O214" i="4" s="1"/>
  <c r="O215" i="4" s="1"/>
  <c r="O216" i="4" s="1"/>
  <c r="O217" i="4" s="1"/>
  <c r="O218" i="4" s="1"/>
  <c r="O219" i="4" s="1"/>
  <c r="O220" i="4" s="1"/>
  <c r="O221" i="4" s="1"/>
  <c r="O222" i="4" s="1"/>
  <c r="O223" i="4" s="1"/>
  <c r="O224" i="4" s="1"/>
  <c r="O225" i="4" s="1"/>
  <c r="O226" i="4" s="1"/>
  <c r="O227" i="4" s="1"/>
  <c r="O228" i="4" s="1"/>
  <c r="O229" i="4" s="1"/>
  <c r="O230" i="4" s="1"/>
  <c r="O192" i="4"/>
  <c r="A412" i="4"/>
  <c r="Q411" i="4"/>
  <c r="A23" i="7"/>
  <c r="T22" i="7"/>
  <c r="Q375" i="3"/>
  <c r="A376" i="3"/>
  <c r="Q99" i="3"/>
  <c r="A100" i="3"/>
  <c r="Q215" i="4"/>
  <c r="A216" i="4"/>
  <c r="Q255" i="3"/>
  <c r="A256" i="3"/>
  <c r="Q99" i="4"/>
  <c r="A100" i="4"/>
  <c r="Q412" i="3"/>
  <c r="A413" i="3"/>
  <c r="A24" i="6"/>
  <c r="T23" i="6"/>
  <c r="A23" i="2"/>
  <c r="T22" i="2"/>
  <c r="T21" i="1"/>
  <c r="A22" i="1"/>
  <c r="Q138" i="4"/>
  <c r="A139" i="4"/>
  <c r="Q21" i="5"/>
  <c r="A22" i="5"/>
  <c r="Q297" i="3"/>
  <c r="A298" i="3"/>
  <c r="A178" i="4"/>
  <c r="Q177" i="4"/>
  <c r="A23" i="4"/>
  <c r="Q22" i="4"/>
  <c r="A450" i="3"/>
  <c r="Q449" i="3"/>
  <c r="A22" i="9"/>
  <c r="T21" i="9"/>
  <c r="A295" i="4"/>
  <c r="Q294" i="4"/>
  <c r="A255" i="4"/>
  <c r="Q254" i="4"/>
  <c r="A22" i="8"/>
  <c r="T21" i="8"/>
  <c r="A256" i="4" l="1"/>
  <c r="Q255" i="4"/>
  <c r="A451" i="4"/>
  <c r="Q450" i="4"/>
  <c r="T22" i="9"/>
  <c r="A23" i="9"/>
  <c r="A179" i="4"/>
  <c r="Q178" i="4"/>
  <c r="T24" i="6"/>
  <c r="A25" i="6"/>
  <c r="Q298" i="3"/>
  <c r="A299" i="3"/>
  <c r="A23" i="1"/>
  <c r="T22" i="1"/>
  <c r="Q413" i="3"/>
  <c r="A414" i="3"/>
  <c r="A217" i="4"/>
  <c r="Q216" i="4"/>
  <c r="A179" i="3"/>
  <c r="Q178" i="3"/>
  <c r="A23" i="3"/>
  <c r="Q22" i="3"/>
  <c r="A24" i="7"/>
  <c r="T23" i="7"/>
  <c r="A101" i="4"/>
  <c r="Q100" i="4"/>
  <c r="Q336" i="3"/>
  <c r="A337" i="3"/>
  <c r="A296" i="4"/>
  <c r="Q295" i="4"/>
  <c r="Q23" i="4"/>
  <c r="A24" i="4"/>
  <c r="A24" i="2"/>
  <c r="T23" i="2"/>
  <c r="A413" i="4"/>
  <c r="Q412" i="4"/>
  <c r="A218" i="3"/>
  <c r="Q217" i="3"/>
  <c r="A23" i="10"/>
  <c r="U22" i="10"/>
  <c r="Q139" i="4"/>
  <c r="A140" i="4"/>
  <c r="A257" i="3"/>
  <c r="Q256" i="3"/>
  <c r="Q376" i="3"/>
  <c r="A377" i="3"/>
  <c r="A139" i="3"/>
  <c r="Q138" i="3"/>
  <c r="A334" i="4"/>
  <c r="Q333" i="4"/>
  <c r="A451" i="3"/>
  <c r="Q450" i="3"/>
  <c r="Q22" i="5"/>
  <c r="A23" i="5"/>
  <c r="A101" i="3"/>
  <c r="Q100" i="3"/>
  <c r="A23" i="8"/>
  <c r="T22" i="8"/>
  <c r="O231" i="4"/>
  <c r="O238" i="4"/>
  <c r="O239" i="4" s="1"/>
  <c r="O240" i="4" s="1"/>
  <c r="O241" i="4" s="1"/>
  <c r="O242" i="4" s="1"/>
  <c r="O243" i="4" s="1"/>
  <c r="O244" i="4" s="1"/>
  <c r="O245" i="4" s="1"/>
  <c r="O246" i="4" s="1"/>
  <c r="O247" i="4" s="1"/>
  <c r="O248" i="4" s="1"/>
  <c r="O249" i="4" s="1"/>
  <c r="O250" i="4" s="1"/>
  <c r="O251" i="4" s="1"/>
  <c r="O252" i="4" s="1"/>
  <c r="O253" i="4" s="1"/>
  <c r="O254" i="4" s="1"/>
  <c r="O255" i="4" s="1"/>
  <c r="O256" i="4" s="1"/>
  <c r="O257" i="4" s="1"/>
  <c r="O258" i="4" s="1"/>
  <c r="O259" i="4" s="1"/>
  <c r="O260" i="4" s="1"/>
  <c r="O261" i="4" s="1"/>
  <c r="O262" i="4" s="1"/>
  <c r="O263" i="4" s="1"/>
  <c r="O264" i="4" s="1"/>
  <c r="O265" i="4" s="1"/>
  <c r="O266" i="4" s="1"/>
  <c r="O267" i="4" s="1"/>
  <c r="O268" i="4" s="1"/>
  <c r="O269" i="4" s="1"/>
  <c r="A373" i="4"/>
  <c r="Q372" i="4"/>
  <c r="O277" i="4" l="1"/>
  <c r="O278" i="4" s="1"/>
  <c r="O279" i="4" s="1"/>
  <c r="O280" i="4" s="1"/>
  <c r="O281" i="4" s="1"/>
  <c r="O282" i="4" s="1"/>
  <c r="O283" i="4" s="1"/>
  <c r="O284" i="4" s="1"/>
  <c r="O285" i="4" s="1"/>
  <c r="O286" i="4" s="1"/>
  <c r="O287" i="4" s="1"/>
  <c r="O288" i="4" s="1"/>
  <c r="O289" i="4" s="1"/>
  <c r="O290" i="4" s="1"/>
  <c r="O291" i="4" s="1"/>
  <c r="O292" i="4" s="1"/>
  <c r="O293" i="4" s="1"/>
  <c r="O294" i="4" s="1"/>
  <c r="O295" i="4" s="1"/>
  <c r="O296" i="4" s="1"/>
  <c r="O297" i="4" s="1"/>
  <c r="O298" i="4" s="1"/>
  <c r="O299" i="4" s="1"/>
  <c r="O300" i="4" s="1"/>
  <c r="O301" i="4" s="1"/>
  <c r="O302" i="4" s="1"/>
  <c r="O303" i="4" s="1"/>
  <c r="O304" i="4" s="1"/>
  <c r="O305" i="4" s="1"/>
  <c r="O306" i="4" s="1"/>
  <c r="O307" i="4" s="1"/>
  <c r="O308" i="4" s="1"/>
  <c r="O270" i="4"/>
  <c r="Q23" i="5"/>
  <c r="A24" i="5"/>
  <c r="A141" i="4"/>
  <c r="Q140" i="4"/>
  <c r="A300" i="3"/>
  <c r="Q299" i="3"/>
  <c r="A24" i="9"/>
  <c r="T23" i="9"/>
  <c r="A140" i="3"/>
  <c r="Q139" i="3"/>
  <c r="A414" i="4"/>
  <c r="Q413" i="4"/>
  <c r="T24" i="7"/>
  <c r="A25" i="7"/>
  <c r="A378" i="3"/>
  <c r="Q377" i="3"/>
  <c r="A415" i="3"/>
  <c r="Q414" i="3"/>
  <c r="Q451" i="3"/>
  <c r="A452" i="3"/>
  <c r="A25" i="2"/>
  <c r="T24" i="2"/>
  <c r="Q24" i="4"/>
  <c r="A25" i="4"/>
  <c r="Q296" i="4"/>
  <c r="A297" i="4"/>
  <c r="A218" i="4"/>
  <c r="Q217" i="4"/>
  <c r="A338" i="3"/>
  <c r="Q337" i="3"/>
  <c r="T25" i="6"/>
  <c r="A26" i="6"/>
  <c r="T23" i="8"/>
  <c r="A24" i="8"/>
  <c r="U23" i="10"/>
  <c r="A24" i="10"/>
  <c r="A24" i="3"/>
  <c r="Q23" i="3"/>
  <c r="Q451" i="4"/>
  <c r="A452" i="4"/>
  <c r="Q373" i="4"/>
  <c r="A374" i="4"/>
  <c r="A102" i="3"/>
  <c r="Q101" i="3"/>
  <c r="A335" i="4"/>
  <c r="Q334" i="4"/>
  <c r="A258" i="3"/>
  <c r="Q257" i="3"/>
  <c r="A219" i="3"/>
  <c r="Q218" i="3"/>
  <c r="A102" i="4"/>
  <c r="Q101" i="4"/>
  <c r="A180" i="3"/>
  <c r="Q179" i="3"/>
  <c r="A24" i="1"/>
  <c r="T23" i="1"/>
  <c r="Q179" i="4"/>
  <c r="A180" i="4"/>
  <c r="Q256" i="4"/>
  <c r="A257" i="4"/>
  <c r="A336" i="4" l="1"/>
  <c r="Q335" i="4"/>
  <c r="A379" i="3"/>
  <c r="Q378" i="3"/>
  <c r="Q452" i="3"/>
  <c r="A453" i="3"/>
  <c r="A259" i="3"/>
  <c r="Q258" i="3"/>
  <c r="Q180" i="4"/>
  <c r="A181" i="4"/>
  <c r="A453" i="4"/>
  <c r="Q452" i="4"/>
  <c r="T24" i="8"/>
  <c r="A25" i="8"/>
  <c r="A103" i="4"/>
  <c r="Q102" i="4"/>
  <c r="A219" i="4"/>
  <c r="Q218" i="4"/>
  <c r="A141" i="3"/>
  <c r="Q140" i="3"/>
  <c r="A27" i="6"/>
  <c r="T26" i="6"/>
  <c r="T25" i="7"/>
  <c r="A26" i="7"/>
  <c r="Q24" i="5"/>
  <c r="A25" i="5"/>
  <c r="T24" i="1"/>
  <c r="A25" i="1"/>
  <c r="Q219" i="3"/>
  <c r="A220" i="3"/>
  <c r="A103" i="3"/>
  <c r="Q102" i="3"/>
  <c r="A25" i="3"/>
  <c r="Q24" i="3"/>
  <c r="T24" i="9"/>
  <c r="A25" i="9"/>
  <c r="Q257" i="4"/>
  <c r="A258" i="4"/>
  <c r="Q374" i="4"/>
  <c r="A375" i="4"/>
  <c r="U24" i="10"/>
  <c r="A25" i="10"/>
  <c r="Q25" i="4"/>
  <c r="A26" i="4"/>
  <c r="T25" i="2"/>
  <c r="A26" i="2"/>
  <c r="A142" i="4"/>
  <c r="Q141" i="4"/>
  <c r="Q297" i="4"/>
  <c r="A298" i="4"/>
  <c r="A181" i="3"/>
  <c r="Q180" i="3"/>
  <c r="A339" i="3"/>
  <c r="Q338" i="3"/>
  <c r="A416" i="3"/>
  <c r="Q415" i="3"/>
  <c r="Q414" i="4"/>
  <c r="A415" i="4"/>
  <c r="A301" i="3"/>
  <c r="Q300" i="3"/>
  <c r="O316" i="4"/>
  <c r="O317" i="4" s="1"/>
  <c r="O318" i="4" s="1"/>
  <c r="O319" i="4" s="1"/>
  <c r="O320" i="4" s="1"/>
  <c r="O321" i="4" s="1"/>
  <c r="O322" i="4" s="1"/>
  <c r="O323" i="4" s="1"/>
  <c r="O324" i="4" s="1"/>
  <c r="O325" i="4" s="1"/>
  <c r="O326" i="4" s="1"/>
  <c r="O327" i="4" s="1"/>
  <c r="O328" i="4" s="1"/>
  <c r="O329" i="4" s="1"/>
  <c r="O330" i="4" s="1"/>
  <c r="O331" i="4" s="1"/>
  <c r="O332" i="4" s="1"/>
  <c r="O333" i="4" s="1"/>
  <c r="O334" i="4" s="1"/>
  <c r="O335" i="4" s="1"/>
  <c r="O336" i="4" s="1"/>
  <c r="O337" i="4" s="1"/>
  <c r="O338" i="4" s="1"/>
  <c r="O339" i="4" s="1"/>
  <c r="O340" i="4" s="1"/>
  <c r="O341" i="4" s="1"/>
  <c r="O342" i="4" s="1"/>
  <c r="O343" i="4" s="1"/>
  <c r="O344" i="4" s="1"/>
  <c r="O345" i="4" s="1"/>
  <c r="O346" i="4" s="1"/>
  <c r="O347" i="4" s="1"/>
  <c r="O309" i="4"/>
  <c r="A340" i="3" l="1"/>
  <c r="Q339" i="3"/>
  <c r="A454" i="4"/>
  <c r="Q453" i="4"/>
  <c r="T26" i="2"/>
  <c r="A27" i="2"/>
  <c r="T25" i="1"/>
  <c r="A26" i="1"/>
  <c r="A26" i="10"/>
  <c r="U25" i="10"/>
  <c r="T25" i="9"/>
  <c r="A26" i="9"/>
  <c r="Q220" i="3"/>
  <c r="A221" i="3"/>
  <c r="T26" i="7"/>
  <c r="A27" i="7"/>
  <c r="Q453" i="3"/>
  <c r="A454" i="3"/>
  <c r="A302" i="3"/>
  <c r="Q301" i="3"/>
  <c r="A143" i="4"/>
  <c r="Q142" i="4"/>
  <c r="Q219" i="4"/>
  <c r="A220" i="4"/>
  <c r="Q415" i="4"/>
  <c r="A416" i="4"/>
  <c r="Q375" i="4"/>
  <c r="A376" i="4"/>
  <c r="Q181" i="4"/>
  <c r="A182" i="4"/>
  <c r="Q181" i="3"/>
  <c r="A182" i="3"/>
  <c r="Q25" i="3"/>
  <c r="A26" i="3"/>
  <c r="A28" i="6"/>
  <c r="T27" i="6"/>
  <c r="Q103" i="4"/>
  <c r="A104" i="4"/>
  <c r="A380" i="3"/>
  <c r="Q379" i="3"/>
  <c r="Q298" i="4"/>
  <c r="A299" i="4"/>
  <c r="A27" i="4"/>
  <c r="Q26" i="4"/>
  <c r="Q258" i="4"/>
  <c r="A259" i="4"/>
  <c r="Q25" i="5"/>
  <c r="A26" i="5"/>
  <c r="T25" i="8"/>
  <c r="A26" i="8"/>
  <c r="O348" i="4"/>
  <c r="O355" i="4"/>
  <c r="O356" i="4" s="1"/>
  <c r="O357" i="4" s="1"/>
  <c r="O358" i="4" s="1"/>
  <c r="O359" i="4" s="1"/>
  <c r="O360" i="4" s="1"/>
  <c r="O361" i="4" s="1"/>
  <c r="O362" i="4" s="1"/>
  <c r="O363" i="4" s="1"/>
  <c r="O364" i="4" s="1"/>
  <c r="O365" i="4" s="1"/>
  <c r="O366" i="4" s="1"/>
  <c r="O367" i="4" s="1"/>
  <c r="O368" i="4" s="1"/>
  <c r="O369" i="4" s="1"/>
  <c r="O370" i="4" s="1"/>
  <c r="O371" i="4" s="1"/>
  <c r="O372" i="4" s="1"/>
  <c r="O373" i="4" s="1"/>
  <c r="O374" i="4" s="1"/>
  <c r="O375" i="4" s="1"/>
  <c r="O376" i="4" s="1"/>
  <c r="O377" i="4" s="1"/>
  <c r="O378" i="4" s="1"/>
  <c r="O379" i="4" s="1"/>
  <c r="O380" i="4" s="1"/>
  <c r="O381" i="4" s="1"/>
  <c r="O382" i="4" s="1"/>
  <c r="O383" i="4" s="1"/>
  <c r="O384" i="4" s="1"/>
  <c r="O385" i="4" s="1"/>
  <c r="O386" i="4" s="1"/>
  <c r="A417" i="3"/>
  <c r="Q416" i="3"/>
  <c r="Q103" i="3"/>
  <c r="A104" i="3"/>
  <c r="Q141" i="3"/>
  <c r="A142" i="3"/>
  <c r="Q259" i="3"/>
  <c r="A260" i="3"/>
  <c r="Q336" i="4"/>
  <c r="A337" i="4"/>
  <c r="O394" i="4" l="1"/>
  <c r="O395" i="4" s="1"/>
  <c r="O396" i="4" s="1"/>
  <c r="O397" i="4" s="1"/>
  <c r="O398" i="4" s="1"/>
  <c r="O399" i="4" s="1"/>
  <c r="O400" i="4" s="1"/>
  <c r="O401" i="4" s="1"/>
  <c r="O402" i="4" s="1"/>
  <c r="O403" i="4" s="1"/>
  <c r="O404" i="4" s="1"/>
  <c r="O405" i="4" s="1"/>
  <c r="O406" i="4" s="1"/>
  <c r="O407" i="4" s="1"/>
  <c r="O408" i="4" s="1"/>
  <c r="O409" i="4" s="1"/>
  <c r="O410" i="4" s="1"/>
  <c r="O411" i="4" s="1"/>
  <c r="O412" i="4" s="1"/>
  <c r="O413" i="4" s="1"/>
  <c r="O414" i="4" s="1"/>
  <c r="O415" i="4" s="1"/>
  <c r="O416" i="4" s="1"/>
  <c r="O417" i="4" s="1"/>
  <c r="O418" i="4" s="1"/>
  <c r="O419" i="4" s="1"/>
  <c r="O420" i="4" s="1"/>
  <c r="O421" i="4" s="1"/>
  <c r="O422" i="4" s="1"/>
  <c r="O423" i="4" s="1"/>
  <c r="O424" i="4" s="1"/>
  <c r="O425" i="4" s="1"/>
  <c r="O387" i="4"/>
  <c r="Q260" i="3"/>
  <c r="A261" i="3"/>
  <c r="Q26" i="5"/>
  <c r="A27" i="5"/>
  <c r="A300" i="4"/>
  <c r="Q299" i="4"/>
  <c r="A183" i="4"/>
  <c r="Q182" i="4"/>
  <c r="Q220" i="4"/>
  <c r="A221" i="4"/>
  <c r="A455" i="3"/>
  <c r="Q454" i="3"/>
  <c r="A27" i="9"/>
  <c r="T26" i="9"/>
  <c r="A28" i="2"/>
  <c r="T27" i="2"/>
  <c r="Q417" i="3"/>
  <c r="A418" i="3"/>
  <c r="A260" i="4"/>
  <c r="Q259" i="4"/>
  <c r="Q26" i="3"/>
  <c r="A27" i="3"/>
  <c r="Q380" i="3"/>
  <c r="A381" i="3"/>
  <c r="A27" i="10"/>
  <c r="U26" i="10"/>
  <c r="Q104" i="3"/>
  <c r="A105" i="3"/>
  <c r="A27" i="8"/>
  <c r="T26" i="8"/>
  <c r="Q104" i="4"/>
  <c r="A105" i="4"/>
  <c r="Q182" i="3"/>
  <c r="A183" i="3"/>
  <c r="Q416" i="4"/>
  <c r="A417" i="4"/>
  <c r="Q221" i="3"/>
  <c r="A222" i="3"/>
  <c r="T26" i="1"/>
  <c r="A27" i="1"/>
  <c r="A29" i="6"/>
  <c r="T28" i="6"/>
  <c r="Q142" i="3"/>
  <c r="A143" i="3"/>
  <c r="A377" i="4"/>
  <c r="Q376" i="4"/>
  <c r="A28" i="7"/>
  <c r="T27" i="7"/>
  <c r="Q143" i="4"/>
  <c r="A144" i="4"/>
  <c r="A455" i="4"/>
  <c r="Q454" i="4"/>
  <c r="Q337" i="4"/>
  <c r="A338" i="4"/>
  <c r="A28" i="4"/>
  <c r="Q27" i="4"/>
  <c r="Q302" i="3"/>
  <c r="A303" i="3"/>
  <c r="Q340" i="3"/>
  <c r="A341" i="3"/>
  <c r="A30" i="6" l="1"/>
  <c r="T29" i="6"/>
  <c r="A28" i="8"/>
  <c r="T27" i="8"/>
  <c r="Q303" i="3"/>
  <c r="A304" i="3"/>
  <c r="A28" i="1"/>
  <c r="T27" i="1"/>
  <c r="Q183" i="3"/>
  <c r="A184" i="3"/>
  <c r="Q105" i="3"/>
  <c r="A106" i="3"/>
  <c r="Q27" i="3"/>
  <c r="A28" i="3"/>
  <c r="Q221" i="4"/>
  <c r="A222" i="4"/>
  <c r="Q27" i="5"/>
  <c r="A28" i="5"/>
  <c r="A378" i="4"/>
  <c r="Q377" i="4"/>
  <c r="Q143" i="3"/>
  <c r="A144" i="3"/>
  <c r="Q105" i="4"/>
  <c r="A106" i="4"/>
  <c r="U27" i="10"/>
  <c r="A28" i="10"/>
  <c r="A261" i="4"/>
  <c r="Q260" i="4"/>
  <c r="A28" i="9"/>
  <c r="T27" i="9"/>
  <c r="A184" i="4"/>
  <c r="Q183" i="4"/>
  <c r="A456" i="4"/>
  <c r="Q455" i="4"/>
  <c r="T28" i="2"/>
  <c r="A29" i="2"/>
  <c r="Q144" i="4"/>
  <c r="A145" i="4"/>
  <c r="A223" i="3"/>
  <c r="Q222" i="3"/>
  <c r="Q261" i="3"/>
  <c r="A262" i="3"/>
  <c r="A29" i="4"/>
  <c r="Q28" i="4"/>
  <c r="Q341" i="3"/>
  <c r="A342" i="3"/>
  <c r="Q338" i="4"/>
  <c r="A339" i="4"/>
  <c r="Q417" i="4"/>
  <c r="A418" i="4"/>
  <c r="Q381" i="3"/>
  <c r="A382" i="3"/>
  <c r="Q418" i="3"/>
  <c r="A419" i="3"/>
  <c r="A29" i="7"/>
  <c r="T28" i="7"/>
  <c r="A456" i="3"/>
  <c r="Q455" i="3"/>
  <c r="A301" i="4"/>
  <c r="Q300" i="4"/>
  <c r="O426" i="4"/>
  <c r="O433" i="4"/>
  <c r="O434" i="4" s="1"/>
  <c r="O435" i="4" s="1"/>
  <c r="O436" i="4" s="1"/>
  <c r="O437" i="4" s="1"/>
  <c r="O438" i="4" s="1"/>
  <c r="O439" i="4" s="1"/>
  <c r="O440" i="4" s="1"/>
  <c r="O441" i="4" s="1"/>
  <c r="O442" i="4" s="1"/>
  <c r="O443" i="4" s="1"/>
  <c r="O444" i="4" s="1"/>
  <c r="O445" i="4" s="1"/>
  <c r="O446" i="4" s="1"/>
  <c r="O447" i="4" s="1"/>
  <c r="O448" i="4" s="1"/>
  <c r="O449" i="4" s="1"/>
  <c r="O450" i="4" s="1"/>
  <c r="O451" i="4" s="1"/>
  <c r="O452" i="4" s="1"/>
  <c r="O453" i="4" s="1"/>
  <c r="O454" i="4" s="1"/>
  <c r="O455" i="4" s="1"/>
  <c r="O456" i="4" s="1"/>
  <c r="O457" i="4" s="1"/>
  <c r="O458" i="4" s="1"/>
  <c r="O459" i="4" s="1"/>
  <c r="O460" i="4" s="1"/>
  <c r="O461" i="4" s="1"/>
  <c r="O462" i="4" s="1"/>
  <c r="O463" i="4" s="1"/>
  <c r="O464" i="4" s="1"/>
  <c r="O465" i="4" s="1"/>
  <c r="O4" i="5" s="1"/>
  <c r="O5" i="5" s="1"/>
  <c r="O6" i="5" s="1"/>
  <c r="O7" i="5" s="1"/>
  <c r="O8" i="5" s="1"/>
  <c r="O9" i="5" s="1"/>
  <c r="O10" i="5" s="1"/>
  <c r="O11" i="5" s="1"/>
  <c r="O12" i="5" s="1"/>
  <c r="O13" i="5" s="1"/>
  <c r="O14" i="5" s="1"/>
  <c r="O15" i="5" s="1"/>
  <c r="O16" i="5" s="1"/>
  <c r="O17" i="5" s="1"/>
  <c r="O18" i="5" s="1"/>
  <c r="O19" i="5" s="1"/>
  <c r="O20" i="5" s="1"/>
  <c r="O21" i="5" s="1"/>
  <c r="O22" i="5" s="1"/>
  <c r="O23" i="5" s="1"/>
  <c r="O24" i="5" s="1"/>
  <c r="O25" i="5" s="1"/>
  <c r="O26" i="5" s="1"/>
  <c r="O27" i="5" s="1"/>
  <c r="O28" i="5" s="1"/>
  <c r="O29" i="5" s="1"/>
  <c r="O30" i="5" s="1"/>
  <c r="O31" i="5" s="1"/>
  <c r="O32" i="5" s="1"/>
  <c r="O33" i="5" s="1"/>
  <c r="O34" i="5" s="1"/>
  <c r="O35" i="5" s="1"/>
  <c r="A302" i="4" l="1"/>
  <c r="Q301" i="4"/>
  <c r="Q382" i="3"/>
  <c r="A383" i="3"/>
  <c r="Q419" i="3"/>
  <c r="A420" i="3"/>
  <c r="A340" i="4"/>
  <c r="Q339" i="4"/>
  <c r="A263" i="3"/>
  <c r="Q262" i="3"/>
  <c r="A30" i="2"/>
  <c r="T29" i="2"/>
  <c r="A107" i="4"/>
  <c r="Q106" i="4"/>
  <c r="Q28" i="5"/>
  <c r="A29" i="5"/>
  <c r="A107" i="3"/>
  <c r="Q106" i="3"/>
  <c r="Q304" i="3"/>
  <c r="A305" i="3"/>
  <c r="T28" i="9"/>
  <c r="A29" i="9"/>
  <c r="Q342" i="3"/>
  <c r="A343" i="3"/>
  <c r="A262" i="4"/>
  <c r="Q261" i="4"/>
  <c r="A29" i="8"/>
  <c r="T28" i="8"/>
  <c r="O36" i="5"/>
  <c r="O44" i="5" s="1"/>
  <c r="O45" i="5" s="1"/>
  <c r="O46" i="5" s="1"/>
  <c r="O47" i="5" s="1"/>
  <c r="O48" i="5" s="1"/>
  <c r="O49" i="5" s="1"/>
  <c r="O50" i="5" s="1"/>
  <c r="O51" i="5" s="1"/>
  <c r="O52" i="5" s="1"/>
  <c r="O53" i="5" s="1"/>
  <c r="O54" i="5" s="1"/>
  <c r="O55" i="5" s="1"/>
  <c r="O56" i="5" s="1"/>
  <c r="O57" i="5" s="1"/>
  <c r="O58" i="5" s="1"/>
  <c r="O59" i="5" s="1"/>
  <c r="O60" i="5" s="1"/>
  <c r="O61" i="5" s="1"/>
  <c r="O62" i="5" s="1"/>
  <c r="O63" i="5" s="1"/>
  <c r="O64" i="5" s="1"/>
  <c r="O65" i="5" s="1"/>
  <c r="O66" i="5" s="1"/>
  <c r="O67" i="5" s="1"/>
  <c r="O68" i="5" s="1"/>
  <c r="O69" i="5" s="1"/>
  <c r="O70" i="5" s="1"/>
  <c r="O71" i="5" s="1"/>
  <c r="O75" i="5" s="1"/>
  <c r="O82" i="5" s="1"/>
  <c r="O83" i="5" s="1"/>
  <c r="O84" i="5" s="1"/>
  <c r="O85" i="5" s="1"/>
  <c r="O86" i="5" s="1"/>
  <c r="O87" i="5" s="1"/>
  <c r="O88" i="5" s="1"/>
  <c r="O89" i="5" s="1"/>
  <c r="O90" i="5" s="1"/>
  <c r="O91" i="5" s="1"/>
  <c r="O92" i="5" s="1"/>
  <c r="O93" i="5" s="1"/>
  <c r="O94" i="5" s="1"/>
  <c r="O95" i="5" s="1"/>
  <c r="O96" i="5" s="1"/>
  <c r="O97" i="5" s="1"/>
  <c r="O98" i="5" s="1"/>
  <c r="O99" i="5" s="1"/>
  <c r="O100" i="5" s="1"/>
  <c r="O101" i="5" s="1"/>
  <c r="O102" i="5" s="1"/>
  <c r="O103" i="5" s="1"/>
  <c r="O104" i="5" s="1"/>
  <c r="O105" i="5" s="1"/>
  <c r="O106" i="5" s="1"/>
  <c r="O107" i="5" s="1"/>
  <c r="O108" i="5" s="1"/>
  <c r="O109" i="5" s="1"/>
  <c r="O110" i="5" s="1"/>
  <c r="O111" i="5" s="1"/>
  <c r="O112" i="5" s="1"/>
  <c r="O113" i="5" s="1"/>
  <c r="O43" i="5"/>
  <c r="A419" i="4"/>
  <c r="Q418" i="4"/>
  <c r="Q145" i="4"/>
  <c r="A146" i="4"/>
  <c r="U28" i="10"/>
  <c r="A29" i="10"/>
  <c r="A29" i="3"/>
  <c r="Q28" i="3"/>
  <c r="A145" i="3"/>
  <c r="Q144" i="3"/>
  <c r="A223" i="4"/>
  <c r="Q222" i="4"/>
  <c r="A185" i="3"/>
  <c r="Q184" i="3"/>
  <c r="A457" i="3"/>
  <c r="Q456" i="3"/>
  <c r="A224" i="3"/>
  <c r="Q223" i="3"/>
  <c r="Q456" i="4"/>
  <c r="A457" i="4"/>
  <c r="A30" i="7"/>
  <c r="T29" i="7"/>
  <c r="Q29" i="4"/>
  <c r="A30" i="4"/>
  <c r="A185" i="4"/>
  <c r="Q184" i="4"/>
  <c r="A379" i="4"/>
  <c r="Q378" i="4"/>
  <c r="A29" i="1"/>
  <c r="T28" i="1"/>
  <c r="T30" i="6"/>
  <c r="A31" i="6"/>
  <c r="A30" i="1" l="1"/>
  <c r="T29" i="1"/>
  <c r="Q30" i="4"/>
  <c r="A31" i="4"/>
  <c r="A30" i="10"/>
  <c r="U29" i="10"/>
  <c r="A344" i="3"/>
  <c r="Q343" i="3"/>
  <c r="A421" i="3"/>
  <c r="Q420" i="3"/>
  <c r="O114" i="5"/>
  <c r="O121" i="5"/>
  <c r="O122" i="5" s="1"/>
  <c r="O123" i="5" s="1"/>
  <c r="O124" i="5" s="1"/>
  <c r="O125" i="5" s="1"/>
  <c r="O126" i="5" s="1"/>
  <c r="O127" i="5" s="1"/>
  <c r="O128" i="5" s="1"/>
  <c r="O129" i="5" s="1"/>
  <c r="O130" i="5" s="1"/>
  <c r="O131" i="5" s="1"/>
  <c r="O132" i="5" s="1"/>
  <c r="O133" i="5" s="1"/>
  <c r="O134" i="5" s="1"/>
  <c r="O135" i="5" s="1"/>
  <c r="O136" i="5" s="1"/>
  <c r="O137" i="5" s="1"/>
  <c r="O138" i="5" s="1"/>
  <c r="O139" i="5" s="1"/>
  <c r="O140" i="5" s="1"/>
  <c r="O141" i="5" s="1"/>
  <c r="O142" i="5" s="1"/>
  <c r="O143" i="5" s="1"/>
  <c r="O144" i="5" s="1"/>
  <c r="O145" i="5" s="1"/>
  <c r="O146" i="5" s="1"/>
  <c r="O147" i="5" s="1"/>
  <c r="O148" i="5" s="1"/>
  <c r="O149" i="5" s="1"/>
  <c r="O150" i="5" s="1"/>
  <c r="O151" i="5" s="1"/>
  <c r="O152" i="5" s="1"/>
  <c r="A147" i="4"/>
  <c r="Q146" i="4"/>
  <c r="Q29" i="5"/>
  <c r="A30" i="5"/>
  <c r="T30" i="7"/>
  <c r="A31" i="7"/>
  <c r="A146" i="3"/>
  <c r="Q145" i="3"/>
  <c r="T29" i="8"/>
  <c r="A30" i="8"/>
  <c r="A264" i="3"/>
  <c r="Q263" i="3"/>
  <c r="A225" i="3"/>
  <c r="Q224" i="3"/>
  <c r="A31" i="2"/>
  <c r="T30" i="2"/>
  <c r="A30" i="9"/>
  <c r="T29" i="9"/>
  <c r="A384" i="3"/>
  <c r="Q383" i="3"/>
  <c r="T31" i="6"/>
  <c r="A32" i="6"/>
  <c r="Q457" i="4"/>
  <c r="A458" i="4"/>
  <c r="A306" i="3"/>
  <c r="Q305" i="3"/>
  <c r="A224" i="4"/>
  <c r="Q223" i="4"/>
  <c r="A108" i="3"/>
  <c r="Q107" i="3"/>
  <c r="Q379" i="4"/>
  <c r="A380" i="4"/>
  <c r="Q457" i="3"/>
  <c r="A458" i="3"/>
  <c r="Q185" i="4"/>
  <c r="A186" i="4"/>
  <c r="A186" i="3"/>
  <c r="Q185" i="3"/>
  <c r="A30" i="3"/>
  <c r="Q29" i="3"/>
  <c r="Q419" i="4"/>
  <c r="A420" i="4"/>
  <c r="Q262" i="4"/>
  <c r="A263" i="4"/>
  <c r="A108" i="4"/>
  <c r="Q107" i="4"/>
  <c r="A341" i="4"/>
  <c r="Q340" i="4"/>
  <c r="Q302" i="4"/>
  <c r="A303" i="4"/>
  <c r="O160" i="5" l="1"/>
  <c r="O161" i="5" s="1"/>
  <c r="O162" i="5" s="1"/>
  <c r="O163" i="5" s="1"/>
  <c r="O164" i="5" s="1"/>
  <c r="O165" i="5" s="1"/>
  <c r="O166" i="5" s="1"/>
  <c r="O167" i="5" s="1"/>
  <c r="O168" i="5" s="1"/>
  <c r="O169" i="5" s="1"/>
  <c r="O170" i="5" s="1"/>
  <c r="O171" i="5" s="1"/>
  <c r="O172" i="5" s="1"/>
  <c r="O173" i="5" s="1"/>
  <c r="O174" i="5" s="1"/>
  <c r="O175" i="5" s="1"/>
  <c r="O176" i="5" s="1"/>
  <c r="O177" i="5" s="1"/>
  <c r="O178" i="5" s="1"/>
  <c r="O179" i="5" s="1"/>
  <c r="O180" i="5" s="1"/>
  <c r="O181" i="5" s="1"/>
  <c r="O182" i="5" s="1"/>
  <c r="O183" i="5" s="1"/>
  <c r="O184" i="5" s="1"/>
  <c r="O185" i="5" s="1"/>
  <c r="O186" i="5" s="1"/>
  <c r="O187" i="5" s="1"/>
  <c r="O188" i="5" s="1"/>
  <c r="O189" i="5" s="1"/>
  <c r="O190" i="5" s="1"/>
  <c r="O191" i="5" s="1"/>
  <c r="O153" i="5"/>
  <c r="Q420" i="4"/>
  <c r="A421" i="4"/>
  <c r="Q458" i="4"/>
  <c r="A459" i="4"/>
  <c r="A109" i="3"/>
  <c r="Q108" i="3"/>
  <c r="T30" i="9"/>
  <c r="A31" i="9"/>
  <c r="U30" i="10"/>
  <c r="A31" i="10"/>
  <c r="Q30" i="5"/>
  <c r="A31" i="5"/>
  <c r="Q31" i="4"/>
  <c r="A32" i="4"/>
  <c r="A31" i="3"/>
  <c r="Q30" i="3"/>
  <c r="A225" i="4"/>
  <c r="Q224" i="4"/>
  <c r="T31" i="2"/>
  <c r="A32" i="2"/>
  <c r="A422" i="3"/>
  <c r="Q421" i="3"/>
  <c r="Q303" i="4"/>
  <c r="A304" i="4"/>
  <c r="Q263" i="4"/>
  <c r="A264" i="4"/>
  <c r="Q380" i="4"/>
  <c r="A381" i="4"/>
  <c r="Q186" i="4"/>
  <c r="A187" i="4"/>
  <c r="T31" i="7"/>
  <c r="A32" i="7"/>
  <c r="A342" i="4"/>
  <c r="Q341" i="4"/>
  <c r="A265" i="3"/>
  <c r="Q264" i="3"/>
  <c r="Q458" i="3"/>
  <c r="A459" i="3"/>
  <c r="A33" i="6"/>
  <c r="T32" i="6"/>
  <c r="T30" i="8"/>
  <c r="A31" i="8"/>
  <c r="A109" i="4"/>
  <c r="Q108" i="4"/>
  <c r="A187" i="3"/>
  <c r="Q186" i="3"/>
  <c r="A307" i="3"/>
  <c r="Q306" i="3"/>
  <c r="A385" i="3"/>
  <c r="Q384" i="3"/>
  <c r="Q225" i="3"/>
  <c r="A226" i="3"/>
  <c r="A147" i="3"/>
  <c r="Q146" i="3"/>
  <c r="A148" i="4"/>
  <c r="Q147" i="4"/>
  <c r="A345" i="3"/>
  <c r="Q344" i="3"/>
  <c r="T30" i="1"/>
  <c r="A31" i="1"/>
  <c r="A34" i="6" l="1"/>
  <c r="T33" i="6"/>
  <c r="A423" i="3"/>
  <c r="Q422" i="3"/>
  <c r="A33" i="4"/>
  <c r="Q32" i="4"/>
  <c r="A308" i="3"/>
  <c r="Q308" i="3" s="1"/>
  <c r="Q307" i="3"/>
  <c r="Q109" i="3"/>
  <c r="A110" i="3"/>
  <c r="Q226" i="3"/>
  <c r="A227" i="3"/>
  <c r="Q381" i="4"/>
  <c r="A382" i="4"/>
  <c r="U31" i="10"/>
  <c r="A32" i="10"/>
  <c r="Q459" i="4"/>
  <c r="A460" i="4"/>
  <c r="Q187" i="3"/>
  <c r="A188" i="3"/>
  <c r="T32" i="7"/>
  <c r="A33" i="7"/>
  <c r="T32" i="2"/>
  <c r="A33" i="2"/>
  <c r="T31" i="9"/>
  <c r="A32" i="9"/>
  <c r="A422" i="4"/>
  <c r="Q421" i="4"/>
  <c r="A149" i="4"/>
  <c r="Q148" i="4"/>
  <c r="A386" i="3"/>
  <c r="Q386" i="3" s="1"/>
  <c r="Q385" i="3"/>
  <c r="Q109" i="4"/>
  <c r="A110" i="4"/>
  <c r="T31" i="1"/>
  <c r="A32" i="1"/>
  <c r="T31" i="8"/>
  <c r="A32" i="8"/>
  <c r="Q187" i="4"/>
  <c r="A188" i="4"/>
  <c r="Q304" i="4"/>
  <c r="A305" i="4"/>
  <c r="Q31" i="5"/>
  <c r="A32" i="5"/>
  <c r="A346" i="3"/>
  <c r="Q346" i="3" s="1"/>
  <c r="Q345" i="3"/>
  <c r="Q342" i="4"/>
  <c r="A343" i="4"/>
  <c r="Q31" i="3"/>
  <c r="A32" i="3"/>
  <c r="Q459" i="3"/>
  <c r="A460" i="3"/>
  <c r="Q264" i="4"/>
  <c r="A265" i="4"/>
  <c r="Q147" i="3"/>
  <c r="A148" i="3"/>
  <c r="Q265" i="3"/>
  <c r="A266" i="3"/>
  <c r="Q225" i="4"/>
  <c r="A226" i="4"/>
  <c r="O192" i="5"/>
  <c r="O199" i="5"/>
  <c r="O200" i="5" s="1"/>
  <c r="O201" i="5" s="1"/>
  <c r="O202" i="5" s="1"/>
  <c r="O203" i="5" s="1"/>
  <c r="O204" i="5" s="1"/>
  <c r="O205" i="5" s="1"/>
  <c r="O206" i="5" s="1"/>
  <c r="O207" i="5" s="1"/>
  <c r="O208" i="5" s="1"/>
  <c r="O209" i="5" s="1"/>
  <c r="O210" i="5" s="1"/>
  <c r="O211" i="5" s="1"/>
  <c r="O212" i="5" s="1"/>
  <c r="O213" i="5" s="1"/>
  <c r="O214" i="5" s="1"/>
  <c r="O215" i="5" s="1"/>
  <c r="O216" i="5" s="1"/>
  <c r="O217" i="5" s="1"/>
  <c r="O218" i="5" s="1"/>
  <c r="O219" i="5" s="1"/>
  <c r="O220" i="5" s="1"/>
  <c r="O221" i="5" s="1"/>
  <c r="O222" i="5" s="1"/>
  <c r="O223" i="5" s="1"/>
  <c r="O224" i="5" s="1"/>
  <c r="O225" i="5" s="1"/>
  <c r="O226" i="5" s="1"/>
  <c r="O227" i="5" s="1"/>
  <c r="O228" i="5" s="1"/>
  <c r="O229" i="5" s="1"/>
  <c r="O230" i="5" s="1"/>
  <c r="Q266" i="3" l="1"/>
  <c r="A267" i="3"/>
  <c r="Q226" i="4"/>
  <c r="A227" i="4"/>
  <c r="A266" i="4"/>
  <c r="Q265" i="4"/>
  <c r="Q343" i="4"/>
  <c r="A344" i="4"/>
  <c r="A306" i="4"/>
  <c r="Q305" i="4"/>
  <c r="A33" i="1"/>
  <c r="T32" i="1"/>
  <c r="A34" i="2"/>
  <c r="T33" i="2"/>
  <c r="Q460" i="4"/>
  <c r="A461" i="4"/>
  <c r="Q227" i="3"/>
  <c r="A228" i="3"/>
  <c r="A34" i="4"/>
  <c r="Q33" i="4"/>
  <c r="Q110" i="4"/>
  <c r="A111" i="4"/>
  <c r="A33" i="10"/>
  <c r="U32" i="10"/>
  <c r="Q110" i="3"/>
  <c r="A111" i="3"/>
  <c r="A423" i="4"/>
  <c r="Q422" i="4"/>
  <c r="Q423" i="3"/>
  <c r="A424" i="3"/>
  <c r="Q424" i="3" s="1"/>
  <c r="O231" i="5"/>
  <c r="O238" i="5"/>
  <c r="O239" i="5" s="1"/>
  <c r="O240" i="5" s="1"/>
  <c r="O241" i="5" s="1"/>
  <c r="O242" i="5" s="1"/>
  <c r="O243" i="5" s="1"/>
  <c r="O244" i="5" s="1"/>
  <c r="O245" i="5" s="1"/>
  <c r="O246" i="5" s="1"/>
  <c r="O247" i="5" s="1"/>
  <c r="O248" i="5" s="1"/>
  <c r="O249" i="5" s="1"/>
  <c r="O250" i="5" s="1"/>
  <c r="O251" i="5" s="1"/>
  <c r="O252" i="5" s="1"/>
  <c r="O253" i="5" s="1"/>
  <c r="O254" i="5" s="1"/>
  <c r="O255" i="5" s="1"/>
  <c r="O256" i="5" s="1"/>
  <c r="O257" i="5" s="1"/>
  <c r="O258" i="5" s="1"/>
  <c r="O259" i="5" s="1"/>
  <c r="O260" i="5" s="1"/>
  <c r="O261" i="5" s="1"/>
  <c r="O262" i="5" s="1"/>
  <c r="O263" i="5" s="1"/>
  <c r="O264" i="5" s="1"/>
  <c r="O265" i="5" s="1"/>
  <c r="O266" i="5" s="1"/>
  <c r="O267" i="5" s="1"/>
  <c r="O268" i="5" s="1"/>
  <c r="O269" i="5" s="1"/>
  <c r="Q148" i="3"/>
  <c r="A149" i="3"/>
  <c r="Q32" i="3"/>
  <c r="A33" i="3"/>
  <c r="Q32" i="5"/>
  <c r="A33" i="5"/>
  <c r="A33" i="8"/>
  <c r="T32" i="8"/>
  <c r="A33" i="9"/>
  <c r="T32" i="9"/>
  <c r="Q188" i="3"/>
  <c r="A189" i="3"/>
  <c r="A383" i="4"/>
  <c r="Q382" i="4"/>
  <c r="Q149" i="4"/>
  <c r="A150" i="4"/>
  <c r="A461" i="3"/>
  <c r="Q460" i="3"/>
  <c r="A189" i="4"/>
  <c r="Q188" i="4"/>
  <c r="A34" i="7"/>
  <c r="T33" i="7"/>
  <c r="T34" i="6"/>
  <c r="A35" i="6"/>
  <c r="A35" i="7" l="1"/>
  <c r="T34" i="7"/>
  <c r="A34" i="9"/>
  <c r="T33" i="9"/>
  <c r="Q150" i="4"/>
  <c r="A151" i="4"/>
  <c r="Q151" i="4" s="1"/>
  <c r="Q33" i="3"/>
  <c r="A34" i="3"/>
  <c r="A229" i="3"/>
  <c r="Q229" i="3" s="1"/>
  <c r="Q228" i="3"/>
  <c r="A267" i="4"/>
  <c r="Q266" i="4"/>
  <c r="Q149" i="3"/>
  <c r="A150" i="3"/>
  <c r="A462" i="4"/>
  <c r="Q461" i="4"/>
  <c r="A190" i="4"/>
  <c r="Q189" i="4"/>
  <c r="A384" i="4"/>
  <c r="Q383" i="4"/>
  <c r="A34" i="8"/>
  <c r="T33" i="8"/>
  <c r="A424" i="4"/>
  <c r="Q424" i="4" s="1"/>
  <c r="Q423" i="4"/>
  <c r="A307" i="4"/>
  <c r="Q306" i="4"/>
  <c r="O270" i="5"/>
  <c r="O277" i="5"/>
  <c r="O278" i="5" s="1"/>
  <c r="O279" i="5" s="1"/>
  <c r="O280" i="5" s="1"/>
  <c r="O281" i="5" s="1"/>
  <c r="O282" i="5" s="1"/>
  <c r="O283" i="5" s="1"/>
  <c r="O284" i="5" s="1"/>
  <c r="O285" i="5" s="1"/>
  <c r="O286" i="5" s="1"/>
  <c r="O287" i="5" s="1"/>
  <c r="O288" i="5" s="1"/>
  <c r="O289" i="5" s="1"/>
  <c r="O290" i="5" s="1"/>
  <c r="O291" i="5" s="1"/>
  <c r="O292" i="5" s="1"/>
  <c r="O293" i="5" s="1"/>
  <c r="O294" i="5" s="1"/>
  <c r="O295" i="5" s="1"/>
  <c r="O296" i="5" s="1"/>
  <c r="O297" i="5" s="1"/>
  <c r="O298" i="5" s="1"/>
  <c r="O299" i="5" s="1"/>
  <c r="O300" i="5" s="1"/>
  <c r="O301" i="5" s="1"/>
  <c r="O302" i="5" s="1"/>
  <c r="O303" i="5" s="1"/>
  <c r="O304" i="5" s="1"/>
  <c r="O305" i="5" s="1"/>
  <c r="O306" i="5" s="1"/>
  <c r="O307" i="5" s="1"/>
  <c r="O308" i="5" s="1"/>
  <c r="Q111" i="3"/>
  <c r="A112" i="3"/>
  <c r="Q344" i="4"/>
  <c r="A345" i="4"/>
  <c r="Q267" i="3"/>
  <c r="A268" i="3"/>
  <c r="A34" i="10"/>
  <c r="U33" i="10"/>
  <c r="T33" i="1"/>
  <c r="A34" i="1"/>
  <c r="Q111" i="4"/>
  <c r="A112" i="4"/>
  <c r="Q227" i="4"/>
  <c r="A228" i="4"/>
  <c r="A44" i="6"/>
  <c r="T35" i="6"/>
  <c r="Q189" i="3"/>
  <c r="A190" i="3"/>
  <c r="Q33" i="5"/>
  <c r="A34" i="5"/>
  <c r="A462" i="3"/>
  <c r="Q461" i="3"/>
  <c r="A35" i="4"/>
  <c r="Q34" i="4"/>
  <c r="A35" i="2"/>
  <c r="T34" i="2"/>
  <c r="Q34" i="5" l="1"/>
  <c r="A35" i="5"/>
  <c r="A229" i="4"/>
  <c r="Q229" i="4" s="1"/>
  <c r="Q228" i="4"/>
  <c r="A113" i="3"/>
  <c r="Q113" i="3" s="1"/>
  <c r="Q112" i="3"/>
  <c r="A44" i="2"/>
  <c r="T35" i="2"/>
  <c r="A35" i="10"/>
  <c r="U34" i="10"/>
  <c r="A191" i="4"/>
  <c r="Q191" i="4" s="1"/>
  <c r="Q190" i="4"/>
  <c r="A191" i="3"/>
  <c r="Q191" i="3" s="1"/>
  <c r="Q190" i="3"/>
  <c r="A269" i="3"/>
  <c r="Q269" i="3" s="1"/>
  <c r="Q268" i="3"/>
  <c r="Q35" i="4"/>
  <c r="A44" i="4"/>
  <c r="A35" i="8"/>
  <c r="T34" i="8"/>
  <c r="A463" i="4"/>
  <c r="Q462" i="4"/>
  <c r="T34" i="9"/>
  <c r="A35" i="9"/>
  <c r="A268" i="4"/>
  <c r="Q267" i="4"/>
  <c r="A113" i="4"/>
  <c r="Q113" i="4" s="1"/>
  <c r="Q112" i="4"/>
  <c r="A35" i="1"/>
  <c r="T34" i="1"/>
  <c r="A346" i="4"/>
  <c r="Q346" i="4" s="1"/>
  <c r="Q345" i="4"/>
  <c r="A151" i="3"/>
  <c r="Q151" i="3" s="1"/>
  <c r="Q150" i="3"/>
  <c r="A35" i="3"/>
  <c r="Q34" i="3"/>
  <c r="O316" i="5"/>
  <c r="O317" i="5" s="1"/>
  <c r="O318" i="5" s="1"/>
  <c r="O319" i="5" s="1"/>
  <c r="O320" i="5" s="1"/>
  <c r="O321" i="5" s="1"/>
  <c r="O322" i="5" s="1"/>
  <c r="O323" i="5" s="1"/>
  <c r="O324" i="5" s="1"/>
  <c r="O325" i="5" s="1"/>
  <c r="O326" i="5" s="1"/>
  <c r="O327" i="5" s="1"/>
  <c r="O328" i="5" s="1"/>
  <c r="O329" i="5" s="1"/>
  <c r="O330" i="5" s="1"/>
  <c r="O331" i="5" s="1"/>
  <c r="O332" i="5" s="1"/>
  <c r="O333" i="5" s="1"/>
  <c r="O334" i="5" s="1"/>
  <c r="O335" i="5" s="1"/>
  <c r="O336" i="5" s="1"/>
  <c r="O337" i="5" s="1"/>
  <c r="O338" i="5" s="1"/>
  <c r="O339" i="5" s="1"/>
  <c r="O340" i="5" s="1"/>
  <c r="O341" i="5" s="1"/>
  <c r="O342" i="5" s="1"/>
  <c r="O343" i="5" s="1"/>
  <c r="O344" i="5" s="1"/>
  <c r="O345" i="5" s="1"/>
  <c r="O346" i="5" s="1"/>
  <c r="O347" i="5" s="1"/>
  <c r="O309" i="5"/>
  <c r="A463" i="3"/>
  <c r="Q462" i="3"/>
  <c r="T44" i="6"/>
  <c r="A45" i="6"/>
  <c r="A308" i="4"/>
  <c r="Q308" i="4" s="1"/>
  <c r="Q307" i="4"/>
  <c r="A385" i="4"/>
  <c r="Q384" i="4"/>
  <c r="A44" i="7"/>
  <c r="T35" i="7"/>
  <c r="T45" i="6" l="1"/>
  <c r="A46" i="6"/>
  <c r="A44" i="9"/>
  <c r="T35" i="9"/>
  <c r="A45" i="4"/>
  <c r="Q44" i="4"/>
  <c r="T44" i="7"/>
  <c r="A45" i="7"/>
  <c r="A44" i="3"/>
  <c r="Q35" i="3"/>
  <c r="Q463" i="4"/>
  <c r="A464" i="4"/>
  <c r="Q464" i="4" s="1"/>
  <c r="U35" i="10"/>
  <c r="A44" i="10"/>
  <c r="A44" i="1"/>
  <c r="T35" i="1"/>
  <c r="Q385" i="4"/>
  <c r="A386" i="4"/>
  <c r="Q386" i="4" s="1"/>
  <c r="Q463" i="3"/>
  <c r="A464" i="3"/>
  <c r="Q464" i="3" s="1"/>
  <c r="Q35" i="5"/>
  <c r="A44" i="5"/>
  <c r="O348" i="5"/>
  <c r="O355" i="5"/>
  <c r="O356" i="5" s="1"/>
  <c r="O357" i="5" s="1"/>
  <c r="O358" i="5" s="1"/>
  <c r="O359" i="5" s="1"/>
  <c r="O360" i="5" s="1"/>
  <c r="O361" i="5" s="1"/>
  <c r="O362" i="5" s="1"/>
  <c r="O363" i="5" s="1"/>
  <c r="O364" i="5" s="1"/>
  <c r="O365" i="5" s="1"/>
  <c r="O366" i="5" s="1"/>
  <c r="O367" i="5" s="1"/>
  <c r="O368" i="5" s="1"/>
  <c r="O369" i="5" s="1"/>
  <c r="O370" i="5" s="1"/>
  <c r="O371" i="5" s="1"/>
  <c r="O372" i="5" s="1"/>
  <c r="O373" i="5" s="1"/>
  <c r="O374" i="5" s="1"/>
  <c r="O375" i="5" s="1"/>
  <c r="O376" i="5" s="1"/>
  <c r="O377" i="5" s="1"/>
  <c r="O378" i="5" s="1"/>
  <c r="O379" i="5" s="1"/>
  <c r="O380" i="5" s="1"/>
  <c r="O381" i="5" s="1"/>
  <c r="O382" i="5" s="1"/>
  <c r="O383" i="5" s="1"/>
  <c r="O384" i="5" s="1"/>
  <c r="O385" i="5" s="1"/>
  <c r="O386" i="5" s="1"/>
  <c r="Q268" i="4"/>
  <c r="A269" i="4"/>
  <c r="Q269" i="4" s="1"/>
  <c r="T35" i="8"/>
  <c r="A44" i="8"/>
  <c r="A45" i="2"/>
  <c r="T44" i="2"/>
  <c r="O394" i="5" l="1"/>
  <c r="O395" i="5" s="1"/>
  <c r="O396" i="5" s="1"/>
  <c r="O397" i="5" s="1"/>
  <c r="O398" i="5" s="1"/>
  <c r="O399" i="5" s="1"/>
  <c r="O400" i="5" s="1"/>
  <c r="O401" i="5" s="1"/>
  <c r="O402" i="5" s="1"/>
  <c r="O403" i="5" s="1"/>
  <c r="O404" i="5" s="1"/>
  <c r="O405" i="5" s="1"/>
  <c r="O406" i="5" s="1"/>
  <c r="O407" i="5" s="1"/>
  <c r="O408" i="5" s="1"/>
  <c r="O409" i="5" s="1"/>
  <c r="O410" i="5" s="1"/>
  <c r="O411" i="5" s="1"/>
  <c r="O412" i="5" s="1"/>
  <c r="O413" i="5" s="1"/>
  <c r="O414" i="5" s="1"/>
  <c r="O415" i="5" s="1"/>
  <c r="O416" i="5" s="1"/>
  <c r="O417" i="5" s="1"/>
  <c r="O418" i="5" s="1"/>
  <c r="O419" i="5" s="1"/>
  <c r="O420" i="5" s="1"/>
  <c r="O421" i="5" s="1"/>
  <c r="O422" i="5" s="1"/>
  <c r="O423" i="5" s="1"/>
  <c r="O424" i="5" s="1"/>
  <c r="O425" i="5" s="1"/>
  <c r="O387" i="5"/>
  <c r="T44" i="8"/>
  <c r="A45" i="8"/>
  <c r="A45" i="3"/>
  <c r="Q44" i="3"/>
  <c r="T44" i="9"/>
  <c r="A45" i="9"/>
  <c r="T45" i="2"/>
  <c r="A46" i="2"/>
  <c r="A46" i="4"/>
  <c r="Q45" i="4"/>
  <c r="T44" i="1"/>
  <c r="A45" i="1"/>
  <c r="U44" i="10"/>
  <c r="A45" i="10"/>
  <c r="T45" i="7"/>
  <c r="A46" i="7"/>
  <c r="A47" i="6"/>
  <c r="T46" i="6"/>
  <c r="Q44" i="5"/>
  <c r="A45" i="5"/>
  <c r="T46" i="7" l="1"/>
  <c r="A47" i="7"/>
  <c r="A46" i="3"/>
  <c r="Q45" i="3"/>
  <c r="T46" i="2"/>
  <c r="A47" i="2"/>
  <c r="A48" i="6"/>
  <c r="T47" i="6"/>
  <c r="A47" i="4"/>
  <c r="Q46" i="4"/>
  <c r="A46" i="5"/>
  <c r="Q45" i="5"/>
  <c r="A46" i="10"/>
  <c r="U45" i="10"/>
  <c r="T45" i="8"/>
  <c r="A46" i="8"/>
  <c r="T45" i="1"/>
  <c r="A46" i="1"/>
  <c r="T45" i="9"/>
  <c r="A46" i="9"/>
  <c r="O433" i="5"/>
  <c r="O434" i="5" s="1"/>
  <c r="O435" i="5" s="1"/>
  <c r="O436" i="5" s="1"/>
  <c r="O437" i="5" s="1"/>
  <c r="O438" i="5" s="1"/>
  <c r="O439" i="5" s="1"/>
  <c r="O440" i="5" s="1"/>
  <c r="O441" i="5" s="1"/>
  <c r="O442" i="5" s="1"/>
  <c r="O443" i="5" s="1"/>
  <c r="O444" i="5" s="1"/>
  <c r="O445" i="5" s="1"/>
  <c r="O446" i="5" s="1"/>
  <c r="O447" i="5" s="1"/>
  <c r="O448" i="5" s="1"/>
  <c r="O449" i="5" s="1"/>
  <c r="O450" i="5" s="1"/>
  <c r="O451" i="5" s="1"/>
  <c r="O452" i="5" s="1"/>
  <c r="O453" i="5" s="1"/>
  <c r="O454" i="5" s="1"/>
  <c r="O455" i="5" s="1"/>
  <c r="O456" i="5" s="1"/>
  <c r="O457" i="5" s="1"/>
  <c r="O458" i="5" s="1"/>
  <c r="O459" i="5" s="1"/>
  <c r="O460" i="5" s="1"/>
  <c r="O461" i="5" s="1"/>
  <c r="O462" i="5" s="1"/>
  <c r="O463" i="5" s="1"/>
  <c r="O464" i="5" s="1"/>
  <c r="O465" i="5" s="1"/>
  <c r="O426" i="5"/>
  <c r="A48" i="2" l="1"/>
  <c r="T47" i="2"/>
  <c r="Q46" i="3"/>
  <c r="A47" i="3"/>
  <c r="A47" i="5"/>
  <c r="Q46" i="5"/>
  <c r="T46" i="9"/>
  <c r="A47" i="9"/>
  <c r="A48" i="7"/>
  <c r="T47" i="7"/>
  <c r="T46" i="1"/>
  <c r="A47" i="1"/>
  <c r="A47" i="8"/>
  <c r="T46" i="8"/>
  <c r="Q47" i="4"/>
  <c r="A48" i="4"/>
  <c r="A47" i="10"/>
  <c r="U46" i="10"/>
  <c r="A49" i="6"/>
  <c r="T48" i="6"/>
  <c r="U47" i="10" l="1"/>
  <c r="A48" i="10"/>
  <c r="Q48" i="4"/>
  <c r="A49" i="4"/>
  <c r="Q47" i="3"/>
  <c r="A48" i="3"/>
  <c r="A48" i="9"/>
  <c r="T47" i="9"/>
  <c r="A48" i="1"/>
  <c r="T47" i="1"/>
  <c r="Q47" i="5"/>
  <c r="A48" i="5"/>
  <c r="A49" i="7"/>
  <c r="T48" i="7"/>
  <c r="A50" i="6"/>
  <c r="T49" i="6"/>
  <c r="A48" i="8"/>
  <c r="T47" i="8"/>
  <c r="A49" i="2"/>
  <c r="T48" i="2"/>
  <c r="Q48" i="3" l="1"/>
  <c r="A49" i="3"/>
  <c r="A49" i="8"/>
  <c r="T48" i="8"/>
  <c r="Q48" i="5"/>
  <c r="A49" i="5"/>
  <c r="T50" i="6"/>
  <c r="A51" i="6"/>
  <c r="U48" i="10"/>
  <c r="A49" i="10"/>
  <c r="Q49" i="4"/>
  <c r="A50" i="4"/>
  <c r="A49" i="1"/>
  <c r="T48" i="1"/>
  <c r="A50" i="2"/>
  <c r="T49" i="2"/>
  <c r="A50" i="7"/>
  <c r="T49" i="7"/>
  <c r="A49" i="9"/>
  <c r="T48" i="9"/>
  <c r="Q49" i="5" l="1"/>
  <c r="A50" i="5"/>
  <c r="A51" i="2"/>
  <c r="T50" i="2"/>
  <c r="T49" i="8"/>
  <c r="A50" i="8"/>
  <c r="T50" i="7"/>
  <c r="A51" i="7"/>
  <c r="A50" i="10"/>
  <c r="U49" i="10"/>
  <c r="T51" i="6"/>
  <c r="A52" i="6"/>
  <c r="A50" i="3"/>
  <c r="Q49" i="3"/>
  <c r="A51" i="4"/>
  <c r="Q50" i="4"/>
  <c r="T49" i="9"/>
  <c r="A50" i="9"/>
  <c r="T49" i="1"/>
  <c r="A50" i="1"/>
  <c r="T50" i="8" l="1"/>
  <c r="A51" i="8"/>
  <c r="T50" i="9"/>
  <c r="A51" i="9"/>
  <c r="T51" i="2"/>
  <c r="A52" i="2"/>
  <c r="A53" i="6"/>
  <c r="T52" i="6"/>
  <c r="A52" i="4"/>
  <c r="Q51" i="4"/>
  <c r="T51" i="7"/>
  <c r="A52" i="7"/>
  <c r="Q50" i="5"/>
  <c r="A51" i="5"/>
  <c r="A51" i="10"/>
  <c r="U50" i="10"/>
  <c r="T50" i="1"/>
  <c r="A51" i="1"/>
  <c r="A51" i="3"/>
  <c r="Q50" i="3"/>
  <c r="T52" i="2" l="1"/>
  <c r="A53" i="2"/>
  <c r="T52" i="7"/>
  <c r="A53" i="7"/>
  <c r="U51" i="10"/>
  <c r="A52" i="10"/>
  <c r="A52" i="5"/>
  <c r="Q51" i="5"/>
  <c r="T51" i="8"/>
  <c r="A52" i="8"/>
  <c r="T51" i="1"/>
  <c r="A52" i="1"/>
  <c r="T51" i="9"/>
  <c r="A52" i="9"/>
  <c r="A53" i="4"/>
  <c r="Q52" i="4"/>
  <c r="A52" i="3"/>
  <c r="Q51" i="3"/>
  <c r="A54" i="6"/>
  <c r="T53" i="6"/>
  <c r="U52" i="10" l="1"/>
  <c r="A53" i="10"/>
  <c r="Q52" i="3"/>
  <c r="A53" i="3"/>
  <c r="A53" i="8"/>
  <c r="T52" i="8"/>
  <c r="Q53" i="4"/>
  <c r="A54" i="4"/>
  <c r="A54" i="2"/>
  <c r="T53" i="2"/>
  <c r="A53" i="1"/>
  <c r="T52" i="1"/>
  <c r="A54" i="7"/>
  <c r="T53" i="7"/>
  <c r="T52" i="9"/>
  <c r="A53" i="9"/>
  <c r="A55" i="6"/>
  <c r="T54" i="6"/>
  <c r="A53" i="5"/>
  <c r="Q52" i="5"/>
  <c r="A56" i="6" l="1"/>
  <c r="T55" i="6"/>
  <c r="A54" i="9"/>
  <c r="T53" i="9"/>
  <c r="A54" i="1"/>
  <c r="T53" i="1"/>
  <c r="Q53" i="3"/>
  <c r="A54" i="3"/>
  <c r="Q54" i="4"/>
  <c r="A55" i="4"/>
  <c r="A54" i="10"/>
  <c r="U53" i="10"/>
  <c r="A54" i="8"/>
  <c r="T53" i="8"/>
  <c r="T54" i="2"/>
  <c r="A55" i="2"/>
  <c r="Q53" i="5"/>
  <c r="A54" i="5"/>
  <c r="A55" i="7"/>
  <c r="T54" i="7"/>
  <c r="Q55" i="4" l="1"/>
  <c r="A56" i="4"/>
  <c r="A55" i="9"/>
  <c r="T54" i="9"/>
  <c r="A55" i="1"/>
  <c r="T54" i="1"/>
  <c r="A56" i="2"/>
  <c r="T55" i="2"/>
  <c r="Q54" i="3"/>
  <c r="A55" i="3"/>
  <c r="Q54" i="5"/>
  <c r="A55" i="5"/>
  <c r="A55" i="10"/>
  <c r="U54" i="10"/>
  <c r="A56" i="7"/>
  <c r="T55" i="7"/>
  <c r="T54" i="8"/>
  <c r="A55" i="8"/>
  <c r="T56" i="6"/>
  <c r="A57" i="6"/>
  <c r="T55" i="8" l="1"/>
  <c r="A56" i="8"/>
  <c r="A56" i="9"/>
  <c r="T55" i="9"/>
  <c r="T57" i="6"/>
  <c r="A58" i="6"/>
  <c r="A57" i="4"/>
  <c r="Q56" i="4"/>
  <c r="Q55" i="5"/>
  <c r="A56" i="5"/>
  <c r="T55" i="1"/>
  <c r="A56" i="1"/>
  <c r="A56" i="3"/>
  <c r="Q55" i="3"/>
  <c r="T56" i="7"/>
  <c r="A57" i="7"/>
  <c r="U55" i="10"/>
  <c r="A56" i="10"/>
  <c r="A57" i="2"/>
  <c r="T56" i="2"/>
  <c r="T58" i="6" l="1"/>
  <c r="A59" i="6"/>
  <c r="Q56" i="5"/>
  <c r="A57" i="5"/>
  <c r="T56" i="9"/>
  <c r="A57" i="9"/>
  <c r="T56" i="1"/>
  <c r="A57" i="1"/>
  <c r="T57" i="7"/>
  <c r="A58" i="7"/>
  <c r="A57" i="8"/>
  <c r="T56" i="8"/>
  <c r="U56" i="10"/>
  <c r="A57" i="10"/>
  <c r="T57" i="2"/>
  <c r="A58" i="2"/>
  <c r="A57" i="3"/>
  <c r="Q56" i="3"/>
  <c r="A58" i="4"/>
  <c r="Q57" i="4"/>
  <c r="T57" i="9" l="1"/>
  <c r="A58" i="9"/>
  <c r="A58" i="8"/>
  <c r="T57" i="8"/>
  <c r="A58" i="5"/>
  <c r="Q57" i="5"/>
  <c r="T57" i="1"/>
  <c r="A58" i="1"/>
  <c r="A60" i="6"/>
  <c r="T59" i="6"/>
  <c r="A58" i="3"/>
  <c r="Q57" i="3"/>
  <c r="T58" i="2"/>
  <c r="A59" i="2"/>
  <c r="T58" i="7"/>
  <c r="A59" i="7"/>
  <c r="U57" i="10"/>
  <c r="A58" i="10"/>
  <c r="A59" i="4"/>
  <c r="Q58" i="4"/>
  <c r="A59" i="8" l="1"/>
  <c r="T58" i="8"/>
  <c r="A59" i="5"/>
  <c r="Q58" i="5"/>
  <c r="A60" i="2"/>
  <c r="T59" i="2"/>
  <c r="A59" i="1"/>
  <c r="T58" i="1"/>
  <c r="T58" i="9"/>
  <c r="A59" i="9"/>
  <c r="A59" i="10"/>
  <c r="U58" i="10"/>
  <c r="Q58" i="3"/>
  <c r="A59" i="3"/>
  <c r="A60" i="7"/>
  <c r="T59" i="7"/>
  <c r="A61" i="6"/>
  <c r="T60" i="6"/>
  <c r="Q59" i="4"/>
  <c r="A60" i="4"/>
  <c r="A62" i="6" l="1"/>
  <c r="T61" i="6"/>
  <c r="A60" i="9"/>
  <c r="T59" i="9"/>
  <c r="Q59" i="5"/>
  <c r="A60" i="5"/>
  <c r="A60" i="10"/>
  <c r="U59" i="10"/>
  <c r="Q59" i="3"/>
  <c r="A60" i="3"/>
  <c r="A61" i="2"/>
  <c r="T60" i="2"/>
  <c r="A61" i="7"/>
  <c r="T60" i="7"/>
  <c r="Q60" i="4"/>
  <c r="A61" i="4"/>
  <c r="A60" i="1"/>
  <c r="T59" i="1"/>
  <c r="T59" i="8"/>
  <c r="A60" i="8"/>
  <c r="Q60" i="5" l="1"/>
  <c r="A61" i="5"/>
  <c r="A61" i="9"/>
  <c r="T60" i="9"/>
  <c r="A62" i="2"/>
  <c r="T61" i="2"/>
  <c r="Q60" i="3"/>
  <c r="A61" i="3"/>
  <c r="A61" i="1"/>
  <c r="T60" i="1"/>
  <c r="Q61" i="4"/>
  <c r="A62" i="4"/>
  <c r="T60" i="8"/>
  <c r="A61" i="8"/>
  <c r="A62" i="7"/>
  <c r="T61" i="7"/>
  <c r="U60" i="10"/>
  <c r="A61" i="10"/>
  <c r="T62" i="6"/>
  <c r="A63" i="6"/>
  <c r="A63" i="4" l="1"/>
  <c r="Q62" i="4"/>
  <c r="T61" i="9"/>
  <c r="A62" i="9"/>
  <c r="T62" i="7"/>
  <c r="A63" i="7"/>
  <c r="T63" i="6"/>
  <c r="A64" i="6"/>
  <c r="A62" i="3"/>
  <c r="Q61" i="3"/>
  <c r="Q61" i="5"/>
  <c r="A62" i="5"/>
  <c r="A62" i="10"/>
  <c r="U61" i="10"/>
  <c r="A63" i="2"/>
  <c r="T62" i="2"/>
  <c r="T61" i="1"/>
  <c r="A62" i="1"/>
  <c r="A62" i="8"/>
  <c r="T61" i="8"/>
  <c r="T63" i="7" l="1"/>
  <c r="A64" i="7"/>
  <c r="T63" i="2"/>
  <c r="A64" i="2"/>
  <c r="Q62" i="5"/>
  <c r="A63" i="5"/>
  <c r="T62" i="9"/>
  <c r="A63" i="9"/>
  <c r="T64" i="6"/>
  <c r="A65" i="6"/>
  <c r="T62" i="1"/>
  <c r="A63" i="1"/>
  <c r="A63" i="3"/>
  <c r="Q62" i="3"/>
  <c r="A63" i="8"/>
  <c r="T62" i="8"/>
  <c r="A63" i="10"/>
  <c r="U62" i="10"/>
  <c r="A64" i="4"/>
  <c r="Q63" i="4"/>
  <c r="A64" i="5" l="1"/>
  <c r="Q63" i="5"/>
  <c r="U63" i="10"/>
  <c r="A64" i="10"/>
  <c r="A66" i="6"/>
  <c r="T65" i="6"/>
  <c r="T63" i="1"/>
  <c r="A64" i="1"/>
  <c r="T63" i="8"/>
  <c r="A64" i="8"/>
  <c r="T63" i="9"/>
  <c r="A64" i="9"/>
  <c r="T64" i="7"/>
  <c r="A65" i="7"/>
  <c r="T64" i="2"/>
  <c r="A65" i="2"/>
  <c r="A65" i="4"/>
  <c r="Q64" i="4"/>
  <c r="A64" i="3"/>
  <c r="Q63" i="3"/>
  <c r="T64" i="9" l="1"/>
  <c r="A65" i="9"/>
  <c r="A66" i="2"/>
  <c r="T65" i="2"/>
  <c r="A65" i="1"/>
  <c r="T64" i="1"/>
  <c r="Q65" i="4"/>
  <c r="A66" i="4"/>
  <c r="A67" i="6"/>
  <c r="T66" i="6"/>
  <c r="T64" i="8"/>
  <c r="A65" i="8"/>
  <c r="U64" i="10"/>
  <c r="A65" i="10"/>
  <c r="A66" i="7"/>
  <c r="T65" i="7"/>
  <c r="Q64" i="3"/>
  <c r="A65" i="3"/>
  <c r="A65" i="5"/>
  <c r="Q64" i="5"/>
  <c r="A67" i="2" l="1"/>
  <c r="T66" i="2"/>
  <c r="Q65" i="3"/>
  <c r="A66" i="3"/>
  <c r="A67" i="7"/>
  <c r="T66" i="7"/>
  <c r="Q66" i="4"/>
  <c r="A67" i="4"/>
  <c r="A66" i="9"/>
  <c r="T65" i="9"/>
  <c r="A66" i="8"/>
  <c r="T65" i="8"/>
  <c r="A66" i="1"/>
  <c r="T65" i="1"/>
  <c r="A68" i="6"/>
  <c r="T67" i="6"/>
  <c r="A66" i="10"/>
  <c r="U65" i="10"/>
  <c r="Q65" i="5"/>
  <c r="A66" i="5"/>
  <c r="T66" i="8" l="1"/>
  <c r="A67" i="8"/>
  <c r="T68" i="6"/>
  <c r="A69" i="6"/>
  <c r="A68" i="7"/>
  <c r="T67" i="7"/>
  <c r="Q66" i="5"/>
  <c r="A67" i="5"/>
  <c r="Q67" i="4"/>
  <c r="A68" i="4"/>
  <c r="A67" i="10"/>
  <c r="U66" i="10"/>
  <c r="Q66" i="3"/>
  <c r="A67" i="3"/>
  <c r="A67" i="9"/>
  <c r="T66" i="9"/>
  <c r="A67" i="1"/>
  <c r="T66" i="1"/>
  <c r="A68" i="2"/>
  <c r="T67" i="2"/>
  <c r="T68" i="7" l="1"/>
  <c r="A69" i="7"/>
  <c r="U67" i="10"/>
  <c r="A68" i="10"/>
  <c r="A69" i="4"/>
  <c r="Q68" i="4"/>
  <c r="A68" i="9"/>
  <c r="T67" i="9"/>
  <c r="A68" i="3"/>
  <c r="Q67" i="3"/>
  <c r="Q67" i="5"/>
  <c r="A68" i="5"/>
  <c r="T67" i="8"/>
  <c r="A68" i="8"/>
  <c r="A68" i="1"/>
  <c r="T67" i="1"/>
  <c r="T69" i="6"/>
  <c r="A70" i="6"/>
  <c r="A69" i="2"/>
  <c r="T68" i="2"/>
  <c r="Q68" i="5" l="1"/>
  <c r="A69" i="5"/>
  <c r="T68" i="1"/>
  <c r="A69" i="1"/>
  <c r="U68" i="10"/>
  <c r="A69" i="10"/>
  <c r="A69" i="8"/>
  <c r="T68" i="8"/>
  <c r="T69" i="7"/>
  <c r="A70" i="7"/>
  <c r="T70" i="6"/>
  <c r="A71" i="6"/>
  <c r="A70" i="4"/>
  <c r="Q69" i="4"/>
  <c r="A69" i="3"/>
  <c r="Q68" i="3"/>
  <c r="T69" i="2"/>
  <c r="A70" i="2"/>
  <c r="T68" i="9"/>
  <c r="A69" i="9"/>
  <c r="U69" i="10" l="1"/>
  <c r="A70" i="10"/>
  <c r="T70" i="2"/>
  <c r="A71" i="2"/>
  <c r="A70" i="3"/>
  <c r="Q69" i="3"/>
  <c r="T70" i="7"/>
  <c r="A71" i="7"/>
  <c r="T69" i="9"/>
  <c r="A70" i="9"/>
  <c r="Q69" i="5"/>
  <c r="A70" i="5"/>
  <c r="A83" i="6"/>
  <c r="T71" i="6"/>
  <c r="T69" i="1"/>
  <c r="A70" i="1"/>
  <c r="A71" i="4"/>
  <c r="Q71" i="4" s="1"/>
  <c r="Q70" i="4"/>
  <c r="A70" i="8"/>
  <c r="T69" i="8"/>
  <c r="A71" i="5" l="1"/>
  <c r="Q70" i="5"/>
  <c r="Q70" i="3"/>
  <c r="A71" i="3"/>
  <c r="A83" i="2"/>
  <c r="T71" i="2"/>
  <c r="A72" i="7"/>
  <c r="T71" i="7"/>
  <c r="A71" i="10"/>
  <c r="U70" i="10"/>
  <c r="A71" i="1"/>
  <c r="T70" i="1"/>
  <c r="T70" i="9"/>
  <c r="A71" i="9"/>
  <c r="A71" i="8"/>
  <c r="T70" i="8"/>
  <c r="A84" i="6"/>
  <c r="T83" i="6"/>
  <c r="T84" i="6" l="1"/>
  <c r="A85" i="6"/>
  <c r="A83" i="1"/>
  <c r="T71" i="1"/>
  <c r="A81" i="8"/>
  <c r="T71" i="8"/>
  <c r="A84" i="2"/>
  <c r="T83" i="2"/>
  <c r="Q71" i="3"/>
  <c r="A72" i="3"/>
  <c r="A83" i="10"/>
  <c r="U71" i="10"/>
  <c r="A83" i="9"/>
  <c r="T71" i="9"/>
  <c r="A83" i="7"/>
  <c r="T72" i="7"/>
  <c r="Q71" i="5"/>
  <c r="A83" i="5"/>
  <c r="A82" i="8" l="1"/>
  <c r="T81" i="8"/>
  <c r="A84" i="1"/>
  <c r="T83" i="1"/>
  <c r="A84" i="10"/>
  <c r="U83" i="10"/>
  <c r="T83" i="7"/>
  <c r="A84" i="7"/>
  <c r="T85" i="6"/>
  <c r="A86" i="6"/>
  <c r="A84" i="5"/>
  <c r="Q83" i="5"/>
  <c r="T83" i="9"/>
  <c r="A84" i="9"/>
  <c r="A85" i="2"/>
  <c r="T84" i="2"/>
  <c r="T84" i="1" l="1"/>
  <c r="A85" i="1"/>
  <c r="U84" i="10"/>
  <c r="A85" i="10"/>
  <c r="T84" i="7"/>
  <c r="A85" i="7"/>
  <c r="A85" i="5"/>
  <c r="Q84" i="5"/>
  <c r="T86" i="6"/>
  <c r="A87" i="6"/>
  <c r="T85" i="2"/>
  <c r="A86" i="2"/>
  <c r="T84" i="9"/>
  <c r="A85" i="9"/>
  <c r="A83" i="8"/>
  <c r="T82" i="8"/>
  <c r="A86" i="7" l="1"/>
  <c r="T85" i="7"/>
  <c r="T86" i="2"/>
  <c r="A87" i="2"/>
  <c r="U85" i="10"/>
  <c r="A86" i="10"/>
  <c r="T85" i="9"/>
  <c r="A86" i="9"/>
  <c r="T85" i="1"/>
  <c r="A86" i="1"/>
  <c r="A88" i="6"/>
  <c r="T87" i="6"/>
  <c r="T83" i="8"/>
  <c r="A84" i="8"/>
  <c r="Q85" i="5"/>
  <c r="A86" i="5"/>
  <c r="U86" i="10" l="1"/>
  <c r="A87" i="10"/>
  <c r="A87" i="1"/>
  <c r="T86" i="1"/>
  <c r="A89" i="6"/>
  <c r="T88" i="6"/>
  <c r="A88" i="2"/>
  <c r="T87" i="2"/>
  <c r="T84" i="8"/>
  <c r="A85" i="8"/>
  <c r="Q86" i="5"/>
  <c r="A87" i="5"/>
  <c r="T86" i="9"/>
  <c r="A87" i="9"/>
  <c r="A87" i="7"/>
  <c r="T86" i="7"/>
  <c r="A88" i="1" l="1"/>
  <c r="T87" i="1"/>
  <c r="A90" i="6"/>
  <c r="T89" i="6"/>
  <c r="A88" i="10"/>
  <c r="U87" i="10"/>
  <c r="Q87" i="5"/>
  <c r="A88" i="5"/>
  <c r="A86" i="8"/>
  <c r="T85" i="8"/>
  <c r="A88" i="7"/>
  <c r="T87" i="7"/>
  <c r="A88" i="9"/>
  <c r="T87" i="9"/>
  <c r="A89" i="2"/>
  <c r="T88" i="2"/>
  <c r="A89" i="10" l="1"/>
  <c r="U88" i="10"/>
  <c r="A90" i="2"/>
  <c r="T89" i="2"/>
  <c r="T90" i="6"/>
  <c r="A91" i="6"/>
  <c r="T88" i="7"/>
  <c r="A89" i="7"/>
  <c r="T86" i="8"/>
  <c r="A87" i="8"/>
  <c r="Q88" i="5"/>
  <c r="A89" i="5"/>
  <c r="A89" i="9"/>
  <c r="T88" i="9"/>
  <c r="A89" i="1"/>
  <c r="T88" i="1"/>
  <c r="T91" i="6" l="1"/>
  <c r="A92" i="6"/>
  <c r="A91" i="2"/>
  <c r="T90" i="2"/>
  <c r="T87" i="8"/>
  <c r="A88" i="8"/>
  <c r="A90" i="1"/>
  <c r="T89" i="1"/>
  <c r="T89" i="7"/>
  <c r="A90" i="7"/>
  <c r="A90" i="5"/>
  <c r="Q89" i="5"/>
  <c r="A90" i="9"/>
  <c r="T89" i="9"/>
  <c r="A90" i="10"/>
  <c r="U89" i="10"/>
  <c r="T91" i="2" l="1"/>
  <c r="A92" i="2"/>
  <c r="A91" i="5"/>
  <c r="Q90" i="5"/>
  <c r="T90" i="7"/>
  <c r="A91" i="7"/>
  <c r="U90" i="10"/>
  <c r="A91" i="10"/>
  <c r="T92" i="6"/>
  <c r="A93" i="6"/>
  <c r="A89" i="8"/>
  <c r="T88" i="8"/>
  <c r="T90" i="9"/>
  <c r="A91" i="9"/>
  <c r="T90" i="1"/>
  <c r="A91" i="1"/>
  <c r="A92" i="7" l="1"/>
  <c r="T91" i="7"/>
  <c r="Q91" i="5"/>
  <c r="A92" i="5"/>
  <c r="A94" i="6"/>
  <c r="T93" i="6"/>
  <c r="T92" i="2"/>
  <c r="A93" i="2"/>
  <c r="A90" i="8"/>
  <c r="T89" i="8"/>
  <c r="T91" i="1"/>
  <c r="A92" i="1"/>
  <c r="T91" i="9"/>
  <c r="A92" i="9"/>
  <c r="U91" i="10"/>
  <c r="A92" i="10"/>
  <c r="A93" i="1" l="1"/>
  <c r="T92" i="1"/>
  <c r="U92" i="10"/>
  <c r="A93" i="10"/>
  <c r="A94" i="2"/>
  <c r="T93" i="2"/>
  <c r="A95" i="6"/>
  <c r="T94" i="6"/>
  <c r="Q92" i="5"/>
  <c r="A93" i="5"/>
  <c r="A91" i="8"/>
  <c r="T90" i="8"/>
  <c r="T92" i="9"/>
  <c r="A93" i="9"/>
  <c r="A93" i="7"/>
  <c r="T92" i="7"/>
  <c r="T94" i="2" l="1"/>
  <c r="A95" i="2"/>
  <c r="T91" i="8"/>
  <c r="A92" i="8"/>
  <c r="Q93" i="5"/>
  <c r="A94" i="5"/>
  <c r="A94" i="7"/>
  <c r="T93" i="7"/>
  <c r="A94" i="10"/>
  <c r="U93" i="10"/>
  <c r="A94" i="9"/>
  <c r="T93" i="9"/>
  <c r="A96" i="6"/>
  <c r="T95" i="6"/>
  <c r="A94" i="1"/>
  <c r="T93" i="1"/>
  <c r="Q94" i="5" l="1"/>
  <c r="A95" i="5"/>
  <c r="A95" i="1"/>
  <c r="T94" i="1"/>
  <c r="A96" i="2"/>
  <c r="T95" i="2"/>
  <c r="A95" i="9"/>
  <c r="T94" i="9"/>
  <c r="T92" i="8"/>
  <c r="A93" i="8"/>
  <c r="A95" i="10"/>
  <c r="U94" i="10"/>
  <c r="T96" i="6"/>
  <c r="A97" i="6"/>
  <c r="T94" i="7"/>
  <c r="A95" i="7"/>
  <c r="A97" i="2" l="1"/>
  <c r="T96" i="2"/>
  <c r="T95" i="7"/>
  <c r="A96" i="7"/>
  <c r="A96" i="5"/>
  <c r="Q95" i="5"/>
  <c r="A96" i="10"/>
  <c r="U95" i="10"/>
  <c r="A94" i="8"/>
  <c r="T93" i="8"/>
  <c r="A96" i="1"/>
  <c r="T95" i="1"/>
  <c r="T97" i="6"/>
  <c r="A98" i="6"/>
  <c r="T95" i="9"/>
  <c r="A96" i="9"/>
  <c r="T96" i="9" l="1"/>
  <c r="A97" i="9"/>
  <c r="T96" i="1"/>
  <c r="A97" i="1"/>
  <c r="A97" i="5"/>
  <c r="Q96" i="5"/>
  <c r="T96" i="7"/>
  <c r="A97" i="7"/>
  <c r="A95" i="8"/>
  <c r="T94" i="8"/>
  <c r="T98" i="6"/>
  <c r="A99" i="6"/>
  <c r="U96" i="10"/>
  <c r="A97" i="10"/>
  <c r="T97" i="2"/>
  <c r="A98" i="2"/>
  <c r="A100" i="6" l="1"/>
  <c r="T99" i="6"/>
  <c r="Q97" i="5"/>
  <c r="A98" i="5"/>
  <c r="T97" i="9"/>
  <c r="A98" i="9"/>
  <c r="T98" i="2"/>
  <c r="A99" i="2"/>
  <c r="T97" i="1"/>
  <c r="A98" i="1"/>
  <c r="T95" i="8"/>
  <c r="A96" i="8"/>
  <c r="U97" i="10"/>
  <c r="A98" i="10"/>
  <c r="A98" i="7"/>
  <c r="T97" i="7"/>
  <c r="T96" i="8" l="1"/>
  <c r="A97" i="8"/>
  <c r="T98" i="9"/>
  <c r="A99" i="9"/>
  <c r="A99" i="1"/>
  <c r="T98" i="1"/>
  <c r="Q98" i="5"/>
  <c r="A99" i="5"/>
  <c r="A99" i="7"/>
  <c r="T98" i="7"/>
  <c r="U98" i="10"/>
  <c r="A99" i="10"/>
  <c r="A100" i="2"/>
  <c r="T99" i="2"/>
  <c r="A101" i="6"/>
  <c r="T100" i="6"/>
  <c r="A100" i="10" l="1"/>
  <c r="U99" i="10"/>
  <c r="A100" i="9"/>
  <c r="T99" i="9"/>
  <c r="A100" i="7"/>
  <c r="T99" i="7"/>
  <c r="Q99" i="5"/>
  <c r="A100" i="5"/>
  <c r="A98" i="8"/>
  <c r="T97" i="8"/>
  <c r="A100" i="1"/>
  <c r="T99" i="1"/>
  <c r="A102" i="6"/>
  <c r="T101" i="6"/>
  <c r="A101" i="2"/>
  <c r="T100" i="2"/>
  <c r="T100" i="7" l="1"/>
  <c r="A101" i="7"/>
  <c r="A101" i="9"/>
  <c r="T100" i="9"/>
  <c r="A101" i="1"/>
  <c r="T100" i="1"/>
  <c r="A102" i="2"/>
  <c r="T101" i="2"/>
  <c r="Q100" i="5"/>
  <c r="A101" i="5"/>
  <c r="T98" i="8"/>
  <c r="A99" i="8"/>
  <c r="T102" i="6"/>
  <c r="A103" i="6"/>
  <c r="A101" i="10"/>
  <c r="U100" i="10"/>
  <c r="A102" i="1" l="1"/>
  <c r="T101" i="1"/>
  <c r="T101" i="7"/>
  <c r="A102" i="7"/>
  <c r="T99" i="8"/>
  <c r="A100" i="8"/>
  <c r="A102" i="5"/>
  <c r="Q101" i="5"/>
  <c r="A102" i="10"/>
  <c r="U101" i="10"/>
  <c r="A102" i="9"/>
  <c r="T101" i="9"/>
  <c r="T103" i="6"/>
  <c r="A104" i="6"/>
  <c r="A103" i="2"/>
  <c r="T102" i="2"/>
  <c r="A101" i="8" l="1"/>
  <c r="T100" i="8"/>
  <c r="T102" i="9"/>
  <c r="A103" i="9"/>
  <c r="U102" i="10"/>
  <c r="A103" i="10"/>
  <c r="T102" i="7"/>
  <c r="A103" i="7"/>
  <c r="T103" i="2"/>
  <c r="A104" i="2"/>
  <c r="T104" i="6"/>
  <c r="A105" i="6"/>
  <c r="A103" i="5"/>
  <c r="Q102" i="5"/>
  <c r="T102" i="1"/>
  <c r="A103" i="1"/>
  <c r="U103" i="10" l="1"/>
  <c r="A104" i="10"/>
  <c r="T104" i="2"/>
  <c r="A105" i="2"/>
  <c r="A104" i="7"/>
  <c r="T103" i="7"/>
  <c r="A106" i="6"/>
  <c r="T105" i="6"/>
  <c r="T103" i="1"/>
  <c r="A104" i="1"/>
  <c r="T103" i="9"/>
  <c r="A104" i="9"/>
  <c r="Q103" i="5"/>
  <c r="A104" i="5"/>
  <c r="A102" i="8"/>
  <c r="T101" i="8"/>
  <c r="T104" i="9" l="1"/>
  <c r="A105" i="9"/>
  <c r="A105" i="7"/>
  <c r="T104" i="7"/>
  <c r="A106" i="2"/>
  <c r="T105" i="2"/>
  <c r="U104" i="10"/>
  <c r="A105" i="10"/>
  <c r="A105" i="1"/>
  <c r="T104" i="1"/>
  <c r="A103" i="8"/>
  <c r="T102" i="8"/>
  <c r="Q104" i="5"/>
  <c r="A105" i="5"/>
  <c r="A107" i="6"/>
  <c r="T106" i="6"/>
  <c r="A106" i="7" l="1"/>
  <c r="T105" i="7"/>
  <c r="A107" i="2"/>
  <c r="T106" i="2"/>
  <c r="Q105" i="5"/>
  <c r="A106" i="5"/>
  <c r="A106" i="9"/>
  <c r="T105" i="9"/>
  <c r="T103" i="8"/>
  <c r="A104" i="8"/>
  <c r="A108" i="6"/>
  <c r="T107" i="6"/>
  <c r="T105" i="1"/>
  <c r="A106" i="1"/>
  <c r="A106" i="10"/>
  <c r="U105" i="10"/>
  <c r="A108" i="2" l="1"/>
  <c r="T107" i="2"/>
  <c r="T108" i="6"/>
  <c r="A109" i="6"/>
  <c r="T104" i="8"/>
  <c r="A105" i="8"/>
  <c r="A107" i="10"/>
  <c r="U106" i="10"/>
  <c r="Q106" i="5"/>
  <c r="A107" i="5"/>
  <c r="A107" i="1"/>
  <c r="T106" i="1"/>
  <c r="A107" i="9"/>
  <c r="T106" i="9"/>
  <c r="T106" i="7"/>
  <c r="A107" i="7"/>
  <c r="A106" i="8" l="1"/>
  <c r="T105" i="8"/>
  <c r="T109" i="6"/>
  <c r="A110" i="6"/>
  <c r="A108" i="1"/>
  <c r="T107" i="1"/>
  <c r="T107" i="7"/>
  <c r="A108" i="7"/>
  <c r="A108" i="5"/>
  <c r="Q107" i="5"/>
  <c r="T107" i="9"/>
  <c r="A108" i="9"/>
  <c r="A108" i="10"/>
  <c r="U107" i="10"/>
  <c r="A109" i="2"/>
  <c r="T108" i="2"/>
  <c r="T108" i="9" l="1"/>
  <c r="A109" i="9"/>
  <c r="T108" i="1"/>
  <c r="A109" i="1"/>
  <c r="T109" i="2"/>
  <c r="A110" i="2"/>
  <c r="T108" i="7"/>
  <c r="A109" i="7"/>
  <c r="T110" i="6"/>
  <c r="A111" i="6"/>
  <c r="A109" i="5"/>
  <c r="Q108" i="5"/>
  <c r="U108" i="10"/>
  <c r="A109" i="10"/>
  <c r="A107" i="8"/>
  <c r="T106" i="8"/>
  <c r="T110" i="2" l="1"/>
  <c r="A111" i="2"/>
  <c r="A112" i="6"/>
  <c r="T111" i="6"/>
  <c r="Q109" i="5"/>
  <c r="A110" i="5"/>
  <c r="T109" i="1"/>
  <c r="A110" i="1"/>
  <c r="U109" i="10"/>
  <c r="A110" i="10"/>
  <c r="T109" i="9"/>
  <c r="A110" i="9"/>
  <c r="T107" i="8"/>
  <c r="A108" i="8"/>
  <c r="A110" i="7"/>
  <c r="T109" i="7"/>
  <c r="T110" i="9" l="1"/>
  <c r="A111" i="9"/>
  <c r="A113" i="6"/>
  <c r="T112" i="6"/>
  <c r="U110" i="10"/>
  <c r="A111" i="10"/>
  <c r="A111" i="7"/>
  <c r="T110" i="7"/>
  <c r="A112" i="2"/>
  <c r="T111" i="2"/>
  <c r="Q110" i="5"/>
  <c r="A111" i="5"/>
  <c r="T108" i="8"/>
  <c r="A109" i="8"/>
  <c r="A111" i="1"/>
  <c r="T110" i="1"/>
  <c r="A112" i="10" l="1"/>
  <c r="U111" i="10"/>
  <c r="A122" i="6"/>
  <c r="T113" i="6"/>
  <c r="A112" i="1"/>
  <c r="T111" i="1"/>
  <c r="A112" i="9"/>
  <c r="T111" i="9"/>
  <c r="Q111" i="5"/>
  <c r="A112" i="5"/>
  <c r="A113" i="2"/>
  <c r="T112" i="2"/>
  <c r="A110" i="8"/>
  <c r="T109" i="8"/>
  <c r="A112" i="7"/>
  <c r="T111" i="7"/>
  <c r="A123" i="6" l="1"/>
  <c r="T122" i="6"/>
  <c r="A113" i="1"/>
  <c r="T112" i="1"/>
  <c r="A122" i="2"/>
  <c r="T113" i="2"/>
  <c r="Q112" i="5"/>
  <c r="A113" i="5"/>
  <c r="T112" i="7"/>
  <c r="A113" i="7"/>
  <c r="T110" i="8"/>
  <c r="A111" i="8"/>
  <c r="A113" i="9"/>
  <c r="T112" i="9"/>
  <c r="A113" i="10"/>
  <c r="U112" i="10"/>
  <c r="T111" i="8" l="1"/>
  <c r="A120" i="8"/>
  <c r="A122" i="1"/>
  <c r="T113" i="1"/>
  <c r="T122" i="2"/>
  <c r="A123" i="2"/>
  <c r="A122" i="5"/>
  <c r="Q113" i="5"/>
  <c r="T113" i="7"/>
  <c r="A122" i="7"/>
  <c r="A122" i="10"/>
  <c r="U113" i="10"/>
  <c r="A122" i="9"/>
  <c r="T113" i="9"/>
  <c r="A124" i="6"/>
  <c r="T123" i="6"/>
  <c r="A124" i="2" l="1"/>
  <c r="T123" i="2"/>
  <c r="A123" i="1"/>
  <c r="T122" i="1"/>
  <c r="T120" i="8"/>
  <c r="A121" i="8"/>
  <c r="A123" i="10"/>
  <c r="U122" i="10"/>
  <c r="T122" i="7"/>
  <c r="A123" i="7"/>
  <c r="T124" i="6"/>
  <c r="A125" i="6"/>
  <c r="A123" i="9"/>
  <c r="T122" i="9"/>
  <c r="A123" i="5"/>
  <c r="Q122" i="5"/>
  <c r="A122" i="8" l="1"/>
  <c r="T121" i="8"/>
  <c r="A124" i="1"/>
  <c r="T123" i="1"/>
  <c r="T125" i="6"/>
  <c r="A126" i="6"/>
  <c r="T123" i="7"/>
  <c r="A124" i="7"/>
  <c r="A124" i="5"/>
  <c r="Q123" i="5"/>
  <c r="A124" i="9"/>
  <c r="T123" i="9"/>
  <c r="U123" i="10"/>
  <c r="A124" i="10"/>
  <c r="A125" i="2"/>
  <c r="T124" i="2"/>
  <c r="T126" i="6" l="1"/>
  <c r="A127" i="6"/>
  <c r="T124" i="1"/>
  <c r="A125" i="1"/>
  <c r="A125" i="10"/>
  <c r="U124" i="10"/>
  <c r="T124" i="9"/>
  <c r="A125" i="9"/>
  <c r="T125" i="2"/>
  <c r="A126" i="2"/>
  <c r="Q124" i="5"/>
  <c r="A125" i="5"/>
  <c r="T124" i="7"/>
  <c r="A125" i="7"/>
  <c r="A123" i="8"/>
  <c r="T122" i="8"/>
  <c r="Q125" i="5" l="1"/>
  <c r="A126" i="5"/>
  <c r="T126" i="2"/>
  <c r="A127" i="2"/>
  <c r="T123" i="8"/>
  <c r="A124" i="8"/>
  <c r="T125" i="9"/>
  <c r="A126" i="9"/>
  <c r="A128" i="6"/>
  <c r="T127" i="6"/>
  <c r="U125" i="10"/>
  <c r="A126" i="10"/>
  <c r="T125" i="1"/>
  <c r="A126" i="1"/>
  <c r="A126" i="7"/>
  <c r="T125" i="7"/>
  <c r="U126" i="10" l="1"/>
  <c r="A127" i="10"/>
  <c r="T124" i="8"/>
  <c r="A125" i="8"/>
  <c r="A128" i="2"/>
  <c r="T127" i="2"/>
  <c r="A127" i="1"/>
  <c r="T126" i="1"/>
  <c r="A127" i="5"/>
  <c r="Q126" i="5"/>
  <c r="A127" i="7"/>
  <c r="T126" i="7"/>
  <c r="A129" i="6"/>
  <c r="T128" i="6"/>
  <c r="T126" i="9"/>
  <c r="A127" i="9"/>
  <c r="A128" i="7" l="1"/>
  <c r="T127" i="7"/>
  <c r="A126" i="8"/>
  <c r="T125" i="8"/>
  <c r="A128" i="10"/>
  <c r="U127" i="10"/>
  <c r="A129" i="2"/>
  <c r="T128" i="2"/>
  <c r="A128" i="9"/>
  <c r="T127" i="9"/>
  <c r="A128" i="5"/>
  <c r="Q127" i="5"/>
  <c r="A130" i="6"/>
  <c r="T129" i="6"/>
  <c r="T127" i="1"/>
  <c r="A128" i="1"/>
  <c r="A129" i="10" l="1"/>
  <c r="U128" i="10"/>
  <c r="T126" i="8"/>
  <c r="A127" i="8"/>
  <c r="A129" i="1"/>
  <c r="T128" i="1"/>
  <c r="A129" i="5"/>
  <c r="Q128" i="5"/>
  <c r="A129" i="9"/>
  <c r="T128" i="9"/>
  <c r="T130" i="6"/>
  <c r="A131" i="6"/>
  <c r="A130" i="2"/>
  <c r="T129" i="2"/>
  <c r="T128" i="7"/>
  <c r="A129" i="7"/>
  <c r="T131" i="6" l="1"/>
  <c r="A132" i="6"/>
  <c r="T129" i="7"/>
  <c r="A130" i="7"/>
  <c r="A130" i="1"/>
  <c r="T129" i="1"/>
  <c r="T127" i="8"/>
  <c r="A128" i="8"/>
  <c r="T129" i="9"/>
  <c r="A130" i="9"/>
  <c r="A131" i="2"/>
  <c r="T130" i="2"/>
  <c r="A130" i="5"/>
  <c r="Q129" i="5"/>
  <c r="A130" i="10"/>
  <c r="U129" i="10"/>
  <c r="T131" i="2" l="1"/>
  <c r="A132" i="2"/>
  <c r="T130" i="9"/>
  <c r="A131" i="9"/>
  <c r="U130" i="10"/>
  <c r="A131" i="10"/>
  <c r="A129" i="8"/>
  <c r="T128" i="8"/>
  <c r="T132" i="6"/>
  <c r="A133" i="6"/>
  <c r="T130" i="1"/>
  <c r="A131" i="1"/>
  <c r="T130" i="7"/>
  <c r="A131" i="7"/>
  <c r="Q130" i="5"/>
  <c r="A131" i="5"/>
  <c r="A132" i="10" l="1"/>
  <c r="U131" i="10"/>
  <c r="Q131" i="5"/>
  <c r="A132" i="5"/>
  <c r="T131" i="9"/>
  <c r="A132" i="9"/>
  <c r="T132" i="2"/>
  <c r="A133" i="2"/>
  <c r="T131" i="1"/>
  <c r="A132" i="1"/>
  <c r="A134" i="6"/>
  <c r="T133" i="6"/>
  <c r="A132" i="7"/>
  <c r="T131" i="7"/>
  <c r="A130" i="8"/>
  <c r="T129" i="8"/>
  <c r="T132" i="9" l="1"/>
  <c r="A133" i="9"/>
  <c r="A131" i="8"/>
  <c r="T130" i="8"/>
  <c r="A135" i="6"/>
  <c r="T134" i="6"/>
  <c r="A133" i="1"/>
  <c r="T132" i="1"/>
  <c r="A133" i="5"/>
  <c r="Q132" i="5"/>
  <c r="A134" i="2"/>
  <c r="T133" i="2"/>
  <c r="A133" i="7"/>
  <c r="T132" i="7"/>
  <c r="U132" i="10"/>
  <c r="A133" i="10"/>
  <c r="U133" i="10" l="1"/>
  <c r="A134" i="10"/>
  <c r="A134" i="9"/>
  <c r="T133" i="9"/>
  <c r="A135" i="2"/>
  <c r="T134" i="2"/>
  <c r="A136" i="6"/>
  <c r="T135" i="6"/>
  <c r="A134" i="5"/>
  <c r="Q133" i="5"/>
  <c r="T131" i="8"/>
  <c r="A132" i="8"/>
  <c r="A134" i="7"/>
  <c r="T133" i="7"/>
  <c r="A134" i="1"/>
  <c r="T133" i="1"/>
  <c r="A136" i="2" l="1"/>
  <c r="T135" i="2"/>
  <c r="A135" i="1"/>
  <c r="T134" i="1"/>
  <c r="A135" i="10"/>
  <c r="U134" i="10"/>
  <c r="T132" i="8"/>
  <c r="A133" i="8"/>
  <c r="A135" i="5"/>
  <c r="Q134" i="5"/>
  <c r="A135" i="9"/>
  <c r="T134" i="9"/>
  <c r="T134" i="7"/>
  <c r="A135" i="7"/>
  <c r="T136" i="6"/>
  <c r="A137" i="6"/>
  <c r="A136" i="9" l="1"/>
  <c r="T135" i="9"/>
  <c r="T137" i="6"/>
  <c r="A138" i="6"/>
  <c r="A136" i="5"/>
  <c r="Q135" i="5"/>
  <c r="T135" i="7"/>
  <c r="A136" i="7"/>
  <c r="A134" i="8"/>
  <c r="T133" i="8"/>
  <c r="A136" i="10"/>
  <c r="U135" i="10"/>
  <c r="A136" i="1"/>
  <c r="T135" i="1"/>
  <c r="A137" i="2"/>
  <c r="T136" i="2"/>
  <c r="Q136" i="5" l="1"/>
  <c r="A137" i="5"/>
  <c r="T137" i="2"/>
  <c r="A138" i="2"/>
  <c r="T136" i="7"/>
  <c r="A137" i="7"/>
  <c r="U136" i="10"/>
  <c r="A137" i="10"/>
  <c r="T138" i="6"/>
  <c r="A139" i="6"/>
  <c r="A135" i="8"/>
  <c r="T134" i="8"/>
  <c r="T136" i="1"/>
  <c r="A137" i="1"/>
  <c r="T136" i="9"/>
  <c r="A137" i="9"/>
  <c r="A138" i="7" l="1"/>
  <c r="T137" i="7"/>
  <c r="A140" i="6"/>
  <c r="T139" i="6"/>
  <c r="T138" i="2"/>
  <c r="A139" i="2"/>
  <c r="A138" i="10"/>
  <c r="U137" i="10"/>
  <c r="Q137" i="5"/>
  <c r="A138" i="5"/>
  <c r="T135" i="8"/>
  <c r="A136" i="8"/>
  <c r="T137" i="9"/>
  <c r="A138" i="9"/>
  <c r="T137" i="1"/>
  <c r="A138" i="1"/>
  <c r="A140" i="2" l="1"/>
  <c r="T139" i="2"/>
  <c r="T136" i="8"/>
  <c r="A137" i="8"/>
  <c r="A139" i="1"/>
  <c r="T138" i="1"/>
  <c r="T138" i="9"/>
  <c r="A139" i="9"/>
  <c r="A139" i="5"/>
  <c r="Q138" i="5"/>
  <c r="A141" i="6"/>
  <c r="T140" i="6"/>
  <c r="U138" i="10"/>
  <c r="A139" i="10"/>
  <c r="A139" i="7"/>
  <c r="T138" i="7"/>
  <c r="A140" i="1" l="1"/>
  <c r="T139" i="1"/>
  <c r="A138" i="8"/>
  <c r="T137" i="8"/>
  <c r="A140" i="7"/>
  <c r="T139" i="7"/>
  <c r="A140" i="9"/>
  <c r="T139" i="9"/>
  <c r="A142" i="6"/>
  <c r="T141" i="6"/>
  <c r="A140" i="5"/>
  <c r="Q139" i="5"/>
  <c r="U139" i="10"/>
  <c r="A140" i="10"/>
  <c r="T140" i="2"/>
  <c r="A141" i="2"/>
  <c r="A141" i="5" l="1"/>
  <c r="Q140" i="5"/>
  <c r="A142" i="2"/>
  <c r="T141" i="2"/>
  <c r="T142" i="6"/>
  <c r="A143" i="6"/>
  <c r="A141" i="10"/>
  <c r="U140" i="10"/>
  <c r="T140" i="7"/>
  <c r="A141" i="7"/>
  <c r="T138" i="8"/>
  <c r="A139" i="8"/>
  <c r="A141" i="9"/>
  <c r="T140" i="9"/>
  <c r="A141" i="1"/>
  <c r="T140" i="1"/>
  <c r="T143" i="6" l="1"/>
  <c r="A144" i="6"/>
  <c r="A143" i="2"/>
  <c r="T142" i="2"/>
  <c r="T139" i="8"/>
  <c r="A140" i="8"/>
  <c r="T141" i="7"/>
  <c r="A142" i="7"/>
  <c r="A142" i="1"/>
  <c r="T141" i="1"/>
  <c r="T141" i="9"/>
  <c r="A142" i="9"/>
  <c r="A142" i="10"/>
  <c r="U141" i="10"/>
  <c r="A142" i="5"/>
  <c r="Q141" i="5"/>
  <c r="T142" i="9" l="1"/>
  <c r="A143" i="9"/>
  <c r="T143" i="2"/>
  <c r="A144" i="2"/>
  <c r="Q142" i="5"/>
  <c r="A143" i="5"/>
  <c r="T142" i="7"/>
  <c r="A143" i="7"/>
  <c r="T144" i="6"/>
  <c r="A145" i="6"/>
  <c r="A141" i="8"/>
  <c r="T140" i="8"/>
  <c r="T142" i="1"/>
  <c r="A143" i="1"/>
  <c r="U142" i="10"/>
  <c r="A143" i="10"/>
  <c r="Q143" i="5" l="1"/>
  <c r="A144" i="5"/>
  <c r="A142" i="8"/>
  <c r="T141" i="8"/>
  <c r="A146" i="6"/>
  <c r="T145" i="6"/>
  <c r="A144" i="10"/>
  <c r="U143" i="10"/>
  <c r="T144" i="2"/>
  <c r="A145" i="2"/>
  <c r="T143" i="1"/>
  <c r="A144" i="1"/>
  <c r="A144" i="7"/>
  <c r="T143" i="7"/>
  <c r="T143" i="9"/>
  <c r="A144" i="9"/>
  <c r="A145" i="1" l="1"/>
  <c r="T144" i="1"/>
  <c r="A147" i="6"/>
  <c r="T146" i="6"/>
  <c r="A146" i="2"/>
  <c r="T145" i="2"/>
  <c r="A145" i="5"/>
  <c r="Q144" i="5"/>
  <c r="T144" i="9"/>
  <c r="A145" i="9"/>
  <c r="A143" i="8"/>
  <c r="T142" i="8"/>
  <c r="A145" i="7"/>
  <c r="T144" i="7"/>
  <c r="U144" i="10"/>
  <c r="A145" i="10"/>
  <c r="T143" i="8" l="1"/>
  <c r="A144" i="8"/>
  <c r="U145" i="10"/>
  <c r="A146" i="10"/>
  <c r="A147" i="2"/>
  <c r="T146" i="2"/>
  <c r="A146" i="9"/>
  <c r="T145" i="9"/>
  <c r="A148" i="6"/>
  <c r="T147" i="6"/>
  <c r="A146" i="7"/>
  <c r="T145" i="7"/>
  <c r="A146" i="5"/>
  <c r="Q145" i="5"/>
  <c r="T145" i="1"/>
  <c r="A146" i="1"/>
  <c r="A148" i="2" l="1"/>
  <c r="T147" i="2"/>
  <c r="T144" i="8"/>
  <c r="A145" i="8"/>
  <c r="T146" i="7"/>
  <c r="A147" i="7"/>
  <c r="A147" i="1"/>
  <c r="T146" i="1"/>
  <c r="A147" i="10"/>
  <c r="U146" i="10"/>
  <c r="T148" i="6"/>
  <c r="A149" i="6"/>
  <c r="A147" i="5"/>
  <c r="Q146" i="5"/>
  <c r="A147" i="9"/>
  <c r="T146" i="9"/>
  <c r="T147" i="7" l="1"/>
  <c r="A148" i="7"/>
  <c r="A148" i="10"/>
  <c r="U147" i="10"/>
  <c r="T149" i="6"/>
  <c r="A150" i="6"/>
  <c r="A146" i="8"/>
  <c r="T145" i="8"/>
  <c r="A148" i="9"/>
  <c r="T147" i="9"/>
  <c r="A148" i="5"/>
  <c r="Q147" i="5"/>
  <c r="A148" i="1"/>
  <c r="T147" i="1"/>
  <c r="A149" i="2"/>
  <c r="T148" i="2"/>
  <c r="T150" i="6" l="1"/>
  <c r="A151" i="6"/>
  <c r="T149" i="2"/>
  <c r="A150" i="2"/>
  <c r="T148" i="7"/>
  <c r="A149" i="7"/>
  <c r="Q148" i="5"/>
  <c r="A149" i="5"/>
  <c r="T148" i="9"/>
  <c r="A149" i="9"/>
  <c r="U148" i="10"/>
  <c r="A149" i="10"/>
  <c r="T148" i="1"/>
  <c r="A149" i="1"/>
  <c r="A147" i="8"/>
  <c r="T146" i="8"/>
  <c r="A150" i="7" l="1"/>
  <c r="T149" i="7"/>
  <c r="T150" i="2"/>
  <c r="A151" i="2"/>
  <c r="Q149" i="5"/>
  <c r="A150" i="5"/>
  <c r="A161" i="6"/>
  <c r="T151" i="6"/>
  <c r="A150" i="10"/>
  <c r="U149" i="10"/>
  <c r="T149" i="9"/>
  <c r="A150" i="9"/>
  <c r="T147" i="8"/>
  <c r="A148" i="8"/>
  <c r="T149" i="1"/>
  <c r="A150" i="1"/>
  <c r="A151" i="5" l="1"/>
  <c r="Q150" i="5"/>
  <c r="A151" i="1"/>
  <c r="T150" i="1"/>
  <c r="A161" i="2"/>
  <c r="T151" i="2"/>
  <c r="U150" i="10"/>
  <c r="A151" i="10"/>
  <c r="T150" i="9"/>
  <c r="A151" i="9"/>
  <c r="T148" i="8"/>
  <c r="A149" i="8"/>
  <c r="T161" i="6"/>
  <c r="A162" i="6"/>
  <c r="A151" i="7"/>
  <c r="T150" i="7"/>
  <c r="T161" i="2" l="1"/>
  <c r="A162" i="2"/>
  <c r="A161" i="10"/>
  <c r="U151" i="10"/>
  <c r="A158" i="8"/>
  <c r="T149" i="8"/>
  <c r="T151" i="9"/>
  <c r="A161" i="9"/>
  <c r="T151" i="7"/>
  <c r="A161" i="7"/>
  <c r="A161" i="1"/>
  <c r="T151" i="1"/>
  <c r="A163" i="6"/>
  <c r="T162" i="6"/>
  <c r="A161" i="5"/>
  <c r="Q151" i="5"/>
  <c r="A162" i="1" l="1"/>
  <c r="T161" i="1"/>
  <c r="A162" i="7"/>
  <c r="T161" i="7"/>
  <c r="A162" i="5"/>
  <c r="Q161" i="5"/>
  <c r="T161" i="9"/>
  <c r="A162" i="9"/>
  <c r="A163" i="2"/>
  <c r="T162" i="2"/>
  <c r="T158" i="8"/>
  <c r="A159" i="8"/>
  <c r="A162" i="10"/>
  <c r="U161" i="10"/>
  <c r="A164" i="6"/>
  <c r="T163" i="6"/>
  <c r="A164" i="2" l="1"/>
  <c r="T163" i="2"/>
  <c r="A163" i="9"/>
  <c r="T162" i="9"/>
  <c r="T159" i="8"/>
  <c r="A160" i="8"/>
  <c r="A163" i="5"/>
  <c r="Q162" i="5"/>
  <c r="A165" i="6"/>
  <c r="T164" i="6"/>
  <c r="A163" i="7"/>
  <c r="T162" i="7"/>
  <c r="U162" i="10"/>
  <c r="A163" i="10"/>
  <c r="A163" i="1"/>
  <c r="T162" i="1"/>
  <c r="A161" i="8" l="1"/>
  <c r="T160" i="8"/>
  <c r="T165" i="6"/>
  <c r="A166" i="6"/>
  <c r="T163" i="7"/>
  <c r="A164" i="7"/>
  <c r="A164" i="1"/>
  <c r="T163" i="1"/>
  <c r="A164" i="9"/>
  <c r="T163" i="9"/>
  <c r="U163" i="10"/>
  <c r="A164" i="10"/>
  <c r="A164" i="5"/>
  <c r="Q163" i="5"/>
  <c r="A165" i="2"/>
  <c r="T164" i="2"/>
  <c r="T164" i="7" l="1"/>
  <c r="A165" i="7"/>
  <c r="T166" i="6"/>
  <c r="A167" i="6"/>
  <c r="A165" i="9"/>
  <c r="T164" i="9"/>
  <c r="U164" i="10"/>
  <c r="A165" i="10"/>
  <c r="A166" i="2"/>
  <c r="T165" i="2"/>
  <c r="A165" i="5"/>
  <c r="Q164" i="5"/>
  <c r="A165" i="1"/>
  <c r="T164" i="1"/>
  <c r="A162" i="8"/>
  <c r="T161" i="8"/>
  <c r="T165" i="9" l="1"/>
  <c r="A166" i="9"/>
  <c r="T167" i="6"/>
  <c r="A168" i="6"/>
  <c r="T166" i="2"/>
  <c r="A167" i="2"/>
  <c r="A166" i="10"/>
  <c r="U165" i="10"/>
  <c r="T165" i="7"/>
  <c r="A166" i="7"/>
  <c r="Q165" i="5"/>
  <c r="A166" i="5"/>
  <c r="T162" i="8"/>
  <c r="A163" i="8"/>
  <c r="T165" i="1"/>
  <c r="A166" i="1"/>
  <c r="T167" i="2" l="1"/>
  <c r="A168" i="2"/>
  <c r="T166" i="1"/>
  <c r="A167" i="1"/>
  <c r="A169" i="6"/>
  <c r="T168" i="6"/>
  <c r="T166" i="9"/>
  <c r="A167" i="9"/>
  <c r="Q166" i="5"/>
  <c r="A167" i="5"/>
  <c r="A167" i="7"/>
  <c r="T166" i="7"/>
  <c r="A164" i="8"/>
  <c r="T163" i="8"/>
  <c r="A167" i="10"/>
  <c r="U166" i="10"/>
  <c r="A170" i="6" l="1"/>
  <c r="T169" i="6"/>
  <c r="A168" i="1"/>
  <c r="T167" i="1"/>
  <c r="T167" i="9"/>
  <c r="A168" i="9"/>
  <c r="A169" i="2"/>
  <c r="T168" i="2"/>
  <c r="A168" i="7"/>
  <c r="T167" i="7"/>
  <c r="A168" i="5"/>
  <c r="Q167" i="5"/>
  <c r="A168" i="10"/>
  <c r="U167" i="10"/>
  <c r="T164" i="8"/>
  <c r="A165" i="8"/>
  <c r="A169" i="9" l="1"/>
  <c r="T168" i="9"/>
  <c r="A169" i="5"/>
  <c r="Q168" i="5"/>
  <c r="T165" i="8"/>
  <c r="A166" i="8"/>
  <c r="A169" i="7"/>
  <c r="T168" i="7"/>
  <c r="A169" i="1"/>
  <c r="T168" i="1"/>
  <c r="U168" i="10"/>
  <c r="A169" i="10"/>
  <c r="A170" i="2"/>
  <c r="T169" i="2"/>
  <c r="A171" i="6"/>
  <c r="T170" i="6"/>
  <c r="A167" i="8" l="1"/>
  <c r="T166" i="8"/>
  <c r="A170" i="1"/>
  <c r="T169" i="1"/>
  <c r="U169" i="10"/>
  <c r="A170" i="10"/>
  <c r="T171" i="6"/>
  <c r="A172" i="6"/>
  <c r="A170" i="5"/>
  <c r="Q169" i="5"/>
  <c r="T170" i="2"/>
  <c r="A171" i="2"/>
  <c r="T169" i="7"/>
  <c r="A170" i="7"/>
  <c r="A170" i="9"/>
  <c r="T169" i="9"/>
  <c r="U170" i="10" l="1"/>
  <c r="A171" i="10"/>
  <c r="A171" i="5"/>
  <c r="Q170" i="5"/>
  <c r="T172" i="6"/>
  <c r="A173" i="6"/>
  <c r="A172" i="2"/>
  <c r="T171" i="2"/>
  <c r="T170" i="9"/>
  <c r="A171" i="9"/>
  <c r="A171" i="1"/>
  <c r="T170" i="1"/>
  <c r="T170" i="7"/>
  <c r="A171" i="7"/>
  <c r="A168" i="8"/>
  <c r="T167" i="8"/>
  <c r="T171" i="9" l="1"/>
  <c r="A172" i="9"/>
  <c r="T173" i="6"/>
  <c r="A174" i="6"/>
  <c r="T171" i="1"/>
  <c r="A172" i="1"/>
  <c r="T168" i="8"/>
  <c r="A169" i="8"/>
  <c r="T171" i="7"/>
  <c r="A172" i="7"/>
  <c r="U171" i="10"/>
  <c r="A172" i="10"/>
  <c r="Q171" i="5"/>
  <c r="A172" i="5"/>
  <c r="T172" i="2"/>
  <c r="A173" i="2"/>
  <c r="T173" i="2" l="1"/>
  <c r="A174" i="2"/>
  <c r="T172" i="1"/>
  <c r="A173" i="1"/>
  <c r="A173" i="7"/>
  <c r="T172" i="7"/>
  <c r="A175" i="6"/>
  <c r="T174" i="6"/>
  <c r="A170" i="8"/>
  <c r="T169" i="8"/>
  <c r="T172" i="9"/>
  <c r="A173" i="9"/>
  <c r="A173" i="10"/>
  <c r="U172" i="10"/>
  <c r="Q172" i="5"/>
  <c r="A173" i="5"/>
  <c r="A174" i="7" l="1"/>
  <c r="T173" i="7"/>
  <c r="A174" i="1"/>
  <c r="T173" i="1"/>
  <c r="A175" i="2"/>
  <c r="T174" i="2"/>
  <c r="T173" i="9"/>
  <c r="A174" i="9"/>
  <c r="A174" i="5"/>
  <c r="Q173" i="5"/>
  <c r="T170" i="8"/>
  <c r="A171" i="8"/>
  <c r="A174" i="10"/>
  <c r="U173" i="10"/>
  <c r="A176" i="6"/>
  <c r="T175" i="6"/>
  <c r="A175" i="5" l="1"/>
  <c r="Q174" i="5"/>
  <c r="A175" i="9"/>
  <c r="T174" i="9"/>
  <c r="T171" i="8"/>
  <c r="A172" i="8"/>
  <c r="A176" i="2"/>
  <c r="T175" i="2"/>
  <c r="A177" i="6"/>
  <c r="T176" i="6"/>
  <c r="T174" i="1"/>
  <c r="A175" i="1"/>
  <c r="U174" i="10"/>
  <c r="A175" i="10"/>
  <c r="A175" i="7"/>
  <c r="T174" i="7"/>
  <c r="A176" i="1" l="1"/>
  <c r="T175" i="1"/>
  <c r="T177" i="6"/>
  <c r="A178" i="6"/>
  <c r="A173" i="8"/>
  <c r="T172" i="8"/>
  <c r="T175" i="7"/>
  <c r="A176" i="7"/>
  <c r="A176" i="9"/>
  <c r="T175" i="9"/>
  <c r="U175" i="10"/>
  <c r="A176" i="10"/>
  <c r="A177" i="2"/>
  <c r="T176" i="2"/>
  <c r="A176" i="5"/>
  <c r="Q175" i="5"/>
  <c r="U176" i="10" l="1"/>
  <c r="A177" i="10"/>
  <c r="T178" i="6"/>
  <c r="A179" i="6"/>
  <c r="A177" i="9"/>
  <c r="T176" i="9"/>
  <c r="T176" i="7"/>
  <c r="A177" i="7"/>
  <c r="A174" i="8"/>
  <c r="T173" i="8"/>
  <c r="A177" i="5"/>
  <c r="Q176" i="5"/>
  <c r="A178" i="2"/>
  <c r="T177" i="2"/>
  <c r="A177" i="1"/>
  <c r="T176" i="1"/>
  <c r="Q177" i="5" l="1"/>
  <c r="A178" i="5"/>
  <c r="T177" i="9"/>
  <c r="A178" i="9"/>
  <c r="T179" i="6"/>
  <c r="A180" i="6"/>
  <c r="T177" i="1"/>
  <c r="A178" i="1"/>
  <c r="T174" i="8"/>
  <c r="A175" i="8"/>
  <c r="T177" i="7"/>
  <c r="A178" i="7"/>
  <c r="A178" i="10"/>
  <c r="U177" i="10"/>
  <c r="T178" i="2"/>
  <c r="A179" i="2"/>
  <c r="A179" i="7" l="1"/>
  <c r="T178" i="7"/>
  <c r="A181" i="6"/>
  <c r="T180" i="6"/>
  <c r="T179" i="2"/>
  <c r="A180" i="2"/>
  <c r="A176" i="8"/>
  <c r="T175" i="8"/>
  <c r="T178" i="9"/>
  <c r="A179" i="9"/>
  <c r="T178" i="1"/>
  <c r="A179" i="1"/>
  <c r="Q178" i="5"/>
  <c r="A179" i="5"/>
  <c r="A179" i="10"/>
  <c r="U178" i="10"/>
  <c r="A180" i="1" l="1"/>
  <c r="T179" i="1"/>
  <c r="A181" i="2"/>
  <c r="T180" i="2"/>
  <c r="T179" i="9"/>
  <c r="A180" i="9"/>
  <c r="A180" i="10"/>
  <c r="U179" i="10"/>
  <c r="A182" i="6"/>
  <c r="T181" i="6"/>
  <c r="A180" i="5"/>
  <c r="Q179" i="5"/>
  <c r="T176" i="8"/>
  <c r="A177" i="8"/>
  <c r="A180" i="7"/>
  <c r="T179" i="7"/>
  <c r="U180" i="10" l="1"/>
  <c r="A181" i="10"/>
  <c r="A181" i="9"/>
  <c r="T180" i="9"/>
  <c r="A181" i="7"/>
  <c r="T180" i="7"/>
  <c r="A183" i="6"/>
  <c r="T182" i="6"/>
  <c r="A182" i="2"/>
  <c r="T181" i="2"/>
  <c r="T177" i="8"/>
  <c r="A178" i="8"/>
  <c r="A181" i="5"/>
  <c r="Q180" i="5"/>
  <c r="A181" i="1"/>
  <c r="T180" i="1"/>
  <c r="A179" i="8" l="1"/>
  <c r="T178" i="8"/>
  <c r="A182" i="1"/>
  <c r="T181" i="1"/>
  <c r="U181" i="10"/>
  <c r="A182" i="10"/>
  <c r="T181" i="7"/>
  <c r="A182" i="7"/>
  <c r="A183" i="2"/>
  <c r="T182" i="2"/>
  <c r="A182" i="9"/>
  <c r="T181" i="9"/>
  <c r="A182" i="5"/>
  <c r="Q181" i="5"/>
  <c r="T183" i="6"/>
  <c r="A184" i="6"/>
  <c r="U182" i="10" l="1"/>
  <c r="A183" i="10"/>
  <c r="T182" i="9"/>
  <c r="A183" i="9"/>
  <c r="T184" i="6"/>
  <c r="A185" i="6"/>
  <c r="A184" i="2"/>
  <c r="T183" i="2"/>
  <c r="A183" i="1"/>
  <c r="T182" i="1"/>
  <c r="T182" i="7"/>
  <c r="A183" i="7"/>
  <c r="A183" i="5"/>
  <c r="Q182" i="5"/>
  <c r="A180" i="8"/>
  <c r="T179" i="8"/>
  <c r="T183" i="9" l="1"/>
  <c r="A184" i="9"/>
  <c r="A184" i="7"/>
  <c r="T183" i="7"/>
  <c r="T185" i="6"/>
  <c r="A186" i="6"/>
  <c r="T180" i="8"/>
  <c r="A181" i="8"/>
  <c r="T183" i="1"/>
  <c r="A184" i="1"/>
  <c r="A184" i="10"/>
  <c r="U183" i="10"/>
  <c r="Q183" i="5"/>
  <c r="A184" i="5"/>
  <c r="T184" i="2"/>
  <c r="A185" i="2"/>
  <c r="A187" i="6" l="1"/>
  <c r="T186" i="6"/>
  <c r="T185" i="2"/>
  <c r="A186" i="2"/>
  <c r="T184" i="9"/>
  <c r="A185" i="9"/>
  <c r="A185" i="10"/>
  <c r="U184" i="10"/>
  <c r="T184" i="1"/>
  <c r="A185" i="1"/>
  <c r="A185" i="7"/>
  <c r="T184" i="7"/>
  <c r="Q184" i="5"/>
  <c r="A185" i="5"/>
  <c r="A182" i="8"/>
  <c r="T181" i="8"/>
  <c r="T185" i="9" l="1"/>
  <c r="A186" i="9"/>
  <c r="T185" i="7"/>
  <c r="A186" i="7"/>
  <c r="A186" i="1"/>
  <c r="T185" i="1"/>
  <c r="A187" i="2"/>
  <c r="T186" i="2"/>
  <c r="A183" i="8"/>
  <c r="T182" i="8"/>
  <c r="A186" i="5"/>
  <c r="Q185" i="5"/>
  <c r="A186" i="10"/>
  <c r="U185" i="10"/>
  <c r="A188" i="6"/>
  <c r="T187" i="6"/>
  <c r="A187" i="5" l="1"/>
  <c r="Q186" i="5"/>
  <c r="A187" i="1"/>
  <c r="T186" i="1"/>
  <c r="A187" i="7"/>
  <c r="T186" i="7"/>
  <c r="A189" i="6"/>
  <c r="T188" i="6"/>
  <c r="T183" i="8"/>
  <c r="A184" i="8"/>
  <c r="A187" i="9"/>
  <c r="T186" i="9"/>
  <c r="U186" i="10"/>
  <c r="A187" i="10"/>
  <c r="A188" i="2"/>
  <c r="T187" i="2"/>
  <c r="A188" i="9" l="1"/>
  <c r="T187" i="9"/>
  <c r="U187" i="10"/>
  <c r="A188" i="10"/>
  <c r="T187" i="7"/>
  <c r="A188" i="7"/>
  <c r="T184" i="8"/>
  <c r="A185" i="8"/>
  <c r="A189" i="2"/>
  <c r="T188" i="2"/>
  <c r="A188" i="1"/>
  <c r="T187" i="1"/>
  <c r="T189" i="6"/>
  <c r="A190" i="6"/>
  <c r="A188" i="5"/>
  <c r="Q187" i="5"/>
  <c r="T188" i="7" l="1"/>
  <c r="A189" i="7"/>
  <c r="A189" i="1"/>
  <c r="T188" i="1"/>
  <c r="U188" i="10"/>
  <c r="A189" i="10"/>
  <c r="A189" i="5"/>
  <c r="Q188" i="5"/>
  <c r="A190" i="2"/>
  <c r="T189" i="2"/>
  <c r="T190" i="6"/>
  <c r="A191" i="6"/>
  <c r="A186" i="8"/>
  <c r="T185" i="8"/>
  <c r="A189" i="9"/>
  <c r="T188" i="9"/>
  <c r="T191" i="6" l="1"/>
  <c r="A200" i="6"/>
  <c r="U189" i="10"/>
  <c r="A190" i="10"/>
  <c r="A187" i="8"/>
  <c r="T186" i="8"/>
  <c r="Q189" i="5"/>
  <c r="A190" i="5"/>
  <c r="T189" i="9"/>
  <c r="A190" i="9"/>
  <c r="T190" i="2"/>
  <c r="A191" i="2"/>
  <c r="T189" i="1"/>
  <c r="A190" i="1"/>
  <c r="A190" i="7"/>
  <c r="T189" i="7"/>
  <c r="T191" i="2" l="1"/>
  <c r="A200" i="2"/>
  <c r="A188" i="8"/>
  <c r="T187" i="8"/>
  <c r="T190" i="9"/>
  <c r="A191" i="9"/>
  <c r="A191" i="10"/>
  <c r="U190" i="10"/>
  <c r="A191" i="7"/>
  <c r="T190" i="7"/>
  <c r="T190" i="1"/>
  <c r="A191" i="1"/>
  <c r="Q190" i="5"/>
  <c r="A191" i="5"/>
  <c r="T200" i="6"/>
  <c r="A201" i="6"/>
  <c r="A200" i="10" l="1"/>
  <c r="U191" i="10"/>
  <c r="T191" i="1"/>
  <c r="A200" i="1"/>
  <c r="T191" i="9"/>
  <c r="A200" i="9"/>
  <c r="T201" i="6"/>
  <c r="A202" i="6"/>
  <c r="A200" i="7"/>
  <c r="T191" i="7"/>
  <c r="T188" i="8"/>
  <c r="A197" i="8"/>
  <c r="Q191" i="5"/>
  <c r="A200" i="5"/>
  <c r="A201" i="2"/>
  <c r="T200" i="2"/>
  <c r="T201" i="2" l="1"/>
  <c r="A202" i="2"/>
  <c r="A201" i="7"/>
  <c r="T200" i="7"/>
  <c r="Q200" i="5"/>
  <c r="A201" i="5"/>
  <c r="A203" i="6"/>
  <c r="T202" i="6"/>
  <c r="T197" i="8"/>
  <c r="A198" i="8"/>
  <c r="T200" i="9"/>
  <c r="A201" i="9"/>
  <c r="T200" i="1"/>
  <c r="A201" i="1"/>
  <c r="A201" i="10"/>
  <c r="U200" i="10"/>
  <c r="A204" i="6" l="1"/>
  <c r="T203" i="6"/>
  <c r="T201" i="9"/>
  <c r="A202" i="9"/>
  <c r="Q201" i="5"/>
  <c r="A202" i="5"/>
  <c r="A199" i="8"/>
  <c r="T198" i="8"/>
  <c r="U201" i="10"/>
  <c r="A202" i="10"/>
  <c r="A202" i="7"/>
  <c r="T201" i="7"/>
  <c r="A202" i="1"/>
  <c r="T201" i="1"/>
  <c r="T202" i="2"/>
  <c r="A203" i="2"/>
  <c r="A203" i="5" l="1"/>
  <c r="Q202" i="5"/>
  <c r="A204" i="2"/>
  <c r="T203" i="2"/>
  <c r="U202" i="10"/>
  <c r="A203" i="10"/>
  <c r="T202" i="9"/>
  <c r="A203" i="9"/>
  <c r="A203" i="7"/>
  <c r="T202" i="7"/>
  <c r="A203" i="1"/>
  <c r="T202" i="1"/>
  <c r="T199" i="8"/>
  <c r="A200" i="8"/>
  <c r="A205" i="6"/>
  <c r="T204" i="6"/>
  <c r="A204" i="10" l="1"/>
  <c r="U203" i="10"/>
  <c r="A204" i="1"/>
  <c r="T203" i="1"/>
  <c r="T205" i="6"/>
  <c r="A206" i="6"/>
  <c r="T203" i="7"/>
  <c r="A204" i="7"/>
  <c r="T204" i="2"/>
  <c r="A205" i="2"/>
  <c r="T200" i="8"/>
  <c r="A201" i="8"/>
  <c r="A204" i="9"/>
  <c r="T203" i="9"/>
  <c r="A204" i="5"/>
  <c r="Q203" i="5"/>
  <c r="A202" i="8" l="1"/>
  <c r="T201" i="8"/>
  <c r="T206" i="6"/>
  <c r="A207" i="6"/>
  <c r="T205" i="2"/>
  <c r="A206" i="2"/>
  <c r="A205" i="1"/>
  <c r="T204" i="1"/>
  <c r="Q204" i="5"/>
  <c r="A205" i="5"/>
  <c r="T204" i="7"/>
  <c r="A205" i="7"/>
  <c r="A205" i="9"/>
  <c r="T204" i="9"/>
  <c r="U204" i="10"/>
  <c r="A205" i="10"/>
  <c r="T206" i="2" l="1"/>
  <c r="A207" i="2"/>
  <c r="Q205" i="5"/>
  <c r="A206" i="5"/>
  <c r="A206" i="7"/>
  <c r="T205" i="7"/>
  <c r="U205" i="10"/>
  <c r="A206" i="10"/>
  <c r="T207" i="6"/>
  <c r="A208" i="6"/>
  <c r="A206" i="9"/>
  <c r="T205" i="9"/>
  <c r="T205" i="1"/>
  <c r="A206" i="1"/>
  <c r="A203" i="8"/>
  <c r="T202" i="8"/>
  <c r="T206" i="9" l="1"/>
  <c r="A207" i="9"/>
  <c r="A204" i="8"/>
  <c r="T203" i="8"/>
  <c r="A207" i="7"/>
  <c r="T206" i="7"/>
  <c r="A209" i="6"/>
  <c r="T208" i="6"/>
  <c r="Q206" i="5"/>
  <c r="A207" i="5"/>
  <c r="T206" i="1"/>
  <c r="A207" i="1"/>
  <c r="A207" i="10"/>
  <c r="U206" i="10"/>
  <c r="T207" i="2"/>
  <c r="A208" i="2"/>
  <c r="T208" i="2" l="1"/>
  <c r="A209" i="2"/>
  <c r="T204" i="8"/>
  <c r="A205" i="8"/>
  <c r="A208" i="1"/>
  <c r="T207" i="1"/>
  <c r="A208" i="7"/>
  <c r="T207" i="7"/>
  <c r="Q207" i="5"/>
  <c r="A208" i="5"/>
  <c r="T207" i="9"/>
  <c r="A208" i="9"/>
  <c r="A208" i="10"/>
  <c r="U207" i="10"/>
  <c r="A210" i="6"/>
  <c r="T209" i="6"/>
  <c r="A209" i="1" l="1"/>
  <c r="T208" i="1"/>
  <c r="A211" i="6"/>
  <c r="T210" i="6"/>
  <c r="T208" i="9"/>
  <c r="A209" i="9"/>
  <c r="A209" i="5"/>
  <c r="Q208" i="5"/>
  <c r="T205" i="8"/>
  <c r="A206" i="8"/>
  <c r="A210" i="2"/>
  <c r="T209" i="2"/>
  <c r="U208" i="10"/>
  <c r="A209" i="10"/>
  <c r="A209" i="7"/>
  <c r="T208" i="7"/>
  <c r="A210" i="9" l="1"/>
  <c r="T209" i="9"/>
  <c r="A207" i="8"/>
  <c r="T206" i="8"/>
  <c r="T211" i="6"/>
  <c r="A212" i="6"/>
  <c r="A211" i="2"/>
  <c r="T210" i="2"/>
  <c r="T209" i="7"/>
  <c r="A210" i="7"/>
  <c r="A210" i="10"/>
  <c r="U209" i="10"/>
  <c r="A210" i="5"/>
  <c r="Q209" i="5"/>
  <c r="A210" i="1"/>
  <c r="T209" i="1"/>
  <c r="T212" i="6" l="1"/>
  <c r="A213" i="6"/>
  <c r="U210" i="10"/>
  <c r="A211" i="10"/>
  <c r="A211" i="1"/>
  <c r="T210" i="1"/>
  <c r="T207" i="8"/>
  <c r="A208" i="8"/>
  <c r="T210" i="7"/>
  <c r="A211" i="7"/>
  <c r="Q210" i="5"/>
  <c r="A211" i="5"/>
  <c r="A212" i="2"/>
  <c r="T211" i="2"/>
  <c r="A211" i="9"/>
  <c r="T210" i="9"/>
  <c r="Q211" i="5" l="1"/>
  <c r="A212" i="5"/>
  <c r="T211" i="1"/>
  <c r="A212" i="1"/>
  <c r="A212" i="7"/>
  <c r="T211" i="7"/>
  <c r="U211" i="10"/>
  <c r="A212" i="10"/>
  <c r="A212" i="9"/>
  <c r="T211" i="9"/>
  <c r="T208" i="8"/>
  <c r="A209" i="8"/>
  <c r="T213" i="6"/>
  <c r="A214" i="6"/>
  <c r="A213" i="2"/>
  <c r="T212" i="2"/>
  <c r="T213" i="2" l="1"/>
  <c r="A214" i="2"/>
  <c r="T209" i="8"/>
  <c r="A210" i="8"/>
  <c r="A213" i="7"/>
  <c r="T212" i="7"/>
  <c r="T212" i="1"/>
  <c r="A213" i="1"/>
  <c r="T212" i="9"/>
  <c r="A213" i="9"/>
  <c r="A215" i="6"/>
  <c r="T214" i="6"/>
  <c r="A213" i="10"/>
  <c r="U212" i="10"/>
  <c r="Q212" i="5"/>
  <c r="A213" i="5"/>
  <c r="T213" i="7" l="1"/>
  <c r="A214" i="7"/>
  <c r="T213" i="9"/>
  <c r="A214" i="9"/>
  <c r="A216" i="6"/>
  <c r="T215" i="6"/>
  <c r="Q213" i="5"/>
  <c r="A214" i="5"/>
  <c r="T210" i="8"/>
  <c r="A211" i="8"/>
  <c r="A214" i="1"/>
  <c r="T213" i="1"/>
  <c r="T214" i="2"/>
  <c r="A215" i="2"/>
  <c r="A214" i="10"/>
  <c r="U213" i="10"/>
  <c r="A217" i="6" l="1"/>
  <c r="T216" i="6"/>
  <c r="U214" i="10"/>
  <c r="A215" i="10"/>
  <c r="T214" i="1"/>
  <c r="A215" i="1"/>
  <c r="A212" i="8"/>
  <c r="T211" i="8"/>
  <c r="T214" i="9"/>
  <c r="A215" i="9"/>
  <c r="A216" i="2"/>
  <c r="T215" i="2"/>
  <c r="A215" i="5"/>
  <c r="Q214" i="5"/>
  <c r="A215" i="7"/>
  <c r="T214" i="7"/>
  <c r="A216" i="1" l="1"/>
  <c r="T215" i="1"/>
  <c r="A217" i="2"/>
  <c r="T216" i="2"/>
  <c r="A216" i="9"/>
  <c r="T215" i="9"/>
  <c r="A216" i="10"/>
  <c r="U215" i="10"/>
  <c r="T215" i="7"/>
  <c r="A216" i="7"/>
  <c r="A216" i="5"/>
  <c r="Q215" i="5"/>
  <c r="A213" i="8"/>
  <c r="T212" i="8"/>
  <c r="T217" i="6"/>
  <c r="A218" i="6"/>
  <c r="A217" i="9" l="1"/>
  <c r="T216" i="9"/>
  <c r="T216" i="7"/>
  <c r="A217" i="7"/>
  <c r="A218" i="2"/>
  <c r="T217" i="2"/>
  <c r="T218" i="6"/>
  <c r="A219" i="6"/>
  <c r="Q216" i="5"/>
  <c r="A217" i="5"/>
  <c r="T213" i="8"/>
  <c r="A214" i="8"/>
  <c r="U216" i="10"/>
  <c r="A217" i="10"/>
  <c r="A217" i="1"/>
  <c r="T216" i="1"/>
  <c r="A219" i="2" l="1"/>
  <c r="T218" i="2"/>
  <c r="T217" i="1"/>
  <c r="A218" i="1"/>
  <c r="A215" i="8"/>
  <c r="T214" i="8"/>
  <c r="Q217" i="5"/>
  <c r="A218" i="5"/>
  <c r="A218" i="7"/>
  <c r="T217" i="7"/>
  <c r="U217" i="10"/>
  <c r="A218" i="10"/>
  <c r="T219" i="6"/>
  <c r="A220" i="6"/>
  <c r="A218" i="9"/>
  <c r="T217" i="9"/>
  <c r="A219" i="10" l="1"/>
  <c r="U218" i="10"/>
  <c r="A216" i="8"/>
  <c r="T215" i="8"/>
  <c r="T218" i="9"/>
  <c r="A219" i="9"/>
  <c r="A219" i="7"/>
  <c r="T218" i="7"/>
  <c r="T218" i="1"/>
  <c r="A219" i="1"/>
  <c r="A221" i="6"/>
  <c r="T220" i="6"/>
  <c r="Q218" i="5"/>
  <c r="A219" i="5"/>
  <c r="T219" i="2"/>
  <c r="A220" i="2"/>
  <c r="T219" i="9" l="1"/>
  <c r="A220" i="9"/>
  <c r="T216" i="8"/>
  <c r="A217" i="8"/>
  <c r="T220" i="2"/>
  <c r="A221" i="2"/>
  <c r="A222" i="6"/>
  <c r="T221" i="6"/>
  <c r="A220" i="1"/>
  <c r="T219" i="1"/>
  <c r="Q219" i="5"/>
  <c r="A220" i="5"/>
  <c r="A220" i="7"/>
  <c r="T219" i="7"/>
  <c r="U219" i="10"/>
  <c r="A220" i="10"/>
  <c r="A222" i="2" l="1"/>
  <c r="T221" i="2"/>
  <c r="U220" i="10"/>
  <c r="A221" i="10"/>
  <c r="T217" i="8"/>
  <c r="A218" i="8"/>
  <c r="T220" i="1"/>
  <c r="A221" i="1"/>
  <c r="A221" i="9"/>
  <c r="T220" i="9"/>
  <c r="A221" i="5"/>
  <c r="Q220" i="5"/>
  <c r="A221" i="7"/>
  <c r="T220" i="7"/>
  <c r="A223" i="6"/>
  <c r="T222" i="6"/>
  <c r="A222" i="5" l="1"/>
  <c r="Q221" i="5"/>
  <c r="A222" i="10"/>
  <c r="U221" i="10"/>
  <c r="T221" i="9"/>
  <c r="A222" i="9"/>
  <c r="A222" i="1"/>
  <c r="T221" i="1"/>
  <c r="A219" i="8"/>
  <c r="T218" i="8"/>
  <c r="T223" i="6"/>
  <c r="A224" i="6"/>
  <c r="T221" i="7"/>
  <c r="A222" i="7"/>
  <c r="A223" i="2"/>
  <c r="T222" i="2"/>
  <c r="T224" i="6" l="1"/>
  <c r="A225" i="6"/>
  <c r="A220" i="8"/>
  <c r="T219" i="8"/>
  <c r="T222" i="7"/>
  <c r="A223" i="7"/>
  <c r="T222" i="9"/>
  <c r="A223" i="9"/>
  <c r="A224" i="2"/>
  <c r="T223" i="2"/>
  <c r="U222" i="10"/>
  <c r="A223" i="10"/>
  <c r="A223" i="1"/>
  <c r="T222" i="1"/>
  <c r="Q222" i="5"/>
  <c r="A223" i="5"/>
  <c r="A224" i="10" l="1"/>
  <c r="U223" i="10"/>
  <c r="A225" i="2"/>
  <c r="T224" i="2"/>
  <c r="A224" i="9"/>
  <c r="T223" i="9"/>
  <c r="T225" i="6"/>
  <c r="A226" i="6"/>
  <c r="A224" i="7"/>
  <c r="T223" i="7"/>
  <c r="Q223" i="5"/>
  <c r="A224" i="5"/>
  <c r="T220" i="8"/>
  <c r="A221" i="8"/>
  <c r="T223" i="1"/>
  <c r="A224" i="1"/>
  <c r="Q224" i="5" l="1"/>
  <c r="A225" i="5"/>
  <c r="T225" i="2"/>
  <c r="A226" i="2"/>
  <c r="A225" i="9"/>
  <c r="T224" i="9"/>
  <c r="T224" i="1"/>
  <c r="A225" i="1"/>
  <c r="T221" i="8"/>
  <c r="A222" i="8"/>
  <c r="A227" i="6"/>
  <c r="T226" i="6"/>
  <c r="A225" i="7"/>
  <c r="T224" i="7"/>
  <c r="A225" i="10"/>
  <c r="U224" i="10"/>
  <c r="T222" i="8" l="1"/>
  <c r="A223" i="8"/>
  <c r="A226" i="9"/>
  <c r="T225" i="9"/>
  <c r="U225" i="10"/>
  <c r="A226" i="10"/>
  <c r="A226" i="1"/>
  <c r="T225" i="1"/>
  <c r="Q225" i="5"/>
  <c r="A226" i="5"/>
  <c r="A228" i="6"/>
  <c r="T227" i="6"/>
  <c r="T226" i="2"/>
  <c r="A227" i="2"/>
  <c r="T225" i="7"/>
  <c r="A226" i="7"/>
  <c r="U226" i="10" l="1"/>
  <c r="A227" i="10"/>
  <c r="A229" i="6"/>
  <c r="T228" i="6"/>
  <c r="T226" i="9"/>
  <c r="A227" i="9"/>
  <c r="A227" i="5"/>
  <c r="Q226" i="5"/>
  <c r="A224" i="8"/>
  <c r="T223" i="8"/>
  <c r="A227" i="7"/>
  <c r="T226" i="7"/>
  <c r="A228" i="2"/>
  <c r="T227" i="2"/>
  <c r="A227" i="1"/>
  <c r="T226" i="1"/>
  <c r="A239" i="6" l="1"/>
  <c r="T229" i="6"/>
  <c r="T227" i="7"/>
  <c r="A228" i="7"/>
  <c r="A228" i="1"/>
  <c r="T227" i="1"/>
  <c r="U227" i="10"/>
  <c r="A228" i="10"/>
  <c r="T227" i="9"/>
  <c r="A228" i="9"/>
  <c r="A225" i="8"/>
  <c r="T224" i="8"/>
  <c r="A229" i="2"/>
  <c r="T228" i="2"/>
  <c r="A228" i="5"/>
  <c r="Q227" i="5"/>
  <c r="A229" i="1" l="1"/>
  <c r="T228" i="1"/>
  <c r="T225" i="8"/>
  <c r="A226" i="8"/>
  <c r="T228" i="7"/>
  <c r="A229" i="7"/>
  <c r="U228" i="10"/>
  <c r="A229" i="10"/>
  <c r="A229" i="9"/>
  <c r="T228" i="9"/>
  <c r="Q228" i="5"/>
  <c r="A229" i="5"/>
  <c r="A239" i="2"/>
  <c r="T229" i="2"/>
  <c r="A240" i="6"/>
  <c r="T239" i="6"/>
  <c r="A239" i="7" l="1"/>
  <c r="T229" i="7"/>
  <c r="A239" i="5"/>
  <c r="Q229" i="5"/>
  <c r="A235" i="8"/>
  <c r="T226" i="8"/>
  <c r="U229" i="10"/>
  <c r="A239" i="10"/>
  <c r="A241" i="6"/>
  <c r="T240" i="6"/>
  <c r="T229" i="9"/>
  <c r="A239" i="9"/>
  <c r="T239" i="2"/>
  <c r="A240" i="2"/>
  <c r="T229" i="1"/>
  <c r="A239" i="1"/>
  <c r="T239" i="9" l="1"/>
  <c r="A240" i="9"/>
  <c r="A240" i="5"/>
  <c r="Q239" i="5"/>
  <c r="T235" i="8"/>
  <c r="A236" i="8"/>
  <c r="U239" i="10"/>
  <c r="A240" i="10"/>
  <c r="A240" i="1"/>
  <c r="T239" i="1"/>
  <c r="T241" i="6"/>
  <c r="A242" i="6"/>
  <c r="A241" i="2"/>
  <c r="T240" i="2"/>
  <c r="T239" i="7"/>
  <c r="A240" i="7"/>
  <c r="A237" i="8" l="1"/>
  <c r="T236" i="8"/>
  <c r="T242" i="6"/>
  <c r="A243" i="6"/>
  <c r="T240" i="7"/>
  <c r="A241" i="7"/>
  <c r="Q240" i="5"/>
  <c r="A241" i="5"/>
  <c r="T240" i="9"/>
  <c r="A241" i="9"/>
  <c r="A241" i="1"/>
  <c r="T240" i="1"/>
  <c r="U240" i="10"/>
  <c r="A241" i="10"/>
  <c r="T241" i="2"/>
  <c r="A242" i="2"/>
  <c r="T241" i="7" l="1"/>
  <c r="A242" i="7"/>
  <c r="T241" i="9"/>
  <c r="A242" i="9"/>
  <c r="T241" i="1"/>
  <c r="A242" i="1"/>
  <c r="T243" i="6"/>
  <c r="A244" i="6"/>
  <c r="Q241" i="5"/>
  <c r="A242" i="5"/>
  <c r="A243" i="2"/>
  <c r="T242" i="2"/>
  <c r="U241" i="10"/>
  <c r="A242" i="10"/>
  <c r="A238" i="8"/>
  <c r="T237" i="8"/>
  <c r="T242" i="1" l="1"/>
  <c r="A243" i="1"/>
  <c r="Q242" i="5"/>
  <c r="A243" i="5"/>
  <c r="T238" i="8"/>
  <c r="A239" i="8"/>
  <c r="A243" i="10"/>
  <c r="U242" i="10"/>
  <c r="A243" i="7"/>
  <c r="T242" i="7"/>
  <c r="T243" i="2"/>
  <c r="A244" i="2"/>
  <c r="A243" i="9"/>
  <c r="T242" i="9"/>
  <c r="A245" i="6"/>
  <c r="T244" i="6"/>
  <c r="T244" i="2" l="1"/>
  <c r="A245" i="2"/>
  <c r="A246" i="6"/>
  <c r="T245" i="6"/>
  <c r="A244" i="1"/>
  <c r="T243" i="1"/>
  <c r="T239" i="8"/>
  <c r="A240" i="8"/>
  <c r="Q243" i="5"/>
  <c r="A244" i="5"/>
  <c r="A244" i="7"/>
  <c r="T243" i="7"/>
  <c r="A244" i="9"/>
  <c r="T243" i="9"/>
  <c r="A244" i="10"/>
  <c r="U243" i="10"/>
  <c r="A247" i="6" l="1"/>
  <c r="T246" i="6"/>
  <c r="A245" i="7"/>
  <c r="T244" i="7"/>
  <c r="A241" i="8"/>
  <c r="T240" i="8"/>
  <c r="T245" i="2"/>
  <c r="A246" i="2"/>
  <c r="A245" i="1"/>
  <c r="T244" i="1"/>
  <c r="A245" i="5"/>
  <c r="Q244" i="5"/>
  <c r="A245" i="10"/>
  <c r="U244" i="10"/>
  <c r="T244" i="9"/>
  <c r="A245" i="9"/>
  <c r="T245" i="9" l="1"/>
  <c r="A246" i="9"/>
  <c r="T245" i="7"/>
  <c r="A246" i="7"/>
  <c r="A246" i="5"/>
  <c r="Q245" i="5"/>
  <c r="A247" i="2"/>
  <c r="T246" i="2"/>
  <c r="A242" i="8"/>
  <c r="T241" i="8"/>
  <c r="A246" i="1"/>
  <c r="T245" i="1"/>
  <c r="U245" i="10"/>
  <c r="A246" i="10"/>
  <c r="T247" i="6"/>
  <c r="A248" i="6"/>
  <c r="T248" i="6" l="1"/>
  <c r="A249" i="6"/>
  <c r="A247" i="1"/>
  <c r="T246" i="1"/>
  <c r="T246" i="7"/>
  <c r="A247" i="7"/>
  <c r="T246" i="9"/>
  <c r="A247" i="9"/>
  <c r="Q246" i="5"/>
  <c r="A247" i="5"/>
  <c r="T242" i="8"/>
  <c r="A243" i="8"/>
  <c r="U246" i="10"/>
  <c r="A247" i="10"/>
  <c r="A248" i="2"/>
  <c r="T247" i="2"/>
  <c r="T247" i="7" l="1"/>
  <c r="A248" i="7"/>
  <c r="T243" i="8"/>
  <c r="A244" i="8"/>
  <c r="Q247" i="5"/>
  <c r="A248" i="5"/>
  <c r="T247" i="1"/>
  <c r="A248" i="1"/>
  <c r="U247" i="10"/>
  <c r="A248" i="10"/>
  <c r="T249" i="6"/>
  <c r="A250" i="6"/>
  <c r="A249" i="2"/>
  <c r="T248" i="2"/>
  <c r="T247" i="9"/>
  <c r="A248" i="9"/>
  <c r="Q248" i="5" l="1"/>
  <c r="A249" i="5"/>
  <c r="A251" i="6"/>
  <c r="T250" i="6"/>
  <c r="A249" i="9"/>
  <c r="T248" i="9"/>
  <c r="T244" i="8"/>
  <c r="A245" i="8"/>
  <c r="T248" i="1"/>
  <c r="A249" i="1"/>
  <c r="A249" i="7"/>
  <c r="T248" i="7"/>
  <c r="A249" i="10"/>
  <c r="U248" i="10"/>
  <c r="A250" i="2"/>
  <c r="T249" i="2"/>
  <c r="A250" i="1" l="1"/>
  <c r="T249" i="1"/>
  <c r="A252" i="6"/>
  <c r="T251" i="6"/>
  <c r="A250" i="7"/>
  <c r="T249" i="7"/>
  <c r="T250" i="2"/>
  <c r="A251" i="2"/>
  <c r="Q249" i="5"/>
  <c r="A250" i="5"/>
  <c r="A250" i="9"/>
  <c r="T249" i="9"/>
  <c r="T245" i="8"/>
  <c r="A246" i="8"/>
  <c r="A250" i="10"/>
  <c r="U249" i="10"/>
  <c r="T250" i="9" l="1"/>
  <c r="A251" i="9"/>
  <c r="A253" i="6"/>
  <c r="T252" i="6"/>
  <c r="A251" i="7"/>
  <c r="T250" i="7"/>
  <c r="T251" i="2"/>
  <c r="A252" i="2"/>
  <c r="A251" i="5"/>
  <c r="Q250" i="5"/>
  <c r="U250" i="10"/>
  <c r="A251" i="10"/>
  <c r="A247" i="8"/>
  <c r="T246" i="8"/>
  <c r="A251" i="1"/>
  <c r="T250" i="1"/>
  <c r="T251" i="7" l="1"/>
  <c r="A252" i="7"/>
  <c r="T253" i="6"/>
  <c r="A254" i="6"/>
  <c r="A252" i="1"/>
  <c r="T251" i="1"/>
  <c r="A253" i="2"/>
  <c r="T252" i="2"/>
  <c r="T251" i="9"/>
  <c r="A252" i="9"/>
  <c r="U251" i="10"/>
  <c r="A252" i="10"/>
  <c r="A252" i="5"/>
  <c r="Q251" i="5"/>
  <c r="T247" i="8"/>
  <c r="A248" i="8"/>
  <c r="A253" i="10" l="1"/>
  <c r="U252" i="10"/>
  <c r="A253" i="1"/>
  <c r="T252" i="1"/>
  <c r="T254" i="6"/>
  <c r="A255" i="6"/>
  <c r="T252" i="7"/>
  <c r="A253" i="7"/>
  <c r="A249" i="8"/>
  <c r="T248" i="8"/>
  <c r="T252" i="9"/>
  <c r="A253" i="9"/>
  <c r="Q252" i="5"/>
  <c r="A253" i="5"/>
  <c r="A254" i="2"/>
  <c r="T253" i="2"/>
  <c r="T255" i="6" l="1"/>
  <c r="A256" i="6"/>
  <c r="T253" i="1"/>
  <c r="A254" i="1"/>
  <c r="T253" i="9"/>
  <c r="A254" i="9"/>
  <c r="T253" i="7"/>
  <c r="A254" i="7"/>
  <c r="A255" i="2"/>
  <c r="T254" i="2"/>
  <c r="A250" i="8"/>
  <c r="T249" i="8"/>
  <c r="Q253" i="5"/>
  <c r="A254" i="5"/>
  <c r="U253" i="10"/>
  <c r="A254" i="10"/>
  <c r="A255" i="9" l="1"/>
  <c r="T254" i="9"/>
  <c r="T250" i="8"/>
  <c r="A251" i="8"/>
  <c r="U254" i="10"/>
  <c r="A255" i="10"/>
  <c r="A257" i="6"/>
  <c r="T256" i="6"/>
  <c r="T254" i="1"/>
  <c r="A255" i="1"/>
  <c r="T255" i="2"/>
  <c r="A256" i="2"/>
  <c r="Q254" i="5"/>
  <c r="A255" i="5"/>
  <c r="A255" i="7"/>
  <c r="T254" i="7"/>
  <c r="A256" i="10" l="1"/>
  <c r="U255" i="10"/>
  <c r="T251" i="8"/>
  <c r="A252" i="8"/>
  <c r="T256" i="2"/>
  <c r="A257" i="2"/>
  <c r="A256" i="1"/>
  <c r="T255" i="1"/>
  <c r="A256" i="7"/>
  <c r="T255" i="7"/>
  <c r="Q255" i="5"/>
  <c r="A256" i="5"/>
  <c r="A258" i="6"/>
  <c r="T257" i="6"/>
  <c r="A256" i="9"/>
  <c r="T255" i="9"/>
  <c r="T257" i="2" l="1"/>
  <c r="A258" i="2"/>
  <c r="A253" i="8"/>
  <c r="T252" i="8"/>
  <c r="A257" i="7"/>
  <c r="T256" i="7"/>
  <c r="A257" i="5"/>
  <c r="Q256" i="5"/>
  <c r="T256" i="9"/>
  <c r="A257" i="9"/>
  <c r="A259" i="6"/>
  <c r="T258" i="6"/>
  <c r="A257" i="1"/>
  <c r="T256" i="1"/>
  <c r="A257" i="10"/>
  <c r="U256" i="10"/>
  <c r="T257" i="7" l="1"/>
  <c r="A258" i="7"/>
  <c r="A259" i="2"/>
  <c r="T258" i="2"/>
  <c r="T259" i="6"/>
  <c r="A260" i="6"/>
  <c r="T257" i="9"/>
  <c r="A258" i="9"/>
  <c r="A258" i="10"/>
  <c r="U257" i="10"/>
  <c r="A254" i="8"/>
  <c r="T253" i="8"/>
  <c r="A258" i="1"/>
  <c r="T257" i="1"/>
  <c r="A258" i="5"/>
  <c r="Q257" i="5"/>
  <c r="T260" i="6" l="1"/>
  <c r="A261" i="6"/>
  <c r="Q258" i="5"/>
  <c r="A259" i="5"/>
  <c r="T258" i="9"/>
  <c r="A259" i="9"/>
  <c r="T258" i="7"/>
  <c r="A259" i="7"/>
  <c r="T254" i="8"/>
  <c r="A255" i="8"/>
  <c r="U258" i="10"/>
  <c r="A259" i="10"/>
  <c r="A260" i="2"/>
  <c r="T259" i="2"/>
  <c r="A259" i="1"/>
  <c r="T258" i="1"/>
  <c r="U259" i="10" l="1"/>
  <c r="A260" i="10"/>
  <c r="T259" i="9"/>
  <c r="A260" i="9"/>
  <c r="T255" i="8"/>
  <c r="A256" i="8"/>
  <c r="Q259" i="5"/>
  <c r="A260" i="5"/>
  <c r="T259" i="7"/>
  <c r="A260" i="7"/>
  <c r="T261" i="6"/>
  <c r="A262" i="6"/>
  <c r="T259" i="1"/>
  <c r="A260" i="1"/>
  <c r="T260" i="2"/>
  <c r="A261" i="2"/>
  <c r="T256" i="8" l="1"/>
  <c r="A257" i="8"/>
  <c r="A262" i="2"/>
  <c r="T261" i="2"/>
  <c r="A261" i="9"/>
  <c r="T260" i="9"/>
  <c r="Q260" i="5"/>
  <c r="A261" i="5"/>
  <c r="A261" i="10"/>
  <c r="U260" i="10"/>
  <c r="A263" i="6"/>
  <c r="T262" i="6"/>
  <c r="A261" i="7"/>
  <c r="T260" i="7"/>
  <c r="T260" i="1"/>
  <c r="A261" i="1"/>
  <c r="A262" i="9" l="1"/>
  <c r="T261" i="9"/>
  <c r="A262" i="10"/>
  <c r="U261" i="10"/>
  <c r="Q261" i="5"/>
  <c r="A262" i="5"/>
  <c r="A258" i="8"/>
  <c r="T257" i="8"/>
  <c r="A264" i="6"/>
  <c r="T263" i="6"/>
  <c r="A262" i="1"/>
  <c r="T261" i="1"/>
  <c r="T262" i="2"/>
  <c r="A263" i="2"/>
  <c r="A262" i="7"/>
  <c r="T261" i="7"/>
  <c r="A263" i="1" l="1"/>
  <c r="T262" i="1"/>
  <c r="A263" i="5"/>
  <c r="Q262" i="5"/>
  <c r="A265" i="6"/>
  <c r="T264" i="6"/>
  <c r="T263" i="2"/>
  <c r="A264" i="2"/>
  <c r="A263" i="7"/>
  <c r="T262" i="7"/>
  <c r="U262" i="10"/>
  <c r="A263" i="10"/>
  <c r="A259" i="8"/>
  <c r="T258" i="8"/>
  <c r="T262" i="9"/>
  <c r="A263" i="9"/>
  <c r="T263" i="9" l="1"/>
  <c r="A264" i="9"/>
  <c r="T263" i="7"/>
  <c r="A264" i="7"/>
  <c r="A265" i="2"/>
  <c r="T264" i="2"/>
  <c r="U263" i="10"/>
  <c r="A264" i="10"/>
  <c r="T265" i="6"/>
  <c r="A266" i="6"/>
  <c r="A264" i="5"/>
  <c r="Q263" i="5"/>
  <c r="T259" i="8"/>
  <c r="A260" i="8"/>
  <c r="A264" i="1"/>
  <c r="T263" i="1"/>
  <c r="Q264" i="5" l="1"/>
  <c r="A265" i="5"/>
  <c r="T264" i="7"/>
  <c r="A265" i="7"/>
  <c r="A261" i="8"/>
  <c r="T260" i="8"/>
  <c r="T264" i="9"/>
  <c r="A265" i="9"/>
  <c r="A266" i="2"/>
  <c r="T265" i="2"/>
  <c r="T266" i="6"/>
  <c r="A267" i="6"/>
  <c r="A265" i="1"/>
  <c r="T264" i="1"/>
  <c r="A265" i="10"/>
  <c r="U264" i="10"/>
  <c r="T265" i="7" l="1"/>
  <c r="A266" i="7"/>
  <c r="A267" i="2"/>
  <c r="T266" i="2"/>
  <c r="T265" i="9"/>
  <c r="A266" i="9"/>
  <c r="Q265" i="5"/>
  <c r="A266" i="5"/>
  <c r="T267" i="6"/>
  <c r="A268" i="6"/>
  <c r="A262" i="8"/>
  <c r="T261" i="8"/>
  <c r="U265" i="10"/>
  <c r="A266" i="10"/>
  <c r="T265" i="1"/>
  <c r="A266" i="1"/>
  <c r="A267" i="9" l="1"/>
  <c r="T266" i="9"/>
  <c r="A268" i="2"/>
  <c r="T267" i="2"/>
  <c r="T262" i="8"/>
  <c r="A263" i="8"/>
  <c r="T266" i="1"/>
  <c r="A267" i="1"/>
  <c r="Q266" i="5"/>
  <c r="A267" i="5"/>
  <c r="A267" i="7"/>
  <c r="T266" i="7"/>
  <c r="A269" i="6"/>
  <c r="T268" i="6"/>
  <c r="U266" i="10"/>
  <c r="A267" i="10"/>
  <c r="T263" i="8" l="1"/>
  <c r="A264" i="8"/>
  <c r="T268" i="2"/>
  <c r="A269" i="2"/>
  <c r="A268" i="10"/>
  <c r="U267" i="10"/>
  <c r="A268" i="1"/>
  <c r="T267" i="1"/>
  <c r="A268" i="7"/>
  <c r="T267" i="7"/>
  <c r="Q267" i="5"/>
  <c r="A268" i="5"/>
  <c r="A278" i="6"/>
  <c r="T269" i="6"/>
  <c r="A268" i="9"/>
  <c r="T267" i="9"/>
  <c r="A269" i="5" l="1"/>
  <c r="Q268" i="5"/>
  <c r="T268" i="9"/>
  <c r="A269" i="9"/>
  <c r="A265" i="8"/>
  <c r="T264" i="8"/>
  <c r="A269" i="10"/>
  <c r="U268" i="10"/>
  <c r="T269" i="2"/>
  <c r="A278" i="2"/>
  <c r="A269" i="7"/>
  <c r="T268" i="7"/>
  <c r="A279" i="6"/>
  <c r="T278" i="6"/>
  <c r="A269" i="1"/>
  <c r="T268" i="1"/>
  <c r="A274" i="8" l="1"/>
  <c r="T265" i="8"/>
  <c r="A278" i="9"/>
  <c r="T269" i="9"/>
  <c r="A278" i="7"/>
  <c r="T269" i="7"/>
  <c r="A279" i="2"/>
  <c r="T278" i="2"/>
  <c r="A278" i="1"/>
  <c r="T269" i="1"/>
  <c r="A280" i="6"/>
  <c r="T279" i="6"/>
  <c r="A278" i="10"/>
  <c r="U269" i="10"/>
  <c r="A278" i="5"/>
  <c r="Q269" i="5"/>
  <c r="A279" i="7" l="1"/>
  <c r="T278" i="7"/>
  <c r="A279" i="9"/>
  <c r="T278" i="9"/>
  <c r="A279" i="5"/>
  <c r="Q278" i="5"/>
  <c r="A281" i="6"/>
  <c r="T280" i="6"/>
  <c r="A279" i="1"/>
  <c r="T278" i="1"/>
  <c r="A279" i="10"/>
  <c r="U278" i="10"/>
  <c r="T279" i="2"/>
  <c r="A280" i="2"/>
  <c r="A275" i="8"/>
  <c r="T274" i="8"/>
  <c r="Q279" i="5" l="1"/>
  <c r="A280" i="5"/>
  <c r="T279" i="9"/>
  <c r="A280" i="9"/>
  <c r="U279" i="10"/>
  <c r="A280" i="10"/>
  <c r="T275" i="8"/>
  <c r="A276" i="8"/>
  <c r="A280" i="1"/>
  <c r="T279" i="1"/>
  <c r="T280" i="2"/>
  <c r="A281" i="2"/>
  <c r="T281" i="6"/>
  <c r="A282" i="6"/>
  <c r="T279" i="7"/>
  <c r="A280" i="7"/>
  <c r="U280" i="10" l="1"/>
  <c r="A281" i="10"/>
  <c r="A282" i="2"/>
  <c r="T281" i="2"/>
  <c r="T280" i="7"/>
  <c r="A281" i="7"/>
  <c r="T282" i="6"/>
  <c r="A283" i="6"/>
  <c r="Q280" i="5"/>
  <c r="A281" i="5"/>
  <c r="T280" i="9"/>
  <c r="A281" i="9"/>
  <c r="A281" i="1"/>
  <c r="T280" i="1"/>
  <c r="T276" i="8"/>
  <c r="A277" i="8"/>
  <c r="T281" i="7" l="1"/>
  <c r="A282" i="7"/>
  <c r="A278" i="8"/>
  <c r="T277" i="8"/>
  <c r="A283" i="2"/>
  <c r="T282" i="2"/>
  <c r="Q281" i="5"/>
  <c r="A282" i="5"/>
  <c r="T283" i="6"/>
  <c r="A284" i="6"/>
  <c r="U281" i="10"/>
  <c r="A282" i="10"/>
  <c r="T281" i="9"/>
  <c r="A282" i="9"/>
  <c r="T281" i="1"/>
  <c r="A282" i="1"/>
  <c r="U282" i="10" l="1"/>
  <c r="A283" i="10"/>
  <c r="T278" i="8"/>
  <c r="A279" i="8"/>
  <c r="A284" i="2"/>
  <c r="T283" i="2"/>
  <c r="A285" i="6"/>
  <c r="T284" i="6"/>
  <c r="Q282" i="5"/>
  <c r="A283" i="5"/>
  <c r="A283" i="7"/>
  <c r="T282" i="7"/>
  <c r="T282" i="1"/>
  <c r="A283" i="1"/>
  <c r="A283" i="9"/>
  <c r="T282" i="9"/>
  <c r="A285" i="2" l="1"/>
  <c r="T284" i="2"/>
  <c r="T279" i="8"/>
  <c r="A280" i="8"/>
  <c r="A284" i="10"/>
  <c r="U283" i="10"/>
  <c r="A284" i="7"/>
  <c r="T283" i="7"/>
  <c r="A284" i="5"/>
  <c r="Q283" i="5"/>
  <c r="A284" i="9"/>
  <c r="T283" i="9"/>
  <c r="A284" i="1"/>
  <c r="T283" i="1"/>
  <c r="A286" i="6"/>
  <c r="T285" i="6"/>
  <c r="A285" i="10" l="1"/>
  <c r="U284" i="10"/>
  <c r="A285" i="9"/>
  <c r="T284" i="9"/>
  <c r="A287" i="6"/>
  <c r="T286" i="6"/>
  <c r="A281" i="8"/>
  <c r="T280" i="8"/>
  <c r="A285" i="5"/>
  <c r="Q284" i="5"/>
  <c r="A285" i="1"/>
  <c r="T284" i="1"/>
  <c r="A285" i="7"/>
  <c r="T284" i="7"/>
  <c r="T285" i="2"/>
  <c r="A286" i="2"/>
  <c r="T287" i="6" l="1"/>
  <c r="A288" i="6"/>
  <c r="T285" i="9"/>
  <c r="A286" i="9"/>
  <c r="A286" i="1"/>
  <c r="T285" i="1"/>
  <c r="T286" i="2"/>
  <c r="A287" i="2"/>
  <c r="Q285" i="5"/>
  <c r="A286" i="5"/>
  <c r="T285" i="7"/>
  <c r="A286" i="7"/>
  <c r="A282" i="8"/>
  <c r="T281" i="8"/>
  <c r="A286" i="10"/>
  <c r="U285" i="10"/>
  <c r="T286" i="7" l="1"/>
  <c r="A287" i="7"/>
  <c r="A287" i="1"/>
  <c r="T286" i="1"/>
  <c r="T286" i="9"/>
  <c r="A287" i="9"/>
  <c r="A288" i="2"/>
  <c r="T287" i="2"/>
  <c r="T288" i="6"/>
  <c r="A289" i="6"/>
  <c r="Q286" i="5"/>
  <c r="A287" i="5"/>
  <c r="A287" i="10"/>
  <c r="U286" i="10"/>
  <c r="A283" i="8"/>
  <c r="T282" i="8"/>
  <c r="T287" i="9" l="1"/>
  <c r="A288" i="9"/>
  <c r="T287" i="1"/>
  <c r="A288" i="1"/>
  <c r="T289" i="6"/>
  <c r="A290" i="6"/>
  <c r="T283" i="8"/>
  <c r="A284" i="8"/>
  <c r="T287" i="7"/>
  <c r="A288" i="7"/>
  <c r="Q287" i="5"/>
  <c r="A288" i="5"/>
  <c r="U287" i="10"/>
  <c r="A288" i="10"/>
  <c r="T288" i="2"/>
  <c r="A289" i="2"/>
  <c r="Q288" i="5" l="1"/>
  <c r="A289" i="5"/>
  <c r="A291" i="6"/>
  <c r="T290" i="6"/>
  <c r="T289" i="2"/>
  <c r="A290" i="2"/>
  <c r="A289" i="7"/>
  <c r="T288" i="7"/>
  <c r="U288" i="10"/>
  <c r="A289" i="10"/>
  <c r="A289" i="9"/>
  <c r="T288" i="9"/>
  <c r="T288" i="1"/>
  <c r="A289" i="1"/>
  <c r="T284" i="8"/>
  <c r="A285" i="8"/>
  <c r="A290" i="9" l="1"/>
  <c r="T289" i="9"/>
  <c r="A292" i="6"/>
  <c r="T291" i="6"/>
  <c r="A291" i="2"/>
  <c r="T290" i="2"/>
  <c r="A286" i="8"/>
  <c r="T285" i="8"/>
  <c r="A290" i="1"/>
  <c r="T289" i="1"/>
  <c r="A290" i="5"/>
  <c r="Q289" i="5"/>
  <c r="A290" i="10"/>
  <c r="U289" i="10"/>
  <c r="A290" i="7"/>
  <c r="T289" i="7"/>
  <c r="T291" i="2" l="1"/>
  <c r="A292" i="2"/>
  <c r="A291" i="1"/>
  <c r="T290" i="1"/>
  <c r="A291" i="5"/>
  <c r="Q290" i="5"/>
  <c r="A291" i="7"/>
  <c r="T290" i="7"/>
  <c r="A293" i="6"/>
  <c r="T292" i="6"/>
  <c r="A291" i="10"/>
  <c r="U290" i="10"/>
  <c r="A287" i="8"/>
  <c r="T286" i="8"/>
  <c r="A291" i="9"/>
  <c r="T290" i="9"/>
  <c r="Q291" i="5" l="1"/>
  <c r="A292" i="5"/>
  <c r="T291" i="9"/>
  <c r="A292" i="9"/>
  <c r="T293" i="6"/>
  <c r="A294" i="6"/>
  <c r="A292" i="1"/>
  <c r="T291" i="1"/>
  <c r="T292" i="2"/>
  <c r="A293" i="2"/>
  <c r="A292" i="10"/>
  <c r="U291" i="10"/>
  <c r="T287" i="8"/>
  <c r="A288" i="8"/>
  <c r="T291" i="7"/>
  <c r="A292" i="7"/>
  <c r="T294" i="6" l="1"/>
  <c r="A295" i="6"/>
  <c r="A293" i="10"/>
  <c r="U292" i="10"/>
  <c r="T292" i="7"/>
  <c r="A293" i="7"/>
  <c r="T292" i="9"/>
  <c r="A293" i="9"/>
  <c r="Q292" i="5"/>
  <c r="A293" i="5"/>
  <c r="A294" i="2"/>
  <c r="T293" i="2"/>
  <c r="T288" i="8"/>
  <c r="A289" i="8"/>
  <c r="A293" i="1"/>
  <c r="T292" i="1"/>
  <c r="T293" i="1" l="1"/>
  <c r="A294" i="1"/>
  <c r="U293" i="10"/>
  <c r="A294" i="10"/>
  <c r="T293" i="7"/>
  <c r="A294" i="7"/>
  <c r="Q293" i="5"/>
  <c r="A294" i="5"/>
  <c r="T295" i="6"/>
  <c r="A296" i="6"/>
  <c r="A295" i="2"/>
  <c r="T294" i="2"/>
  <c r="A290" i="8"/>
  <c r="T289" i="8"/>
  <c r="T293" i="9"/>
  <c r="A294" i="9"/>
  <c r="A295" i="7" l="1"/>
  <c r="T294" i="7"/>
  <c r="T295" i="2"/>
  <c r="A296" i="2"/>
  <c r="A295" i="9"/>
  <c r="T294" i="9"/>
  <c r="U294" i="10"/>
  <c r="A295" i="10"/>
  <c r="Q294" i="5"/>
  <c r="A295" i="5"/>
  <c r="T294" i="1"/>
  <c r="A295" i="1"/>
  <c r="A297" i="6"/>
  <c r="T296" i="6"/>
  <c r="T290" i="8"/>
  <c r="A291" i="8"/>
  <c r="A296" i="5" l="1"/>
  <c r="Q295" i="5"/>
  <c r="A296" i="1"/>
  <c r="T295" i="1"/>
  <c r="A296" i="9"/>
  <c r="T295" i="9"/>
  <c r="T291" i="8"/>
  <c r="A292" i="8"/>
  <c r="T296" i="2"/>
  <c r="A297" i="2"/>
  <c r="A296" i="10"/>
  <c r="U295" i="10"/>
  <c r="A298" i="6"/>
  <c r="T297" i="6"/>
  <c r="A296" i="7"/>
  <c r="T295" i="7"/>
  <c r="T297" i="2" l="1"/>
  <c r="A298" i="2"/>
  <c r="A297" i="1"/>
  <c r="T296" i="1"/>
  <c r="A297" i="9"/>
  <c r="T296" i="9"/>
  <c r="A293" i="8"/>
  <c r="T292" i="8"/>
  <c r="A297" i="10"/>
  <c r="U296" i="10"/>
  <c r="A297" i="7"/>
  <c r="T296" i="7"/>
  <c r="A299" i="6"/>
  <c r="T298" i="6"/>
  <c r="A297" i="5"/>
  <c r="Q296" i="5"/>
  <c r="A298" i="1" l="1"/>
  <c r="T297" i="1"/>
  <c r="T297" i="7"/>
  <c r="A298" i="7"/>
  <c r="T298" i="2"/>
  <c r="A299" i="2"/>
  <c r="T297" i="9"/>
  <c r="A298" i="9"/>
  <c r="Q297" i="5"/>
  <c r="A298" i="5"/>
  <c r="U297" i="10"/>
  <c r="A298" i="10"/>
  <c r="T299" i="6"/>
  <c r="A300" i="6"/>
  <c r="A294" i="8"/>
  <c r="T293" i="8"/>
  <c r="A300" i="2" l="1"/>
  <c r="T299" i="2"/>
  <c r="A299" i="10"/>
  <c r="U298" i="10"/>
  <c r="Q298" i="5"/>
  <c r="A299" i="5"/>
  <c r="A295" i="8"/>
  <c r="T294" i="8"/>
  <c r="T298" i="9"/>
  <c r="A299" i="9"/>
  <c r="T298" i="7"/>
  <c r="A299" i="7"/>
  <c r="T300" i="6"/>
  <c r="A301" i="6"/>
  <c r="A299" i="1"/>
  <c r="T298" i="1"/>
  <c r="T299" i="9" l="1"/>
  <c r="A300" i="9"/>
  <c r="U299" i="10"/>
  <c r="A300" i="10"/>
  <c r="T299" i="7"/>
  <c r="A300" i="7"/>
  <c r="T301" i="6"/>
  <c r="A302" i="6"/>
  <c r="Q299" i="5"/>
  <c r="A300" i="5"/>
  <c r="T299" i="1"/>
  <c r="A300" i="1"/>
  <c r="T295" i="8"/>
  <c r="A296" i="8"/>
  <c r="A301" i="2"/>
  <c r="T300" i="2"/>
  <c r="A301" i="7" l="1"/>
  <c r="T300" i="7"/>
  <c r="T300" i="1"/>
  <c r="A301" i="1"/>
  <c r="U300" i="10"/>
  <c r="A301" i="10"/>
  <c r="T296" i="8"/>
  <c r="A297" i="8"/>
  <c r="A301" i="9"/>
  <c r="T300" i="9"/>
  <c r="Q300" i="5"/>
  <c r="A301" i="5"/>
  <c r="A302" i="2"/>
  <c r="T301" i="2"/>
  <c r="A303" i="6"/>
  <c r="T302" i="6"/>
  <c r="A302" i="10" l="1"/>
  <c r="U301" i="10"/>
  <c r="A302" i="5"/>
  <c r="Q301" i="5"/>
  <c r="A302" i="1"/>
  <c r="T301" i="1"/>
  <c r="A298" i="8"/>
  <c r="T297" i="8"/>
  <c r="A304" i="6"/>
  <c r="T303" i="6"/>
  <c r="A302" i="9"/>
  <c r="T301" i="9"/>
  <c r="T302" i="2"/>
  <c r="A303" i="2"/>
  <c r="A302" i="7"/>
  <c r="T301" i="7"/>
  <c r="T302" i="1" l="1"/>
  <c r="A303" i="1"/>
  <c r="A303" i="5"/>
  <c r="Q302" i="5"/>
  <c r="A303" i="9"/>
  <c r="T302" i="9"/>
  <c r="A303" i="7"/>
  <c r="T302" i="7"/>
  <c r="A305" i="6"/>
  <c r="T304" i="6"/>
  <c r="T303" i="2"/>
  <c r="A304" i="2"/>
  <c r="A299" i="8"/>
  <c r="T298" i="8"/>
  <c r="A303" i="10"/>
  <c r="U302" i="10"/>
  <c r="T304" i="2" l="1"/>
  <c r="A305" i="2"/>
  <c r="T303" i="9"/>
  <c r="A304" i="9"/>
  <c r="Q303" i="5"/>
  <c r="A304" i="5"/>
  <c r="A304" i="1"/>
  <c r="T303" i="1"/>
  <c r="U303" i="10"/>
  <c r="A304" i="10"/>
  <c r="T305" i="6"/>
  <c r="A306" i="6"/>
  <c r="T299" i="8"/>
  <c r="A300" i="8"/>
  <c r="T303" i="7"/>
  <c r="A304" i="7"/>
  <c r="Q304" i="5" l="1"/>
  <c r="A305" i="5"/>
  <c r="T304" i="7"/>
  <c r="A305" i="7"/>
  <c r="T304" i="9"/>
  <c r="A305" i="9"/>
  <c r="T300" i="8"/>
  <c r="A301" i="8"/>
  <c r="A306" i="2"/>
  <c r="T305" i="2"/>
  <c r="T306" i="6"/>
  <c r="A307" i="6"/>
  <c r="U304" i="10"/>
  <c r="A305" i="10"/>
  <c r="A305" i="1"/>
  <c r="T304" i="1"/>
  <c r="T305" i="9" l="1"/>
  <c r="A306" i="9"/>
  <c r="T307" i="6"/>
  <c r="A308" i="6"/>
  <c r="T305" i="1"/>
  <c r="A306" i="1"/>
  <c r="Q305" i="5"/>
  <c r="A306" i="5"/>
  <c r="T305" i="7"/>
  <c r="A306" i="7"/>
  <c r="A307" i="2"/>
  <c r="T306" i="2"/>
  <c r="U305" i="10"/>
  <c r="A306" i="10"/>
  <c r="A302" i="8"/>
  <c r="T301" i="8"/>
  <c r="T306" i="1" l="1"/>
  <c r="A307" i="1"/>
  <c r="T308" i="6"/>
  <c r="A317" i="6"/>
  <c r="A308" i="2"/>
  <c r="T307" i="2"/>
  <c r="T302" i="8"/>
  <c r="A303" i="8"/>
  <c r="Q306" i="5"/>
  <c r="A307" i="5"/>
  <c r="A307" i="9"/>
  <c r="T306" i="9"/>
  <c r="A307" i="7"/>
  <c r="T306" i="7"/>
  <c r="U306" i="10"/>
  <c r="A307" i="10"/>
  <c r="A308" i="9" l="1"/>
  <c r="T307" i="9"/>
  <c r="A317" i="2"/>
  <c r="T308" i="2"/>
  <c r="T317" i="6"/>
  <c r="A318" i="6"/>
  <c r="T303" i="8"/>
  <c r="A304" i="8"/>
  <c r="A308" i="1"/>
  <c r="T307" i="1"/>
  <c r="A308" i="10"/>
  <c r="U307" i="10"/>
  <c r="A308" i="5"/>
  <c r="Q307" i="5"/>
  <c r="A308" i="7"/>
  <c r="T307" i="7"/>
  <c r="A319" i="6" l="1"/>
  <c r="T318" i="6"/>
  <c r="A317" i="10"/>
  <c r="U308" i="10"/>
  <c r="A318" i="2"/>
  <c r="T317" i="2"/>
  <c r="T304" i="8"/>
  <c r="A313" i="8"/>
  <c r="A317" i="7"/>
  <c r="T308" i="7"/>
  <c r="T308" i="1"/>
  <c r="A317" i="1"/>
  <c r="A317" i="5"/>
  <c r="Q308" i="5"/>
  <c r="A317" i="9"/>
  <c r="T308" i="9"/>
  <c r="A318" i="1" l="1"/>
  <c r="T317" i="1"/>
  <c r="U317" i="10"/>
  <c r="A318" i="10"/>
  <c r="A318" i="9"/>
  <c r="T317" i="9"/>
  <c r="T313" i="8"/>
  <c r="A314" i="8"/>
  <c r="A319" i="2"/>
  <c r="T318" i="2"/>
  <c r="A318" i="7"/>
  <c r="T317" i="7"/>
  <c r="A318" i="5"/>
  <c r="Q317" i="5"/>
  <c r="A320" i="6"/>
  <c r="T319" i="6"/>
  <c r="A321" i="6" l="1"/>
  <c r="T320" i="6"/>
  <c r="A319" i="9"/>
  <c r="T318" i="9"/>
  <c r="A319" i="10"/>
  <c r="U318" i="10"/>
  <c r="A315" i="8"/>
  <c r="T314" i="8"/>
  <c r="A319" i="7"/>
  <c r="T318" i="7"/>
  <c r="A320" i="2"/>
  <c r="T319" i="2"/>
  <c r="Q318" i="5"/>
  <c r="A319" i="5"/>
  <c r="A319" i="1"/>
  <c r="T318" i="1"/>
  <c r="A320" i="10" l="1"/>
  <c r="U319" i="10"/>
  <c r="T319" i="9"/>
  <c r="A320" i="9"/>
  <c r="T320" i="2"/>
  <c r="A321" i="2"/>
  <c r="A320" i="1"/>
  <c r="T319" i="1"/>
  <c r="T319" i="7"/>
  <c r="A320" i="7"/>
  <c r="Q319" i="5"/>
  <c r="A320" i="5"/>
  <c r="A316" i="8"/>
  <c r="T315" i="8"/>
  <c r="T321" i="6"/>
  <c r="A322" i="6"/>
  <c r="Q320" i="5" l="1"/>
  <c r="A321" i="5"/>
  <c r="T320" i="7"/>
  <c r="A321" i="7"/>
  <c r="T321" i="2"/>
  <c r="A322" i="2"/>
  <c r="T322" i="6"/>
  <c r="A323" i="6"/>
  <c r="T320" i="9"/>
  <c r="A321" i="9"/>
  <c r="A317" i="8"/>
  <c r="T316" i="8"/>
  <c r="A321" i="1"/>
  <c r="T320" i="1"/>
  <c r="A321" i="10"/>
  <c r="U320" i="10"/>
  <c r="A323" i="2" l="1"/>
  <c r="T322" i="2"/>
  <c r="A322" i="9"/>
  <c r="T321" i="9"/>
  <c r="T317" i="8"/>
  <c r="A318" i="8"/>
  <c r="T321" i="7"/>
  <c r="A322" i="7"/>
  <c r="A322" i="10"/>
  <c r="U321" i="10"/>
  <c r="T323" i="6"/>
  <c r="A324" i="6"/>
  <c r="Q321" i="5"/>
  <c r="A322" i="5"/>
  <c r="T321" i="1"/>
  <c r="A322" i="1"/>
  <c r="T318" i="8" l="1"/>
  <c r="A319" i="8"/>
  <c r="T322" i="9"/>
  <c r="A323" i="9"/>
  <c r="A325" i="6"/>
  <c r="T324" i="6"/>
  <c r="T322" i="1"/>
  <c r="A323" i="1"/>
  <c r="A323" i="5"/>
  <c r="Q322" i="5"/>
  <c r="A323" i="7"/>
  <c r="T322" i="7"/>
  <c r="U322" i="10"/>
  <c r="A323" i="10"/>
  <c r="A324" i="2"/>
  <c r="T323" i="2"/>
  <c r="A324" i="9" l="1"/>
  <c r="T323" i="9"/>
  <c r="A324" i="7"/>
  <c r="T323" i="7"/>
  <c r="A324" i="5"/>
  <c r="Q323" i="5"/>
  <c r="A320" i="8"/>
  <c r="T319" i="8"/>
  <c r="A326" i="6"/>
  <c r="T325" i="6"/>
  <c r="A325" i="2"/>
  <c r="T324" i="2"/>
  <c r="U323" i="10"/>
  <c r="A324" i="10"/>
  <c r="A324" i="1"/>
  <c r="T323" i="1"/>
  <c r="A326" i="2" l="1"/>
  <c r="T325" i="2"/>
  <c r="A327" i="6"/>
  <c r="T326" i="6"/>
  <c r="A325" i="10"/>
  <c r="U324" i="10"/>
  <c r="Q324" i="5"/>
  <c r="A325" i="5"/>
  <c r="A325" i="1"/>
  <c r="T324" i="1"/>
  <c r="A325" i="7"/>
  <c r="T324" i="7"/>
  <c r="A321" i="8"/>
  <c r="T320" i="8"/>
  <c r="A325" i="9"/>
  <c r="T324" i="9"/>
  <c r="T325" i="7" l="1"/>
  <c r="A326" i="7"/>
  <c r="A326" i="1"/>
  <c r="T325" i="1"/>
  <c r="Q325" i="5"/>
  <c r="A326" i="5"/>
  <c r="A326" i="10"/>
  <c r="U325" i="10"/>
  <c r="T325" i="9"/>
  <c r="A326" i="9"/>
  <c r="T327" i="6"/>
  <c r="A328" i="6"/>
  <c r="T321" i="8"/>
  <c r="A322" i="8"/>
  <c r="T326" i="2"/>
  <c r="A327" i="2"/>
  <c r="Q326" i="5" l="1"/>
  <c r="A327" i="5"/>
  <c r="A327" i="1"/>
  <c r="T326" i="1"/>
  <c r="T328" i="6"/>
  <c r="A329" i="6"/>
  <c r="T327" i="2"/>
  <c r="A328" i="2"/>
  <c r="T322" i="8"/>
  <c r="A323" i="8"/>
  <c r="T326" i="7"/>
  <c r="A327" i="7"/>
  <c r="T326" i="9"/>
  <c r="A327" i="9"/>
  <c r="A327" i="10"/>
  <c r="U326" i="10"/>
  <c r="T327" i="7" l="1"/>
  <c r="A328" i="7"/>
  <c r="T327" i="1"/>
  <c r="A328" i="1"/>
  <c r="T329" i="6"/>
  <c r="A330" i="6"/>
  <c r="A328" i="9"/>
  <c r="T327" i="9"/>
  <c r="Q327" i="5"/>
  <c r="A328" i="5"/>
  <c r="A324" i="8"/>
  <c r="T323" i="8"/>
  <c r="A328" i="10"/>
  <c r="U327" i="10"/>
  <c r="A329" i="2"/>
  <c r="T328" i="2"/>
  <c r="T324" i="8" l="1"/>
  <c r="A325" i="8"/>
  <c r="A331" i="6"/>
  <c r="T330" i="6"/>
  <c r="T328" i="1"/>
  <c r="A329" i="1"/>
  <c r="A329" i="7"/>
  <c r="T328" i="7"/>
  <c r="A329" i="5"/>
  <c r="Q328" i="5"/>
  <c r="A330" i="2"/>
  <c r="T329" i="2"/>
  <c r="U328" i="10"/>
  <c r="A329" i="10"/>
  <c r="T328" i="9"/>
  <c r="A329" i="9"/>
  <c r="T330" i="2" l="1"/>
  <c r="A331" i="2"/>
  <c r="A332" i="6"/>
  <c r="T331" i="6"/>
  <c r="A330" i="1"/>
  <c r="T329" i="1"/>
  <c r="A330" i="9"/>
  <c r="T329" i="9"/>
  <c r="U329" i="10"/>
  <c r="A330" i="10"/>
  <c r="T325" i="8"/>
  <c r="A326" i="8"/>
  <c r="A330" i="5"/>
  <c r="Q329" i="5"/>
  <c r="A330" i="7"/>
  <c r="T329" i="7"/>
  <c r="A331" i="1" l="1"/>
  <c r="T330" i="1"/>
  <c r="A333" i="6"/>
  <c r="T332" i="6"/>
  <c r="A327" i="8"/>
  <c r="T326" i="8"/>
  <c r="A331" i="10"/>
  <c r="U330" i="10"/>
  <c r="T331" i="2"/>
  <c r="A332" i="2"/>
  <c r="A331" i="7"/>
  <c r="T330" i="7"/>
  <c r="Q330" i="5"/>
  <c r="A331" i="5"/>
  <c r="A331" i="9"/>
  <c r="T330" i="9"/>
  <c r="A328" i="8" l="1"/>
  <c r="T327" i="8"/>
  <c r="T333" i="6"/>
  <c r="A334" i="6"/>
  <c r="T331" i="7"/>
  <c r="A332" i="7"/>
  <c r="T332" i="2"/>
  <c r="A333" i="2"/>
  <c r="T331" i="9"/>
  <c r="A332" i="9"/>
  <c r="Q331" i="5"/>
  <c r="A332" i="5"/>
  <c r="A332" i="10"/>
  <c r="U331" i="10"/>
  <c r="A332" i="1"/>
  <c r="T331" i="1"/>
  <c r="Q332" i="5" l="1"/>
  <c r="A333" i="5"/>
  <c r="T332" i="7"/>
  <c r="A333" i="7"/>
  <c r="T334" i="6"/>
  <c r="A335" i="6"/>
  <c r="T333" i="2"/>
  <c r="A334" i="2"/>
  <c r="T332" i="9"/>
  <c r="A333" i="9"/>
  <c r="A333" i="1"/>
  <c r="T332" i="1"/>
  <c r="U332" i="10"/>
  <c r="A333" i="10"/>
  <c r="A329" i="8"/>
  <c r="T328" i="8"/>
  <c r="T335" i="6" l="1"/>
  <c r="A336" i="6"/>
  <c r="A334" i="9"/>
  <c r="T333" i="9"/>
  <c r="T333" i="7"/>
  <c r="A334" i="7"/>
  <c r="A334" i="10"/>
  <c r="U333" i="10"/>
  <c r="Q333" i="5"/>
  <c r="A334" i="5"/>
  <c r="T333" i="1"/>
  <c r="A334" i="1"/>
  <c r="T329" i="8"/>
  <c r="A330" i="8"/>
  <c r="A335" i="2"/>
  <c r="T334" i="2"/>
  <c r="T334" i="1" l="1"/>
  <c r="A335" i="1"/>
  <c r="T334" i="9"/>
  <c r="A335" i="9"/>
  <c r="A335" i="5"/>
  <c r="Q334" i="5"/>
  <c r="T335" i="2"/>
  <c r="A336" i="2"/>
  <c r="A337" i="6"/>
  <c r="T336" i="6"/>
  <c r="A335" i="7"/>
  <c r="T334" i="7"/>
  <c r="T330" i="8"/>
  <c r="A331" i="8"/>
  <c r="U334" i="10"/>
  <c r="A335" i="10"/>
  <c r="A336" i="5" l="1"/>
  <c r="Q335" i="5"/>
  <c r="A336" i="7"/>
  <c r="T335" i="7"/>
  <c r="A336" i="9"/>
  <c r="T335" i="9"/>
  <c r="A332" i="8"/>
  <c r="T331" i="8"/>
  <c r="A336" i="1"/>
  <c r="T335" i="1"/>
  <c r="U335" i="10"/>
  <c r="A336" i="10"/>
  <c r="A338" i="6"/>
  <c r="T337" i="6"/>
  <c r="A337" i="2"/>
  <c r="T336" i="2"/>
  <c r="A337" i="10" l="1"/>
  <c r="U336" i="10"/>
  <c r="A337" i="7"/>
  <c r="T336" i="7"/>
  <c r="T337" i="2"/>
  <c r="A338" i="2"/>
  <c r="A337" i="9"/>
  <c r="T336" i="9"/>
  <c r="T336" i="1"/>
  <c r="A337" i="1"/>
  <c r="A339" i="6"/>
  <c r="T338" i="6"/>
  <c r="A333" i="8"/>
  <c r="T332" i="8"/>
  <c r="Q336" i="5"/>
  <c r="A337" i="5"/>
  <c r="T339" i="6" l="1"/>
  <c r="A340" i="6"/>
  <c r="T337" i="7"/>
  <c r="A338" i="7"/>
  <c r="A338" i="1"/>
  <c r="T337" i="1"/>
  <c r="T338" i="2"/>
  <c r="A339" i="2"/>
  <c r="Q337" i="5"/>
  <c r="A338" i="5"/>
  <c r="T333" i="8"/>
  <c r="A334" i="8"/>
  <c r="T337" i="9"/>
  <c r="A338" i="9"/>
  <c r="A338" i="10"/>
  <c r="U337" i="10"/>
  <c r="T334" i="8" l="1"/>
  <c r="A335" i="8"/>
  <c r="Q338" i="5"/>
  <c r="A339" i="5"/>
  <c r="U338" i="10"/>
  <c r="A339" i="10"/>
  <c r="T338" i="9"/>
  <c r="A339" i="9"/>
  <c r="T340" i="6"/>
  <c r="A341" i="6"/>
  <c r="A339" i="1"/>
  <c r="T338" i="1"/>
  <c r="T338" i="7"/>
  <c r="A339" i="7"/>
  <c r="T339" i="2"/>
  <c r="A340" i="2"/>
  <c r="U339" i="10" l="1"/>
  <c r="A340" i="10"/>
  <c r="T339" i="1"/>
  <c r="A340" i="1"/>
  <c r="T341" i="6"/>
  <c r="A342" i="6"/>
  <c r="T339" i="7"/>
  <c r="A340" i="7"/>
  <c r="A336" i="8"/>
  <c r="T335" i="8"/>
  <c r="A341" i="2"/>
  <c r="T340" i="2"/>
  <c r="Q339" i="5"/>
  <c r="A340" i="5"/>
  <c r="A340" i="9"/>
  <c r="T339" i="9"/>
  <c r="A342" i="2" l="1"/>
  <c r="T341" i="2"/>
  <c r="T340" i="9"/>
  <c r="A341" i="9"/>
  <c r="A341" i="7"/>
  <c r="T340" i="7"/>
  <c r="U340" i="10"/>
  <c r="A341" i="10"/>
  <c r="A343" i="6"/>
  <c r="T342" i="6"/>
  <c r="T340" i="1"/>
  <c r="A341" i="1"/>
  <c r="T336" i="8"/>
  <c r="A337" i="8"/>
  <c r="A341" i="5"/>
  <c r="Q340" i="5"/>
  <c r="A342" i="1" l="1"/>
  <c r="T341" i="1"/>
  <c r="A342" i="9"/>
  <c r="T341" i="9"/>
  <c r="A342" i="7"/>
  <c r="T341" i="7"/>
  <c r="A342" i="5"/>
  <c r="Q341" i="5"/>
  <c r="T337" i="8"/>
  <c r="A338" i="8"/>
  <c r="U341" i="10"/>
  <c r="A342" i="10"/>
  <c r="A344" i="6"/>
  <c r="T343" i="6"/>
  <c r="A343" i="2"/>
  <c r="T342" i="2"/>
  <c r="A343" i="10" l="1"/>
  <c r="U342" i="10"/>
  <c r="A339" i="8"/>
  <c r="T338" i="8"/>
  <c r="A343" i="9"/>
  <c r="T342" i="9"/>
  <c r="A344" i="2"/>
  <c r="T343" i="2"/>
  <c r="A343" i="7"/>
  <c r="T342" i="7"/>
  <c r="A345" i="6"/>
  <c r="T344" i="6"/>
  <c r="Q342" i="5"/>
  <c r="A343" i="5"/>
  <c r="A343" i="1"/>
  <c r="T342" i="1"/>
  <c r="T343" i="9" l="1"/>
  <c r="A344" i="9"/>
  <c r="A340" i="8"/>
  <c r="T339" i="8"/>
  <c r="Q343" i="5"/>
  <c r="A344" i="5"/>
  <c r="T345" i="6"/>
  <c r="A346" i="6"/>
  <c r="A344" i="1"/>
  <c r="T343" i="1"/>
  <c r="T343" i="7"/>
  <c r="A344" i="7"/>
  <c r="T344" i="2"/>
  <c r="A345" i="2"/>
  <c r="A344" i="10"/>
  <c r="U343" i="10"/>
  <c r="Q344" i="5" l="1"/>
  <c r="A345" i="5"/>
  <c r="A341" i="8"/>
  <c r="T340" i="8"/>
  <c r="U344" i="10"/>
  <c r="A345" i="10"/>
  <c r="T345" i="2"/>
  <c r="A346" i="2"/>
  <c r="T344" i="9"/>
  <c r="A345" i="9"/>
  <c r="T344" i="7"/>
  <c r="A345" i="7"/>
  <c r="A345" i="1"/>
  <c r="T344" i="1"/>
  <c r="T346" i="6"/>
  <c r="A356" i="6"/>
  <c r="U345" i="10" l="1"/>
  <c r="A346" i="10"/>
  <c r="T341" i="8"/>
  <c r="A342" i="8"/>
  <c r="T345" i="7"/>
  <c r="A346" i="7"/>
  <c r="A357" i="6"/>
  <c r="T356" i="6"/>
  <c r="Q345" i="5"/>
  <c r="A346" i="5"/>
  <c r="A346" i="9"/>
  <c r="T345" i="9"/>
  <c r="A356" i="2"/>
  <c r="T346" i="2"/>
  <c r="T345" i="1"/>
  <c r="A346" i="1"/>
  <c r="T346" i="7" l="1"/>
  <c r="A356" i="7"/>
  <c r="T346" i="1"/>
  <c r="A356" i="1"/>
  <c r="T342" i="8"/>
  <c r="A351" i="8"/>
  <c r="A356" i="10"/>
  <c r="U346" i="10"/>
  <c r="A356" i="9"/>
  <c r="T346" i="9"/>
  <c r="A356" i="5"/>
  <c r="Q346" i="5"/>
  <c r="A357" i="2"/>
  <c r="T356" i="2"/>
  <c r="T357" i="6"/>
  <c r="A358" i="6"/>
  <c r="A357" i="5" l="1"/>
  <c r="Q356" i="5"/>
  <c r="A357" i="1"/>
  <c r="T356" i="1"/>
  <c r="T356" i="7"/>
  <c r="A357" i="7"/>
  <c r="A352" i="8"/>
  <c r="T351" i="8"/>
  <c r="T358" i="6"/>
  <c r="A359" i="6"/>
  <c r="T356" i="9"/>
  <c r="A357" i="9"/>
  <c r="T357" i="2"/>
  <c r="A358" i="2"/>
  <c r="A357" i="10"/>
  <c r="U356" i="10"/>
  <c r="T357" i="7" l="1"/>
  <c r="A358" i="7"/>
  <c r="T357" i="9"/>
  <c r="A358" i="9"/>
  <c r="T357" i="1"/>
  <c r="A358" i="1"/>
  <c r="T358" i="2"/>
  <c r="A359" i="2"/>
  <c r="T359" i="6"/>
  <c r="A360" i="6"/>
  <c r="U357" i="10"/>
  <c r="A358" i="10"/>
  <c r="T352" i="8"/>
  <c r="A353" i="8"/>
  <c r="A358" i="5"/>
  <c r="Q357" i="5"/>
  <c r="T358" i="1" l="1"/>
  <c r="A359" i="1"/>
  <c r="A361" i="6"/>
  <c r="T360" i="6"/>
  <c r="U358" i="10"/>
  <c r="A359" i="10"/>
  <c r="A359" i="5"/>
  <c r="Q358" i="5"/>
  <c r="T353" i="8"/>
  <c r="A354" i="8"/>
  <c r="A359" i="7"/>
  <c r="T358" i="7"/>
  <c r="A359" i="9"/>
  <c r="T358" i="9"/>
  <c r="A360" i="2"/>
  <c r="T359" i="2"/>
  <c r="U359" i="10" l="1"/>
  <c r="A360" i="10"/>
  <c r="A360" i="7"/>
  <c r="T359" i="7"/>
  <c r="A355" i="8"/>
  <c r="T354" i="8"/>
  <c r="A362" i="6"/>
  <c r="T361" i="6"/>
  <c r="A360" i="1"/>
  <c r="T359" i="1"/>
  <c r="A361" i="2"/>
  <c r="T360" i="2"/>
  <c r="T359" i="9"/>
  <c r="A360" i="9"/>
  <c r="A360" i="5"/>
  <c r="Q359" i="5"/>
  <c r="A361" i="7" l="1"/>
  <c r="T360" i="7"/>
  <c r="A362" i="2"/>
  <c r="T361" i="2"/>
  <c r="Q360" i="5"/>
  <c r="A361" i="5"/>
  <c r="A361" i="9"/>
  <c r="T360" i="9"/>
  <c r="U360" i="10"/>
  <c r="A361" i="10"/>
  <c r="A356" i="8"/>
  <c r="T355" i="8"/>
  <c r="A361" i="1"/>
  <c r="T360" i="1"/>
  <c r="A363" i="6"/>
  <c r="T362" i="6"/>
  <c r="Q361" i="5" l="1"/>
  <c r="A362" i="5"/>
  <c r="A362" i="10"/>
  <c r="U361" i="10"/>
  <c r="T362" i="2"/>
  <c r="A363" i="2"/>
  <c r="A357" i="8"/>
  <c r="T356" i="8"/>
  <c r="T363" i="6"/>
  <c r="A364" i="6"/>
  <c r="A362" i="1"/>
  <c r="T361" i="1"/>
  <c r="A362" i="9"/>
  <c r="T361" i="9"/>
  <c r="T361" i="7"/>
  <c r="A362" i="7"/>
  <c r="T363" i="2" l="1"/>
  <c r="A364" i="2"/>
  <c r="T364" i="6"/>
  <c r="A365" i="6"/>
  <c r="A363" i="5"/>
  <c r="Q362" i="5"/>
  <c r="A363" i="1"/>
  <c r="T362" i="1"/>
  <c r="T362" i="7"/>
  <c r="A363" i="7"/>
  <c r="A363" i="10"/>
  <c r="U362" i="10"/>
  <c r="A363" i="9"/>
  <c r="T362" i="9"/>
  <c r="T357" i="8"/>
  <c r="A358" i="8"/>
  <c r="T364" i="2" l="1"/>
  <c r="A365" i="2"/>
  <c r="A364" i="9"/>
  <c r="T363" i="9"/>
  <c r="T363" i="1"/>
  <c r="A364" i="1"/>
  <c r="A364" i="10"/>
  <c r="U363" i="10"/>
  <c r="A364" i="5"/>
  <c r="Q363" i="5"/>
  <c r="T358" i="8"/>
  <c r="A359" i="8"/>
  <c r="T363" i="7"/>
  <c r="A364" i="7"/>
  <c r="T365" i="6"/>
  <c r="A366" i="6"/>
  <c r="A360" i="8" l="1"/>
  <c r="T359" i="8"/>
  <c r="T364" i="1"/>
  <c r="A365" i="1"/>
  <c r="A367" i="6"/>
  <c r="T366" i="6"/>
  <c r="A365" i="5"/>
  <c r="Q364" i="5"/>
  <c r="T364" i="9"/>
  <c r="A365" i="9"/>
  <c r="A365" i="7"/>
  <c r="T364" i="7"/>
  <c r="A366" i="2"/>
  <c r="T365" i="2"/>
  <c r="A365" i="10"/>
  <c r="U364" i="10"/>
  <c r="A366" i="7" l="1"/>
  <c r="T365" i="7"/>
  <c r="A368" i="6"/>
  <c r="T367" i="6"/>
  <c r="T365" i="9"/>
  <c r="A366" i="9"/>
  <c r="A366" i="1"/>
  <c r="T365" i="1"/>
  <c r="U365" i="10"/>
  <c r="A366" i="10"/>
  <c r="A367" i="2"/>
  <c r="T366" i="2"/>
  <c r="A366" i="5"/>
  <c r="Q365" i="5"/>
  <c r="A361" i="8"/>
  <c r="T360" i="8"/>
  <c r="T367" i="2" l="1"/>
  <c r="A368" i="2"/>
  <c r="U366" i="10"/>
  <c r="A367" i="10"/>
  <c r="T361" i="8"/>
  <c r="A362" i="8"/>
  <c r="A369" i="6"/>
  <c r="T368" i="6"/>
  <c r="Q366" i="5"/>
  <c r="A367" i="5"/>
  <c r="A367" i="1"/>
  <c r="T366" i="1"/>
  <c r="A367" i="7"/>
  <c r="T366" i="7"/>
  <c r="T366" i="9"/>
  <c r="A367" i="9"/>
  <c r="A368" i="10" l="1"/>
  <c r="U367" i="10"/>
  <c r="A368" i="1"/>
  <c r="T367" i="1"/>
  <c r="A368" i="9"/>
  <c r="T367" i="9"/>
  <c r="Q367" i="5"/>
  <c r="A368" i="5"/>
  <c r="T362" i="8"/>
  <c r="A363" i="8"/>
  <c r="A369" i="2"/>
  <c r="T368" i="2"/>
  <c r="T367" i="7"/>
  <c r="A368" i="7"/>
  <c r="T369" i="6"/>
  <c r="A370" i="6"/>
  <c r="T368" i="7" l="1"/>
  <c r="A369" i="7"/>
  <c r="T370" i="6"/>
  <c r="A371" i="6"/>
  <c r="T369" i="2"/>
  <c r="A370" i="2"/>
  <c r="A369" i="9"/>
  <c r="T368" i="9"/>
  <c r="A364" i="8"/>
  <c r="T363" i="8"/>
  <c r="A369" i="1"/>
  <c r="T368" i="1"/>
  <c r="A369" i="5"/>
  <c r="Q368" i="5"/>
  <c r="A369" i="10"/>
  <c r="U368" i="10"/>
  <c r="T370" i="2" l="1"/>
  <c r="A371" i="2"/>
  <c r="T364" i="8"/>
  <c r="A365" i="8"/>
  <c r="T369" i="1"/>
  <c r="A370" i="1"/>
  <c r="T371" i="6"/>
  <c r="A372" i="6"/>
  <c r="A370" i="10"/>
  <c r="U369" i="10"/>
  <c r="T369" i="7"/>
  <c r="A370" i="7"/>
  <c r="A370" i="5"/>
  <c r="Q369" i="5"/>
  <c r="T369" i="9"/>
  <c r="A370" i="9"/>
  <c r="T370" i="1" l="1"/>
  <c r="A371" i="1"/>
  <c r="T370" i="9"/>
  <c r="A371" i="9"/>
  <c r="A371" i="10"/>
  <c r="U370" i="10"/>
  <c r="A371" i="7"/>
  <c r="T370" i="7"/>
  <c r="T365" i="8"/>
  <c r="A366" i="8"/>
  <c r="A373" i="6"/>
  <c r="T372" i="6"/>
  <c r="A372" i="2"/>
  <c r="T371" i="2"/>
  <c r="A371" i="5"/>
  <c r="Q370" i="5"/>
  <c r="A374" i="6" l="1"/>
  <c r="T373" i="6"/>
  <c r="U371" i="10"/>
  <c r="A372" i="10"/>
  <c r="A367" i="8"/>
  <c r="T366" i="8"/>
  <c r="A372" i="5"/>
  <c r="Q371" i="5"/>
  <c r="T371" i="9"/>
  <c r="A372" i="9"/>
  <c r="A372" i="1"/>
  <c r="T371" i="1"/>
  <c r="A373" i="2"/>
  <c r="T372" i="2"/>
  <c r="A372" i="7"/>
  <c r="T371" i="7"/>
  <c r="T372" i="9" l="1"/>
  <c r="A373" i="9"/>
  <c r="U372" i="10"/>
  <c r="A373" i="10"/>
  <c r="T372" i="1"/>
  <c r="A373" i="1"/>
  <c r="A373" i="7"/>
  <c r="T372" i="7"/>
  <c r="A374" i="2"/>
  <c r="T373" i="2"/>
  <c r="A368" i="8"/>
  <c r="T367" i="8"/>
  <c r="Q372" i="5"/>
  <c r="A373" i="5"/>
  <c r="A375" i="6"/>
  <c r="T374" i="6"/>
  <c r="A374" i="1" l="1"/>
  <c r="T373" i="1"/>
  <c r="A374" i="10"/>
  <c r="U373" i="10"/>
  <c r="T375" i="6"/>
  <c r="A376" i="6"/>
  <c r="T374" i="2"/>
  <c r="A375" i="2"/>
  <c r="T373" i="7"/>
  <c r="A374" i="7"/>
  <c r="A369" i="8"/>
  <c r="T368" i="8"/>
  <c r="Q373" i="5"/>
  <c r="A374" i="5"/>
  <c r="A374" i="9"/>
  <c r="T373" i="9"/>
  <c r="T374" i="7" l="1"/>
  <c r="A375" i="7"/>
  <c r="T376" i="6"/>
  <c r="A377" i="6"/>
  <c r="A375" i="10"/>
  <c r="U374" i="10"/>
  <c r="T369" i="8"/>
  <c r="A370" i="8"/>
  <c r="A375" i="9"/>
  <c r="T374" i="9"/>
  <c r="A375" i="5"/>
  <c r="Q374" i="5"/>
  <c r="T375" i="2"/>
  <c r="A376" i="2"/>
  <c r="A375" i="1"/>
  <c r="T374" i="1"/>
  <c r="U375" i="10" l="1"/>
  <c r="A376" i="10"/>
  <c r="T377" i="6"/>
  <c r="A378" i="6"/>
  <c r="T375" i="9"/>
  <c r="A376" i="9"/>
  <c r="A376" i="5"/>
  <c r="Q375" i="5"/>
  <c r="T375" i="1"/>
  <c r="A376" i="1"/>
  <c r="T376" i="2"/>
  <c r="A377" i="2"/>
  <c r="T370" i="8"/>
  <c r="A371" i="8"/>
  <c r="T375" i="7"/>
  <c r="A376" i="7"/>
  <c r="A378" i="2" l="1"/>
  <c r="T377" i="2"/>
  <c r="A377" i="5"/>
  <c r="Q376" i="5"/>
  <c r="T376" i="9"/>
  <c r="A377" i="9"/>
  <c r="A377" i="7"/>
  <c r="T376" i="7"/>
  <c r="T376" i="1"/>
  <c r="A377" i="1"/>
  <c r="A379" i="6"/>
  <c r="T378" i="6"/>
  <c r="A372" i="8"/>
  <c r="T371" i="8"/>
  <c r="A377" i="10"/>
  <c r="U376" i="10"/>
  <c r="A373" i="8" l="1"/>
  <c r="T372" i="8"/>
  <c r="T377" i="9"/>
  <c r="A378" i="9"/>
  <c r="A378" i="5"/>
  <c r="Q377" i="5"/>
  <c r="A378" i="7"/>
  <c r="T377" i="7"/>
  <c r="A380" i="6"/>
  <c r="T379" i="6"/>
  <c r="A378" i="1"/>
  <c r="T377" i="1"/>
  <c r="U377" i="10"/>
  <c r="A378" i="10"/>
  <c r="A379" i="2"/>
  <c r="T378" i="2"/>
  <c r="A379" i="1" l="1"/>
  <c r="T378" i="1"/>
  <c r="T378" i="9"/>
  <c r="A379" i="9"/>
  <c r="A381" i="6"/>
  <c r="T380" i="6"/>
  <c r="Q378" i="5"/>
  <c r="A379" i="5"/>
  <c r="A380" i="2"/>
  <c r="T379" i="2"/>
  <c r="U378" i="10"/>
  <c r="A379" i="10"/>
  <c r="A379" i="7"/>
  <c r="T378" i="7"/>
  <c r="T373" i="8"/>
  <c r="A374" i="8"/>
  <c r="T381" i="6" l="1"/>
  <c r="A382" i="6"/>
  <c r="T374" i="8"/>
  <c r="A375" i="8"/>
  <c r="A380" i="9"/>
  <c r="T379" i="9"/>
  <c r="A381" i="2"/>
  <c r="T380" i="2"/>
  <c r="Q379" i="5"/>
  <c r="A380" i="5"/>
  <c r="A380" i="10"/>
  <c r="U379" i="10"/>
  <c r="T379" i="7"/>
  <c r="A380" i="7"/>
  <c r="A380" i="1"/>
  <c r="T379" i="1"/>
  <c r="A381" i="9" l="1"/>
  <c r="T380" i="9"/>
  <c r="A381" i="10"/>
  <c r="U380" i="10"/>
  <c r="A381" i="5"/>
  <c r="Q380" i="5"/>
  <c r="A376" i="8"/>
  <c r="T375" i="8"/>
  <c r="A381" i="1"/>
  <c r="T380" i="1"/>
  <c r="T380" i="7"/>
  <c r="A381" i="7"/>
  <c r="T382" i="6"/>
  <c r="A383" i="6"/>
  <c r="T381" i="2"/>
  <c r="A382" i="2"/>
  <c r="T376" i="8" l="1"/>
  <c r="A377" i="8"/>
  <c r="T382" i="2"/>
  <c r="A383" i="2"/>
  <c r="U381" i="10"/>
  <c r="A382" i="10"/>
  <c r="A382" i="9"/>
  <c r="T381" i="9"/>
  <c r="T381" i="7"/>
  <c r="A382" i="7"/>
  <c r="Q381" i="5"/>
  <c r="A382" i="5"/>
  <c r="T381" i="1"/>
  <c r="A382" i="1"/>
  <c r="T383" i="6"/>
  <c r="A384" i="6"/>
  <c r="T382" i="9" l="1"/>
  <c r="A383" i="9"/>
  <c r="A383" i="5"/>
  <c r="Q382" i="5"/>
  <c r="U382" i="10"/>
  <c r="A383" i="10"/>
  <c r="A385" i="6"/>
  <c r="T384" i="6"/>
  <c r="A383" i="7"/>
  <c r="T382" i="7"/>
  <c r="A384" i="2"/>
  <c r="T383" i="2"/>
  <c r="T382" i="1"/>
  <c r="A383" i="1"/>
  <c r="T377" i="8"/>
  <c r="A378" i="8"/>
  <c r="U383" i="10" l="1"/>
  <c r="A384" i="10"/>
  <c r="A379" i="8"/>
  <c r="T378" i="8"/>
  <c r="A384" i="7"/>
  <c r="T383" i="7"/>
  <c r="A384" i="1"/>
  <c r="T383" i="1"/>
  <c r="T383" i="9"/>
  <c r="A384" i="9"/>
  <c r="T384" i="2"/>
  <c r="A385" i="2"/>
  <c r="A384" i="5"/>
  <c r="Q383" i="5"/>
  <c r="A386" i="6"/>
  <c r="T385" i="6"/>
  <c r="A385" i="7" l="1"/>
  <c r="T384" i="7"/>
  <c r="A395" i="6"/>
  <c r="T386" i="6"/>
  <c r="A380" i="8"/>
  <c r="T379" i="8"/>
  <c r="U384" i="10"/>
  <c r="A385" i="10"/>
  <c r="T385" i="2"/>
  <c r="A386" i="2"/>
  <c r="T384" i="9"/>
  <c r="A385" i="9"/>
  <c r="Q384" i="5"/>
  <c r="A385" i="5"/>
  <c r="T384" i="1"/>
  <c r="A385" i="1"/>
  <c r="A395" i="2" l="1"/>
  <c r="T386" i="2"/>
  <c r="A396" i="6"/>
  <c r="T395" i="6"/>
  <c r="A386" i="10"/>
  <c r="U385" i="10"/>
  <c r="A386" i="9"/>
  <c r="T385" i="9"/>
  <c r="A381" i="8"/>
  <c r="T380" i="8"/>
  <c r="A386" i="1"/>
  <c r="T385" i="1"/>
  <c r="Q385" i="5"/>
  <c r="A386" i="5"/>
  <c r="T385" i="7"/>
  <c r="A386" i="7"/>
  <c r="A395" i="1" l="1"/>
  <c r="T386" i="1"/>
  <c r="T386" i="7"/>
  <c r="A395" i="7"/>
  <c r="A390" i="8"/>
  <c r="T381" i="8"/>
  <c r="A395" i="10"/>
  <c r="U386" i="10"/>
  <c r="A397" i="6"/>
  <c r="T396" i="6"/>
  <c r="Q386" i="5"/>
  <c r="A395" i="5"/>
  <c r="A395" i="9"/>
  <c r="T386" i="9"/>
  <c r="T395" i="2"/>
  <c r="A396" i="2"/>
  <c r="T395" i="7" l="1"/>
  <c r="A396" i="7"/>
  <c r="A396" i="5"/>
  <c r="Q395" i="5"/>
  <c r="A397" i="2"/>
  <c r="T396" i="2"/>
  <c r="T397" i="6"/>
  <c r="A398" i="6"/>
  <c r="A391" i="8"/>
  <c r="T390" i="8"/>
  <c r="A396" i="9"/>
  <c r="T395" i="9"/>
  <c r="A396" i="10"/>
  <c r="U395" i="10"/>
  <c r="A396" i="1"/>
  <c r="T395" i="1"/>
  <c r="A397" i="9" l="1"/>
  <c r="T396" i="9"/>
  <c r="A392" i="8"/>
  <c r="T391" i="8"/>
  <c r="T398" i="6"/>
  <c r="A399" i="6"/>
  <c r="T396" i="7"/>
  <c r="A397" i="7"/>
  <c r="T397" i="2"/>
  <c r="A398" i="2"/>
  <c r="A397" i="1"/>
  <c r="T396" i="1"/>
  <c r="Q396" i="5"/>
  <c r="A397" i="5"/>
  <c r="A397" i="10"/>
  <c r="U396" i="10"/>
  <c r="T397" i="1" l="1"/>
  <c r="A398" i="1"/>
  <c r="T398" i="2"/>
  <c r="A399" i="2"/>
  <c r="T397" i="7"/>
  <c r="A398" i="7"/>
  <c r="T399" i="6"/>
  <c r="A400" i="6"/>
  <c r="U397" i="10"/>
  <c r="A398" i="10"/>
  <c r="T392" i="8"/>
  <c r="A393" i="8"/>
  <c r="A398" i="5"/>
  <c r="Q397" i="5"/>
  <c r="A398" i="9"/>
  <c r="T397" i="9"/>
  <c r="A399" i="10" l="1"/>
  <c r="U398" i="10"/>
  <c r="T393" i="8"/>
  <c r="A394" i="8"/>
  <c r="A400" i="2"/>
  <c r="T399" i="2"/>
  <c r="A401" i="6"/>
  <c r="T400" i="6"/>
  <c r="T398" i="1"/>
  <c r="A399" i="1"/>
  <c r="A399" i="7"/>
  <c r="T398" i="7"/>
  <c r="A399" i="9"/>
  <c r="T398" i="9"/>
  <c r="A399" i="5"/>
  <c r="Q398" i="5"/>
  <c r="T394" i="8" l="1"/>
  <c r="A395" i="8"/>
  <c r="A400" i="7"/>
  <c r="T399" i="7"/>
  <c r="T400" i="2"/>
  <c r="A401" i="2"/>
  <c r="A400" i="1"/>
  <c r="T399" i="1"/>
  <c r="Q399" i="5"/>
  <c r="A400" i="5"/>
  <c r="T399" i="9"/>
  <c r="A400" i="9"/>
  <c r="A402" i="6"/>
  <c r="T401" i="6"/>
  <c r="U399" i="10"/>
  <c r="A400" i="10"/>
  <c r="A402" i="2" l="1"/>
  <c r="T401" i="2"/>
  <c r="Q400" i="5"/>
  <c r="A401" i="5"/>
  <c r="A396" i="8"/>
  <c r="T395" i="8"/>
  <c r="T400" i="9"/>
  <c r="A401" i="9"/>
  <c r="U400" i="10"/>
  <c r="A401" i="10"/>
  <c r="A401" i="7"/>
  <c r="T400" i="7"/>
  <c r="T402" i="6"/>
  <c r="A403" i="6"/>
  <c r="T400" i="1"/>
  <c r="A401" i="1"/>
  <c r="A402" i="5" l="1"/>
  <c r="Q401" i="5"/>
  <c r="T401" i="7"/>
  <c r="A402" i="7"/>
  <c r="A402" i="1"/>
  <c r="T401" i="1"/>
  <c r="A402" i="10"/>
  <c r="U401" i="10"/>
  <c r="A397" i="8"/>
  <c r="T396" i="8"/>
  <c r="T403" i="6"/>
  <c r="A404" i="6"/>
  <c r="T401" i="9"/>
  <c r="A402" i="9"/>
  <c r="A403" i="2"/>
  <c r="T402" i="2"/>
  <c r="T402" i="7" l="1"/>
  <c r="A403" i="7"/>
  <c r="A398" i="8"/>
  <c r="T397" i="8"/>
  <c r="T404" i="6"/>
  <c r="A405" i="6"/>
  <c r="A403" i="1"/>
  <c r="T402" i="1"/>
  <c r="T403" i="2"/>
  <c r="A404" i="2"/>
  <c r="A403" i="9"/>
  <c r="T402" i="9"/>
  <c r="A403" i="10"/>
  <c r="U402" i="10"/>
  <c r="A403" i="5"/>
  <c r="Q402" i="5"/>
  <c r="A406" i="6" l="1"/>
  <c r="T405" i="6"/>
  <c r="T403" i="7"/>
  <c r="A404" i="7"/>
  <c r="A404" i="9"/>
  <c r="T403" i="9"/>
  <c r="T404" i="2"/>
  <c r="A405" i="2"/>
  <c r="A404" i="5"/>
  <c r="Q403" i="5"/>
  <c r="T398" i="8"/>
  <c r="A399" i="8"/>
  <c r="U403" i="10"/>
  <c r="A404" i="10"/>
  <c r="T403" i="1"/>
  <c r="A404" i="1"/>
  <c r="T404" i="1" l="1"/>
  <c r="A405" i="1"/>
  <c r="A405" i="5"/>
  <c r="Q404" i="5"/>
  <c r="T399" i="8"/>
  <c r="A400" i="8"/>
  <c r="A405" i="9"/>
  <c r="T404" i="9"/>
  <c r="A405" i="7"/>
  <c r="T404" i="7"/>
  <c r="U404" i="10"/>
  <c r="A405" i="10"/>
  <c r="A406" i="2"/>
  <c r="T405" i="2"/>
  <c r="A407" i="6"/>
  <c r="T406" i="6"/>
  <c r="T405" i="9" l="1"/>
  <c r="A406" i="9"/>
  <c r="Q405" i="5"/>
  <c r="A406" i="5"/>
  <c r="U405" i="10"/>
  <c r="A406" i="10"/>
  <c r="T400" i="8"/>
  <c r="A401" i="8"/>
  <c r="A408" i="6"/>
  <c r="T407" i="6"/>
  <c r="A406" i="7"/>
  <c r="T405" i="7"/>
  <c r="A406" i="1"/>
  <c r="T405" i="1"/>
  <c r="A407" i="2"/>
  <c r="T406" i="2"/>
  <c r="A407" i="7" l="1"/>
  <c r="T406" i="7"/>
  <c r="U406" i="10"/>
  <c r="A407" i="10"/>
  <c r="Q406" i="5"/>
  <c r="A407" i="5"/>
  <c r="A408" i="2"/>
  <c r="T407" i="2"/>
  <c r="T408" i="6"/>
  <c r="A409" i="6"/>
  <c r="A402" i="8"/>
  <c r="T401" i="8"/>
  <c r="T406" i="9"/>
  <c r="A407" i="9"/>
  <c r="A407" i="1"/>
  <c r="T406" i="1"/>
  <c r="A403" i="8" l="1"/>
  <c r="T402" i="8"/>
  <c r="A408" i="5"/>
  <c r="Q407" i="5"/>
  <c r="T409" i="6"/>
  <c r="A410" i="6"/>
  <c r="A408" i="10"/>
  <c r="U407" i="10"/>
  <c r="A408" i="1"/>
  <c r="T407" i="1"/>
  <c r="T407" i="9"/>
  <c r="A408" i="9"/>
  <c r="A409" i="2"/>
  <c r="T408" i="2"/>
  <c r="T407" i="7"/>
  <c r="A408" i="7"/>
  <c r="A409" i="1" l="1"/>
  <c r="T408" i="1"/>
  <c r="T409" i="2"/>
  <c r="A410" i="2"/>
  <c r="A409" i="10"/>
  <c r="U408" i="10"/>
  <c r="T408" i="9"/>
  <c r="A409" i="9"/>
  <c r="T410" i="6"/>
  <c r="A411" i="6"/>
  <c r="T408" i="7"/>
  <c r="A409" i="7"/>
  <c r="Q408" i="5"/>
  <c r="A409" i="5"/>
  <c r="A404" i="8"/>
  <c r="T403" i="8"/>
  <c r="U409" i="10" l="1"/>
  <c r="A410" i="10"/>
  <c r="A412" i="6"/>
  <c r="T411" i="6"/>
  <c r="T404" i="8"/>
  <c r="A405" i="8"/>
  <c r="A410" i="9"/>
  <c r="T409" i="9"/>
  <c r="T409" i="7"/>
  <c r="A410" i="7"/>
  <c r="T410" i="2"/>
  <c r="A411" i="2"/>
  <c r="A410" i="5"/>
  <c r="Q409" i="5"/>
  <c r="T409" i="1"/>
  <c r="A410" i="1"/>
  <c r="T405" i="8" l="1"/>
  <c r="A406" i="8"/>
  <c r="A411" i="7"/>
  <c r="T410" i="7"/>
  <c r="A413" i="6"/>
  <c r="T412" i="6"/>
  <c r="U410" i="10"/>
  <c r="A411" i="10"/>
  <c r="A412" i="2"/>
  <c r="T411" i="2"/>
  <c r="T410" i="1"/>
  <c r="A411" i="1"/>
  <c r="A411" i="5"/>
  <c r="Q410" i="5"/>
  <c r="A411" i="9"/>
  <c r="T410" i="9"/>
  <c r="A413" i="2" l="1"/>
  <c r="T412" i="2"/>
  <c r="A412" i="1"/>
  <c r="T411" i="1"/>
  <c r="A414" i="6"/>
  <c r="T413" i="6"/>
  <c r="A412" i="9"/>
  <c r="T411" i="9"/>
  <c r="A412" i="7"/>
  <c r="T411" i="7"/>
  <c r="U411" i="10"/>
  <c r="A412" i="10"/>
  <c r="T406" i="8"/>
  <c r="A407" i="8"/>
  <c r="Q411" i="5"/>
  <c r="A412" i="5"/>
  <c r="U412" i="10" l="1"/>
  <c r="A413" i="10"/>
  <c r="T412" i="1"/>
  <c r="A413" i="1"/>
  <c r="T412" i="9"/>
  <c r="A413" i="9"/>
  <c r="T414" i="6"/>
  <c r="A415" i="6"/>
  <c r="Q412" i="5"/>
  <c r="A413" i="5"/>
  <c r="A413" i="7"/>
  <c r="T412" i="7"/>
  <c r="A408" i="8"/>
  <c r="T407" i="8"/>
  <c r="T413" i="2"/>
  <c r="A414" i="2"/>
  <c r="T413" i="7" l="1"/>
  <c r="A414" i="7"/>
  <c r="T413" i="9"/>
  <c r="A414" i="9"/>
  <c r="T414" i="2"/>
  <c r="A415" i="2"/>
  <c r="A414" i="5"/>
  <c r="Q413" i="5"/>
  <c r="A414" i="1"/>
  <c r="T413" i="1"/>
  <c r="T415" i="6"/>
  <c r="A416" i="6"/>
  <c r="A414" i="10"/>
  <c r="U413" i="10"/>
  <c r="A409" i="8"/>
  <c r="T408" i="8"/>
  <c r="A415" i="5" l="1"/>
  <c r="Q414" i="5"/>
  <c r="A415" i="1"/>
  <c r="T414" i="1"/>
  <c r="A415" i="10"/>
  <c r="U414" i="10"/>
  <c r="T416" i="6"/>
  <c r="A417" i="6"/>
  <c r="T415" i="2"/>
  <c r="A416" i="2"/>
  <c r="T414" i="9"/>
  <c r="A415" i="9"/>
  <c r="A410" i="8"/>
  <c r="T409" i="8"/>
  <c r="T414" i="7"/>
  <c r="A415" i="7"/>
  <c r="T415" i="1" l="1"/>
  <c r="A416" i="1"/>
  <c r="A416" i="9"/>
  <c r="T415" i="9"/>
  <c r="A416" i="10"/>
  <c r="U415" i="10"/>
  <c r="T415" i="7"/>
  <c r="A416" i="7"/>
  <c r="T416" i="2"/>
  <c r="A417" i="2"/>
  <c r="A418" i="6"/>
  <c r="T417" i="6"/>
  <c r="T410" i="8"/>
  <c r="A411" i="8"/>
  <c r="A416" i="5"/>
  <c r="Q415" i="5"/>
  <c r="A419" i="6" l="1"/>
  <c r="T418" i="6"/>
  <c r="A417" i="9"/>
  <c r="T416" i="9"/>
  <c r="U416" i="10"/>
  <c r="A417" i="10"/>
  <c r="A418" i="2"/>
  <c r="T417" i="2"/>
  <c r="A417" i="5"/>
  <c r="Q416" i="5"/>
  <c r="T411" i="8"/>
  <c r="A412" i="8"/>
  <c r="A417" i="7"/>
  <c r="T416" i="7"/>
  <c r="T416" i="1"/>
  <c r="A417" i="1"/>
  <c r="A418" i="9" l="1"/>
  <c r="T417" i="9"/>
  <c r="T412" i="8"/>
  <c r="A413" i="8"/>
  <c r="U417" i="10"/>
  <c r="A418" i="10"/>
  <c r="A418" i="1"/>
  <c r="T417" i="1"/>
  <c r="Q417" i="5"/>
  <c r="A418" i="5"/>
  <c r="A418" i="7"/>
  <c r="T417" i="7"/>
  <c r="A419" i="2"/>
  <c r="T418" i="2"/>
  <c r="A420" i="6"/>
  <c r="T419" i="6"/>
  <c r="A419" i="1" l="1"/>
  <c r="T418" i="1"/>
  <c r="A419" i="7"/>
  <c r="T418" i="7"/>
  <c r="T419" i="2"/>
  <c r="A420" i="2"/>
  <c r="U418" i="10"/>
  <c r="A419" i="10"/>
  <c r="Q418" i="5"/>
  <c r="A419" i="5"/>
  <c r="A414" i="8"/>
  <c r="T413" i="8"/>
  <c r="T420" i="6"/>
  <c r="A421" i="6"/>
  <c r="T418" i="9"/>
  <c r="A419" i="9"/>
  <c r="A415" i="8" l="1"/>
  <c r="T414" i="8"/>
  <c r="T419" i="9"/>
  <c r="A420" i="9"/>
  <c r="T419" i="7"/>
  <c r="A420" i="7"/>
  <c r="T421" i="6"/>
  <c r="A422" i="6"/>
  <c r="A420" i="10"/>
  <c r="U419" i="10"/>
  <c r="A421" i="2"/>
  <c r="T420" i="2"/>
  <c r="A420" i="5"/>
  <c r="Q419" i="5"/>
  <c r="A420" i="1"/>
  <c r="T419" i="1"/>
  <c r="T421" i="2" l="1"/>
  <c r="A422" i="2"/>
  <c r="A421" i="1"/>
  <c r="T420" i="1"/>
  <c r="T422" i="6"/>
  <c r="A423" i="6"/>
  <c r="T420" i="7"/>
  <c r="A421" i="7"/>
  <c r="A421" i="9"/>
  <c r="T420" i="9"/>
  <c r="A421" i="10"/>
  <c r="U420" i="10"/>
  <c r="Q420" i="5"/>
  <c r="A421" i="5"/>
  <c r="A416" i="8"/>
  <c r="T415" i="8"/>
  <c r="A424" i="6" l="1"/>
  <c r="T423" i="6"/>
  <c r="T421" i="9"/>
  <c r="A422" i="9"/>
  <c r="T421" i="7"/>
  <c r="A422" i="7"/>
  <c r="T422" i="2"/>
  <c r="A423" i="2"/>
  <c r="A422" i="10"/>
  <c r="U421" i="10"/>
  <c r="T416" i="8"/>
  <c r="A417" i="8"/>
  <c r="T421" i="1"/>
  <c r="A422" i="1"/>
  <c r="A422" i="5"/>
  <c r="Q421" i="5"/>
  <c r="A423" i="7" l="1"/>
  <c r="T422" i="7"/>
  <c r="A423" i="5"/>
  <c r="Q422" i="5"/>
  <c r="T423" i="2"/>
  <c r="A424" i="2"/>
  <c r="T417" i="8"/>
  <c r="A418" i="8"/>
  <c r="T422" i="9"/>
  <c r="A423" i="9"/>
  <c r="U422" i="10"/>
  <c r="A423" i="10"/>
  <c r="T422" i="1"/>
  <c r="A423" i="1"/>
  <c r="A434" i="6"/>
  <c r="T424" i="6"/>
  <c r="A424" i="9" l="1"/>
  <c r="T423" i="9"/>
  <c r="U423" i="10"/>
  <c r="A424" i="10"/>
  <c r="T418" i="8"/>
  <c r="A419" i="8"/>
  <c r="T424" i="2"/>
  <c r="A434" i="2"/>
  <c r="T434" i="6"/>
  <c r="A435" i="6"/>
  <c r="Q423" i="5"/>
  <c r="A424" i="5"/>
  <c r="A424" i="1"/>
  <c r="T423" i="1"/>
  <c r="A424" i="7"/>
  <c r="T423" i="7"/>
  <c r="A436" i="6" l="1"/>
  <c r="T435" i="6"/>
  <c r="A434" i="5"/>
  <c r="Q424" i="5"/>
  <c r="T434" i="2"/>
  <c r="A435" i="2"/>
  <c r="T419" i="8"/>
  <c r="A428" i="8"/>
  <c r="U424" i="10"/>
  <c r="A434" i="10"/>
  <c r="A434" i="7"/>
  <c r="T424" i="7"/>
  <c r="T424" i="1"/>
  <c r="A434" i="1"/>
  <c r="A434" i="9"/>
  <c r="T424" i="9"/>
  <c r="A435" i="10" l="1"/>
  <c r="U434" i="10"/>
  <c r="A429" i="8"/>
  <c r="T428" i="8"/>
  <c r="T435" i="2"/>
  <c r="A436" i="2"/>
  <c r="A435" i="7"/>
  <c r="T434" i="7"/>
  <c r="A435" i="9"/>
  <c r="T434" i="9"/>
  <c r="A435" i="5"/>
  <c r="Q434" i="5"/>
  <c r="T434" i="1"/>
  <c r="A435" i="1"/>
  <c r="A437" i="6"/>
  <c r="T436" i="6"/>
  <c r="A436" i="5" l="1"/>
  <c r="Q435" i="5"/>
  <c r="A438" i="6"/>
  <c r="T437" i="6"/>
  <c r="A436" i="1"/>
  <c r="T435" i="1"/>
  <c r="T436" i="2"/>
  <c r="A437" i="2"/>
  <c r="A436" i="9"/>
  <c r="T435" i="9"/>
  <c r="A430" i="8"/>
  <c r="T429" i="8"/>
  <c r="A436" i="7"/>
  <c r="T435" i="7"/>
  <c r="U435" i="10"/>
  <c r="A436" i="10"/>
  <c r="T438" i="6" l="1"/>
  <c r="A439" i="6"/>
  <c r="A437" i="1"/>
  <c r="T436" i="1"/>
  <c r="A438" i="2"/>
  <c r="T437" i="2"/>
  <c r="T430" i="8"/>
  <c r="A431" i="8"/>
  <c r="U436" i="10"/>
  <c r="A437" i="10"/>
  <c r="T436" i="9"/>
  <c r="A437" i="9"/>
  <c r="A437" i="7"/>
  <c r="T436" i="7"/>
  <c r="Q436" i="5"/>
  <c r="A437" i="5"/>
  <c r="A438" i="1" l="1"/>
  <c r="T437" i="1"/>
  <c r="A438" i="5"/>
  <c r="Q437" i="5"/>
  <c r="T431" i="8"/>
  <c r="A432" i="8"/>
  <c r="T439" i="6"/>
  <c r="A440" i="6"/>
  <c r="T437" i="9"/>
  <c r="A438" i="9"/>
  <c r="A439" i="2"/>
  <c r="T438" i="2"/>
  <c r="A438" i="10"/>
  <c r="U437" i="10"/>
  <c r="T437" i="7"/>
  <c r="A438" i="7"/>
  <c r="T432" i="8" l="1"/>
  <c r="A433" i="8"/>
  <c r="Q438" i="5"/>
  <c r="A439" i="5"/>
  <c r="A439" i="9"/>
  <c r="T438" i="9"/>
  <c r="T440" i="6"/>
  <c r="A441" i="6"/>
  <c r="A440" i="2"/>
  <c r="T439" i="2"/>
  <c r="T438" i="7"/>
  <c r="A439" i="7"/>
  <c r="A439" i="10"/>
  <c r="U438" i="10"/>
  <c r="A439" i="1"/>
  <c r="T438" i="1"/>
  <c r="T439" i="7" l="1"/>
  <c r="A440" i="7"/>
  <c r="T439" i="9"/>
  <c r="A440" i="9"/>
  <c r="Q439" i="5"/>
  <c r="A440" i="5"/>
  <c r="T440" i="2"/>
  <c r="A441" i="2"/>
  <c r="A442" i="6"/>
  <c r="T441" i="6"/>
  <c r="A434" i="8"/>
  <c r="T433" i="8"/>
  <c r="T439" i="1"/>
  <c r="A440" i="1"/>
  <c r="U439" i="10"/>
  <c r="A440" i="10"/>
  <c r="U440" i="10" l="1"/>
  <c r="A441" i="10"/>
  <c r="A441" i="5"/>
  <c r="Q440" i="5"/>
  <c r="T440" i="9"/>
  <c r="A441" i="9"/>
  <c r="T440" i="1"/>
  <c r="A441" i="1"/>
  <c r="A441" i="7"/>
  <c r="T440" i="7"/>
  <c r="A435" i="8"/>
  <c r="T434" i="8"/>
  <c r="A443" i="6"/>
  <c r="T442" i="6"/>
  <c r="T441" i="2"/>
  <c r="A442" i="2"/>
  <c r="A442" i="9" l="1"/>
  <c r="T441" i="9"/>
  <c r="T435" i="8"/>
  <c r="A436" i="8"/>
  <c r="A442" i="5"/>
  <c r="Q441" i="5"/>
  <c r="A442" i="1"/>
  <c r="T441" i="1"/>
  <c r="U441" i="10"/>
  <c r="A442" i="10"/>
  <c r="A443" i="2"/>
  <c r="T442" i="2"/>
  <c r="A442" i="7"/>
  <c r="T441" i="7"/>
  <c r="A444" i="6"/>
  <c r="T443" i="6"/>
  <c r="U442" i="10" l="1"/>
  <c r="A443" i="10"/>
  <c r="A444" i="2"/>
  <c r="T443" i="2"/>
  <c r="T436" i="8"/>
  <c r="A437" i="8"/>
  <c r="Q442" i="5"/>
  <c r="A443" i="5"/>
  <c r="T444" i="6"/>
  <c r="A445" i="6"/>
  <c r="A443" i="7"/>
  <c r="T442" i="7"/>
  <c r="A443" i="1"/>
  <c r="T442" i="1"/>
  <c r="A443" i="9"/>
  <c r="T442" i="9"/>
  <c r="T443" i="7" l="1"/>
  <c r="A444" i="7"/>
  <c r="T444" i="2"/>
  <c r="A445" i="2"/>
  <c r="T445" i="6"/>
  <c r="A446" i="6"/>
  <c r="A444" i="9"/>
  <c r="T443" i="9"/>
  <c r="A444" i="5"/>
  <c r="Q443" i="5"/>
  <c r="A444" i="10"/>
  <c r="U443" i="10"/>
  <c r="A438" i="8"/>
  <c r="T437" i="8"/>
  <c r="A444" i="1"/>
  <c r="T443" i="1"/>
  <c r="T446" i="6" l="1"/>
  <c r="A447" i="6"/>
  <c r="T445" i="2"/>
  <c r="A446" i="2"/>
  <c r="T444" i="7"/>
  <c r="A445" i="7"/>
  <c r="A445" i="10"/>
  <c r="U444" i="10"/>
  <c r="A445" i="1"/>
  <c r="T444" i="1"/>
  <c r="A445" i="5"/>
  <c r="Q444" i="5"/>
  <c r="T438" i="8"/>
  <c r="A439" i="8"/>
  <c r="T444" i="9"/>
  <c r="A445" i="9"/>
  <c r="T445" i="9" l="1"/>
  <c r="A446" i="9"/>
  <c r="Q445" i="5"/>
  <c r="A446" i="5"/>
  <c r="T445" i="7"/>
  <c r="A446" i="7"/>
  <c r="A447" i="2"/>
  <c r="T446" i="2"/>
  <c r="T445" i="1"/>
  <c r="A446" i="1"/>
  <c r="A448" i="6"/>
  <c r="T447" i="6"/>
  <c r="T439" i="8"/>
  <c r="A440" i="8"/>
  <c r="A446" i="10"/>
  <c r="U445" i="10"/>
  <c r="A447" i="7" l="1"/>
  <c r="T446" i="7"/>
  <c r="A449" i="6"/>
  <c r="T448" i="6"/>
  <c r="T446" i="1"/>
  <c r="A447" i="1"/>
  <c r="U446" i="10"/>
  <c r="A447" i="10"/>
  <c r="A447" i="9"/>
  <c r="T446" i="9"/>
  <c r="A447" i="5"/>
  <c r="Q446" i="5"/>
  <c r="A441" i="8"/>
  <c r="T440" i="8"/>
  <c r="T447" i="2"/>
  <c r="A448" i="2"/>
  <c r="A450" i="6" l="1"/>
  <c r="T449" i="6"/>
  <c r="A448" i="1"/>
  <c r="T447" i="1"/>
  <c r="T448" i="2"/>
  <c r="A449" i="2"/>
  <c r="U447" i="10"/>
  <c r="A448" i="10"/>
  <c r="A448" i="5"/>
  <c r="Q447" i="5"/>
  <c r="A448" i="9"/>
  <c r="T447" i="9"/>
  <c r="A442" i="8"/>
  <c r="T441" i="8"/>
  <c r="A448" i="7"/>
  <c r="T447" i="7"/>
  <c r="A450" i="2" l="1"/>
  <c r="T449" i="2"/>
  <c r="A449" i="1"/>
  <c r="T448" i="1"/>
  <c r="T448" i="9"/>
  <c r="A449" i="9"/>
  <c r="A449" i="7"/>
  <c r="T448" i="7"/>
  <c r="U448" i="10"/>
  <c r="A449" i="10"/>
  <c r="Q448" i="5"/>
  <c r="A449" i="5"/>
  <c r="A443" i="8"/>
  <c r="T442" i="8"/>
  <c r="T450" i="6"/>
  <c r="A451" i="6"/>
  <c r="A450" i="5" l="1"/>
  <c r="Q449" i="5"/>
  <c r="T449" i="9"/>
  <c r="A450" i="9"/>
  <c r="A450" i="1"/>
  <c r="T449" i="1"/>
  <c r="A450" i="10"/>
  <c r="U449" i="10"/>
  <c r="T451" i="6"/>
  <c r="A452" i="6"/>
  <c r="T443" i="8"/>
  <c r="A444" i="8"/>
  <c r="T449" i="7"/>
  <c r="A450" i="7"/>
  <c r="A451" i="2"/>
  <c r="T450" i="2"/>
  <c r="A451" i="1" l="1"/>
  <c r="T450" i="1"/>
  <c r="T452" i="6"/>
  <c r="A453" i="6"/>
  <c r="A452" i="2"/>
  <c r="T451" i="2"/>
  <c r="T450" i="7"/>
  <c r="A451" i="7"/>
  <c r="T444" i="8"/>
  <c r="A445" i="8"/>
  <c r="A451" i="9"/>
  <c r="T450" i="9"/>
  <c r="A451" i="10"/>
  <c r="U450" i="10"/>
  <c r="Q450" i="5"/>
  <c r="A451" i="5"/>
  <c r="T452" i="2" l="1"/>
  <c r="A453" i="2"/>
  <c r="T451" i="9"/>
  <c r="A452" i="9"/>
  <c r="A446" i="8"/>
  <c r="T445" i="8"/>
  <c r="T451" i="7"/>
  <c r="A452" i="7"/>
  <c r="Q451" i="5"/>
  <c r="A452" i="5"/>
  <c r="A454" i="6"/>
  <c r="T453" i="6"/>
  <c r="U451" i="10"/>
  <c r="A452" i="10"/>
  <c r="T451" i="1"/>
  <c r="A452" i="1"/>
  <c r="A455" i="6" l="1"/>
  <c r="T454" i="6"/>
  <c r="A447" i="8"/>
  <c r="T446" i="8"/>
  <c r="A453" i="5"/>
  <c r="Q452" i="5"/>
  <c r="A453" i="10"/>
  <c r="U452" i="10"/>
  <c r="T453" i="2"/>
  <c r="A454" i="2"/>
  <c r="T452" i="1"/>
  <c r="A453" i="1"/>
  <c r="A453" i="9"/>
  <c r="T452" i="9"/>
  <c r="A453" i="7"/>
  <c r="T452" i="7"/>
  <c r="A454" i="5" l="1"/>
  <c r="Q453" i="5"/>
  <c r="T447" i="8"/>
  <c r="A448" i="8"/>
  <c r="A454" i="1"/>
  <c r="T453" i="1"/>
  <c r="A455" i="2"/>
  <c r="T454" i="2"/>
  <c r="A454" i="7"/>
  <c r="T453" i="7"/>
  <c r="A454" i="9"/>
  <c r="T453" i="9"/>
  <c r="U453" i="10"/>
  <c r="A454" i="10"/>
  <c r="A456" i="6"/>
  <c r="T455" i="6"/>
  <c r="A455" i="9" l="1"/>
  <c r="T454" i="9"/>
  <c r="T454" i="1"/>
  <c r="A455" i="1"/>
  <c r="T456" i="6"/>
  <c r="A457" i="6"/>
  <c r="T448" i="8"/>
  <c r="A449" i="8"/>
  <c r="A455" i="7"/>
  <c r="T454" i="7"/>
  <c r="U454" i="10"/>
  <c r="A455" i="10"/>
  <c r="A456" i="2"/>
  <c r="T455" i="2"/>
  <c r="A455" i="5"/>
  <c r="Q454" i="5"/>
  <c r="T457" i="6" l="1"/>
  <c r="A458" i="6"/>
  <c r="A456" i="10"/>
  <c r="U455" i="10"/>
  <c r="A456" i="5"/>
  <c r="Q455" i="5"/>
  <c r="A450" i="8"/>
  <c r="T449" i="8"/>
  <c r="A456" i="1"/>
  <c r="T455" i="1"/>
  <c r="T455" i="7"/>
  <c r="A456" i="7"/>
  <c r="T456" i="2"/>
  <c r="A457" i="2"/>
  <c r="T455" i="9"/>
  <c r="A456" i="9"/>
  <c r="T456" i="7" l="1"/>
  <c r="A457" i="7"/>
  <c r="A457" i="10"/>
  <c r="U456" i="10"/>
  <c r="Q456" i="5"/>
  <c r="A457" i="5"/>
  <c r="A459" i="6"/>
  <c r="T458" i="6"/>
  <c r="T456" i="9"/>
  <c r="A457" i="9"/>
  <c r="A457" i="1"/>
  <c r="T456" i="1"/>
  <c r="T457" i="2"/>
  <c r="A458" i="2"/>
  <c r="T450" i="8"/>
  <c r="A451" i="8"/>
  <c r="A460" i="6" l="1"/>
  <c r="T459" i="6"/>
  <c r="T457" i="1"/>
  <c r="A458" i="1"/>
  <c r="T451" i="8"/>
  <c r="A452" i="8"/>
  <c r="U457" i="10"/>
  <c r="A458" i="10"/>
  <c r="Q457" i="5"/>
  <c r="A458" i="5"/>
  <c r="A458" i="9"/>
  <c r="T457" i="9"/>
  <c r="T458" i="2"/>
  <c r="A459" i="2"/>
  <c r="T457" i="7"/>
  <c r="A458" i="7"/>
  <c r="A453" i="8" l="1"/>
  <c r="T452" i="8"/>
  <c r="T458" i="9"/>
  <c r="A459" i="9"/>
  <c r="A459" i="5"/>
  <c r="Q458" i="5"/>
  <c r="U458" i="10"/>
  <c r="A459" i="10"/>
  <c r="A459" i="7"/>
  <c r="T458" i="7"/>
  <c r="A459" i="1"/>
  <c r="T458" i="1"/>
  <c r="A460" i="2"/>
  <c r="T459" i="2"/>
  <c r="T460" i="6"/>
  <c r="A461" i="6"/>
  <c r="A460" i="1" l="1"/>
  <c r="T459" i="1"/>
  <c r="T461" i="6"/>
  <c r="A462" i="6"/>
  <c r="T459" i="9"/>
  <c r="A460" i="9"/>
  <c r="T459" i="7"/>
  <c r="A460" i="7"/>
  <c r="A460" i="10"/>
  <c r="U459" i="10"/>
  <c r="Q459" i="5"/>
  <c r="A460" i="5"/>
  <c r="T460" i="2"/>
  <c r="A461" i="2"/>
  <c r="T453" i="8"/>
  <c r="A454" i="8"/>
  <c r="T460" i="9" l="1"/>
  <c r="A461" i="9"/>
  <c r="T454" i="8"/>
  <c r="A455" i="8"/>
  <c r="T462" i="6"/>
  <c r="A463" i="6"/>
  <c r="A461" i="10"/>
  <c r="U460" i="10"/>
  <c r="A461" i="5"/>
  <c r="Q460" i="5"/>
  <c r="T461" i="2"/>
  <c r="A462" i="2"/>
  <c r="T460" i="7"/>
  <c r="A461" i="7"/>
  <c r="A461" i="1"/>
  <c r="T460" i="1"/>
  <c r="T461" i="7" l="1"/>
  <c r="A462" i="7"/>
  <c r="A463" i="2"/>
  <c r="T462" i="2"/>
  <c r="A464" i="6"/>
  <c r="T464" i="6" s="1"/>
  <c r="T463" i="6"/>
  <c r="T455" i="8"/>
  <c r="A456" i="8"/>
  <c r="T461" i="1"/>
  <c r="A462" i="1"/>
  <c r="A462" i="5"/>
  <c r="Q461" i="5"/>
  <c r="A462" i="9"/>
  <c r="T461" i="9"/>
  <c r="A462" i="10"/>
  <c r="U461" i="10"/>
  <c r="A463" i="9" l="1"/>
  <c r="T462" i="9"/>
  <c r="Q462" i="5"/>
  <c r="A463" i="5"/>
  <c r="T462" i="1"/>
  <c r="A463" i="1"/>
  <c r="A463" i="10"/>
  <c r="U462" i="10"/>
  <c r="T463" i="2"/>
  <c r="A464" i="2"/>
  <c r="T464" i="2" s="1"/>
  <c r="A457" i="8"/>
  <c r="T456" i="8"/>
  <c r="A463" i="7"/>
  <c r="T462" i="7"/>
  <c r="A464" i="1" l="1"/>
  <c r="T464" i="1" s="1"/>
  <c r="T463" i="1"/>
  <c r="Q463" i="5"/>
  <c r="A464" i="5"/>
  <c r="Q464" i="5" s="1"/>
  <c r="A458" i="8"/>
  <c r="T458" i="8" s="1"/>
  <c r="T457" i="8"/>
  <c r="A464" i="7"/>
  <c r="T464" i="7" s="1"/>
  <c r="T463" i="7"/>
  <c r="U463" i="10"/>
  <c r="A464" i="10"/>
  <c r="U464" i="10" s="1"/>
  <c r="T463" i="9"/>
  <c r="A464" i="9"/>
  <c r="T464" i="9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None</author>
  </authors>
  <commentList>
    <comment ref="AC7" authorId="0" shapeId="0" xr:uid="{00000000-0006-0000-0200-000001000000}">
      <text>
        <r>
          <rPr>
            <sz val="10"/>
            <color rgb="FF000000"/>
            <rFont val="Arial"/>
            <family val="2"/>
            <charset val="1"/>
          </rPr>
          <t>Valérie Becart:
CB nom propre virées sur compte SNC du 2/1/16 au 29/1/16</t>
        </r>
      </text>
    </comment>
    <comment ref="AC8" authorId="0" shapeId="0" xr:uid="{00000000-0006-0000-0200-000002000000}">
      <text>
        <r>
          <rPr>
            <sz val="10"/>
            <color rgb="FF000000"/>
            <rFont val="Arial"/>
            <family val="2"/>
            <charset val="1"/>
          </rPr>
          <t xml:space="preserve">Valérie Becart:
CB nom propre virées sur compte SNC du 23/12/15 au 31/12/15
</t>
        </r>
      </text>
    </comment>
    <comment ref="AC9" authorId="0" shapeId="0" xr:uid="{00000000-0006-0000-0200-000003000000}">
      <text>
        <r>
          <rPr>
            <sz val="10"/>
            <color rgb="FF000000"/>
            <rFont val="Arial"/>
            <family val="2"/>
            <charset val="1"/>
          </rPr>
          <t xml:space="preserve">Valérie Becart:
virement reappro compte 99136430000
</t>
        </r>
      </text>
    </comment>
    <comment ref="S54" authorId="0" shapeId="0" xr:uid="{00000000-0006-0000-0200-000004000000}">
      <text>
        <r>
          <rPr>
            <sz val="10"/>
            <color rgb="FF000000"/>
            <rFont val="Arial"/>
            <family val="2"/>
            <charset val="1"/>
          </rPr>
          <t xml:space="preserve">Valérie Becart:
160202: 150,13
160109: 4,5
160203: -160,63
</t>
        </r>
      </text>
    </comment>
    <comment ref="AA54" authorId="0" shapeId="0" xr:uid="{00000000-0006-0000-0200-000005000000}">
      <text>
        <r>
          <rPr>
            <sz val="10"/>
            <color rgb="FF000000"/>
            <rFont val="Arial"/>
            <family val="2"/>
            <charset val="1"/>
          </rPr>
          <t xml:space="preserve">Valérie Becart:
cheque de banque
</t>
        </r>
      </text>
    </comment>
    <comment ref="S61" authorId="0" shapeId="0" xr:uid="{00000000-0006-0000-0200-000006000000}">
      <text>
        <r>
          <rPr>
            <sz val="10"/>
            <color rgb="FF000000"/>
            <rFont val="Arial"/>
            <family val="2"/>
            <charset val="1"/>
          </rPr>
          <t xml:space="preserve">Valérie Becart:
160202: 10,73
151215: 32,18
160109: 126,58
160205: 4,49
160206: -135,16
160207: -88,3
</t>
        </r>
      </text>
    </comment>
    <comment ref="S68" authorId="0" shapeId="0" xr:uid="{00000000-0006-0000-0200-000007000000}">
      <text>
        <r>
          <rPr>
            <sz val="10"/>
            <color rgb="FF000000"/>
            <rFont val="Arial"/>
            <family val="2"/>
            <charset val="1"/>
          </rPr>
          <t xml:space="preserve">Valérie Becart:
160109: 110,07
160205: 7,48
160211: -28,72
</t>
        </r>
      </text>
    </comment>
    <comment ref="S85" authorId="0" shapeId="0" xr:uid="{00000000-0006-0000-0200-000008000000}">
      <text>
        <r>
          <rPr>
            <sz val="10"/>
            <color rgb="FF000000"/>
            <rFont val="Arial"/>
            <family val="2"/>
            <charset val="1"/>
          </rPr>
          <t xml:space="preserve">Valérie Becart:
160213: 172,52
160205: 12,72
160214: -102,62
</t>
        </r>
      </text>
    </comment>
    <comment ref="S92" authorId="0" shapeId="0" xr:uid="{00000000-0006-0000-0200-000009000000}">
      <text>
        <r>
          <rPr>
            <sz val="10"/>
            <color rgb="FF000000"/>
            <rFont val="Arial"/>
            <family val="2"/>
            <charset val="1"/>
          </rPr>
          <t xml:space="preserve">Valérie Becart:
151105: 341,79
160216: 160,03
160217: -191,79
</t>
        </r>
      </text>
    </comment>
    <comment ref="S99" authorId="0" shapeId="0" xr:uid="{00000000-0006-0000-0200-00000A000000}">
      <text>
        <r>
          <rPr>
            <sz val="10"/>
            <color rgb="FF000000"/>
            <rFont val="Arial"/>
            <family val="2"/>
            <charset val="1"/>
          </rPr>
          <t xml:space="preserve">Valérie Becart:
151206: 29,99
160302: -95,87
160303: -47,06
</t>
        </r>
      </text>
    </comment>
    <comment ref="S106" authorId="0" shapeId="0" xr:uid="{00000000-0006-0000-0200-00000B000000}">
      <text>
        <r>
          <rPr>
            <sz val="10"/>
            <color rgb="FF000000"/>
            <rFont val="Arial"/>
            <family val="2"/>
            <charset val="1"/>
          </rPr>
          <t xml:space="preserve">Valérie Becart:
160306: 63,81
160305: -155,51
</t>
        </r>
      </text>
    </comment>
    <comment ref="S113" authorId="0" shapeId="0" xr:uid="{00000000-0006-0000-0200-00000C000000}">
      <text>
        <r>
          <rPr>
            <sz val="10"/>
            <color rgb="FF000000"/>
            <rFont val="Arial"/>
            <family val="2"/>
            <charset val="1"/>
          </rPr>
          <t xml:space="preserve">Valérie Becart:
160306: 3,37
160310: 146,68
</t>
        </r>
      </text>
    </comment>
    <comment ref="R127" authorId="0" shapeId="0" xr:uid="{00000000-0006-0000-0200-00000D000000}">
      <text>
        <r>
          <rPr>
            <sz val="10"/>
            <color rgb="FF000000"/>
            <rFont val="Arial"/>
            <family val="2"/>
            <charset val="1"/>
          </rPr>
          <t xml:space="preserve">Valérie Becart:
160205: 150,6
160312: -13,87
</t>
        </r>
      </text>
    </comment>
    <comment ref="I128" authorId="0" shapeId="0" xr:uid="{00000000-0006-0000-0200-00000E000000}">
      <text>
        <r>
          <rPr>
            <sz val="10"/>
            <color rgb="FF000000"/>
            <rFont val="Arial"/>
            <family val="2"/>
            <charset val="1"/>
          </rPr>
          <t>Valérie Becart:
erreur de caisse de 16e
 en plus</t>
        </r>
      </text>
    </comment>
    <comment ref="S135" authorId="0" shapeId="0" xr:uid="{00000000-0006-0000-0200-00000F000000}">
      <text>
        <r>
          <rPr>
            <sz val="10"/>
            <color rgb="FF000000"/>
            <rFont val="Arial"/>
            <family val="2"/>
            <charset val="1"/>
          </rPr>
          <t xml:space="preserve">Valérie Becart:
160404: 78,12
160405: 44,6
160406: -139,08
</t>
        </r>
      </text>
    </comment>
    <comment ref="S142" authorId="0" shapeId="0" xr:uid="{00000000-0006-0000-0200-000010000000}">
      <text>
        <r>
          <rPr>
            <sz val="10"/>
            <color rgb="FF000000"/>
            <rFont val="Arial"/>
            <family val="2"/>
            <charset val="1"/>
          </rPr>
          <t xml:space="preserve">Valérie Becart:
160402: 29,63
160404: 146,89
160408: 141,25
160409: -69,84
</t>
        </r>
      </text>
    </comment>
    <comment ref="S151" authorId="0" shapeId="0" xr:uid="{00000000-0006-0000-0200-000011000000}">
      <text>
        <r>
          <rPr>
            <sz val="10"/>
            <color rgb="FF000000"/>
            <rFont val="Arial"/>
            <family val="2"/>
            <charset val="1"/>
          </rPr>
          <t xml:space="preserve">Valérie Becart:
160402: 37,38
160408: 171,7
160413: -269,87
</t>
        </r>
      </text>
    </comment>
    <comment ref="C165" authorId="0" shapeId="0" xr:uid="{00000000-0006-0000-0200-000012000000}">
      <text>
        <r>
          <rPr>
            <sz val="10"/>
            <color rgb="FF000000"/>
            <rFont val="Arial"/>
            <family val="2"/>
            <charset val="1"/>
          </rPr>
          <t xml:space="preserve">Valérie Becart:
erreur de caisse
de 40,00e
</t>
        </r>
      </text>
    </comment>
    <comment ref="S165" authorId="0" shapeId="0" xr:uid="{00000000-0006-0000-0200-000013000000}">
      <text>
        <r>
          <rPr>
            <sz val="10"/>
            <color rgb="FF000000"/>
            <rFont val="Arial"/>
            <family val="2"/>
            <charset val="1"/>
          </rPr>
          <t xml:space="preserve">Valérie Becart:
160408: 20,27
160415: -171,7
</t>
        </r>
      </text>
    </comment>
    <comment ref="S172" authorId="0" shapeId="0" xr:uid="{00000000-0006-0000-0200-000014000000}">
      <text>
        <r>
          <rPr>
            <sz val="10"/>
            <color rgb="FF000000"/>
            <rFont val="Arial"/>
            <family val="2"/>
            <charset val="1"/>
          </rPr>
          <t xml:space="preserve">Valérie Becart:
160502: 39,05
160503: 54,69
160504: 9,52
</t>
        </r>
      </text>
    </comment>
    <comment ref="S179" authorId="0" shapeId="0" xr:uid="{00000000-0006-0000-0200-000015000000}">
      <text>
        <r>
          <rPr>
            <sz val="10"/>
            <color rgb="FF000000"/>
            <rFont val="Arial"/>
            <family val="2"/>
            <charset val="1"/>
          </rPr>
          <t xml:space="preserve">Valérie Becart:
160503: 23,43
160506: -7,49
160507: -38,55
</t>
        </r>
      </text>
    </comment>
    <comment ref="S186" authorId="0" shapeId="0" xr:uid="{00000000-0006-0000-0200-000016000000}">
      <text>
        <r>
          <rPr>
            <sz val="10"/>
            <color rgb="FF000000"/>
            <rFont val="Arial"/>
            <family val="2"/>
            <charset val="1"/>
          </rPr>
          <t xml:space="preserve">Valérie Becart:
160503: 69,17
160509: -42,28
</t>
        </r>
      </text>
    </comment>
    <comment ref="S201" authorId="0" shapeId="0" xr:uid="{00000000-0006-0000-0200-000017000000}">
      <text>
        <r>
          <rPr>
            <sz val="10"/>
            <color rgb="FF000000"/>
            <rFont val="Arial"/>
            <family val="2"/>
            <charset val="1"/>
          </rPr>
          <t xml:space="preserve">Valérie Becart:
160213: 368,09
160504: 42,28
160513: -21,59
</t>
        </r>
      </text>
    </comment>
    <comment ref="AC206" authorId="0" shapeId="0" xr:uid="{00000000-0006-0000-0200-000018000000}">
      <text>
        <r>
          <rPr>
            <sz val="10"/>
            <color rgb="FF000000"/>
            <rFont val="Arial"/>
            <family val="2"/>
            <charset val="1"/>
          </rPr>
          <t>Valérie Becart:
pour EI</t>
        </r>
      </text>
    </comment>
    <comment ref="AC207" authorId="0" shapeId="0" xr:uid="{00000000-0006-0000-0200-000019000000}">
      <text>
        <r>
          <rPr>
            <sz val="10"/>
            <color rgb="FF000000"/>
            <rFont val="Arial"/>
            <family val="2"/>
            <charset val="1"/>
          </rPr>
          <t>Valérie Becart:
pour ei</t>
        </r>
      </text>
    </comment>
    <comment ref="S208" authorId="0" shapeId="0" xr:uid="{00000000-0006-0000-0200-00001A000000}">
      <text>
        <r>
          <rPr>
            <sz val="10"/>
            <color rgb="FF000000"/>
            <rFont val="Arial"/>
            <family val="2"/>
            <charset val="1"/>
          </rPr>
          <t xml:space="preserve">Valérie Becart:
160216: 213,62
160408: 59,89
160515: 10,36
160516: -259,29
</t>
        </r>
      </text>
    </comment>
    <comment ref="C210" authorId="0" shapeId="0" xr:uid="{00000000-0006-0000-0200-00001B000000}">
      <text>
        <r>
          <rPr>
            <sz val="10"/>
            <color rgb="FF000000"/>
            <rFont val="Arial"/>
            <family val="2"/>
            <charset val="1"/>
          </rPr>
          <t xml:space="preserve">Valérie Becart:
changement de tpe
390+40soit 430
</t>
        </r>
      </text>
    </comment>
    <comment ref="I210" authorId="0" shapeId="0" xr:uid="{00000000-0006-0000-0200-00001C000000}">
      <text>
        <r>
          <rPr>
            <sz val="10"/>
            <color rgb="FF000000"/>
            <rFont val="Arial"/>
            <family val="2"/>
            <charset val="1"/>
          </rPr>
          <t xml:space="preserve">Valérie Becart:
cnagement de tpe
985,85+21+1085,95
soit 2092,80
</t>
        </r>
      </text>
    </comment>
    <comment ref="I213" authorId="0" shapeId="0" xr:uid="{00000000-0006-0000-0200-00001D000000}">
      <text>
        <r>
          <rPr>
            <sz val="10"/>
            <color rgb="FF000000"/>
            <rFont val="Arial"/>
            <family val="2"/>
            <charset val="1"/>
          </rPr>
          <t xml:space="preserve">Valérie Becart:
pb informatique: 1449,1+1566,55 soit 3015,65
</t>
        </r>
      </text>
    </comment>
    <comment ref="S215" authorId="0" shapeId="0" xr:uid="{00000000-0006-0000-0200-00001E000000}">
      <text>
        <r>
          <rPr>
            <sz val="10"/>
            <color rgb="FF000000"/>
            <rFont val="Arial"/>
            <family val="2"/>
            <charset val="1"/>
          </rPr>
          <t xml:space="preserve">Valérie Becart:
160516: 3,74
160602: 38,18
160603: 12,47
160604: 6,56
160605: 38,71
160606-40,74
160607: -58,52
</t>
        </r>
      </text>
    </comment>
    <comment ref="AM215" authorId="0" shapeId="0" xr:uid="{00000000-0006-0000-0200-00001F000000}">
      <text>
        <r>
          <rPr>
            <sz val="10"/>
            <color rgb="FF000000"/>
            <rFont val="Arial"/>
            <family val="2"/>
            <charset val="1"/>
          </rPr>
          <t>Valérie Becart:
fact CAUCAT FERRONNERIE: 192,00
ME PRAX a payé la moitié</t>
        </r>
      </text>
    </comment>
    <comment ref="S222" authorId="0" shapeId="0" xr:uid="{00000000-0006-0000-0200-000020000000}">
      <text>
        <r>
          <rPr>
            <sz val="10"/>
            <color rgb="FF000000"/>
            <rFont val="Arial"/>
            <family val="2"/>
            <charset val="1"/>
          </rPr>
          <t xml:space="preserve">Valérie Becart:
55,16
160603: 42,28
160609: -35,14
</t>
        </r>
      </text>
    </comment>
    <comment ref="Y226" authorId="0" shapeId="0" xr:uid="{00000000-0006-0000-0200-000021000000}">
      <text>
        <r>
          <rPr>
            <sz val="10"/>
            <color rgb="FF000000"/>
            <rFont val="Arial"/>
            <family val="2"/>
            <charset val="1"/>
          </rPr>
          <t>Valérie Becart:
pmu</t>
        </r>
      </text>
    </comment>
    <comment ref="Y228" authorId="0" shapeId="0" xr:uid="{00000000-0006-0000-0200-000022000000}">
      <text>
        <r>
          <rPr>
            <sz val="10"/>
            <color rgb="FF000000"/>
            <rFont val="Arial"/>
            <family val="2"/>
            <charset val="1"/>
          </rPr>
          <t>Valérie Becart:
PMU</t>
        </r>
      </text>
    </comment>
    <comment ref="S229" authorId="0" shapeId="0" xr:uid="{00000000-0006-0000-0200-000023000000}">
      <text>
        <r>
          <rPr>
            <sz val="10"/>
            <color rgb="FF000000"/>
            <rFont val="Arial"/>
            <family val="2"/>
            <charset val="1"/>
          </rPr>
          <t>Valérie Becart:
160613: 26,03
160614: -60,05
160604: 58,08
160605: 136,44</t>
        </r>
      </text>
    </comment>
    <comment ref="AC239" authorId="0" shapeId="0" xr:uid="{00000000-0006-0000-0200-000024000000}">
      <text>
        <r>
          <rPr>
            <sz val="10"/>
            <color rgb="FF000000"/>
            <rFont val="Arial"/>
            <family val="2"/>
            <charset val="1"/>
          </rPr>
          <t>Valérie Becart:
pour entreprise individuelle</t>
        </r>
      </text>
    </comment>
    <comment ref="I240" authorId="0" shapeId="0" xr:uid="{00000000-0006-0000-0200-000025000000}">
      <text>
        <r>
          <rPr>
            <sz val="10"/>
            <color rgb="FF000000"/>
            <rFont val="Arial"/>
            <family val="2"/>
            <charset val="1"/>
          </rPr>
          <t xml:space="preserve">Valérie Becart:
erreur 30 euros
soit: 1728,3
</t>
        </r>
      </text>
    </comment>
    <comment ref="S245" authorId="0" shapeId="0" xr:uid="{00000000-0006-0000-0200-000026000000}">
      <text>
        <r>
          <rPr>
            <sz val="10"/>
            <color rgb="FF000000"/>
            <rFont val="Arial"/>
            <family val="2"/>
            <charset val="1"/>
          </rPr>
          <t xml:space="preserve">Valérie Becart:
160205: 210,66
160605: 381,21
160616: -324,24
</t>
        </r>
      </text>
    </comment>
    <comment ref="AI248" authorId="0" shapeId="0" xr:uid="{00000000-0006-0000-0200-000027000000}">
      <text>
        <r>
          <rPr>
            <sz val="10"/>
            <color rgb="FF000000"/>
            <rFont val="Arial"/>
            <family val="2"/>
            <charset val="1"/>
          </rPr>
          <t xml:space="preserve">Valérie Becart:
paiement en 3x soit
3 x 734,47: 2203,42
</t>
        </r>
      </text>
    </comment>
    <comment ref="Y251" authorId="0" shapeId="0" xr:uid="{00000000-0006-0000-0200-000028000000}">
      <text>
        <r>
          <rPr>
            <sz val="10"/>
            <color rgb="FF000000"/>
            <rFont val="Arial"/>
            <family val="2"/>
            <charset val="1"/>
          </rPr>
          <t>Valérie Becart:
PMU</t>
        </r>
      </text>
    </comment>
    <comment ref="S252" authorId="0" shapeId="0" xr:uid="{00000000-0006-0000-0200-000029000000}">
      <text>
        <r>
          <rPr>
            <sz val="10"/>
            <color rgb="FF000000"/>
            <rFont val="Arial"/>
            <family val="2"/>
            <charset val="1"/>
          </rPr>
          <t xml:space="preserve">Valérie Becart:
160605: 25,47
160702: 89,4
160703: 18,97
160704: 5,56
160705: -288,32
</t>
        </r>
      </text>
    </comment>
    <comment ref="AE256" authorId="0" shapeId="0" xr:uid="{00000000-0006-0000-0200-00002A000000}">
      <text>
        <r>
          <rPr>
            <sz val="10"/>
            <color rgb="FF000000"/>
            <rFont val="Arial"/>
            <family val="2"/>
            <charset val="1"/>
          </rPr>
          <t>Valérie Becart:
Pour entreprise individuelle</t>
        </r>
      </text>
    </comment>
    <comment ref="S259" authorId="0" shapeId="0" xr:uid="{00000000-0006-0000-0200-00002B000000}">
      <text>
        <r>
          <rPr>
            <sz val="10"/>
            <color rgb="FF000000"/>
            <rFont val="Arial"/>
            <family val="2"/>
            <charset val="1"/>
          </rPr>
          <t xml:space="preserve">Valérie Becart:
160404: 92,52
160702: 8,5
160703: 70,53
160707: -79,97
160708: -89
</t>
        </r>
      </text>
    </comment>
    <comment ref="S266" authorId="0" shapeId="0" xr:uid="{00000000-0006-0000-0200-00002C000000}">
      <text>
        <r>
          <rPr>
            <sz val="10"/>
            <color rgb="FF000000"/>
            <rFont val="Arial"/>
            <family val="2"/>
            <charset val="1"/>
          </rPr>
          <t xml:space="preserve">Valérie Becart:
160710: 96,36
160703: 11,24
160713: -91,86
</t>
        </r>
      </text>
    </comment>
    <comment ref="S281" authorId="0" shapeId="0" xr:uid="{00000000-0006-0000-0200-00002D000000}">
      <text>
        <r>
          <rPr>
            <sz val="10"/>
            <color rgb="FF000000"/>
            <rFont val="Arial"/>
            <family val="2"/>
            <charset val="1"/>
          </rPr>
          <t xml:space="preserve">Valérie Becart:
160703: 85,68
160715: -86,63
</t>
        </r>
      </text>
    </comment>
    <comment ref="AI281" authorId="0" shapeId="0" xr:uid="{00000000-0006-0000-0200-00002E000000}">
      <text>
        <r>
          <rPr>
            <sz val="10"/>
            <color rgb="FF000000"/>
            <rFont val="Arial"/>
            <family val="2"/>
            <charset val="1"/>
          </rPr>
          <t xml:space="preserve">Valérie Becart:
paiement en 3x soit
3 x 734,47: 2203,42
</t>
        </r>
      </text>
    </comment>
    <comment ref="AC282" authorId="0" shapeId="0" xr:uid="{00000000-0006-0000-0200-00002F000000}">
      <text>
        <r>
          <rPr>
            <sz val="10"/>
            <color rgb="FF000000"/>
            <rFont val="Arial"/>
            <family val="2"/>
            <charset val="1"/>
          </rPr>
          <t>Valérie Becart:
pour EI</t>
        </r>
      </text>
    </comment>
    <comment ref="S288" authorId="0" shapeId="0" xr:uid="{00000000-0006-0000-0200-000030000000}">
      <text>
        <r>
          <rPr>
            <sz val="10"/>
            <color rgb="FF000000"/>
            <rFont val="Arial"/>
            <family val="2"/>
            <charset val="1"/>
          </rPr>
          <t xml:space="preserve">Valérie Becart:
160802: 185,23
160803: -112,02
</t>
        </r>
      </text>
    </comment>
    <comment ref="S295" authorId="0" shapeId="0" xr:uid="{00000000-0006-0000-0200-000031000000}">
      <text>
        <r>
          <rPr>
            <sz val="10"/>
            <color rgb="FF000000"/>
            <rFont val="Arial"/>
            <family val="2"/>
            <charset val="1"/>
          </rPr>
          <t xml:space="preserve">Valérie Becart:
160802: 170,33
160805: 3,74
160806: 5,26
160809: 38,44
160807: 22,4
160808: 68,27
160609: -5,40
160810: -165,03
160811: -134,77
</t>
        </r>
      </text>
    </comment>
    <comment ref="S302" authorId="0" shapeId="0" xr:uid="{00000000-0006-0000-0200-000032000000}">
      <text>
        <r>
          <rPr>
            <sz val="10"/>
            <color rgb="FF000000"/>
            <rFont val="Arial"/>
            <family val="2"/>
            <charset val="1"/>
          </rPr>
          <t xml:space="preserve">Valérie Becart:
160503: 392,03
160710: 72,02
160806: 32,63
160809: 246,5
160815: -65,18
</t>
        </r>
      </text>
    </comment>
    <comment ref="S307" authorId="0" shapeId="0" xr:uid="{00000000-0006-0000-0200-000033000000}">
      <text>
        <r>
          <rPr>
            <sz val="10"/>
            <color rgb="FF000000"/>
            <rFont val="Arial"/>
            <family val="2"/>
            <charset val="1"/>
          </rPr>
          <t xml:space="preserve">Valérie Becart:
160809: 343,18
160817: -241,72
</t>
        </r>
      </text>
    </comment>
    <comment ref="AC319" authorId="0" shapeId="0" xr:uid="{00000000-0006-0000-0200-000034000000}">
      <text>
        <r>
          <rPr>
            <sz val="10"/>
            <color rgb="FF000000"/>
            <rFont val="Arial"/>
            <family val="2"/>
            <charset val="1"/>
          </rPr>
          <t>Valérie Becart:
Frais de dossier crédit</t>
        </r>
      </text>
    </comment>
    <comment ref="AC322" authorId="0" shapeId="0" xr:uid="{00000000-0006-0000-0200-000035000000}">
      <text>
        <r>
          <rPr>
            <sz val="10"/>
            <color rgb="FF000000"/>
            <rFont val="Arial"/>
            <family val="2"/>
            <charset val="1"/>
          </rPr>
          <t>Valérie Becart:
Pour EI</t>
        </r>
      </text>
    </comment>
    <comment ref="S324" authorId="0" shapeId="0" xr:uid="{00000000-0006-0000-0200-000036000000}">
      <text>
        <r>
          <rPr>
            <sz val="10"/>
            <color rgb="FF000000"/>
            <rFont val="Arial"/>
            <family val="2"/>
            <charset val="1"/>
          </rPr>
          <t xml:space="preserve">Valérie Becart:
160808: 303,88
160820: 6
160819: -122,33
</t>
        </r>
      </text>
    </comment>
    <comment ref="AI326" authorId="0" shapeId="0" xr:uid="{00000000-0006-0000-0200-000037000000}">
      <text>
        <r>
          <rPr>
            <sz val="10"/>
            <color rgb="FF000000"/>
            <rFont val="Arial"/>
            <family val="2"/>
            <charset val="1"/>
          </rPr>
          <t xml:space="preserve">Valérie Becart:
paiement en 3x soit
3 x 734,47: 2203,42
</t>
        </r>
      </text>
    </comment>
    <comment ref="U330" authorId="0" shapeId="0" xr:uid="{00000000-0006-0000-0200-000038000000}">
      <text>
        <r>
          <rPr>
            <sz val="10"/>
            <color rgb="FF000000"/>
            <rFont val="Arial"/>
            <family val="2"/>
            <charset val="1"/>
          </rPr>
          <t>Valérie Becart:
Pour EI</t>
        </r>
      </text>
    </comment>
    <comment ref="S331" authorId="0" shapeId="0" xr:uid="{00000000-0006-0000-0200-000039000000}">
      <text>
        <r>
          <rPr>
            <sz val="10"/>
            <color rgb="FF000000"/>
            <rFont val="Arial"/>
            <family val="2"/>
            <charset val="1"/>
          </rPr>
          <t xml:space="preserve">Valérie Becart:
1606: 45,02
160516: -110,23
160808: 735,22
161002: 79,46
160810: 54,24
161003: 6,32
161004: 63,61
161005: 105,22
161006: -475,1
161007: -769,43
</t>
        </r>
      </text>
    </comment>
    <comment ref="J332" authorId="0" shapeId="0" xr:uid="{00000000-0006-0000-0200-00003A000000}">
      <text>
        <r>
          <rPr>
            <sz val="10"/>
            <color rgb="FF000000"/>
            <rFont val="Arial"/>
            <family val="2"/>
            <charset val="1"/>
          </rPr>
          <t xml:space="preserve">Valérie Becart:
erreur de caisse
</t>
        </r>
      </text>
    </comment>
    <comment ref="AE332" authorId="0" shapeId="0" xr:uid="{00000000-0006-0000-0200-00003B000000}">
      <text>
        <r>
          <rPr>
            <sz val="10"/>
            <color rgb="FF000000"/>
            <rFont val="Arial"/>
            <family val="2"/>
            <charset val="1"/>
          </rPr>
          <t>Valérie Becart:
Pour entreprise individuelle</t>
        </r>
      </text>
    </comment>
    <comment ref="U334" authorId="0" shapeId="0" xr:uid="{00000000-0006-0000-0200-00003C000000}">
      <text>
        <r>
          <rPr>
            <sz val="10"/>
            <color rgb="FF000000"/>
            <rFont val="Arial"/>
            <family val="2"/>
            <charset val="1"/>
          </rPr>
          <t xml:space="preserve">Valérie Becart:
Pour EI rembourses sur SNC
</t>
        </r>
      </text>
    </comment>
    <comment ref="S338" authorId="0" shapeId="0" xr:uid="{00000000-0006-0000-0200-00003D000000}">
      <text>
        <r>
          <rPr>
            <sz val="10"/>
            <color rgb="FF000000"/>
            <rFont val="Arial"/>
            <family val="2"/>
            <charset val="1"/>
          </rPr>
          <t xml:space="preserve">Valérie Becart:
160810: 193,74
161003: 363,35
161009: -464,57
</t>
        </r>
      </text>
    </comment>
    <comment ref="U343" authorId="0" shapeId="0" xr:uid="{00000000-0006-0000-0200-00003E000000}">
      <text>
        <r>
          <rPr>
            <sz val="10"/>
            <color rgb="FF000000"/>
            <rFont val="Arial"/>
            <family val="2"/>
            <charset val="1"/>
          </rPr>
          <t xml:space="preserve">Valérie Becart:
Pour EI rembourses sur SNC
</t>
        </r>
      </text>
    </comment>
    <comment ref="S345" authorId="0" shapeId="0" xr:uid="{00000000-0006-0000-0200-00003F000000}">
      <text>
        <r>
          <rPr>
            <sz val="10"/>
            <color rgb="FF000000"/>
            <rFont val="Arial"/>
            <family val="2"/>
            <charset val="1"/>
          </rPr>
          <t xml:space="preserve">Valérie Becart:
161003: 99,31
161004: 90,96
161013: -13,48
161014: -169,13
</t>
        </r>
      </text>
    </comment>
    <comment ref="AC360" authorId="0" shapeId="0" xr:uid="{00000000-0006-0000-0200-000040000000}">
      <text>
        <r>
          <rPr>
            <sz val="10"/>
            <color rgb="FF000000"/>
            <rFont val="Arial"/>
            <family val="2"/>
            <charset val="1"/>
          </rPr>
          <t>Valérie Becart:
pour EI frais en attente de rembousement VU avec Emilie du CA</t>
        </r>
      </text>
    </comment>
    <comment ref="S361" authorId="0" shapeId="0" xr:uid="{00000000-0006-0000-0200-000041000000}">
      <text>
        <r>
          <rPr>
            <sz val="10"/>
            <color rgb="FF000000"/>
            <rFont val="Arial"/>
            <family val="2"/>
            <charset val="1"/>
          </rPr>
          <t xml:space="preserve">Valérie Becart:
161004: 43,02
161005: 287,59
161016: -275,64
</t>
        </r>
      </text>
    </comment>
    <comment ref="S368" authorId="0" shapeId="0" xr:uid="{00000000-0006-0000-0200-000042000000}">
      <text>
        <r>
          <rPr>
            <sz val="10"/>
            <color rgb="FF000000"/>
            <rFont val="Arial"/>
            <family val="2"/>
            <charset val="1"/>
          </rPr>
          <t>Valérie Becart:
160702: 37,38
160905: 51,26
161002: 98,68
161003: 26,15
161004: 57,50
160715: -57,50
161005: -37,38</t>
        </r>
      </text>
    </comment>
    <comment ref="S375" authorId="0" shapeId="0" xr:uid="{00000000-0006-0000-0200-000043000000}">
      <text>
        <r>
          <rPr>
            <sz val="10"/>
            <color rgb="FF000000"/>
            <rFont val="Arial"/>
            <family val="2"/>
            <charset val="1"/>
          </rPr>
          <t xml:space="preserve">Valérie Becart:
161002: 14,99
161003: 74,82
161004: 11,03
161007: -131,74
</t>
        </r>
      </text>
    </comment>
    <comment ref="S382" authorId="0" shapeId="0" xr:uid="{00000000-0006-0000-0200-000044000000}">
      <text>
        <r>
          <rPr>
            <sz val="10"/>
            <color rgb="FF000000"/>
            <rFont val="Arial"/>
            <family val="2"/>
            <charset val="1"/>
          </rPr>
          <t xml:space="preserve">Valérie Becart:
161004: 113,78
161011: -63,64
</t>
        </r>
      </text>
    </comment>
    <comment ref="S397" authorId="0" shapeId="0" xr:uid="{00000000-0006-0000-0200-000045000000}">
      <text>
        <r>
          <rPr>
            <sz val="10"/>
            <color rgb="FF000000"/>
            <rFont val="Arial"/>
            <family val="2"/>
            <charset val="1"/>
          </rPr>
          <t xml:space="preserve">Valérie Becart:
160710: 230,81
161004: 67,48
161013: 329,66
161014: -152,87
-33,36
</t>
        </r>
      </text>
    </comment>
    <comment ref="AC399" authorId="0" shapeId="0" xr:uid="{00000000-0006-0000-0200-000046000000}">
      <text>
        <r>
          <rPr>
            <sz val="10"/>
            <color rgb="FF000000"/>
            <rFont val="Arial"/>
            <family val="2"/>
            <charset val="1"/>
          </rPr>
          <t>Valérie Becart:
pour EI</t>
        </r>
      </text>
    </comment>
    <comment ref="AC400" authorId="0" shapeId="0" xr:uid="{00000000-0006-0000-0200-000047000000}">
      <text>
        <r>
          <rPr>
            <sz val="10"/>
            <color rgb="FF000000"/>
            <rFont val="Arial"/>
            <family val="2"/>
            <charset val="1"/>
          </rPr>
          <t>Valérie Becart:
pour EI</t>
        </r>
      </text>
    </comment>
    <comment ref="S404" authorId="0" shapeId="0" xr:uid="{00000000-0006-0000-0200-000048000000}">
      <text>
        <r>
          <rPr>
            <sz val="10"/>
            <color rgb="FF000000"/>
            <rFont val="Arial"/>
            <family val="2"/>
            <charset val="1"/>
          </rPr>
          <t xml:space="preserve">Valérie Becart:
161016: 203,73
161017: -461,01
161018: -15,13
161018A: -208,93
</t>
        </r>
      </text>
    </comment>
    <comment ref="S411" authorId="0" shapeId="0" xr:uid="{00000000-0006-0000-0200-000049000000}">
      <text>
        <r>
          <rPr>
            <sz val="10"/>
            <color rgb="FF000000"/>
            <rFont val="Arial"/>
            <family val="2"/>
            <charset val="1"/>
          </rPr>
          <t xml:space="preserve">Valérie Becart:
161016: 44,62
161102: 30,66
161103: 76,73
161104: 14,4
</t>
        </r>
      </text>
    </comment>
    <comment ref="S418" authorId="0" shapeId="0" xr:uid="{00000000-0006-0000-0200-00004A000000}">
      <text>
        <r>
          <rPr>
            <sz val="10"/>
            <color rgb="FF000000"/>
            <rFont val="Arial"/>
            <family val="2"/>
            <charset val="1"/>
          </rPr>
          <t xml:space="preserve">Valérie Becart:
160809: 344,01
161106: 89,8
161107: -127,61
</t>
        </r>
      </text>
    </comment>
    <comment ref="S425" authorId="0" shapeId="0" xr:uid="{00000000-0006-0000-0200-00004B000000}">
      <text>
        <r>
          <rPr>
            <sz val="10"/>
            <color rgb="FF000000"/>
            <rFont val="Arial"/>
            <family val="2"/>
            <charset val="1"/>
          </rPr>
          <t xml:space="preserve">Valérie Becart:
160807: 98,82
160905: 22,33
161106: 114,07
161109: 35,82
</t>
        </r>
      </text>
    </comment>
    <comment ref="AC434" authorId="0" shapeId="0" xr:uid="{00000000-0006-0000-0200-00004C000000}">
      <text>
        <r>
          <rPr>
            <sz val="10"/>
            <color rgb="FF000000"/>
            <rFont val="Arial"/>
            <family val="2"/>
            <charset val="1"/>
          </rPr>
          <t xml:space="preserve">Valérie Becart:
(2,2+12,2) int deb
-2,2+-12,2 rembt int deb
</t>
        </r>
      </text>
    </comment>
    <comment ref="S441" authorId="0" shapeId="0" xr:uid="{00000000-0006-0000-0200-00004D000000}">
      <text>
        <r>
          <rPr>
            <sz val="10"/>
            <color rgb="FF000000"/>
            <rFont val="Arial"/>
            <family val="2"/>
            <charset val="1"/>
          </rPr>
          <t xml:space="preserve">Valérie Becart:
161109: 136,32
161113: -183,94
</t>
        </r>
      </text>
    </comment>
    <comment ref="S448" authorId="0" shapeId="0" xr:uid="{00000000-0006-0000-0200-00004E000000}">
      <text>
        <r>
          <rPr>
            <sz val="10"/>
            <color rgb="FF000000"/>
            <rFont val="Arial"/>
            <family val="2"/>
            <charset val="1"/>
          </rPr>
          <t xml:space="preserve">Valérie Becart:
161202: 28,8
161203: 39,15
161204: 59,4
161205: -113,23
</t>
        </r>
      </text>
    </comment>
    <comment ref="Y450" authorId="0" shapeId="0" xr:uid="{00000000-0006-0000-0200-00004F000000}">
      <text>
        <r>
          <rPr>
            <sz val="10"/>
            <color rgb="FF000000"/>
            <rFont val="Arial"/>
            <family val="2"/>
            <charset val="1"/>
          </rPr>
          <t xml:space="preserve">Valérie Becart:
double prelevement
Remboursement double prelevement
</t>
        </r>
      </text>
    </comment>
    <comment ref="AI464" authorId="0" shapeId="0" xr:uid="{00000000-0006-0000-0200-000050000000}">
      <text>
        <r>
          <rPr>
            <sz val="10"/>
            <color rgb="FF000000"/>
            <rFont val="Arial"/>
            <family val="2"/>
            <charset val="1"/>
          </rPr>
          <t xml:space="preserve">Valérie Becart:
nhoss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None</author>
  </authors>
  <commentList>
    <comment ref="J8" authorId="0" shapeId="0" xr:uid="{00000000-0006-0000-0300-000001000000}">
      <text>
        <r>
          <rPr>
            <sz val="10"/>
            <color rgb="FF000000"/>
            <rFont val="Arial"/>
            <family val="2"/>
            <charset val="1"/>
          </rPr>
          <t xml:space="preserve">Valérie Becart:
erreur de caisse
</t>
        </r>
      </text>
    </comment>
    <comment ref="S9" authorId="0" shapeId="0" xr:uid="{00000000-0006-0000-0300-000002000000}">
      <text>
        <r>
          <rPr>
            <sz val="10"/>
            <color rgb="FF000000"/>
            <rFont val="Arial"/>
            <family val="2"/>
            <charset val="1"/>
          </rPr>
          <t xml:space="preserve">Valérie Becart:
161204: 41,25
161212: -158,56
</t>
        </r>
      </text>
    </comment>
    <comment ref="AM14" authorId="0" shapeId="0" xr:uid="{00000000-0006-0000-0300-000003000000}">
      <text>
        <r>
          <rPr>
            <sz val="10"/>
            <color rgb="FF000000"/>
            <rFont val="Arial"/>
            <family val="2"/>
            <charset val="1"/>
          </rPr>
          <t xml:space="preserve">Valérie Becart:
don ecole primaire:en attente facture
</t>
        </r>
      </text>
    </comment>
    <comment ref="S16" authorId="0" shapeId="0" xr:uid="{00000000-0006-0000-0300-000004000000}">
      <text>
        <r>
          <rPr>
            <sz val="10"/>
            <color rgb="FF000000"/>
            <rFont val="Arial"/>
            <family val="2"/>
            <charset val="1"/>
          </rPr>
          <t xml:space="preserve">Valérie Becart:
161214: 46,45
161215: 127,4
161216: 37,44
161217: 15,92
161218: -141,49
</t>
        </r>
      </text>
    </comment>
    <comment ref="AI16" authorId="0" shapeId="0" xr:uid="{00000000-0006-0000-0300-000005000000}">
      <text>
        <r>
          <rPr>
            <sz val="10"/>
            <color rgb="FF000000"/>
            <rFont val="Arial"/>
            <family val="2"/>
            <charset val="1"/>
          </rPr>
          <t>Valérie Becart:
attente facture</t>
        </r>
      </text>
    </comment>
    <comment ref="AK17" authorId="0" shapeId="0" xr:uid="{00000000-0006-0000-0300-000006000000}">
      <text>
        <r>
          <rPr>
            <sz val="10"/>
            <color rgb="FF000000"/>
            <rFont val="Arial"/>
            <family val="2"/>
            <charset val="1"/>
          </rPr>
          <t xml:space="preserve">Valérie Becart:
mudetaf
</t>
        </r>
      </text>
    </comment>
    <comment ref="S23" authorId="0" shapeId="0" xr:uid="{00000000-0006-0000-0300-000007000000}">
      <text>
        <r>
          <rPr>
            <sz val="10"/>
            <color rgb="FF000000"/>
            <rFont val="Arial"/>
            <family val="2"/>
            <charset val="1"/>
          </rPr>
          <t xml:space="preserve">Valérie Becart:
 R1
161214: 42,28
170102: -57,37
</t>
        </r>
      </text>
    </comment>
    <comment ref="S30" authorId="0" shapeId="0" xr:uid="{00000000-0006-0000-0300-000008000000}">
      <text>
        <r>
          <rPr>
            <sz val="10"/>
            <color rgb="FF000000"/>
            <rFont val="Arial"/>
            <family val="2"/>
            <charset val="1"/>
          </rPr>
          <t xml:space="preserve">Valérie Becart:
R2
161215: 17,70
170106: -52
</t>
        </r>
      </text>
    </comment>
    <comment ref="U34" authorId="0" shapeId="0" xr:uid="{00000000-0006-0000-0300-000009000000}">
      <text>
        <r>
          <rPr>
            <sz val="10"/>
            <color rgb="FF000000"/>
            <rFont val="Arial"/>
            <family val="2"/>
            <charset val="1"/>
          </rPr>
          <t xml:space="preserve">Valérie Becart:
reliquat bonbon
</t>
        </r>
      </text>
    </comment>
    <comment ref="S45" authorId="0" shapeId="0" xr:uid="{00000000-0006-0000-0300-00000A000000}">
      <text>
        <r>
          <rPr>
            <sz val="10"/>
            <color rgb="FF000000"/>
            <rFont val="Arial"/>
            <family val="2"/>
            <charset val="1"/>
          </rPr>
          <t xml:space="preserve">Valérie Becart:
 R3
170108: 27,97
170109: -117,09
</t>
        </r>
      </text>
    </comment>
    <comment ref="AA49" authorId="0" shapeId="0" xr:uid="{00000000-0006-0000-0300-00000B000000}">
      <text>
        <r>
          <rPr>
            <sz val="10"/>
            <color rgb="FF000000"/>
            <rFont val="Arial"/>
            <family val="2"/>
            <charset val="1"/>
          </rPr>
          <t>Valérie Becart:
reprise mademoiselle
verte x20 paquets</t>
        </r>
      </text>
    </comment>
    <comment ref="S52" authorId="0" shapeId="0" xr:uid="{00000000-0006-0000-0300-00000C000000}">
      <text>
        <r>
          <rPr>
            <sz val="10"/>
            <color rgb="FF000000"/>
            <rFont val="Arial"/>
            <family val="2"/>
            <charset val="1"/>
          </rPr>
          <t xml:space="preserve">Valérie Becart:
R4
170108: 61,31
170111: 74,82
161216: 21,38
170114: -14,26
170112: -109,35
170113: 19,59
</t>
        </r>
      </text>
    </comment>
    <comment ref="S59" authorId="0" shapeId="0" xr:uid="{00000000-0006-0000-0300-00000D000000}">
      <text>
        <r>
          <rPr>
            <sz val="10"/>
            <color rgb="FF000000"/>
            <rFont val="Arial"/>
            <family val="2"/>
            <charset val="1"/>
          </rPr>
          <t xml:space="preserve">Valérie Becart:
R5
161217: 17,94
170202: 5,29
170203: 91,53
170204: 22,81
170205: -132,05
170206: -44,43
</t>
        </r>
      </text>
    </comment>
    <comment ref="AA64" authorId="0" shapeId="0" xr:uid="{00000000-0006-0000-0300-00000E000000}">
      <text>
        <r>
          <rPr>
            <sz val="10"/>
            <color rgb="FF000000"/>
            <rFont val="Arial"/>
            <family val="2"/>
            <charset val="1"/>
          </rPr>
          <t>Valérie Becart:
reprise lucky bresil x 6 cartouches</t>
        </r>
      </text>
    </comment>
    <comment ref="AK64" authorId="0" shapeId="0" xr:uid="{00000000-0006-0000-0300-00000F000000}">
      <text>
        <r>
          <rPr>
            <sz val="10"/>
            <color rgb="FF000000"/>
            <rFont val="Arial"/>
            <family val="2"/>
            <charset val="1"/>
          </rPr>
          <t>Valérie Becart:
REMBT STAGE TABAC</t>
        </r>
      </text>
    </comment>
    <comment ref="S66" authorId="0" shapeId="0" xr:uid="{00000000-0006-0000-0300-000010000000}">
      <text>
        <r>
          <rPr>
            <sz val="10"/>
            <color rgb="FF000000"/>
            <rFont val="Arial"/>
            <family val="2"/>
            <charset val="1"/>
          </rPr>
          <t xml:space="preserve">Valérie Becart:
R6
170208: 29,01
170202: 30,18
</t>
        </r>
      </text>
    </comment>
    <comment ref="U66" authorId="0" shapeId="0" xr:uid="{00000000-0006-0000-0300-000011000000}">
      <text>
        <r>
          <rPr>
            <sz val="10"/>
            <color rgb="FF000000"/>
            <rFont val="Arial"/>
            <family val="2"/>
            <charset val="1"/>
          </rPr>
          <t>Valérie Becart:
RFA</t>
        </r>
      </text>
    </comment>
    <comment ref="S84" authorId="0" shapeId="0" xr:uid="{00000000-0006-0000-0300-000012000000}">
      <text>
        <r>
          <rPr>
            <sz val="10"/>
            <color rgb="FF000000"/>
            <rFont val="Arial"/>
            <family val="2"/>
            <charset val="1"/>
          </rPr>
          <t>Valérie Becart:
R7
170202: 98,34
170212: -38,52</t>
        </r>
      </text>
    </comment>
    <comment ref="AK85" authorId="0" shapeId="0" xr:uid="{00000000-0006-0000-0300-000013000000}">
      <text>
        <r>
          <rPr>
            <sz val="10"/>
            <color rgb="FF000000"/>
            <rFont val="Arial"/>
            <family val="2"/>
            <charset val="1"/>
          </rPr>
          <t>Valérie Becart:
120,00
save batterie</t>
        </r>
      </text>
    </comment>
    <comment ref="S91" authorId="0" shapeId="0" xr:uid="{00000000-0006-0000-0300-000014000000}">
      <text>
        <r>
          <rPr>
            <sz val="10"/>
            <color rgb="FF000000"/>
            <rFont val="Arial"/>
            <family val="2"/>
            <charset val="1"/>
          </rPr>
          <t xml:space="preserve">Valérie Becart:
R8
356,02
170108: 308
170203: 77,71
170214: -71,43
</t>
        </r>
      </text>
    </comment>
    <comment ref="S93" authorId="0" shapeId="0" xr:uid="{00000000-0006-0000-0300-000015000000}">
      <text>
        <r>
          <rPr>
            <sz val="10"/>
            <color rgb="FF000000"/>
            <rFont val="Arial"/>
            <family val="2"/>
            <charset val="1"/>
          </rPr>
          <t xml:space="preserve">Valérie Becart:
edc
</t>
        </r>
      </text>
    </comment>
    <comment ref="S98" authorId="0" shapeId="0" xr:uid="{00000000-0006-0000-0300-000016000000}">
      <text>
        <r>
          <rPr>
            <sz val="10"/>
            <color rgb="FF000000"/>
            <rFont val="Arial"/>
            <family val="2"/>
            <charset val="1"/>
          </rPr>
          <t xml:space="preserve">Valérie Becart:
R9
170203: 18,72
170204: 61,36
 170303A/ 52,68
170302: -133,2
170303: -115,69
</t>
        </r>
      </text>
    </comment>
    <comment ref="C104" authorId="0" shapeId="0" xr:uid="{00000000-0006-0000-0300-000017000000}">
      <text>
        <r>
          <rPr>
            <sz val="10"/>
            <color rgb="FF000000"/>
            <rFont val="Arial"/>
            <family val="2"/>
            <charset val="1"/>
          </rPr>
          <t>Valérie Becart:
erreur de caisse</t>
        </r>
      </text>
    </comment>
    <comment ref="S105" authorId="0" shapeId="0" xr:uid="{00000000-0006-0000-0300-000018000000}">
      <text>
        <r>
          <rPr>
            <sz val="10"/>
            <color rgb="FF000000"/>
            <rFont val="Arial"/>
            <family val="2"/>
            <charset val="1"/>
          </rPr>
          <t xml:space="preserve">Valérie Becart:
R10
1612,07: 112,13
170204: 79,98
170303A/ 81,03
170305: 15,77
161212: -8,5
170306: -5,26
</t>
        </r>
      </text>
    </comment>
    <comment ref="AK108" authorId="0" shapeId="0" xr:uid="{00000000-0006-0000-0300-000019000000}">
      <text>
        <r>
          <rPr>
            <sz val="10"/>
            <color rgb="FF000000"/>
            <rFont val="Arial"/>
            <family val="2"/>
            <charset val="1"/>
          </rPr>
          <t>Valérie Becart:
taxe dapprentissage</t>
        </r>
      </text>
    </comment>
    <comment ref="S112" authorId="0" shapeId="0" xr:uid="{00000000-0006-0000-0300-00001A000000}">
      <text>
        <r>
          <rPr>
            <sz val="10"/>
            <color rgb="FF000000"/>
            <rFont val="Arial"/>
            <family val="2"/>
            <charset val="1"/>
          </rPr>
          <t xml:space="preserve">Valérie Becart:
R11
170303A/ 37,15
170305: 117,95
170308: -182,85
</t>
        </r>
      </text>
    </comment>
    <comment ref="S127" authorId="0" shapeId="0" xr:uid="{00000000-0006-0000-0300-00001B000000}">
      <text>
        <r>
          <rPr>
            <sz val="10"/>
            <color rgb="FF000000"/>
            <rFont val="Arial"/>
            <family val="2"/>
            <charset val="1"/>
          </rPr>
          <t xml:space="preserve">Valérie Becart:
R12
161204: 37,87
170312: 60,18
170313: 9,34
170113: 24,93
170314: -195,26
</t>
        </r>
      </text>
    </comment>
    <comment ref="M131" authorId="0" shapeId="0" xr:uid="{00000000-0006-0000-0300-00001C000000}">
      <text>
        <r>
          <rPr>
            <sz val="10"/>
            <color rgb="FF000000"/>
            <rFont val="Arial"/>
            <family val="2"/>
            <charset val="1"/>
          </rPr>
          <t>Valérie Becart:
ERREUR DE 50 EUROS
DEMANDE DE VERIF A BANQUE CAR PAS DE JUSTIFICATIF</t>
        </r>
      </text>
    </comment>
    <comment ref="S134" authorId="0" shapeId="0" xr:uid="{00000000-0006-0000-0300-00001D000000}">
      <text>
        <r>
          <rPr>
            <sz val="10"/>
            <color rgb="FF000000"/>
            <rFont val="Arial"/>
            <family val="2"/>
            <charset val="1"/>
          </rPr>
          <t xml:space="preserve">Valérie Becart:
R13
161214: 248,17
170312: 12,76
170313: 20,45
170405: 69,02
140406: 80,89
170407: -111,47
</t>
        </r>
      </text>
    </comment>
    <comment ref="AK135" authorId="0" shapeId="0" xr:uid="{00000000-0006-0000-0300-00001E000000}">
      <text>
        <r>
          <rPr>
            <sz val="10"/>
            <color rgb="FF000000"/>
            <rFont val="Arial"/>
            <family val="2"/>
            <charset val="1"/>
          </rPr>
          <t>Valérie Becart:
AISMT</t>
        </r>
      </text>
    </comment>
    <comment ref="Y136" authorId="0" shapeId="0" xr:uid="{00000000-0006-0000-0300-00001F000000}">
      <text>
        <r>
          <rPr>
            <sz val="10"/>
            <color rgb="FF000000"/>
            <rFont val="Arial"/>
            <family val="2"/>
            <charset val="1"/>
          </rPr>
          <t>Valérie Becart:
PMU</t>
        </r>
      </text>
    </comment>
    <comment ref="AK140" authorId="0" shapeId="0" xr:uid="{00000000-0006-0000-0300-000020000000}">
      <text>
        <r>
          <rPr>
            <sz val="10"/>
            <color rgb="FF000000"/>
            <rFont val="Arial"/>
            <family val="2"/>
            <charset val="1"/>
          </rPr>
          <t xml:space="preserve">Valérie Becart:
URSSAF. 1040 PREVU
3 X 346 PRELEVE
</t>
        </r>
      </text>
    </comment>
    <comment ref="S141" authorId="0" shapeId="0" xr:uid="{00000000-0006-0000-0300-000021000000}">
      <text>
        <r>
          <rPr>
            <sz val="10"/>
            <color rgb="FF000000"/>
            <rFont val="Arial"/>
            <family val="2"/>
            <charset val="1"/>
          </rPr>
          <t xml:space="preserve">Valérie Becart:
R14
161215/ 97,08
170313/ 11,24
170409/ 17,08
140410/ -313,29
170411/-74,75
</t>
        </r>
      </text>
    </comment>
    <comment ref="AA142" authorId="0" shapeId="0" xr:uid="{00000000-0006-0000-0300-000022000000}">
      <text>
        <r>
          <rPr>
            <sz val="10"/>
            <color rgb="FF000000"/>
            <rFont val="Arial"/>
            <family val="2"/>
            <charset val="1"/>
          </rPr>
          <t>Valérie Becart:
EDC</t>
        </r>
      </text>
    </comment>
    <comment ref="AI142" authorId="0" shapeId="0" xr:uid="{00000000-0006-0000-0300-000023000000}">
      <text>
        <r>
          <rPr>
            <sz val="10"/>
            <color rgb="FF000000"/>
            <rFont val="Arial"/>
            <family val="2"/>
            <charset val="1"/>
          </rPr>
          <t>Valérie Becart:
carterie nardo</t>
        </r>
      </text>
    </comment>
    <comment ref="AI144" authorId="0" shapeId="0" xr:uid="{00000000-0006-0000-0300-000024000000}">
      <text>
        <r>
          <rPr>
            <sz val="10"/>
            <color rgb="FF000000"/>
            <rFont val="Arial"/>
            <family val="2"/>
            <charset val="1"/>
          </rPr>
          <t>Valérie Becart:
carterie
implantation gold et attente avoir reprise piaf</t>
        </r>
      </text>
    </comment>
    <comment ref="AI146" authorId="0" shapeId="0" xr:uid="{00000000-0006-0000-0300-000025000000}">
      <text>
        <r>
          <rPr>
            <sz val="10"/>
            <color rgb="FF000000"/>
            <rFont val="Arial"/>
            <family val="2"/>
            <charset val="1"/>
          </rPr>
          <t xml:space="preserve">Valérie Becart:
avoir reprise noel manque l avoir du prsentoir
</t>
        </r>
      </text>
    </comment>
    <comment ref="S148" authorId="0" shapeId="0" xr:uid="{00000000-0006-0000-0300-000026000000}">
      <text>
        <r>
          <rPr>
            <sz val="10"/>
            <color rgb="FF000000"/>
            <rFont val="Arial"/>
            <family val="2"/>
            <charset val="1"/>
          </rPr>
          <t>Valérie Becart:
R15
161215/ 122,7
170108/ 11,71
170415/ -53,58</t>
        </r>
      </text>
    </comment>
    <comment ref="AK148" authorId="0" shapeId="0" xr:uid="{00000000-0006-0000-0300-000027000000}">
      <text>
        <r>
          <rPr>
            <sz val="10"/>
            <color rgb="FF000000"/>
            <rFont val="Arial"/>
            <family val="2"/>
            <charset val="1"/>
          </rPr>
          <t>Valérie Becart:
AG2R 433 PREVU</t>
        </r>
      </text>
    </comment>
    <comment ref="S150" authorId="0" shapeId="0" xr:uid="{00000000-0006-0000-0300-000028000000}">
      <text>
        <r>
          <rPr>
            <sz val="10"/>
            <color rgb="FF000000"/>
            <rFont val="Arial"/>
            <family val="2"/>
            <charset val="1"/>
          </rPr>
          <t>Valérie Becart:
ERREUR DE FACTURATION 23/3/17
+1BAC 18E SERA RECTIFIE SUR AVOIR PROCHAIN MOIS</t>
        </r>
      </text>
    </comment>
    <comment ref="S164" authorId="0" shapeId="0" xr:uid="{00000000-0006-0000-0300-000029000000}">
      <text>
        <r>
          <rPr>
            <sz val="10"/>
            <color rgb="FF000000"/>
            <rFont val="Arial"/>
            <family val="2"/>
            <charset val="1"/>
          </rPr>
          <t>Valérie Becart:
R16</t>
        </r>
      </text>
    </comment>
    <comment ref="S171" authorId="0" shapeId="0" xr:uid="{00000000-0006-0000-0300-00002A000000}">
      <text>
        <r>
          <rPr>
            <sz val="10"/>
            <color rgb="FF000000"/>
            <rFont val="Arial"/>
            <family val="2"/>
            <charset val="1"/>
          </rPr>
          <t xml:space="preserve">Valérie Becart:
170111: 67,01
170113: 78,02
</t>
        </r>
      </text>
    </comment>
    <comment ref="S178" authorId="0" shapeId="0" xr:uid="{00000000-0006-0000-0300-00002B000000}">
      <text>
        <r>
          <rPr>
            <sz val="10"/>
            <color rgb="FF000000"/>
            <rFont val="Arial"/>
            <family val="2"/>
            <charset val="1"/>
          </rPr>
          <t>Valérie Becart:
170113: 46,16
170503: 14,52
170504: 97,26
170505: 21,43
170506:-218,45</t>
        </r>
      </text>
    </comment>
    <comment ref="AI179" authorId="0" shapeId="0" xr:uid="{00000000-0006-0000-0300-00002C000000}">
      <text>
        <r>
          <rPr>
            <sz val="10"/>
            <color rgb="FF000000"/>
            <rFont val="Arial"/>
            <family val="2"/>
            <charset val="1"/>
          </rPr>
          <t xml:space="preserve">Valérie Becart:
carrefour
</t>
        </r>
      </text>
    </comment>
    <comment ref="AK179" authorId="0" shapeId="0" xr:uid="{00000000-0006-0000-0300-00002D000000}">
      <text>
        <r>
          <rPr>
            <sz val="10"/>
            <color rgb="FF000000"/>
            <rFont val="Arial"/>
            <family val="2"/>
            <charset val="1"/>
          </rPr>
          <t>Valérie Becart:
impot sur societe</t>
        </r>
      </text>
    </comment>
    <comment ref="AI184" authorId="0" shapeId="0" xr:uid="{00000000-0006-0000-0300-00002E000000}">
      <text>
        <r>
          <rPr>
            <sz val="10"/>
            <color rgb="FF000000"/>
            <rFont val="Arial"/>
            <family val="2"/>
            <charset val="1"/>
          </rPr>
          <t>Valérie Becart:
LOGIC PRO</t>
        </r>
      </text>
    </comment>
    <comment ref="S190" authorId="0" shapeId="0" xr:uid="{00000000-0006-0000-0300-00002F000000}">
      <text>
        <r>
          <rPr>
            <sz val="10"/>
            <color rgb="FF000000"/>
            <rFont val="Arial"/>
            <family val="2"/>
            <charset val="1"/>
          </rPr>
          <t>Valérie Becart:
170504: 279,67
170505: 14,33</t>
        </r>
      </text>
    </comment>
    <comment ref="AI191" authorId="0" shapeId="0" xr:uid="{00000000-0006-0000-0300-000030000000}">
      <text>
        <r>
          <rPr>
            <sz val="10"/>
            <color rgb="FF000000"/>
            <rFont val="Arial"/>
            <family val="2"/>
            <charset val="1"/>
          </rPr>
          <t>Valérie Becart:
UPS</t>
        </r>
      </text>
    </comment>
    <comment ref="AC205" authorId="0" shapeId="0" xr:uid="{00000000-0006-0000-0300-000031000000}">
      <text>
        <r>
          <rPr>
            <sz val="10"/>
            <color rgb="FF000000"/>
            <rFont val="Arial"/>
            <family val="2"/>
            <charset val="1"/>
          </rPr>
          <t>Valérie Becart:
interet: 4x0,31</t>
        </r>
      </text>
    </comment>
    <comment ref="S207" authorId="0" shapeId="0" xr:uid="{00000000-0006-0000-0300-000032000000}">
      <text>
        <r>
          <rPr>
            <sz val="10"/>
            <color rgb="FF000000"/>
            <rFont val="Arial"/>
            <family val="2"/>
            <charset val="1"/>
          </rPr>
          <t>Valérie Becart:
170203: 356,02
170113: 154,01
170505: 29,19
170512: -300,22</t>
        </r>
      </text>
    </comment>
    <comment ref="S214" authorId="0" shapeId="0" xr:uid="{00000000-0006-0000-0300-000033000000}">
      <text>
        <r>
          <rPr>
            <sz val="10"/>
            <color rgb="FF000000"/>
            <rFont val="Arial"/>
            <family val="2"/>
            <charset val="1"/>
          </rPr>
          <t xml:space="preserve">Valérie Becart:
170602: 67,23
170603: 29,02
170604: 36,33
170605: -330,58
</t>
        </r>
      </text>
    </comment>
    <comment ref="AM215" authorId="0" shapeId="0" xr:uid="{00000000-0006-0000-0300-000034000000}">
      <text>
        <r>
          <rPr>
            <sz val="10"/>
            <color rgb="FF000000"/>
            <rFont val="Arial"/>
            <family val="2"/>
            <charset val="1"/>
          </rPr>
          <t>Valérie Becart:
reparation clim: SARL LFC</t>
        </r>
      </text>
    </comment>
    <comment ref="S221" authorId="0" shapeId="0" xr:uid="{00000000-0006-0000-0300-000035000000}">
      <text>
        <r>
          <rPr>
            <sz val="10"/>
            <color rgb="FF000000"/>
            <rFont val="Arial"/>
            <family val="2"/>
            <charset val="1"/>
          </rPr>
          <t xml:space="preserve">Valérie Becart:
170303A: 92,52
170603: 37,25
170608:  -46,15
</t>
        </r>
      </text>
    </comment>
    <comment ref="S228" authorId="0" shapeId="0" xr:uid="{00000000-0006-0000-0300-000036000000}">
      <text>
        <r>
          <rPr>
            <sz val="10"/>
            <color rgb="FF000000"/>
            <rFont val="Arial"/>
            <family val="2"/>
            <charset val="1"/>
          </rPr>
          <t xml:space="preserve">Valérie Becart:
170603: 162,66
170604: 9,8
170610: -354
170611: 360
170612: -69,52
</t>
        </r>
      </text>
    </comment>
    <comment ref="AI230" authorId="0" shapeId="0" xr:uid="{00000000-0006-0000-0300-000037000000}">
      <text>
        <r>
          <rPr>
            <sz val="10"/>
            <color rgb="FF000000"/>
            <rFont val="Arial"/>
            <family val="2"/>
            <charset val="1"/>
          </rPr>
          <t xml:space="preserve">Valérie Becart:
ups
</t>
        </r>
      </text>
    </comment>
    <comment ref="S244" authorId="0" shapeId="0" xr:uid="{00000000-0006-0000-0300-000038000000}">
      <text>
        <r>
          <rPr>
            <sz val="10"/>
            <color rgb="FF000000"/>
            <rFont val="Arial"/>
            <family val="2"/>
            <charset val="1"/>
          </rPr>
          <t xml:space="preserve">Valérie Becart:
170312: 34,22
170604: 7,49
170605: 9,83
170614: -198,80
</t>
        </r>
      </text>
    </comment>
    <comment ref="C245" authorId="0" shapeId="0" xr:uid="{00000000-0006-0000-0300-000039000000}">
      <text>
        <r>
          <rPr>
            <sz val="10"/>
            <color rgb="FF000000"/>
            <rFont val="Arial"/>
            <family val="2"/>
            <charset val="1"/>
          </rPr>
          <t>Valérie Becart:
erreur de 2 euros</t>
        </r>
      </text>
    </comment>
    <comment ref="I245" authorId="0" shapeId="0" xr:uid="{00000000-0006-0000-0300-00003A000000}">
      <text>
        <r>
          <rPr>
            <sz val="10"/>
            <color rgb="FF000000"/>
            <rFont val="Arial"/>
            <family val="2"/>
            <charset val="1"/>
          </rPr>
          <t xml:space="preserve">Valérie Becart:
erreur 17 euros en +soit
1946,41+17 : 1963,41
</t>
        </r>
      </text>
    </comment>
    <comment ref="S251" authorId="0" shapeId="0" xr:uid="{00000000-0006-0000-0300-00003B000000}">
      <text>
        <r>
          <rPr>
            <sz val="10"/>
            <color rgb="FF000000"/>
            <rFont val="Arial"/>
            <family val="2"/>
            <charset val="1"/>
          </rPr>
          <t xml:space="preserve">Valérie Becart:
170702: 39,57
170703: 53,38
170704: -17,32
</t>
        </r>
      </text>
    </comment>
    <comment ref="AK255" authorId="0" shapeId="0" xr:uid="{00000000-0006-0000-0300-00003C000000}">
      <text>
        <r>
          <rPr>
            <sz val="10"/>
            <color rgb="FF000000"/>
            <rFont val="Arial"/>
            <family val="2"/>
            <charset val="1"/>
          </rPr>
          <t xml:space="preserve">Valérie Becart:
3X 346
ALORS DECLARE 1040
</t>
        </r>
      </text>
    </comment>
    <comment ref="S258" authorId="0" shapeId="0" xr:uid="{00000000-0006-0000-0300-00003D000000}">
      <text>
        <r>
          <rPr>
            <sz val="10"/>
            <color rgb="FF000000"/>
            <rFont val="Arial"/>
            <family val="2"/>
            <charset val="1"/>
          </rPr>
          <t xml:space="preserve">Valérie Becart:
170702: 14,86
170706: 174,41
170707: 7,49
170708: 3,74
170709: -24,71
170710: -1241
</t>
        </r>
      </text>
    </comment>
    <comment ref="AK263" authorId="0" shapeId="0" xr:uid="{00000000-0006-0000-0300-00003E000000}">
      <text>
        <r>
          <rPr>
            <sz val="10"/>
            <color rgb="FF000000"/>
            <rFont val="Arial"/>
            <family val="2"/>
            <charset val="1"/>
          </rPr>
          <t xml:space="preserve">Valérie Becart:
DECLARE 433
</t>
        </r>
      </text>
    </comment>
    <comment ref="S265" authorId="0" shapeId="0" xr:uid="{00000000-0006-0000-0300-00003F000000}">
      <text>
        <r>
          <rPr>
            <sz val="10"/>
            <color rgb="FF000000"/>
            <rFont val="Arial"/>
            <family val="2"/>
            <charset val="1"/>
          </rPr>
          <t xml:space="preserve">Valérie Becart:
170707: 51,75
170703: 4,49
170714: -219,79
</t>
        </r>
      </text>
    </comment>
    <comment ref="S280" authorId="0" shapeId="0" xr:uid="{00000000-0006-0000-0300-000040000000}">
      <text>
        <r>
          <rPr>
            <sz val="10"/>
            <color rgb="FF000000"/>
            <rFont val="Arial"/>
            <family val="2"/>
            <charset val="1"/>
          </rPr>
          <t xml:space="preserve">Valérie Becart:
170716: 42,28
170717: -39,23
170703: 39,23
170718: 39,23
170719: -20,52
</t>
        </r>
      </text>
    </comment>
    <comment ref="AA282" authorId="0" shapeId="0" xr:uid="{00000000-0006-0000-0300-000041000000}">
      <text>
        <r>
          <rPr>
            <sz val="10"/>
            <color rgb="FF000000"/>
            <rFont val="Arial"/>
            <family val="2"/>
            <charset val="1"/>
          </rPr>
          <t>Valérie Becart:
losangexpo salon des buralistes</t>
        </r>
      </text>
    </comment>
    <comment ref="S294" authorId="0" shapeId="0" xr:uid="{00000000-0006-0000-0300-000042000000}">
      <text>
        <r>
          <rPr>
            <sz val="10"/>
            <color rgb="FF000000"/>
            <rFont val="Arial"/>
            <family val="2"/>
            <charset val="1"/>
          </rPr>
          <t xml:space="preserve">Valérie Becart:
170708: 39,9
180104: 56,85
180105: -43,06
180106: -42,11
</t>
        </r>
      </text>
    </comment>
    <comment ref="S297" authorId="0" shapeId="0" xr:uid="{00000000-0006-0000-0300-000043000000}">
      <text>
        <r>
          <rPr>
            <sz val="10"/>
            <color rgb="FF000000"/>
            <rFont val="Arial"/>
            <family val="2"/>
            <charset val="1"/>
          </rPr>
          <t>Valérie Becart:
COM GAZETTE</t>
        </r>
      </text>
    </comment>
    <comment ref="S301" authorId="0" shapeId="0" xr:uid="{00000000-0006-0000-0300-000044000000}">
      <text>
        <r>
          <rPr>
            <sz val="10"/>
            <color rgb="FF000000"/>
            <rFont val="Arial"/>
            <family val="2"/>
            <charset val="1"/>
          </rPr>
          <t xml:space="preserve">Valérie Becart:
180108/ -21,04
170708/ 65,48
</t>
        </r>
      </text>
    </comment>
    <comment ref="AI302" authorId="0" shapeId="0" xr:uid="{00000000-0006-0000-0300-000045000000}">
      <text>
        <r>
          <rPr>
            <sz val="10"/>
            <color rgb="FF000000"/>
            <rFont val="Arial"/>
            <family val="2"/>
            <charset val="1"/>
          </rPr>
          <t>Valérie Becart:
CIG ELECT</t>
        </r>
      </text>
    </comment>
    <comment ref="S308" authorId="0" shapeId="0" xr:uid="{00000000-0006-0000-0300-000046000000}">
      <text>
        <r>
          <rPr>
            <sz val="10"/>
            <color rgb="FF000000"/>
            <rFont val="Arial"/>
            <family val="2"/>
            <charset val="1"/>
          </rPr>
          <t xml:space="preserve">Valérie Becart:
170504/ 235,17
170214/ -161,78
170505/ 154,01
180104/ 42,26
</t>
        </r>
      </text>
    </comment>
    <comment ref="S323" authorId="0" shapeId="0" xr:uid="{00000000-0006-0000-0300-000047000000}">
      <text>
        <r>
          <rPr>
            <sz val="10"/>
            <color rgb="FF000000"/>
            <rFont val="Arial"/>
            <family val="2"/>
            <charset val="1"/>
          </rPr>
          <t xml:space="preserve">Valérie Becart:
180104/ 33,05
180113/ 69,25
</t>
        </r>
      </text>
    </comment>
    <comment ref="AC329" authorId="0" shapeId="0" xr:uid="{00000000-0006-0000-0300-000048000000}">
      <text>
        <r>
          <rPr>
            <sz val="10"/>
            <color rgb="FF000000"/>
            <rFont val="Arial"/>
            <family val="2"/>
            <charset val="1"/>
          </rPr>
          <t xml:space="preserve">Valérie Becart:
1501,86+1502,17+1500+1500,93+1501,24+1500,62+
3000,62
</t>
        </r>
      </text>
    </comment>
    <comment ref="S330" authorId="0" shapeId="0" xr:uid="{00000000-0006-0000-0300-000049000000}">
      <text>
        <r>
          <rPr>
            <sz val="10"/>
            <color rgb="FF000000"/>
            <rFont val="Arial"/>
            <family val="2"/>
            <charset val="1"/>
          </rPr>
          <t xml:space="preserve">Valérie Becart:
170813/ 32,79
170902/ 73,97
170903/ 1,89
170904/-221,15
</t>
        </r>
      </text>
    </comment>
    <comment ref="AC330" authorId="0" shapeId="0" xr:uid="{00000000-0006-0000-0300-00004A000000}">
      <text>
        <r>
          <rPr>
            <sz val="10"/>
            <color rgb="FF000000"/>
            <rFont val="Arial"/>
            <family val="2"/>
            <charset val="1"/>
          </rPr>
          <t>Valérie Becart:
6X0,31+0,62</t>
        </r>
      </text>
    </comment>
    <comment ref="AC331" authorId="0" shapeId="0" xr:uid="{00000000-0006-0000-0300-00004B000000}">
      <text>
        <r>
          <rPr>
            <sz val="10"/>
            <color rgb="FF000000"/>
            <rFont val="Arial"/>
            <family val="2"/>
            <charset val="1"/>
          </rPr>
          <t xml:space="preserve">Valérie Becart:
1502,17+1502,48+1500,31+1500,24+1501,55+1500,93+3001,26
</t>
        </r>
      </text>
    </comment>
    <comment ref="AM336" authorId="0" shapeId="0" xr:uid="{00000000-0006-0000-0300-00004C000000}">
      <text>
        <r>
          <rPr>
            <sz val="10"/>
            <color rgb="FF000000"/>
            <rFont val="Arial"/>
            <family val="2"/>
            <charset val="1"/>
          </rPr>
          <t xml:space="preserve">Valérie Becart:
AVOCAT INAPTITUDE VIRGINIE
</t>
        </r>
      </text>
    </comment>
    <comment ref="S337" authorId="0" shapeId="0" xr:uid="{00000000-0006-0000-0300-00004D000000}">
      <text>
        <r>
          <rPr>
            <sz val="10"/>
            <color rgb="FF000000"/>
            <rFont val="Arial"/>
            <family val="2"/>
            <charset val="1"/>
          </rPr>
          <t xml:space="preserve">Valérie Becart:
170602/ 23,88
170603/ 43,32
170906/ 107,07
170907/ 59,94
170903/ 41,99
170908/ -1,89
</t>
        </r>
      </text>
    </comment>
    <comment ref="S344" authorId="0" shapeId="0" xr:uid="{00000000-0006-0000-0300-00004E000000}">
      <text>
        <r>
          <rPr>
            <sz val="10"/>
            <color rgb="FF000000"/>
            <rFont val="Arial"/>
            <family val="2"/>
            <charset val="1"/>
          </rPr>
          <t xml:space="preserve">Valérie Becart:
170906/ 127,45
170907/ 7,49
170912/ -29,69
</t>
        </r>
      </text>
    </comment>
    <comment ref="AK346" authorId="0" shapeId="0" xr:uid="{00000000-0006-0000-0300-00004F000000}">
      <text>
        <r>
          <rPr>
            <sz val="10"/>
            <color rgb="FF000000"/>
            <rFont val="Arial"/>
            <family val="2"/>
            <charset val="1"/>
          </rPr>
          <t>Valérie Becart:
EUROFEU REVISION EXTINCYEURS</t>
        </r>
      </text>
    </comment>
    <comment ref="C358" authorId="0" shapeId="0" xr:uid="{00000000-0006-0000-0300-000050000000}">
      <text>
        <r>
          <rPr>
            <sz val="10"/>
            <color rgb="FF000000"/>
            <rFont val="Arial"/>
            <family val="2"/>
            <charset val="1"/>
          </rPr>
          <t xml:space="preserve">Valérie Becart:
erreur de 20 euros sur la caisse oubli d'enregistement
</t>
        </r>
      </text>
    </comment>
    <comment ref="S360" authorId="0" shapeId="0" xr:uid="{00000000-0006-0000-0300-000051000000}">
      <text>
        <r>
          <rPr>
            <sz val="10"/>
            <color rgb="FF000000"/>
            <rFont val="Arial"/>
            <family val="2"/>
            <charset val="1"/>
          </rPr>
          <t xml:space="preserve">Valérie Becart:
170906/ 49,62
170907/ 64,28
170914/ -235,74
</t>
        </r>
      </text>
    </comment>
    <comment ref="AM361" authorId="0" shapeId="0" xr:uid="{00000000-0006-0000-0300-000052000000}">
      <text>
        <r>
          <rPr>
            <sz val="10"/>
            <color rgb="FF000000"/>
            <rFont val="Arial"/>
            <family val="2"/>
            <charset val="1"/>
          </rPr>
          <t xml:space="preserve">Valérie Becart:
transport losangexpo par suyndicat
</t>
        </r>
      </text>
    </comment>
    <comment ref="S367" authorId="0" shapeId="0" xr:uid="{00000000-0006-0000-0300-000053000000}">
      <text>
        <r>
          <rPr>
            <sz val="10"/>
            <color rgb="FF000000"/>
            <rFont val="Arial"/>
            <family val="2"/>
            <charset val="1"/>
          </rPr>
          <t xml:space="preserve">Valérie Becart:
170907: 67,21
170903: 96,75
170719: -20,80
171003: 467,63
171004: 120,04
</t>
        </r>
      </text>
    </comment>
    <comment ref="S374" authorId="0" shapeId="0" xr:uid="{00000000-0006-0000-0300-000054000000}">
      <text>
        <r>
          <rPr>
            <sz val="10"/>
            <color rgb="FF000000"/>
            <rFont val="Arial"/>
            <family val="2"/>
            <charset val="1"/>
          </rPr>
          <t xml:space="preserve">Valérie Becart:
170411: -37,38
170706: 74,76
170903: 17099
171006: 168,6
171007: 13,48
171008: -450,57
</t>
        </r>
      </text>
    </comment>
    <comment ref="AM376" authorId="0" shapeId="0" xr:uid="{00000000-0006-0000-0300-000055000000}">
      <text>
        <r>
          <rPr>
            <sz val="10"/>
            <color rgb="FF000000"/>
            <rFont val="Arial"/>
            <family val="2"/>
            <charset val="1"/>
          </rPr>
          <t xml:space="preserve">Valérie Becart:
frais losangexpo
</t>
        </r>
      </text>
    </comment>
    <comment ref="AH377" authorId="0" shapeId="0" xr:uid="{00000000-0006-0000-0300-000056000000}">
      <text>
        <r>
          <rPr>
            <sz val="10"/>
            <color rgb="FF000000"/>
            <rFont val="Arial"/>
            <family val="2"/>
            <charset val="1"/>
          </rPr>
          <t xml:space="preserve">Valérie Becart:
carterie
</t>
        </r>
      </text>
    </comment>
    <comment ref="AI377" authorId="0" shapeId="0" xr:uid="{00000000-0006-0000-0300-000057000000}">
      <text>
        <r>
          <rPr>
            <sz val="10"/>
            <color rgb="FF000000"/>
            <rFont val="Arial"/>
            <family val="2"/>
            <charset val="1"/>
          </rPr>
          <t xml:space="preserve">Valérie Becart:
carterie
</t>
        </r>
      </text>
    </comment>
    <comment ref="S378" authorId="0" shapeId="0" xr:uid="{00000000-0006-0000-0300-000058000000}">
      <text>
        <r>
          <rPr>
            <sz val="10"/>
            <color rgb="FF000000"/>
            <rFont val="Arial"/>
            <family val="2"/>
            <charset val="1"/>
          </rPr>
          <t>Valérie Becart:
complement de remise MLP</t>
        </r>
      </text>
    </comment>
    <comment ref="AK378" authorId="0" shapeId="0" xr:uid="{00000000-0006-0000-0300-000059000000}">
      <text>
        <r>
          <rPr>
            <sz val="10"/>
            <color rgb="FF000000"/>
            <rFont val="Arial"/>
            <family val="2"/>
            <charset val="1"/>
          </rPr>
          <t>Valérie Becart:
edc presse en attente facture</t>
        </r>
      </text>
    </comment>
    <comment ref="AK379" authorId="0" shapeId="0" xr:uid="{00000000-0006-0000-0300-00005A000000}">
      <text>
        <r>
          <rPr>
            <sz val="10"/>
            <color rgb="FF000000"/>
            <rFont val="Arial"/>
            <family val="2"/>
            <charset val="1"/>
          </rPr>
          <t xml:space="preserve">Valérie Becart:
EDC FDJ
</t>
        </r>
      </text>
    </comment>
    <comment ref="AK380" authorId="0" shapeId="0" xr:uid="{00000000-0006-0000-0300-00005B000000}">
      <text>
        <r>
          <rPr>
            <sz val="10"/>
            <color rgb="FF000000"/>
            <rFont val="Arial"/>
            <family val="2"/>
            <charset val="1"/>
          </rPr>
          <t xml:space="preserve">Valérie Becart:
preleve 432,96
</t>
        </r>
      </text>
    </comment>
    <comment ref="S381" authorId="0" shapeId="0" xr:uid="{00000000-0006-0000-0300-00005C000000}">
      <text>
        <r>
          <rPr>
            <sz val="10"/>
            <color rgb="FF000000"/>
            <rFont val="Arial"/>
            <family val="2"/>
            <charset val="1"/>
          </rPr>
          <t xml:space="preserve">Valérie Becart:
170707: 11,86
170703: 70,08
171006: 28,66
171013: 49,64
171004: 15,91
171010: -240,42
171013A: 5,59
</t>
        </r>
      </text>
    </comment>
    <comment ref="AK381" authorId="0" shapeId="0" xr:uid="{00000000-0006-0000-0300-00005D000000}">
      <text>
        <r>
          <rPr>
            <sz val="10"/>
            <color rgb="FF000000"/>
            <rFont val="Arial"/>
            <family val="2"/>
            <charset val="1"/>
          </rPr>
          <t xml:space="preserve">Valérie Becart:
3 x 345 declaré 1038
</t>
        </r>
      </text>
    </comment>
    <comment ref="AE385" authorId="0" shapeId="0" xr:uid="{00000000-0006-0000-0300-00005E000000}">
      <text>
        <r>
          <rPr>
            <sz val="10"/>
            <color rgb="FF000000"/>
            <rFont val="Arial"/>
            <family val="2"/>
            <charset val="1"/>
          </rPr>
          <t>Valérie Becart:
e voucher woldline remboursement tpe tel</t>
        </r>
      </text>
    </comment>
    <comment ref="AM385" authorId="0" shapeId="0" xr:uid="{00000000-0006-0000-0300-00005F000000}">
      <text>
        <r>
          <rPr>
            <sz val="10"/>
            <color rgb="FF000000"/>
            <rFont val="Arial"/>
            <family val="2"/>
            <charset val="1"/>
          </rPr>
          <t xml:space="preserve">Valérie Becart:
top office
</t>
        </r>
      </text>
    </comment>
    <comment ref="S396" authorId="0" shapeId="0" xr:uid="{00000000-0006-0000-0300-000060000000}">
      <text>
        <r>
          <rPr>
            <sz val="10"/>
            <color rgb="FF000000"/>
            <rFont val="Arial"/>
            <family val="2"/>
            <charset val="1"/>
          </rPr>
          <t xml:space="preserve">Valérie Becart:
170703: 26,23
171003: 162,44
171004: 57
171007: 4,43
</t>
        </r>
      </text>
    </comment>
    <comment ref="AC399" authorId="0" shapeId="0" xr:uid="{00000000-0006-0000-0300-000061000000}">
      <text>
        <r>
          <rPr>
            <sz val="10"/>
            <color rgb="FF000000"/>
            <rFont val="Arial"/>
            <family val="2"/>
            <charset val="1"/>
          </rPr>
          <t xml:space="preserve">Valérie Becart:
1502,48+1502,79+1500,62+1501,55+1501,86+1501,24+3001,89
</t>
        </r>
      </text>
    </comment>
    <comment ref="AC400" authorId="0" shapeId="0" xr:uid="{00000000-0006-0000-0300-000062000000}">
      <text>
        <r>
          <rPr>
            <sz val="10"/>
            <color rgb="FF000000"/>
            <rFont val="Arial"/>
            <family val="2"/>
            <charset val="1"/>
          </rPr>
          <t xml:space="preserve">Valérie Becart:
(6x0,0,31)+0,63
</t>
        </r>
      </text>
    </comment>
    <comment ref="S403" authorId="0" shapeId="0" xr:uid="{00000000-0006-0000-0300-000063000000}">
      <text>
        <r>
          <rPr>
            <sz val="10"/>
            <color rgb="FF000000"/>
            <rFont val="Arial"/>
            <family val="2"/>
            <charset val="1"/>
          </rPr>
          <t xml:space="preserve">Valérie Becart:
171006: 125,17
171016: 8,93
171003: -8,93
171004: 144,73
171017: 53,17
171007: 8,93
171018: -196,04
</t>
        </r>
      </text>
    </comment>
    <comment ref="AM404" authorId="0" shapeId="0" xr:uid="{00000000-0006-0000-0300-000064000000}">
      <text>
        <r>
          <rPr>
            <sz val="10"/>
            <color rgb="FF000000"/>
            <rFont val="Arial"/>
            <family val="2"/>
            <charset val="1"/>
          </rPr>
          <t>Valérie Becart:
amenagement machine a café</t>
        </r>
      </text>
    </comment>
    <comment ref="I409" authorId="0" shapeId="0" xr:uid="{00000000-0006-0000-0300-000065000000}">
      <text>
        <r>
          <rPr>
            <sz val="10"/>
            <color rgb="FF000000"/>
            <rFont val="Arial"/>
            <family val="2"/>
            <charset val="1"/>
          </rPr>
          <t xml:space="preserve">Valérie Becart:
PB TPE SUR RELEVE DE BANQUE:versement 1296,39+960,95
</t>
        </r>
      </text>
    </comment>
    <comment ref="S410" authorId="0" shapeId="0" xr:uid="{00000000-0006-0000-0300-000066000000}">
      <text>
        <r>
          <rPr>
            <sz val="10"/>
            <color rgb="FF000000"/>
            <rFont val="Arial"/>
            <family val="2"/>
            <charset val="1"/>
          </rPr>
          <t xml:space="preserve">Valérie Becart:
171004: 3,74
171017: 13,48
171007: 246,81
171102: -224,96
</t>
        </r>
      </text>
    </comment>
    <comment ref="AM413" authorId="0" shapeId="0" xr:uid="{00000000-0006-0000-0300-000067000000}">
      <text>
        <r>
          <rPr>
            <sz val="10"/>
            <color rgb="FF000000"/>
            <rFont val="Arial"/>
            <family val="2"/>
            <charset val="1"/>
          </rPr>
          <t xml:space="preserve">Valérie Becart:
gex reparation de interrupteur volet roulant
</t>
        </r>
      </text>
    </comment>
    <comment ref="S417" authorId="0" shapeId="0" xr:uid="{00000000-0006-0000-0300-000068000000}">
      <text>
        <r>
          <rPr>
            <sz val="10"/>
            <color rgb="FF000000"/>
            <rFont val="Arial"/>
            <family val="2"/>
            <charset val="1"/>
          </rPr>
          <t xml:space="preserve">Valérie Becart:
171007: 44,68
171104: -577,35
</t>
        </r>
      </text>
    </comment>
    <comment ref="S418" authorId="0" shapeId="0" xr:uid="{00000000-0006-0000-0300-000069000000}">
      <text>
        <r>
          <rPr>
            <sz val="10"/>
            <color rgb="FF000000"/>
            <rFont val="Arial"/>
            <family val="2"/>
            <charset val="1"/>
          </rPr>
          <t>Valérie Becart:
complement de remise
PRESSTALIS</t>
        </r>
      </text>
    </comment>
    <comment ref="AM423" authorId="0" shapeId="0" xr:uid="{00000000-0006-0000-0300-00006A000000}">
      <text>
        <r>
          <rPr>
            <sz val="10"/>
            <color rgb="FF000000"/>
            <rFont val="Arial"/>
            <family val="2"/>
            <charset val="1"/>
          </rPr>
          <t>Valérie Becart:
tubes fluos</t>
        </r>
      </text>
    </comment>
    <comment ref="S424" authorId="0" shapeId="0" xr:uid="{00000000-0006-0000-0300-00006B000000}">
      <text>
        <r>
          <rPr>
            <sz val="10"/>
            <color rgb="FF000000"/>
            <rFont val="Arial"/>
            <family val="2"/>
            <charset val="1"/>
          </rPr>
          <t xml:space="preserve">Valérie Becart:
171106: -323,57
170804: 647,14
170903: 24,01
171007: 304,7
1711,07: 22,64
171108: -89,22
</t>
        </r>
      </text>
    </comment>
    <comment ref="AK441" authorId="0" shapeId="0" xr:uid="{00000000-0006-0000-0300-00006C000000}">
      <text>
        <r>
          <rPr>
            <sz val="10"/>
            <color rgb="FF000000"/>
            <rFont val="Arial"/>
            <family val="2"/>
            <charset val="1"/>
          </rPr>
          <t>Valérie Becart:
saur eau</t>
        </r>
      </text>
    </comment>
    <comment ref="S447" authorId="0" shapeId="0" xr:uid="{00000000-0006-0000-0300-00006D000000}">
      <text>
        <r>
          <rPr>
            <sz val="10"/>
            <color rgb="FF000000"/>
            <rFont val="Arial"/>
            <family val="2"/>
            <charset val="1"/>
          </rPr>
          <t xml:space="preserve">Valérie Becart:
171202: 107,49
171203: 12,4
171204: 47,83
171205: -276,81
</t>
        </r>
      </text>
    </comment>
    <comment ref="AI450" authorId="0" shapeId="0" xr:uid="{00000000-0006-0000-0300-00006E000000}">
      <text>
        <r>
          <rPr>
            <sz val="10"/>
            <color rgb="FF000000"/>
            <rFont val="Arial"/>
            <family val="2"/>
            <charset val="1"/>
          </rPr>
          <t>Valérie Becart:
machine a cafe</t>
        </r>
      </text>
    </comment>
    <comment ref="S454" authorId="0" shapeId="0" xr:uid="{00000000-0006-0000-0300-00006F000000}">
      <text>
        <r>
          <rPr>
            <sz val="10"/>
            <color rgb="FF000000"/>
            <rFont val="Arial"/>
            <family val="2"/>
            <charset val="1"/>
          </rPr>
          <t xml:space="preserve">Valérie Becart:
171202: 20,38
171203: 20,64
171207: -86,13
</t>
        </r>
      </text>
    </comment>
    <comment ref="AC455" authorId="0" shapeId="0" xr:uid="{00000000-0006-0000-0300-000070000000}">
      <text>
        <r>
          <rPr>
            <sz val="10"/>
            <color rgb="FF000000"/>
            <rFont val="Arial"/>
            <family val="2"/>
            <charset val="1"/>
          </rPr>
          <t>Valérie Becart:
1502,79+1503,1+1500,93+1501,86+1502,17
3002,52</t>
        </r>
      </text>
    </comment>
    <comment ref="AC456" authorId="0" shapeId="0" xr:uid="{00000000-0006-0000-0300-000071000000}">
      <text>
        <r>
          <rPr>
            <sz val="10"/>
            <color rgb="FF000000"/>
            <rFont val="Arial"/>
            <family val="2"/>
            <charset val="1"/>
          </rPr>
          <t xml:space="preserve">Valérie Becart:
6x0,31+0,63
</t>
        </r>
      </text>
    </comment>
    <comment ref="AK459" authorId="0" shapeId="0" xr:uid="{00000000-0006-0000-0300-000072000000}">
      <text>
        <r>
          <rPr>
            <sz val="10"/>
            <color rgb="FF000000"/>
            <rFont val="Arial"/>
            <family val="2"/>
            <charset val="1"/>
          </rPr>
          <t>Valérie Becart:
CFE EN ATTENTE DE REMBOURSEMENT ATTESTATION RECUE D EXONERATION</t>
        </r>
      </text>
    </comment>
    <comment ref="AM459" authorId="0" shapeId="0" xr:uid="{00000000-0006-0000-0300-000073000000}">
      <text>
        <r>
          <rPr>
            <sz val="10"/>
            <color rgb="FF000000"/>
            <rFont val="Arial"/>
            <family val="2"/>
            <charset val="1"/>
          </rPr>
          <t>Valérie Becart:
en attente de reglement
batterie</t>
        </r>
      </text>
    </comment>
    <comment ref="S461" authorId="0" shapeId="0" xr:uid="{00000000-0006-0000-0300-000074000000}">
      <text>
        <r>
          <rPr>
            <sz val="10"/>
            <color rgb="FF000000"/>
            <rFont val="Arial"/>
            <family val="2"/>
            <charset val="1"/>
          </rPr>
          <t xml:space="preserve">Valérie Becart:
170907: 43,19
171203: 63,12
171209: 48,15
171210: 43,24
171211: -64,96
</t>
        </r>
      </text>
    </comment>
    <comment ref="Y462" authorId="0" shapeId="0" xr:uid="{00000000-0006-0000-0300-000075000000}">
      <text>
        <r>
          <rPr>
            <sz val="10"/>
            <color rgb="FF000000"/>
            <rFont val="Arial"/>
            <family val="2"/>
            <charset val="1"/>
          </rPr>
          <t>Valérie Becart:
CAMCA ASSUR PMU</t>
        </r>
      </text>
    </comment>
    <comment ref="AK462" authorId="0" shapeId="0" xr:uid="{00000000-0006-0000-0300-000076000000}">
      <text>
        <r>
          <rPr>
            <sz val="10"/>
            <color rgb="FF000000"/>
            <rFont val="Arial"/>
            <family val="2"/>
            <charset val="1"/>
          </rPr>
          <t>Valérie Becart:
taxe foniere du proprio ordures menageres</t>
        </r>
      </text>
    </comment>
    <comment ref="AK463" authorId="0" shapeId="0" xr:uid="{00000000-0006-0000-0300-000077000000}">
      <text>
        <r>
          <rPr>
            <sz val="10"/>
            <color rgb="FF000000"/>
            <rFont val="Arial"/>
            <family val="2"/>
            <charset val="1"/>
          </rPr>
          <t>Valérie Becart:
127+490
taxe fonciere proprio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None</author>
  </authors>
  <commentList>
    <comment ref="S8" authorId="0" shapeId="0" xr:uid="{00000000-0006-0000-0400-000001000000}">
      <text>
        <r>
          <rPr>
            <sz val="10"/>
            <color rgb="FF000000"/>
            <rFont val="Arial"/>
            <family val="2"/>
            <charset val="1"/>
          </rPr>
          <t xml:space="preserve">Valérie Becart:
170906: 47,99
171209: 44,22
171210: 7,44
171215: -120,11
</t>
        </r>
      </text>
    </comment>
    <comment ref="AI9" authorId="0" shapeId="0" xr:uid="{00000000-0006-0000-0400-000002000000}">
      <text>
        <r>
          <rPr>
            <sz val="10"/>
            <color rgb="FF000000"/>
            <rFont val="Arial"/>
            <family val="2"/>
            <charset val="1"/>
          </rPr>
          <t>Valérie Becart:
la carterie depot vente noel cocept black and gold</t>
        </r>
      </text>
    </comment>
    <comment ref="S15" authorId="0" shapeId="0" xr:uid="{00000000-0006-0000-0400-000003000000}">
      <text>
        <r>
          <rPr>
            <sz val="10"/>
            <color rgb="FF000000"/>
            <rFont val="Arial"/>
            <family val="2"/>
            <charset val="1"/>
          </rPr>
          <t xml:space="preserve">Valérie Becart:
170907: 5,26
171209: 15
</t>
        </r>
      </text>
    </comment>
    <comment ref="AC15" authorId="0" shapeId="0" xr:uid="{00000000-0006-0000-0400-000004000000}">
      <text>
        <r>
          <rPr>
            <sz val="10"/>
            <color rgb="FF000000"/>
            <rFont val="Arial"/>
            <family val="2"/>
            <charset val="1"/>
          </rPr>
          <t xml:space="preserve">Valérie Becart:
1503,10+1503,41+1501,24+1502,17+1502,48+1501,86+
3003,15
</t>
        </r>
      </text>
    </comment>
    <comment ref="AC16" authorId="0" shapeId="0" xr:uid="{00000000-0006-0000-0400-000005000000}">
      <text>
        <r>
          <rPr>
            <sz val="10"/>
            <color rgb="FF000000"/>
            <rFont val="Arial"/>
            <family val="2"/>
            <charset val="1"/>
          </rPr>
          <t xml:space="preserve">Valérie Becart:
6X0,31 +0,63
</t>
        </r>
      </text>
    </comment>
    <comment ref="AK19" authorId="0" shapeId="0" xr:uid="{00000000-0006-0000-0400-000006000000}">
      <text>
        <r>
          <rPr>
            <sz val="10"/>
            <color rgb="FF000000"/>
            <rFont val="Arial"/>
            <family val="2"/>
            <charset val="1"/>
          </rPr>
          <t xml:space="preserve">Valérie Becart:
DIFF PRELEVEMENT 3 EUROS DECLARE 2726E
1X2033 +1X345+ 1X345
</t>
        </r>
      </text>
    </comment>
    <comment ref="I21" authorId="0" shapeId="0" xr:uid="{00000000-0006-0000-0400-000007000000}">
      <text>
        <r>
          <rPr>
            <sz val="10"/>
            <color rgb="FF000000"/>
            <rFont val="Arial"/>
            <family val="2"/>
            <charset val="1"/>
          </rPr>
          <t>Valérie Becart:
erreur d encaissement
1289,25 sur caisse soit
+29,90e</t>
        </r>
      </text>
    </comment>
    <comment ref="AA21" authorId="0" shapeId="0" xr:uid="{00000000-0006-0000-0400-000008000000}">
      <text>
        <r>
          <rPr>
            <sz val="10"/>
            <color rgb="FF000000"/>
            <rFont val="Arial"/>
            <family val="2"/>
            <charset val="1"/>
          </rPr>
          <t xml:space="preserve">Valérie Becart:
REVALORISATION DU STOCK/ AUGMENTATION TARIF 1ER JANVIER 2018
</t>
        </r>
      </text>
    </comment>
    <comment ref="S22" authorId="0" shapeId="0" xr:uid="{00000000-0006-0000-0400-000009000000}">
      <text>
        <r>
          <rPr>
            <sz val="10"/>
            <color rgb="FF000000"/>
            <rFont val="Arial"/>
            <family val="2"/>
            <charset val="1"/>
          </rPr>
          <t xml:space="preserve">Valérie Becart:
170903/ 23,72
180103/ 65
171006/ 5,86
171210/ 186,08
171204/ 17,33
180104/ -44,91
</t>
        </r>
      </text>
    </comment>
    <comment ref="AK24" authorId="0" shapeId="0" xr:uid="{00000000-0006-0000-0400-00000A000000}">
      <text>
        <r>
          <rPr>
            <sz val="10"/>
            <color rgb="FF000000"/>
            <rFont val="Arial"/>
            <family val="2"/>
            <charset val="1"/>
          </rPr>
          <t>Valérie Becart:
REMBOURSEMENT TAXE CFE DU A EXONERATION</t>
        </r>
      </text>
    </comment>
    <comment ref="AK28" authorId="0" shapeId="0" xr:uid="{00000000-0006-0000-0400-00000B000000}">
      <text>
        <r>
          <rPr>
            <sz val="10"/>
            <color rgb="FF000000"/>
            <rFont val="Arial"/>
            <family val="2"/>
            <charset val="1"/>
          </rPr>
          <t>Valérie Becart:
DECLARE 1149E ET PRELEVE 1147,57E</t>
        </r>
      </text>
    </comment>
    <comment ref="S29" authorId="0" shapeId="0" xr:uid="{00000000-0006-0000-0400-00000C000000}">
      <text>
        <r>
          <rPr>
            <sz val="10"/>
            <color rgb="FF000000"/>
            <rFont val="Arial"/>
            <family val="2"/>
            <charset val="1"/>
          </rPr>
          <t xml:space="preserve">Valérie Becart:
171013/ 63
171013A/ 209,73
180108/ -158,75
</t>
        </r>
      </text>
    </comment>
    <comment ref="AG29" authorId="0" shapeId="0" xr:uid="{00000000-0006-0000-0400-00000D000000}">
      <text>
        <r>
          <rPr>
            <sz val="10"/>
            <color rgb="FF000000"/>
            <rFont val="Arial"/>
            <family val="2"/>
            <charset val="1"/>
          </rPr>
          <t>Valérie Becart:
IMPOT REMBOURSEMENT TIMBRES FISCAUX</t>
        </r>
      </text>
    </comment>
    <comment ref="S35" authorId="0" shapeId="0" xr:uid="{00000000-0006-0000-0400-00000E000000}">
      <text>
        <r>
          <rPr>
            <sz val="10"/>
            <color rgb="FF000000"/>
            <rFont val="Arial"/>
            <family val="2"/>
            <charset val="1"/>
          </rPr>
          <t xml:space="preserve">Valérie Becart:
171018/ -22,48
180110/ 31,34
180111/ 17,98
171108/ -22,48
180112/ 44,96
180109A/ 150,30
</t>
        </r>
      </text>
    </comment>
    <comment ref="AM46" authorId="0" shapeId="0" xr:uid="{00000000-0006-0000-0400-00000F000000}">
      <text>
        <r>
          <rPr>
            <sz val="10"/>
            <color rgb="FF000000"/>
            <rFont val="Arial"/>
            <family val="2"/>
            <charset val="1"/>
          </rPr>
          <t xml:space="preserve">Valérie Becart:
Batterie faible PDA
</t>
        </r>
      </text>
    </comment>
    <comment ref="AM47" authorId="0" shapeId="0" xr:uid="{00000000-0006-0000-0400-000010000000}">
      <text>
        <r>
          <rPr>
            <sz val="10"/>
            <color rgb="FF000000"/>
            <rFont val="Arial"/>
            <family val="2"/>
            <charset val="1"/>
          </rPr>
          <t xml:space="preserve">Valérie Becart:
Sachets bonbons
</t>
        </r>
      </text>
    </comment>
    <comment ref="S48" authorId="0" shapeId="0" xr:uid="{00000000-0006-0000-0400-000011000000}">
      <text>
        <r>
          <rPr>
            <sz val="10"/>
            <color rgb="FF000000"/>
            <rFont val="Arial"/>
            <family val="2"/>
            <charset val="1"/>
          </rPr>
          <t xml:space="preserve">Valérie Becart:
171004/ 12
171018/ -26,87
180110/ 208,53
180114/ -422,16
</t>
        </r>
      </text>
    </comment>
    <comment ref="AI49" authorId="0" shapeId="0" xr:uid="{00000000-0006-0000-0400-000012000000}">
      <text>
        <r>
          <rPr>
            <sz val="10"/>
            <color rgb="FF000000"/>
            <rFont val="Arial"/>
            <family val="2"/>
            <charset val="1"/>
          </rPr>
          <t xml:space="preserve">Valérie Becart:
Carte Tech
</t>
        </r>
      </text>
    </comment>
    <comment ref="S50" authorId="0" shapeId="0" xr:uid="{00000000-0006-0000-0400-000013000000}">
      <text>
        <r>
          <rPr>
            <sz val="10"/>
            <color rgb="FF000000"/>
            <rFont val="Arial"/>
            <family val="2"/>
            <charset val="1"/>
          </rPr>
          <t xml:space="preserve">Valérie Becart:
EDC CAUTION PRESSE
</t>
        </r>
      </text>
    </comment>
    <comment ref="S58" authorId="0" shapeId="0" xr:uid="{00000000-0006-0000-0400-000014000000}">
      <text>
        <r>
          <rPr>
            <sz val="10"/>
            <color rgb="FF000000"/>
            <rFont val="Arial"/>
            <family val="2"/>
            <charset val="1"/>
          </rPr>
          <t>Valérie Becart:
180110 : 65,22
171102 : -14,86
180202 : 38,26
180111 : 19,83
180203 : -270,96</t>
        </r>
      </text>
    </comment>
    <comment ref="AM58" authorId="0" shapeId="0" xr:uid="{00000000-0006-0000-0400-000015000000}">
      <text>
        <r>
          <rPr>
            <sz val="10"/>
            <color rgb="FF000000"/>
            <rFont val="Arial"/>
            <family val="2"/>
            <charset val="1"/>
          </rPr>
          <t xml:space="preserve">Valérie Becart:
GEX spot magasin
</t>
        </r>
      </text>
    </comment>
    <comment ref="S65" authorId="0" shapeId="0" xr:uid="{00000000-0006-0000-0400-000016000000}">
      <text>
        <r>
          <rPr>
            <sz val="10"/>
            <color rgb="FF000000"/>
            <rFont val="Arial"/>
            <family val="2"/>
            <charset val="1"/>
          </rPr>
          <t>Valérie Becart:
180202 : 59,03
180111 : 119,91
180205 : -34,66
180206 : -43,24</t>
        </r>
      </text>
    </comment>
    <comment ref="S72" authorId="0" shapeId="0" xr:uid="{00000000-0006-0000-0400-000017000000}">
      <text>
        <r>
          <rPr>
            <sz val="10"/>
            <color rgb="FF000000"/>
            <rFont val="Arial"/>
            <family val="2"/>
            <charset val="1"/>
          </rPr>
          <t xml:space="preserve">Valérie Becart:
180111 : 76,18
180112 : 40,62
</t>
        </r>
      </text>
    </comment>
    <comment ref="AI72" authorId="0" shapeId="0" xr:uid="{00000000-0006-0000-0400-000018000000}">
      <text>
        <r>
          <rPr>
            <sz val="10"/>
            <color rgb="FF000000"/>
            <rFont val="Arial"/>
            <family val="2"/>
            <charset val="1"/>
          </rPr>
          <t xml:space="preserve">Valérie Becart:
CARTO THEQUE
</t>
        </r>
      </text>
    </comment>
    <comment ref="AI74" authorId="0" shapeId="0" xr:uid="{00000000-0006-0000-0400-000019000000}">
      <text>
        <r>
          <rPr>
            <sz val="10"/>
            <color rgb="FF000000"/>
            <rFont val="Arial"/>
            <family val="2"/>
            <charset val="1"/>
          </rPr>
          <t xml:space="preserve">Valérie Becart:
CARTO THEQUE
</t>
        </r>
      </text>
    </comment>
    <comment ref="S90" authorId="0" shapeId="0" xr:uid="{00000000-0006-0000-0400-00001A000000}">
      <text>
        <r>
          <rPr>
            <sz val="10"/>
            <color rgb="FF000000"/>
            <rFont val="Arial"/>
            <family val="2"/>
            <charset val="1"/>
          </rPr>
          <t>Valérie Becart:
171107 : 185,79
180112 : 36,66
180211 : 69,51
180212 : 15,78
180213 : -222,05</t>
        </r>
      </text>
    </comment>
    <comment ref="U90" authorId="0" shapeId="0" xr:uid="{00000000-0006-0000-0400-00001B000000}">
      <text>
        <r>
          <rPr>
            <sz val="10"/>
            <color rgb="FF000000"/>
            <rFont val="Arial"/>
            <family val="2"/>
            <charset val="1"/>
          </rPr>
          <t xml:space="preserve">Valérie Becart:
RFA 2017
</t>
        </r>
      </text>
    </comment>
    <comment ref="B92" authorId="0" shapeId="0" xr:uid="{00000000-0006-0000-0400-00001C000000}">
      <text>
        <r>
          <rPr>
            <sz val="10"/>
            <color rgb="FF000000"/>
            <rFont val="Arial"/>
            <family val="2"/>
            <charset val="1"/>
          </rPr>
          <t xml:space="preserve">Valérie Becart:
pb impression loto 50 euros en attente de remboursement
</t>
        </r>
      </text>
    </comment>
    <comment ref="M95" authorId="0" shapeId="0" xr:uid="{00000000-0006-0000-0400-00001D000000}">
      <text>
        <r>
          <rPr>
            <sz val="10"/>
            <color rgb="FF000000"/>
            <rFont val="Arial"/>
            <family val="2"/>
            <charset val="1"/>
          </rPr>
          <t>Valérie Becart:
difference de 5 euro en ma faveur soit versement de 755euro,</t>
        </r>
      </text>
    </comment>
    <comment ref="B97" authorId="0" shapeId="0" xr:uid="{00000000-0006-0000-0400-00001E000000}">
      <text>
        <r>
          <rPr>
            <sz val="10"/>
            <color rgb="FF000000"/>
            <rFont val="Arial"/>
            <family val="2"/>
            <charset val="1"/>
          </rPr>
          <t xml:space="preserve">Valérie Becart:
changement de caisse et de logiciel
</t>
        </r>
      </text>
    </comment>
    <comment ref="S97" authorId="0" shapeId="0" xr:uid="{00000000-0006-0000-0400-00001F000000}">
      <text>
        <r>
          <rPr>
            <sz val="10"/>
            <color rgb="FF000000"/>
            <rFont val="Arial"/>
            <family val="2"/>
            <charset val="1"/>
          </rPr>
          <t xml:space="preserve">Valérie Becart:
180212: 11,24
180302: 157,52
180303: 3,74
180204: 3,74
180108: -3,74
180305: -131,24
</t>
        </r>
      </text>
    </comment>
    <comment ref="S104" authorId="0" shapeId="0" xr:uid="{00000000-0006-0000-0400-000020000000}">
      <text>
        <r>
          <rPr>
            <sz val="10"/>
            <color rgb="FF000000"/>
            <rFont val="Arial"/>
            <family val="2"/>
            <charset val="1"/>
          </rPr>
          <t xml:space="preserve">Valérie Becart:
180302: 40,38
180303: 68,08
180307: -55,77
</t>
        </r>
      </text>
    </comment>
    <comment ref="S111" authorId="0" shapeId="0" xr:uid="{00000000-0006-0000-0400-000021000000}">
      <text>
        <r>
          <rPr>
            <sz val="10"/>
            <color rgb="FF000000"/>
            <rFont val="Arial"/>
            <family val="2"/>
            <charset val="1"/>
          </rPr>
          <t xml:space="preserve">Valérie Becart:
180303: 44,34
180309: 51,5
180310: -222
180311: 246
</t>
        </r>
      </text>
    </comment>
    <comment ref="S126" authorId="0" shapeId="0" xr:uid="{00000000-0006-0000-0400-000022000000}">
      <text>
        <r>
          <rPr>
            <sz val="10"/>
            <color rgb="FF000000"/>
            <rFont val="Arial"/>
            <family val="2"/>
            <charset val="1"/>
          </rPr>
          <t xml:space="preserve">Valérie Becart:
180303: 70,62
180309: 141,79
180303: -183,49
</t>
        </r>
      </text>
    </comment>
    <comment ref="S133" authorId="0" shapeId="0" xr:uid="{00000000-0006-0000-0400-000023000000}">
      <text>
        <r>
          <rPr>
            <sz val="10"/>
            <color rgb="FF000000"/>
            <rFont val="Arial"/>
            <family val="2"/>
            <charset val="1"/>
          </rPr>
          <t xml:space="preserve">Valérie Becart:
171210: 2,96
180309: 3,76
180404; 13,45
180405: -196,66
</t>
        </r>
      </text>
    </comment>
    <comment ref="AK138" authorId="0" shapeId="0" xr:uid="{00000000-0006-0000-0400-000024000000}">
      <text>
        <r>
          <rPr>
            <sz val="10"/>
            <color rgb="FF000000"/>
            <rFont val="Arial"/>
            <family val="2"/>
            <charset val="1"/>
          </rPr>
          <t xml:space="preserve">Valérie Becart:
URSSAF MARS 2018
</t>
        </r>
      </text>
    </comment>
    <comment ref="S140" authorId="0" shapeId="0" xr:uid="{00000000-0006-0000-0400-000025000000}">
      <text>
        <r>
          <rPr>
            <sz val="10"/>
            <color rgb="FF000000"/>
            <rFont val="Arial"/>
            <family val="2"/>
            <charset val="1"/>
          </rPr>
          <t xml:space="preserve">Valérie Becart:
171013A: 35,17
180404: 63,41
180407: -13,45
</t>
        </r>
      </text>
    </comment>
    <comment ref="S148" authorId="0" shapeId="0" xr:uid="{00000000-0006-0000-0400-000026000000}">
      <text>
        <r>
          <rPr>
            <sz val="10"/>
            <color rgb="FF000000"/>
            <rFont val="Arial"/>
            <family val="2"/>
            <charset val="1"/>
          </rPr>
          <t xml:space="preserve">Valérie Becart:
171013A: 75,88
180409: 22,64
180410: -28,43
</t>
        </r>
      </text>
    </comment>
    <comment ref="S163" authorId="0" shapeId="0" xr:uid="{00000000-0006-0000-0400-000027000000}">
      <text>
        <r>
          <rPr>
            <sz val="10"/>
            <color rgb="FF000000"/>
            <rFont val="Arial"/>
            <family val="2"/>
            <charset val="1"/>
          </rPr>
          <t xml:space="preserve">Valérie Becart:
180110: 28,05
180412: -102,65
</t>
        </r>
      </text>
    </comment>
    <comment ref="S170" authorId="0" shapeId="0" xr:uid="{00000000-0006-0000-0400-000028000000}">
      <text>
        <r>
          <rPr>
            <sz val="10"/>
            <color rgb="FF000000"/>
            <rFont val="Arial"/>
            <family val="2"/>
            <charset val="1"/>
          </rPr>
          <t xml:space="preserve">Valérie Becart:
180502: 19,32
180503: -11,21
</t>
        </r>
      </text>
    </comment>
    <comment ref="AK176" authorId="0" shapeId="0" xr:uid="{00000000-0006-0000-0400-000029000000}">
      <text>
        <r>
          <rPr>
            <sz val="10"/>
            <color rgb="FF000000"/>
            <rFont val="Arial"/>
            <family val="2"/>
            <charset val="1"/>
          </rPr>
          <t>Valérie Becart:
impot societe</t>
        </r>
      </text>
    </comment>
    <comment ref="S177" authorId="0" shapeId="0" xr:uid="{00000000-0006-0000-0400-00002A000000}">
      <text>
        <r>
          <rPr>
            <sz val="10"/>
            <color rgb="FF000000"/>
            <rFont val="Arial"/>
            <family val="2"/>
            <charset val="1"/>
          </rPr>
          <t xml:space="preserve">Valérie Becart:
180110: 89,92
180502: 23,77
180505: 54,52
180806: -19,32
</t>
        </r>
      </text>
    </comment>
    <comment ref="AK177" authorId="0" shapeId="0" xr:uid="{00000000-0006-0000-0400-00002B000000}">
      <text>
        <r>
          <rPr>
            <sz val="10"/>
            <color rgb="FF000000"/>
            <rFont val="Arial"/>
            <family val="2"/>
            <charset val="1"/>
          </rPr>
          <t>Valérie Becart:
urssaf avril</t>
        </r>
      </text>
    </comment>
    <comment ref="S184" authorId="0" shapeId="0" xr:uid="{00000000-0006-0000-0400-00002C000000}">
      <text>
        <r>
          <rPr>
            <sz val="10"/>
            <color rgb="FF000000"/>
            <rFont val="Arial"/>
            <family val="2"/>
            <charset val="1"/>
          </rPr>
          <t xml:space="preserve">Valérie Becart:
180111: 347,58
180505: 29,33
180508: 20,32
</t>
        </r>
      </text>
    </comment>
    <comment ref="S191" authorId="0" shapeId="0" xr:uid="{00000000-0006-0000-0400-00002D000000}">
      <text>
        <r>
          <rPr>
            <sz val="10"/>
            <color rgb="FF000000"/>
            <rFont val="Arial"/>
            <family val="2"/>
            <charset val="1"/>
          </rPr>
          <t xml:space="preserve">Valérie Becart:
180508: 110,6
180510: 108,98
180511: -105,62
</t>
        </r>
      </text>
    </comment>
    <comment ref="C207" authorId="0" shapeId="0" xr:uid="{00000000-0006-0000-0400-00002E000000}">
      <text>
        <r>
          <rPr>
            <sz val="10"/>
            <color rgb="FF000000"/>
            <rFont val="Arial"/>
            <family val="2"/>
            <charset val="1"/>
          </rPr>
          <t>Valérie Becart:
290+50 passé en CB</t>
        </r>
      </text>
    </comment>
    <comment ref="I207" authorId="0" shapeId="0" xr:uid="{00000000-0006-0000-0400-00002F000000}">
      <text>
        <r>
          <rPr>
            <sz val="10"/>
            <color rgb="FF000000"/>
            <rFont val="Arial"/>
            <family val="2"/>
            <charset val="1"/>
          </rPr>
          <t>Valérie Becart:
POINT VERT 50 Passé en CB</t>
        </r>
      </text>
    </comment>
    <comment ref="S213" authorId="0" shapeId="0" xr:uid="{00000000-0006-0000-0400-000030000000}">
      <text>
        <r>
          <rPr>
            <sz val="10"/>
            <color rgb="FF000000"/>
            <rFont val="Arial"/>
            <family val="2"/>
            <charset val="1"/>
          </rPr>
          <t xml:space="preserve">Valérie Becart:
180510: 17,99
180305: -2,16
180102: 33,5
180603: 43,47
180604: 17,99
180605: -3
</t>
        </r>
      </text>
    </comment>
    <comment ref="AK214" authorId="0" shapeId="0" xr:uid="{00000000-0006-0000-0400-000031000000}">
      <text>
        <r>
          <rPr>
            <sz val="10"/>
            <color rgb="FF000000"/>
            <rFont val="Arial"/>
            <family val="2"/>
            <charset val="1"/>
          </rPr>
          <t>Valérie Becart:
urssaf mai</t>
        </r>
      </text>
    </comment>
    <comment ref="AK217" authorId="0" shapeId="0" xr:uid="{00000000-0006-0000-0400-000032000000}">
      <text>
        <r>
          <rPr>
            <sz val="10"/>
            <color rgb="FF000000"/>
            <rFont val="Arial"/>
            <family val="2"/>
            <charset val="1"/>
          </rPr>
          <t>Valérie Becart:
impot societe</t>
        </r>
      </text>
    </comment>
    <comment ref="S220" authorId="0" shapeId="0" xr:uid="{00000000-0006-0000-0400-000033000000}">
      <text>
        <r>
          <rPr>
            <sz val="10"/>
            <color rgb="FF000000"/>
            <rFont val="Arial"/>
            <family val="2"/>
            <charset val="1"/>
          </rPr>
          <t xml:space="preserve">Valérie Becart:
180603: 50,31
180607: 35,25
180608: -45,93
180609: -25,9
</t>
        </r>
      </text>
    </comment>
    <comment ref="AI220" authorId="0" shapeId="0" xr:uid="{00000000-0006-0000-0400-000034000000}">
      <text>
        <r>
          <rPr>
            <sz val="10"/>
            <color rgb="FF000000"/>
            <rFont val="Arial"/>
            <family val="2"/>
            <charset val="1"/>
          </rPr>
          <t>Valérie Becart:
SOLDE TOUT COMPTE</t>
        </r>
      </text>
    </comment>
    <comment ref="AM221" authorId="0" shapeId="0" xr:uid="{00000000-0006-0000-0400-000035000000}">
      <text>
        <r>
          <rPr>
            <sz val="10"/>
            <color rgb="FF000000"/>
            <rFont val="Arial"/>
            <family val="2"/>
            <charset val="1"/>
          </rPr>
          <t>Valérie Becart:
FRGO BOISSON METRO</t>
        </r>
      </text>
    </comment>
    <comment ref="S227" authorId="0" shapeId="0" xr:uid="{00000000-0006-0000-0400-000036000000}">
      <text>
        <r>
          <rPr>
            <sz val="10"/>
            <color rgb="FF000000"/>
            <rFont val="Arial"/>
            <family val="2"/>
            <charset val="1"/>
          </rPr>
          <t xml:space="preserve">Valérie Becart:
180607: 8,86
180611: 22,48
180612: -50,77
</t>
        </r>
      </text>
    </comment>
    <comment ref="S243" authorId="0" shapeId="0" xr:uid="{00000000-0006-0000-0400-000037000000}">
      <text>
        <r>
          <rPr>
            <sz val="10"/>
            <color rgb="FF000000"/>
            <rFont val="Arial"/>
            <family val="2"/>
            <charset val="1"/>
          </rPr>
          <t xml:space="preserve">Valérie Becart:
180309: 21,53
180607: 50,86
180611: 66,19
180614: -31,34
</t>
        </r>
      </text>
    </comment>
    <comment ref="S250" authorId="0" shapeId="0" xr:uid="{00000000-0006-0000-0400-000038000000}">
      <text>
        <r>
          <rPr>
            <sz val="10"/>
            <color rgb="FF000000"/>
            <rFont val="Arial"/>
            <family val="2"/>
            <charset val="1"/>
          </rPr>
          <t xml:space="preserve">Valérie Becart:
180611: 89,92
180604: 5,26
180702: 38,2
180703: 11,24
180704; -98,76
</t>
        </r>
      </text>
    </comment>
    <comment ref="C256" authorId="0" shapeId="0" xr:uid="{00000000-0006-0000-0400-000039000000}">
      <text>
        <r>
          <rPr>
            <sz val="10"/>
            <color rgb="FF000000"/>
            <rFont val="Arial"/>
            <family val="2"/>
            <charset val="1"/>
          </rPr>
          <t xml:space="preserve">Valérie Becart:
pt vert passé en cb soit 250-20
</t>
        </r>
      </text>
    </comment>
    <comment ref="I256" authorId="0" shapeId="0" xr:uid="{00000000-0006-0000-0400-00003A000000}">
      <text>
        <r>
          <rPr>
            <sz val="10"/>
            <color rgb="FF000000"/>
            <rFont val="Arial"/>
            <family val="2"/>
            <charset val="1"/>
          </rPr>
          <t xml:space="preserve">Valérie Becart:
point vert passé en cb soit 1876,74+20
</t>
        </r>
      </text>
    </comment>
    <comment ref="S257" authorId="0" shapeId="0" xr:uid="{00000000-0006-0000-0400-00003B000000}">
      <text>
        <r>
          <rPr>
            <sz val="10"/>
            <color rgb="FF000000"/>
            <rFont val="Arial"/>
            <family val="2"/>
            <charset val="1"/>
          </rPr>
          <t xml:space="preserve">Valérie Becart:
180604: 22,48
180706: 67,43
180702: 9,74
180707: -108,57
180708: -24,72
</t>
        </r>
      </text>
    </comment>
    <comment ref="S264" authorId="0" shapeId="0" xr:uid="{00000000-0006-0000-0400-00003C000000}">
      <text>
        <r>
          <rPr>
            <sz val="10"/>
            <color rgb="FF000000"/>
            <rFont val="Arial"/>
            <family val="2"/>
            <charset val="1"/>
          </rPr>
          <t xml:space="preserve">Valérie Becart:
180702: 69,27
180703: 11,51
180711: 26,9
180708B: -70,4
</t>
        </r>
      </text>
    </comment>
    <comment ref="AI269" authorId="0" shapeId="0" xr:uid="{00000000-0006-0000-0400-00003D000000}">
      <text>
        <r>
          <rPr>
            <sz val="10"/>
            <color rgb="FF000000"/>
            <rFont val="Arial"/>
            <family val="2"/>
            <charset val="1"/>
          </rPr>
          <t>Valérie Becart:
sed attente de facture</t>
        </r>
      </text>
    </comment>
    <comment ref="S279" authorId="0" shapeId="0" xr:uid="{00000000-0006-0000-0400-00003E000000}">
      <text>
        <r>
          <rPr>
            <sz val="10"/>
            <color rgb="FF000000"/>
            <rFont val="Arial"/>
            <family val="2"/>
            <charset val="1"/>
          </rPr>
          <t xml:space="preserve">Valérie Becart:
180703: 29,98
180710: 9,01
180711: -29,51
</t>
        </r>
      </text>
    </comment>
    <comment ref="S286" authorId="0" shapeId="0" xr:uid="{00000000-0006-0000-0400-00003F000000}">
      <text>
        <r>
          <rPr>
            <sz val="10"/>
            <color rgb="FF000000"/>
            <rFont val="Arial"/>
            <family val="2"/>
            <charset val="1"/>
          </rPr>
          <t xml:space="preserve">Valérie Becart:
180710: 34,11
180713: 11,24
180714: -48,72
</t>
        </r>
      </text>
    </comment>
    <comment ref="S293" authorId="0" shapeId="0" xr:uid="{00000000-0006-0000-0400-000040000000}">
      <text>
        <r>
          <rPr>
            <sz val="10"/>
            <color rgb="FF000000"/>
            <rFont val="Arial"/>
            <family val="2"/>
            <charset val="1"/>
          </rPr>
          <t xml:space="preserve">Valérie Becart:
180710: 17,98
180802: 8,99
180713: 89,13
180513: -4,49
180803: 4,49
180804: -46,85
</t>
        </r>
      </text>
    </comment>
    <comment ref="S300" authorId="0" shapeId="0" xr:uid="{00000000-0006-0000-0400-000041000000}">
      <text>
        <r>
          <rPr>
            <sz val="10"/>
            <color rgb="FF000000"/>
            <rFont val="Arial"/>
            <family val="2"/>
            <charset val="1"/>
          </rPr>
          <t xml:space="preserve">Valérie Becart:
180505: 347,58
180511: -4,49
180713: 80,55
180806: 2,24
180807: -23,99
180808: -253,2
</t>
        </r>
      </text>
    </comment>
    <comment ref="AK304" authorId="0" shapeId="0" xr:uid="{00000000-0006-0000-0400-000042000000}">
      <text>
        <r>
          <rPr>
            <sz val="10"/>
            <color rgb="FF000000"/>
            <rFont val="Arial"/>
            <family val="2"/>
            <charset val="1"/>
          </rPr>
          <t>Valérie Becart:
2414+125</t>
        </r>
      </text>
    </comment>
    <comment ref="AK305" authorId="0" shapeId="0" xr:uid="{00000000-0006-0000-0400-000043000000}">
      <text>
        <r>
          <rPr>
            <sz val="10"/>
            <color rgb="FF000000"/>
            <rFont val="Arial"/>
            <family val="2"/>
            <charset val="1"/>
          </rPr>
          <t>Valérie Becart:
296+15</t>
        </r>
      </text>
    </comment>
    <comment ref="S307" authorId="0" shapeId="0" xr:uid="{00000000-0006-0000-0400-000044000000}">
      <text>
        <r>
          <rPr>
            <sz val="10"/>
            <color rgb="FF000000"/>
            <rFont val="Arial"/>
            <family val="2"/>
            <charset val="1"/>
          </rPr>
          <t xml:space="preserve">Valérie Becart:
180505: 34,29
180713: 98,42
180810: -31,47
</t>
        </r>
      </text>
    </comment>
    <comment ref="S322" authorId="0" shapeId="0" xr:uid="{00000000-0006-0000-0400-000045000000}">
      <text>
        <r>
          <rPr>
            <sz val="10"/>
            <color rgb="FF000000"/>
            <rFont val="Arial"/>
            <family val="2"/>
            <charset val="1"/>
          </rPr>
          <t xml:space="preserve">Valérie Becart:
180713: 20,24
180803: 97,45
180812: -65,48
</t>
        </r>
      </text>
    </comment>
    <comment ref="S329" authorId="0" shapeId="0" xr:uid="{00000000-0006-0000-0400-000046000000}">
      <text>
        <r>
          <rPr>
            <sz val="10"/>
            <color rgb="FF000000"/>
            <rFont val="Arial"/>
            <family val="2"/>
            <charset val="1"/>
          </rPr>
          <t xml:space="preserve">Valérie Becart:
180510/ 15,76
180603/ 21
180803/ 72,82
180806/ 55,15
180806/ 3
180903/ -16,49
</t>
        </r>
      </text>
    </comment>
    <comment ref="J334" authorId="0" shapeId="0" xr:uid="{00000000-0006-0000-0400-000047000000}">
      <text>
        <r>
          <rPr>
            <sz val="10"/>
            <color rgb="FF000000"/>
            <rFont val="Arial"/>
            <family val="2"/>
            <charset val="1"/>
          </rPr>
          <t xml:space="preserve">Valérie Becart:
111 soit 136-25
erreur de timbres fiscal
</t>
        </r>
      </text>
    </comment>
    <comment ref="S336" authorId="0" shapeId="0" xr:uid="{00000000-0006-0000-0400-000048000000}">
      <text>
        <r>
          <rPr>
            <sz val="10"/>
            <color rgb="FF000000"/>
            <rFont val="Arial"/>
            <family val="2"/>
            <charset val="1"/>
          </rPr>
          <t xml:space="preserve">180902: 37,73
180905: 130
180906: 4,43
180907: 12,05
180908: -213,13
</t>
        </r>
      </text>
    </comment>
    <comment ref="AA339" authorId="0" shapeId="0" xr:uid="{00000000-0006-0000-0400-000049000000}">
      <text>
        <r>
          <rPr>
            <sz val="10"/>
            <color rgb="FF000000"/>
            <rFont val="Arial"/>
            <family val="2"/>
            <charset val="1"/>
          </rPr>
          <t>Valérie Becart:
recherche de correspondance</t>
        </r>
      </text>
    </comment>
    <comment ref="AC339" authorId="0" shapeId="0" xr:uid="{00000000-0006-0000-0400-00004A000000}">
      <text>
        <r>
          <rPr>
            <sz val="10"/>
            <color rgb="FF000000"/>
            <rFont val="Arial"/>
            <family val="2"/>
            <charset val="1"/>
          </rPr>
          <t>Valérie Becart:
recherche de correspondance</t>
        </r>
      </text>
    </comment>
    <comment ref="AM340" authorId="0" shapeId="0" xr:uid="{00000000-0006-0000-0400-00004B000000}">
      <text>
        <r>
          <rPr>
            <sz val="10"/>
            <color rgb="FF000000"/>
            <rFont val="Arial"/>
            <family val="2"/>
            <charset val="1"/>
          </rPr>
          <t>Valérie Becart:
FLEUR DECES MAMAN VERO</t>
        </r>
      </text>
    </comment>
    <comment ref="AM341" authorId="0" shapeId="0" xr:uid="{00000000-0006-0000-0400-00004C000000}">
      <text>
        <r>
          <rPr>
            <sz val="10"/>
            <color rgb="FF000000"/>
            <rFont val="Arial"/>
            <family val="2"/>
            <charset val="1"/>
          </rPr>
          <t>Valérie Becart:
ATD 30 RIDEAU METAL</t>
        </r>
      </text>
    </comment>
    <comment ref="S343" authorId="0" shapeId="0" xr:uid="{00000000-0006-0000-0400-00004D000000}">
      <text>
        <r>
          <rPr>
            <sz val="10"/>
            <color rgb="FF000000"/>
            <rFont val="Arial"/>
            <family val="2"/>
            <charset val="1"/>
          </rPr>
          <t>Valérie Becart:
180905/ 7,88
180910/ 42,72
190911/ -185,19</t>
        </r>
      </text>
    </comment>
    <comment ref="S359" authorId="0" shapeId="0" xr:uid="{00000000-0006-0000-0400-00004E000000}">
      <text>
        <r>
          <rPr>
            <sz val="10"/>
            <color rgb="FF000000"/>
            <rFont val="Arial"/>
            <family val="2"/>
            <charset val="1"/>
          </rPr>
          <t xml:space="preserve">Valérie Becart:
180910/ 36,44
180906/ 17,99
180907/ 11,28
180913/ -45,35
</t>
        </r>
      </text>
    </comment>
    <comment ref="AM359" authorId="0" shapeId="0" xr:uid="{00000000-0006-0000-0400-00004F000000}">
      <text>
        <r>
          <rPr>
            <sz val="10"/>
            <color rgb="FF000000"/>
            <rFont val="Arial"/>
            <family val="2"/>
            <charset val="1"/>
          </rPr>
          <t>Valérie Becart:
reparation rideau metallique
ATD 30</t>
        </r>
      </text>
    </comment>
    <comment ref="S366" authorId="0" shapeId="0" xr:uid="{00000000-0006-0000-0400-000050000000}">
      <text>
        <r>
          <rPr>
            <sz val="10"/>
            <color rgb="FF000000"/>
            <rFont val="Arial"/>
            <family val="2"/>
            <charset val="1"/>
          </rPr>
          <t xml:space="preserve">Valérie Becart:
180906: 22,48
180806: 109,43
181002: -85,35
</t>
        </r>
      </text>
    </comment>
    <comment ref="AK371" authorId="0" shapeId="0" xr:uid="{00000000-0006-0000-0400-000051000000}">
      <text>
        <r>
          <rPr>
            <sz val="10"/>
            <color rgb="FF000000"/>
            <rFont val="Arial"/>
            <family val="2"/>
            <charset val="1"/>
          </rPr>
          <t>Valérie Becart:
taxe fonciere</t>
        </r>
      </text>
    </comment>
    <comment ref="S373" authorId="0" shapeId="0" xr:uid="{00000000-0006-0000-0400-000052000000}">
      <text>
        <r>
          <rPr>
            <sz val="10"/>
            <color rgb="FF000000"/>
            <rFont val="Arial"/>
            <family val="2"/>
            <charset val="1"/>
          </rPr>
          <t xml:space="preserve">Valérie Becart:
180806: 98,86
181004: 31,36
181005: 7,43
180808: -7,43
181006: 4,43
181007: -68,96
</t>
        </r>
      </text>
    </comment>
    <comment ref="Y379" authorId="0" shapeId="0" xr:uid="{00000000-0006-0000-0400-000053000000}">
      <text>
        <r>
          <rPr>
            <sz val="10"/>
            <color rgb="FF000000"/>
            <rFont val="Arial"/>
            <family val="2"/>
            <charset val="1"/>
          </rPr>
          <t>Valérie Becart:
EDC</t>
        </r>
      </text>
    </comment>
    <comment ref="S380" authorId="0" shapeId="0" xr:uid="{00000000-0006-0000-0400-000054000000}">
      <text>
        <r>
          <rPr>
            <sz val="10"/>
            <color rgb="FF000000"/>
            <rFont val="Arial"/>
            <family val="2"/>
            <charset val="1"/>
          </rPr>
          <t xml:space="preserve">Valérie Becart:
181009: 73,13
181010: 8,99
181006: 3,74
181011: -94,01
</t>
        </r>
      </text>
    </comment>
    <comment ref="S385" authorId="0" shapeId="0" xr:uid="{00000000-0006-0000-0400-000055000000}">
      <text>
        <r>
          <rPr>
            <sz val="10"/>
            <color rgb="FF000000"/>
            <rFont val="Arial"/>
            <family val="2"/>
            <charset val="1"/>
          </rPr>
          <t xml:space="preserve">Valérie Becart:
181009: 35,99
181010: 56,04
180907: 25,82
181013: -65,46
</t>
        </r>
      </text>
    </comment>
    <comment ref="AA397" authorId="0" shapeId="0" xr:uid="{00000000-0006-0000-0400-000056000000}">
      <text>
        <r>
          <rPr>
            <sz val="10"/>
            <color rgb="FF000000"/>
            <rFont val="Arial"/>
            <family val="2"/>
            <charset val="1"/>
          </rPr>
          <t>Valérie Becart:
edc tabac</t>
        </r>
      </text>
    </comment>
    <comment ref="S399" authorId="0" shapeId="0" xr:uid="{00000000-0006-0000-0400-000057000000}">
      <text>
        <r>
          <rPr>
            <sz val="10"/>
            <color rgb="FF000000"/>
            <rFont val="Arial"/>
            <family val="2"/>
            <charset val="1"/>
          </rPr>
          <t xml:space="preserve">Valérie Becart:
edc presse
</t>
        </r>
      </text>
    </comment>
    <comment ref="AK399" authorId="0" shapeId="0" xr:uid="{00000000-0006-0000-0400-000058000000}">
      <text>
        <r>
          <rPr>
            <sz val="10"/>
            <color rgb="FF000000"/>
            <rFont val="Arial"/>
            <family val="2"/>
            <charset val="1"/>
          </rPr>
          <t>Valérie Becart:
387+15 sur appel papier 387 mais sur site paiement 402 attente remboursement des 15E</t>
        </r>
      </text>
    </comment>
    <comment ref="AK400" authorId="0" shapeId="0" xr:uid="{00000000-0006-0000-0400-000059000000}">
      <text>
        <r>
          <rPr>
            <sz val="10"/>
            <color rgb="FF000000"/>
            <rFont val="Arial"/>
            <family val="2"/>
            <charset val="1"/>
          </rPr>
          <t>Valérie Becart:
2836-125 sur appel papier noté 2785 mais sur site paiement demandé 2836E attente rembousement</t>
        </r>
      </text>
    </comment>
    <comment ref="S402" authorId="0" shapeId="0" xr:uid="{00000000-0006-0000-0400-00005A000000}">
      <text>
        <r>
          <rPr>
            <sz val="10"/>
            <color rgb="FF000000"/>
            <rFont val="Arial"/>
            <family val="2"/>
            <charset val="1"/>
          </rPr>
          <t xml:space="preserve">Valérie Becart:
181014A: -81,18
181010: 77,82
180907: 4,49
181015: -61,59
</t>
        </r>
      </text>
    </comment>
    <comment ref="S409" authorId="0" shapeId="0" xr:uid="{00000000-0006-0000-0400-00005B000000}">
      <text>
        <r>
          <rPr>
            <sz val="10"/>
            <color rgb="FF000000"/>
            <rFont val="Arial"/>
            <family val="2"/>
            <charset val="1"/>
          </rPr>
          <t xml:space="preserve">Valérie Becart:
180907: 19,22
181005: 33,23
181102: 15,54
</t>
        </r>
      </text>
    </comment>
    <comment ref="S416" authorId="0" shapeId="0" xr:uid="{00000000-0006-0000-0400-00005C000000}">
      <text>
        <r>
          <rPr>
            <sz val="10"/>
            <color rgb="FF000000"/>
            <rFont val="Arial"/>
            <family val="2"/>
            <charset val="1"/>
          </rPr>
          <t>Valérie Becart:
180713: 39,77
181102: 101,22</t>
        </r>
      </text>
    </comment>
    <comment ref="S423" authorId="0" shapeId="0" xr:uid="{00000000-0006-0000-0400-00005D000000}">
      <text>
        <r>
          <rPr>
            <sz val="10"/>
            <color rgb="FF000000"/>
            <rFont val="Arial"/>
            <family val="2"/>
            <charset val="1"/>
          </rPr>
          <t xml:space="preserve">Valérie Becart:
180905: 161,78
181105: 13,45
181106: -239,55
</t>
        </r>
      </text>
    </comment>
    <comment ref="S446" authorId="0" shapeId="0" xr:uid="{00000000-0006-0000-0400-00005E000000}">
      <text>
        <r>
          <rPr>
            <sz val="10"/>
            <color rgb="FF000000"/>
            <rFont val="Arial"/>
            <family val="2"/>
            <charset val="1"/>
          </rPr>
          <t xml:space="preserve">Valérie Becart:
181202: -55,31
181203: 129,11
181204: 2,24
</t>
        </r>
      </text>
    </comment>
    <comment ref="S453" authorId="0" shapeId="0" xr:uid="{00000000-0006-0000-0400-00005F000000}">
      <text>
        <r>
          <rPr>
            <sz val="10"/>
            <color rgb="FF000000"/>
            <rFont val="Arial"/>
            <family val="2"/>
            <charset val="1"/>
          </rPr>
          <t xml:space="preserve">Valérie Becart:
53,82
181203:22,33
181205A: 31,99
181006: 8,86
181206: -81,09
12181207: 26,9
</t>
        </r>
      </text>
    </comment>
    <comment ref="S460" authorId="0" shapeId="0" xr:uid="{00000000-0006-0000-0400-000060000000}">
      <text>
        <r>
          <rPr>
            <sz val="10"/>
            <color rgb="FF000000"/>
            <rFont val="Arial"/>
            <family val="2"/>
            <charset val="1"/>
          </rPr>
          <t xml:space="preserve">Valérie Becart:
181205A: 223,57
181207: 22,42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None</author>
  </authors>
  <commentList>
    <comment ref="V7" authorId="0" shapeId="0" xr:uid="{00000000-0006-0000-0500-000001000000}">
      <text>
        <r>
          <rPr>
            <sz val="10"/>
            <color rgb="FF000000"/>
            <rFont val="Arial"/>
            <family val="2"/>
            <charset val="1"/>
          </rPr>
          <t xml:space="preserve">Valérie Becart:
181213: -118,79
-17,98
181205A: 44,96
181204: 23,65
181214: 40,4
181215: 35,96
</t>
        </r>
      </text>
    </comment>
    <comment ref="V14" authorId="0" shapeId="0" xr:uid="{00000000-0006-0000-0500-000002000000}">
      <text>
        <r>
          <rPr>
            <sz val="10"/>
            <color rgb="FF000000"/>
            <rFont val="Arial"/>
            <family val="2"/>
            <charset val="1"/>
          </rPr>
          <t xml:space="preserve">Valérie Becart:
181210: -36,45
-71,98
181204: 143,96
181211: 17,24
-6
</t>
        </r>
      </text>
    </comment>
    <comment ref="V21" authorId="0" shapeId="0" xr:uid="{00000000-0006-0000-0500-000003000000}">
      <text>
        <r>
          <rPr>
            <sz val="10"/>
            <color rgb="FF000000"/>
            <rFont val="Arial"/>
            <family val="2"/>
            <charset val="1"/>
          </rPr>
          <t xml:space="preserve">Valérie Becart:
190102: 13,48
181204: 22,48
190103: -32,21
</t>
        </r>
      </text>
    </comment>
    <comment ref="V28" authorId="0" shapeId="0" xr:uid="{00000000-0006-0000-0500-000004000000}">
      <text>
        <r>
          <rPr>
            <sz val="10"/>
            <color rgb="FF000000"/>
            <rFont val="Arial"/>
            <family val="2"/>
            <charset val="1"/>
          </rPr>
          <t xml:space="preserve">Valérie Becart:
190102: 69,38
190105: 125,17
</t>
        </r>
      </text>
    </comment>
    <comment ref="AL28" authorId="0" shapeId="0" xr:uid="{00000000-0006-0000-0500-000005000000}">
      <text>
        <r>
          <rPr>
            <sz val="10"/>
            <color rgb="FF000000"/>
            <rFont val="Arial"/>
            <family val="2"/>
            <charset val="1"/>
          </rPr>
          <t>Valérie Becart:
remboursement timbre fiscal suite a erreur de delivrance</t>
        </r>
      </text>
    </comment>
    <comment ref="V35" authorId="0" shapeId="0" xr:uid="{00000000-0006-0000-0500-000006000000}">
      <text>
        <r>
          <rPr>
            <sz val="10"/>
            <color rgb="FF000000"/>
            <rFont val="Arial"/>
            <family val="2"/>
            <charset val="1"/>
          </rPr>
          <t xml:space="preserve">Valérie Becart:
190108: -177,43
190107: 25,65
190105: 57,76
181215: 29,72
181207: 15,07
</t>
        </r>
      </text>
    </comment>
    <comment ref="AR48" authorId="0" shapeId="0" xr:uid="{00000000-0006-0000-0500-000007000000}">
      <text>
        <r>
          <rPr>
            <sz val="10"/>
            <color rgb="FF000000"/>
            <rFont val="Arial"/>
            <family val="2"/>
            <charset val="1"/>
          </rPr>
          <t>Valérie Becart:
casto</t>
        </r>
      </text>
    </comment>
    <comment ref="V50" authorId="0" shapeId="0" xr:uid="{00000000-0006-0000-0500-000008000000}">
      <text>
        <r>
          <rPr>
            <sz val="10"/>
            <color rgb="FF000000"/>
            <rFont val="Arial"/>
            <family val="2"/>
            <charset val="1"/>
          </rPr>
          <t xml:space="preserve">Valérie Becart:
190111: -108,87
180110: 69,19
181215: 29,72
190107: 127,74
181207: 60,56
</t>
        </r>
      </text>
    </comment>
    <comment ref="AR55" authorId="0" shapeId="0" xr:uid="{00000000-0006-0000-0500-000009000000}">
      <text>
        <r>
          <rPr>
            <sz val="10"/>
            <color rgb="FF000000"/>
            <rFont val="Arial"/>
            <family val="2"/>
            <charset val="1"/>
          </rPr>
          <t>Valérie Becart:
retif</t>
        </r>
      </text>
    </comment>
    <comment ref="V57" authorId="0" shapeId="0" xr:uid="{00000000-0006-0000-0500-00000A000000}">
      <text>
        <r>
          <rPr>
            <sz val="10"/>
            <color rgb="FF000000"/>
            <rFont val="Arial"/>
            <family val="2"/>
            <charset val="1"/>
          </rPr>
          <t xml:space="preserve">Valérie Becart:
190202: -141,39
190203: -92,13
190110: 54,71
190107: 17,99
181207: 141,06
</t>
        </r>
      </text>
    </comment>
    <comment ref="AD58" authorId="0" shapeId="0" xr:uid="{00000000-0006-0000-0500-00000B000000}">
      <text>
        <r>
          <rPr>
            <sz val="10"/>
            <color rgb="FF000000"/>
            <rFont val="Arial"/>
            <family val="2"/>
            <charset val="1"/>
          </rPr>
          <t>Valérie Becart:
le losange</t>
        </r>
      </text>
    </comment>
    <comment ref="AR58" authorId="0" shapeId="0" xr:uid="{00000000-0006-0000-0500-00000C000000}">
      <text>
        <r>
          <rPr>
            <sz val="10"/>
            <color rgb="FF000000"/>
            <rFont val="Arial"/>
            <family val="2"/>
            <charset val="1"/>
          </rPr>
          <t>Valérie Becart:
pda presse</t>
        </r>
      </text>
    </comment>
    <comment ref="AD59" authorId="0" shapeId="0" xr:uid="{00000000-0006-0000-0500-00000D000000}">
      <text>
        <r>
          <rPr>
            <sz val="10"/>
            <color rgb="FF000000"/>
            <rFont val="Arial"/>
            <family val="2"/>
            <charset val="1"/>
          </rPr>
          <t>Valérie Becart:
coti syndical</t>
        </r>
      </text>
    </comment>
    <comment ref="V64" authorId="0" shapeId="0" xr:uid="{00000000-0006-0000-0500-00000E000000}">
      <text>
        <r>
          <rPr>
            <sz val="10"/>
            <color rgb="FF000000"/>
            <rFont val="Arial"/>
            <family val="2"/>
            <charset val="1"/>
          </rPr>
          <t xml:space="preserve">Valérie Becart:
181207: 40,89
181207: 166,09
190205: 22,48
190206:-398,75
</t>
        </r>
      </text>
    </comment>
    <comment ref="AP72" authorId="0" shapeId="0" xr:uid="{00000000-0006-0000-0500-00000F000000}">
      <text>
        <r>
          <rPr>
            <sz val="10"/>
            <color rgb="FF000000"/>
            <rFont val="Arial"/>
            <family val="2"/>
            <charset val="1"/>
          </rPr>
          <t>Valérie Becart:
taxe apprentissage</t>
        </r>
      </text>
    </comment>
    <comment ref="AP73" authorId="0" shapeId="0" xr:uid="{00000000-0006-0000-0500-000010000000}">
      <text>
        <r>
          <rPr>
            <sz val="10"/>
            <color rgb="FF000000"/>
            <rFont val="Arial"/>
            <family val="2"/>
            <charset val="1"/>
          </rPr>
          <t>Valérie Becart:
taxe formation professionnelle</t>
        </r>
      </text>
    </comment>
    <comment ref="AP74" authorId="0" shapeId="0" xr:uid="{00000000-0006-0000-0500-000011000000}">
      <text>
        <r>
          <rPr>
            <sz val="10"/>
            <color rgb="FF000000"/>
            <rFont val="Arial"/>
            <family val="2"/>
            <charset val="1"/>
          </rPr>
          <t>Valérie Becart:
paritarisme,apcdna</t>
        </r>
      </text>
    </comment>
    <comment ref="V89" authorId="0" shapeId="0" xr:uid="{00000000-0006-0000-0500-000012000000}">
      <text>
        <r>
          <rPr>
            <sz val="10"/>
            <color rgb="FF000000"/>
            <rFont val="Arial"/>
            <family val="2"/>
            <charset val="1"/>
          </rPr>
          <t xml:space="preserve">Valérie Becart:
190209: -125,54
190205: 124,42
</t>
        </r>
      </text>
    </comment>
    <comment ref="V96" authorId="0" shapeId="0" xr:uid="{00000000-0006-0000-0500-000013000000}">
      <text>
        <r>
          <rPr>
            <sz val="10"/>
            <color rgb="FF000000"/>
            <rFont val="Arial"/>
            <family val="2"/>
            <charset val="1"/>
          </rPr>
          <t xml:space="preserve">Valérie Becart:
190302: -6
190303: -90,35
190205: 52,31
190304: 86,65
190305: 24,19
</t>
        </r>
      </text>
    </comment>
    <comment ref="AN102" authorId="0" shapeId="0" xr:uid="{00000000-0006-0000-0500-000014000000}">
      <text>
        <r>
          <rPr>
            <sz val="10"/>
            <color rgb="FF000000"/>
            <rFont val="Arial"/>
            <family val="2"/>
            <charset val="1"/>
          </rPr>
          <t>Valérie Becart:
logic</t>
        </r>
      </text>
    </comment>
    <comment ref="V103" authorId="0" shapeId="0" xr:uid="{00000000-0006-0000-0500-000015000000}">
      <text>
        <r>
          <rPr>
            <sz val="10"/>
            <color rgb="FF000000"/>
            <rFont val="Arial"/>
            <family val="2"/>
            <charset val="1"/>
          </rPr>
          <t xml:space="preserve">Valérie Becart:
181006: 37,2
190307: -111,52
190304: 121,58
190305: 36,64
</t>
        </r>
      </text>
    </comment>
    <comment ref="AN103" authorId="0" shapeId="0" xr:uid="{00000000-0006-0000-0500-000016000000}">
      <text>
        <r>
          <rPr>
            <sz val="10"/>
            <color rgb="FF000000"/>
            <rFont val="Arial"/>
            <family val="2"/>
            <charset val="1"/>
          </rPr>
          <t>Valérie Becart:
logic</t>
        </r>
      </text>
    </comment>
    <comment ref="AR104" authorId="0" shapeId="0" xr:uid="{00000000-0006-0000-0500-000017000000}">
      <text>
        <r>
          <rPr>
            <sz val="10"/>
            <color rgb="FF000000"/>
            <rFont val="Arial"/>
            <family val="2"/>
            <charset val="1"/>
          </rPr>
          <t>Valérie Becart:
ficelle</t>
        </r>
      </text>
    </comment>
    <comment ref="AP112" authorId="0" shapeId="0" xr:uid="{00000000-0006-0000-0500-000018000000}">
      <text>
        <r>
          <rPr>
            <sz val="10"/>
            <color rgb="FF000000"/>
            <rFont val="Arial"/>
            <family val="2"/>
            <charset val="1"/>
          </rPr>
          <t>Valérie Becart:
02/19</t>
        </r>
      </text>
    </comment>
    <comment ref="V125" authorId="0" shapeId="0" xr:uid="{00000000-0006-0000-0500-000019000000}">
      <text>
        <r>
          <rPr>
            <sz val="10"/>
            <color rgb="FF000000"/>
            <rFont val="Arial"/>
            <family val="2"/>
            <charset val="1"/>
          </rPr>
          <t xml:space="preserve">Valérie Becart:
190310: -112,81
190311: -8,86
 190311A : 64,69
</t>
        </r>
      </text>
    </comment>
    <comment ref="AJ125" authorId="0" shapeId="0" xr:uid="{00000000-0006-0000-0500-00001A000000}">
      <text>
        <r>
          <rPr>
            <sz val="10"/>
            <color rgb="FF000000"/>
            <rFont val="Arial"/>
            <family val="2"/>
            <charset val="1"/>
          </rPr>
          <t xml:space="preserve">Valérie Becart:
bsm
</t>
        </r>
      </text>
    </comment>
    <comment ref="AP128" authorId="0" shapeId="0" xr:uid="{00000000-0006-0000-0500-00001B000000}">
      <text>
        <r>
          <rPr>
            <sz val="10"/>
            <color rgb="FF000000"/>
            <rFont val="Arial"/>
            <family val="2"/>
            <charset val="1"/>
          </rPr>
          <t>Valérie Becart:
aismt</t>
        </r>
      </text>
    </comment>
    <comment ref="AP131" authorId="0" shapeId="0" xr:uid="{00000000-0006-0000-0500-00001C000000}">
      <text>
        <r>
          <rPr>
            <sz val="10"/>
            <color rgb="FF000000"/>
            <rFont val="Arial"/>
            <family val="2"/>
            <charset val="1"/>
          </rPr>
          <t>Valérie Becart:
comptable fact annuelle</t>
        </r>
      </text>
    </comment>
    <comment ref="V132" authorId="0" shapeId="0" xr:uid="{00000000-0006-0000-0500-00001D000000}">
      <text>
        <r>
          <rPr>
            <sz val="10"/>
            <color rgb="FF000000"/>
            <rFont val="Arial"/>
            <family val="2"/>
            <charset val="1"/>
          </rPr>
          <t xml:space="preserve">Valérie Becart:
190402: -64,69
190403: 10,36
</t>
        </r>
      </text>
    </comment>
    <comment ref="AN135" authorId="0" shapeId="0" xr:uid="{00000000-0006-0000-0500-00001E000000}">
      <text>
        <r>
          <rPr>
            <sz val="10"/>
            <color rgb="FF000000"/>
            <rFont val="Arial"/>
            <family val="2"/>
            <charset val="1"/>
          </rPr>
          <t>Valérie Becart:
carrefr</t>
        </r>
      </text>
    </comment>
    <comment ref="AP136" authorId="0" shapeId="0" xr:uid="{00000000-0006-0000-0500-00001F000000}">
      <text>
        <r>
          <rPr>
            <sz val="10"/>
            <color rgb="FF000000"/>
            <rFont val="Arial"/>
            <family val="2"/>
            <charset val="1"/>
          </rPr>
          <t>Valérie Becart:
urssaf</t>
        </r>
      </text>
    </comment>
    <comment ref="AP137" authorId="0" shapeId="0" xr:uid="{00000000-0006-0000-0500-000020000000}">
      <text>
        <r>
          <rPr>
            <sz val="10"/>
            <color rgb="FF000000"/>
            <rFont val="Arial"/>
            <family val="2"/>
            <charset val="1"/>
          </rPr>
          <t>Valérie Becart:
ag2r</t>
        </r>
      </text>
    </comment>
    <comment ref="V139" authorId="0" shapeId="0" xr:uid="{00000000-0006-0000-0500-000021000000}">
      <text>
        <r>
          <rPr>
            <sz val="10"/>
            <color rgb="FF000000"/>
            <rFont val="Arial"/>
            <family val="2"/>
            <charset val="1"/>
          </rPr>
          <t>Valérie Becart:
181204: 150,21
190405: -132,61</t>
        </r>
      </text>
    </comment>
    <comment ref="AR141" authorId="0" shapeId="0" xr:uid="{00000000-0006-0000-0500-000022000000}">
      <text>
        <r>
          <rPr>
            <sz val="10"/>
            <color rgb="FF000000"/>
            <rFont val="Arial"/>
            <family val="2"/>
            <charset val="1"/>
          </rPr>
          <t>Valérie Becart:
top office</t>
        </r>
      </text>
    </comment>
    <comment ref="AR142" authorId="0" shapeId="0" xr:uid="{00000000-0006-0000-0500-000023000000}">
      <text>
        <r>
          <rPr>
            <sz val="10"/>
            <color rgb="FF000000"/>
            <rFont val="Arial"/>
            <family val="2"/>
            <charset val="1"/>
          </rPr>
          <t>Valérie Becart:
morlat chauufe eau</t>
        </r>
      </text>
    </comment>
    <comment ref="D143" authorId="0" shapeId="0" xr:uid="{00000000-0006-0000-0500-000024000000}">
      <text>
        <r>
          <rPr>
            <sz val="10"/>
            <color rgb="FF000000"/>
            <rFont val="Arial"/>
            <family val="2"/>
            <charset val="1"/>
          </rPr>
          <t xml:space="preserve">Valérie Becart:
+17,20 cb erreur d'encaissement
</t>
        </r>
      </text>
    </comment>
    <comment ref="V146" authorId="0" shapeId="0" xr:uid="{00000000-0006-0000-0500-000025000000}">
      <text>
        <r>
          <rPr>
            <sz val="10"/>
            <color rgb="FF000000"/>
            <rFont val="Arial"/>
            <family val="2"/>
            <charset val="1"/>
          </rPr>
          <t xml:space="preserve">Valérie Becart:
190407: 59,93
190408: 53,93
</t>
        </r>
      </text>
    </comment>
    <comment ref="AP149" authorId="0" shapeId="0" xr:uid="{00000000-0006-0000-0500-000026000000}">
      <text>
        <r>
          <rPr>
            <sz val="10"/>
            <color rgb="FF000000"/>
            <rFont val="Arial"/>
            <family val="2"/>
            <charset val="1"/>
          </rPr>
          <t xml:space="preserve">Valérie Becart:
04/19
</t>
        </r>
      </text>
    </comment>
    <comment ref="AP150" authorId="0" shapeId="0" xr:uid="{00000000-0006-0000-0500-000027000000}">
      <text>
        <r>
          <rPr>
            <sz val="10"/>
            <color rgb="FF000000"/>
            <rFont val="Arial"/>
            <family val="2"/>
            <charset val="1"/>
          </rPr>
          <t xml:space="preserve">Valérie Becart:
03/19
</t>
        </r>
      </text>
    </comment>
    <comment ref="D162" authorId="0" shapeId="0" xr:uid="{00000000-0006-0000-0500-000028000000}">
      <text>
        <r>
          <rPr>
            <sz val="10"/>
            <color rgb="FF000000"/>
            <rFont val="Arial"/>
            <family val="2"/>
            <charset val="1"/>
          </rPr>
          <t xml:space="preserve">Valérie Becart:
+9,8 erreur d'encaissement rectifie le 10mai soit 3236,05
</t>
        </r>
      </text>
    </comment>
    <comment ref="AN164" authorId="0" shapeId="0" xr:uid="{00000000-0006-0000-0500-000029000000}">
      <text>
        <r>
          <rPr>
            <sz val="10"/>
            <color rgb="FF000000"/>
            <rFont val="Arial"/>
            <family val="2"/>
            <charset val="1"/>
          </rPr>
          <t>Valérie Becart:
breguiboul</t>
        </r>
      </text>
    </comment>
    <comment ref="AN165" authorId="0" shapeId="0" xr:uid="{00000000-0006-0000-0500-00002A000000}">
      <text>
        <r>
          <rPr>
            <sz val="10"/>
            <color rgb="FF000000"/>
            <rFont val="Arial"/>
            <family val="2"/>
            <charset val="1"/>
          </rPr>
          <t>Valérie Becart:
logic</t>
        </r>
      </text>
    </comment>
    <comment ref="V169" authorId="0" shapeId="0" xr:uid="{00000000-0006-0000-0500-00002B000000}">
      <text>
        <r>
          <rPr>
            <sz val="10"/>
            <color rgb="FF000000"/>
            <rFont val="Arial"/>
            <family val="2"/>
            <charset val="1"/>
          </rPr>
          <t xml:space="preserve">Valérie Becart:
190411: -3
190407: 23,92
181215: 89,7
190407: 8,71
190412: 23,92
190413: 47,84
</t>
        </r>
      </text>
    </comment>
    <comment ref="AR169" authorId="0" shapeId="0" xr:uid="{00000000-0006-0000-0500-00002C000000}">
      <text>
        <r>
          <rPr>
            <sz val="10"/>
            <color rgb="FF000000"/>
            <rFont val="Arial"/>
            <family val="2"/>
            <charset val="1"/>
          </rPr>
          <t>Valérie Becart:
crfr pr mag</t>
        </r>
      </text>
    </comment>
    <comment ref="K170" authorId="0" shapeId="0" xr:uid="{00000000-0006-0000-0500-00002D000000}">
      <text>
        <r>
          <rPr>
            <sz val="10"/>
            <color rgb="FF000000"/>
            <rFont val="Arial"/>
            <family val="2"/>
            <charset val="1"/>
          </rPr>
          <t xml:space="preserve">Valérie Becart:
erreur d'encaissement de 20 euros rectifié le 11 mai
</t>
        </r>
      </text>
    </comment>
    <comment ref="AR170" authorId="0" shapeId="0" xr:uid="{00000000-0006-0000-0500-00002E000000}">
      <text>
        <r>
          <rPr>
            <sz val="10"/>
            <color rgb="FF000000"/>
            <rFont val="Arial"/>
            <family val="2"/>
            <charset val="1"/>
          </rPr>
          <t>Valérie Becart:
lroy les neons</t>
        </r>
      </text>
    </comment>
    <comment ref="D171" authorId="0" shapeId="0" xr:uid="{00000000-0006-0000-0500-00002F000000}">
      <text>
        <r>
          <rPr>
            <sz val="10"/>
            <color rgb="FF000000"/>
            <rFont val="Arial"/>
            <family val="2"/>
            <charset val="1"/>
          </rPr>
          <t>Valérie Becart:
2256,73+9,8 non enregistré sur caisse
erreur d ecaissement sur la caisse du 2 mai</t>
        </r>
      </text>
    </comment>
    <comment ref="K171" authorId="0" shapeId="0" xr:uid="{00000000-0006-0000-0500-000030000000}">
      <text>
        <r>
          <rPr>
            <sz val="10"/>
            <color rgb="FF000000"/>
            <rFont val="Arial"/>
            <family val="2"/>
            <charset val="1"/>
          </rPr>
          <t xml:space="preserve">Valérie Becart:
erreur d'encaissement sur la caisse du 10 mai rectifié ce jr
</t>
        </r>
      </text>
    </comment>
    <comment ref="AN171" authorId="0" shapeId="0" xr:uid="{00000000-0006-0000-0500-000031000000}">
      <text>
        <r>
          <rPr>
            <sz val="10"/>
            <color rgb="FF000000"/>
            <rFont val="Arial"/>
            <family val="2"/>
            <charset val="1"/>
          </rPr>
          <t>Valérie Becart:
breguiboul</t>
        </r>
      </text>
    </comment>
    <comment ref="AP174" authorId="0" shapeId="0" xr:uid="{00000000-0006-0000-0500-000032000000}">
      <text>
        <r>
          <rPr>
            <sz val="10"/>
            <color rgb="FF000000"/>
            <rFont val="Arial"/>
            <family val="2"/>
            <charset val="1"/>
          </rPr>
          <t>Valérie Becart:
is</t>
        </r>
      </text>
    </comment>
    <comment ref="AN177" authorId="0" shapeId="0" xr:uid="{00000000-0006-0000-0500-000033000000}">
      <text>
        <r>
          <rPr>
            <sz val="10"/>
            <color rgb="FF000000"/>
            <rFont val="Arial"/>
            <family val="2"/>
            <charset val="1"/>
          </rPr>
          <t>Valérie Becart:
crfr</t>
        </r>
      </text>
    </comment>
    <comment ref="V183" authorId="0" shapeId="0" xr:uid="{00000000-0006-0000-0500-000034000000}">
      <text>
        <r>
          <rPr>
            <sz val="10"/>
            <color rgb="FF000000"/>
            <rFont val="Arial"/>
            <family val="2"/>
            <charset val="1"/>
          </rPr>
          <t xml:space="preserve">Valérie Becart:
181207: 311,70
190504: 5,26
190408: 10,52
</t>
        </r>
      </text>
    </comment>
    <comment ref="AB188" authorId="0" shapeId="0" xr:uid="{00000000-0006-0000-0500-000035000000}">
      <text>
        <r>
          <rPr>
            <sz val="10"/>
            <color rgb="FF000000"/>
            <rFont val="Arial"/>
            <family val="2"/>
            <charset val="1"/>
          </rPr>
          <t xml:space="preserve">Valérie Becart:
erreur de virement j ai viré 390,40 alors que c'était un solde negatif puis la fdj a viré 390,40
soit un solde compte de 780,60-1471,40(190627)-780,60=690,60 par virement
</t>
        </r>
      </text>
    </comment>
    <comment ref="V190" authorId="0" shapeId="0" xr:uid="{00000000-0006-0000-0500-000036000000}">
      <text>
        <r>
          <rPr>
            <sz val="10"/>
            <color rgb="FF000000"/>
            <rFont val="Arial"/>
            <family val="2"/>
            <charset val="1"/>
          </rPr>
          <t xml:space="preserve">Valérie Becart:
190506: 14,86
190507: 7,43
</t>
        </r>
      </text>
    </comment>
    <comment ref="AN190" authorId="0" shapeId="0" xr:uid="{00000000-0006-0000-0500-000037000000}">
      <text>
        <r>
          <rPr>
            <sz val="10"/>
            <color rgb="FF000000"/>
            <rFont val="Arial"/>
            <family val="2"/>
            <charset val="1"/>
          </rPr>
          <t>Valérie Becart:
hachette</t>
        </r>
      </text>
    </comment>
    <comment ref="AP190" authorId="0" shapeId="0" xr:uid="{00000000-0006-0000-0500-000038000000}">
      <text>
        <r>
          <rPr>
            <sz val="10"/>
            <color rgb="FF000000"/>
            <rFont val="Arial"/>
            <family val="2"/>
            <charset val="1"/>
          </rPr>
          <t xml:space="preserve">Valérie Becart:
05/2019
</t>
        </r>
      </text>
    </comment>
    <comment ref="AN191" authorId="0" shapeId="0" xr:uid="{00000000-0006-0000-0500-000039000000}">
      <text>
        <r>
          <rPr>
            <sz val="10"/>
            <color rgb="FF000000"/>
            <rFont val="Arial"/>
            <family val="2"/>
            <charset val="1"/>
          </rPr>
          <t>Valérie Becart:
sed</t>
        </r>
      </text>
    </comment>
    <comment ref="AN202" authorId="0" shapeId="0" xr:uid="{00000000-0006-0000-0500-00003A000000}">
      <text>
        <r>
          <rPr>
            <sz val="10"/>
            <color rgb="FF000000"/>
            <rFont val="Arial"/>
            <family val="2"/>
            <charset val="1"/>
          </rPr>
          <t>Valérie Becart:
nhoss</t>
        </r>
      </text>
    </comment>
    <comment ref="S203" authorId="0" shapeId="0" xr:uid="{00000000-0006-0000-0500-00003B000000}">
      <text>
        <r>
          <rPr>
            <sz val="10"/>
            <color rgb="FF000000"/>
            <rFont val="Arial"/>
            <family val="2"/>
            <charset val="1"/>
          </rPr>
          <t>Valérie Becart:
730+10Euros le 14/06/19
erreur de versement</t>
        </r>
      </text>
    </comment>
    <comment ref="AN203" authorId="0" shapeId="0" xr:uid="{00000000-0006-0000-0500-00003C000000}">
      <text>
        <r>
          <rPr>
            <sz val="10"/>
            <color rgb="FF000000"/>
            <rFont val="Arial"/>
            <family val="2"/>
            <charset val="1"/>
          </rPr>
          <t>Valérie Becart:
nhoss</t>
        </r>
      </text>
    </comment>
    <comment ref="AP206" authorId="0" shapeId="0" xr:uid="{00000000-0006-0000-0500-00003D000000}">
      <text>
        <r>
          <rPr>
            <sz val="10"/>
            <color rgb="FF000000"/>
            <rFont val="Arial"/>
            <family val="2"/>
            <charset val="1"/>
          </rPr>
          <t>Valérie Becart:
solde deltab</t>
        </r>
      </text>
    </comment>
    <comment ref="AP207" authorId="0" shapeId="0" xr:uid="{00000000-0006-0000-0500-00003E000000}">
      <text>
        <r>
          <rPr>
            <sz val="10"/>
            <color rgb="FF000000"/>
            <rFont val="Arial"/>
            <family val="2"/>
            <charset val="1"/>
          </rPr>
          <t>Valérie Becart:
mudetaf: enseigne</t>
        </r>
      </text>
    </comment>
    <comment ref="AP209" authorId="0" shapeId="0" xr:uid="{00000000-0006-0000-0500-00003F000000}">
      <text>
        <r>
          <rPr>
            <sz val="10"/>
            <color rgb="FF000000"/>
            <rFont val="Arial"/>
            <family val="2"/>
            <charset val="1"/>
          </rPr>
          <t xml:space="preserve">Valérie Becart:
remboursement rsi trop versé en 2018
</t>
        </r>
      </text>
    </comment>
    <comment ref="V212" authorId="0" shapeId="0" xr:uid="{00000000-0006-0000-0500-000040000000}">
      <text>
        <r>
          <rPr>
            <sz val="10"/>
            <color rgb="FF000000"/>
            <rFont val="Arial"/>
            <family val="2"/>
            <charset val="1"/>
          </rPr>
          <t xml:space="preserve">Valérie Becart:
190602: -7,43
190412: 2302
190413: 11,24
</t>
        </r>
      </text>
    </comment>
    <comment ref="AN213" authorId="0" shapeId="0" xr:uid="{00000000-0006-0000-0500-000041000000}">
      <text>
        <r>
          <rPr>
            <sz val="10"/>
            <color rgb="FF000000"/>
            <rFont val="Arial"/>
            <family val="2"/>
            <charset val="1"/>
          </rPr>
          <t>Valérie Becart:
logic</t>
        </r>
      </text>
    </comment>
    <comment ref="AP213" authorId="0" shapeId="0" xr:uid="{00000000-0006-0000-0500-000042000000}">
      <text>
        <r>
          <rPr>
            <sz val="10"/>
            <color rgb="FF000000"/>
            <rFont val="Arial"/>
            <family val="2"/>
            <charset val="1"/>
          </rPr>
          <t>Valérie Becart:
is</t>
        </r>
      </text>
    </comment>
    <comment ref="AN214" authorId="0" shapeId="0" xr:uid="{00000000-0006-0000-0500-000043000000}">
      <text>
        <r>
          <rPr>
            <sz val="10"/>
            <color rgb="FF000000"/>
            <rFont val="Arial"/>
            <family val="2"/>
            <charset val="1"/>
          </rPr>
          <t>Valérie Becart:
carrefour</t>
        </r>
      </text>
    </comment>
    <comment ref="AP214" authorId="0" shapeId="0" xr:uid="{00000000-0006-0000-0500-000044000000}">
      <text>
        <r>
          <rPr>
            <sz val="10"/>
            <color rgb="FF000000"/>
            <rFont val="Arial"/>
            <family val="2"/>
            <charset val="1"/>
          </rPr>
          <t>Valérie Becart:
urssaf</t>
        </r>
      </text>
    </comment>
    <comment ref="AN216" authorId="0" shapeId="0" xr:uid="{00000000-0006-0000-0500-000045000000}">
      <text>
        <r>
          <rPr>
            <sz val="10"/>
            <color rgb="FF000000"/>
            <rFont val="Arial"/>
            <family val="2"/>
            <charset val="1"/>
          </rPr>
          <t>Valérie Becart:
breguiboul</t>
        </r>
      </text>
    </comment>
    <comment ref="AP216" authorId="0" shapeId="0" xr:uid="{00000000-0006-0000-0500-000046000000}">
      <text>
        <r>
          <rPr>
            <sz val="10"/>
            <color rgb="FF000000"/>
            <rFont val="Arial"/>
            <family val="2"/>
            <charset val="1"/>
          </rPr>
          <t>Valérie Becart:
mudetaf</t>
        </r>
      </text>
    </comment>
    <comment ref="AN217" authorId="0" shapeId="0" xr:uid="{00000000-0006-0000-0500-000047000000}">
      <text>
        <r>
          <rPr>
            <sz val="10"/>
            <color rgb="FF000000"/>
            <rFont val="Arial"/>
            <family val="2"/>
            <charset val="1"/>
          </rPr>
          <t>Valérie Becart:
breguiboul</t>
        </r>
      </text>
    </comment>
    <comment ref="AN224" authorId="0" shapeId="0" xr:uid="{00000000-0006-0000-0500-000048000000}">
      <text>
        <r>
          <rPr>
            <sz val="10"/>
            <color rgb="FF000000"/>
            <rFont val="Arial"/>
            <family val="2"/>
            <charset val="1"/>
          </rPr>
          <t>Valérie Becart:
nespresso</t>
        </r>
      </text>
    </comment>
    <comment ref="V226" authorId="0" shapeId="0" xr:uid="{00000000-0006-0000-0500-000049000000}">
      <text>
        <r>
          <rPr>
            <sz val="10"/>
            <color rgb="FF000000"/>
            <rFont val="Arial"/>
            <family val="2"/>
            <charset val="1"/>
          </rPr>
          <t xml:space="preserve">Valérie Becart:
190605: -2302
190412: 35,99
</t>
        </r>
      </text>
    </comment>
    <comment ref="AN227" authorId="0" shapeId="0" xr:uid="{00000000-0006-0000-0500-00004A000000}">
      <text>
        <r>
          <rPr>
            <sz val="10"/>
            <color rgb="FF000000"/>
            <rFont val="Arial"/>
            <family val="2"/>
            <charset val="1"/>
          </rPr>
          <t>Valérie Becart:
hachette</t>
        </r>
      </text>
    </comment>
    <comment ref="AN228" authorId="0" shapeId="0" xr:uid="{00000000-0006-0000-0500-00004B000000}">
      <text>
        <r>
          <rPr>
            <sz val="10"/>
            <color rgb="FF000000"/>
            <rFont val="Arial"/>
            <family val="2"/>
            <charset val="1"/>
          </rPr>
          <t xml:space="preserve">Valérie Becart:
sed
</t>
        </r>
      </text>
    </comment>
    <comment ref="AP228" authorId="0" shapeId="0" xr:uid="{00000000-0006-0000-0500-00004C000000}">
      <text>
        <r>
          <rPr>
            <sz val="10"/>
            <color rgb="FF000000"/>
            <rFont val="Arial"/>
            <family val="2"/>
            <charset val="1"/>
          </rPr>
          <t xml:space="preserve">Valérie Becart:
06/19
</t>
        </r>
      </text>
    </comment>
    <comment ref="R229" authorId="0" shapeId="0" xr:uid="{00000000-0006-0000-0500-00004D000000}">
      <text>
        <r>
          <rPr>
            <sz val="10"/>
            <color rgb="FF000000"/>
            <rFont val="Arial"/>
            <family val="2"/>
            <charset val="1"/>
          </rPr>
          <t>Valérie Becart:
1940+10 apres contrôle: erreur de versement</t>
        </r>
      </text>
    </comment>
    <comment ref="AN229" authorId="0" shapeId="0" xr:uid="{00000000-0006-0000-0500-00004E000000}">
      <text>
        <r>
          <rPr>
            <sz val="10"/>
            <color rgb="FF000000"/>
            <rFont val="Arial"/>
            <family val="2"/>
            <charset val="1"/>
          </rPr>
          <t>Valérie Becart:
as de coeur</t>
        </r>
      </text>
    </comment>
    <comment ref="AN240" authorId="0" shapeId="0" xr:uid="{00000000-0006-0000-0500-00004F000000}">
      <text>
        <r>
          <rPr>
            <sz val="10"/>
            <color rgb="FF000000"/>
            <rFont val="Arial"/>
            <family val="2"/>
            <charset val="1"/>
          </rPr>
          <t>Valérie Becart:
nhoss</t>
        </r>
      </text>
    </comment>
    <comment ref="AP240" authorId="0" shapeId="0" xr:uid="{00000000-0006-0000-0500-000050000000}">
      <text>
        <r>
          <rPr>
            <sz val="10"/>
            <color rgb="FF000000"/>
            <rFont val="Arial"/>
            <family val="2"/>
            <charset val="1"/>
          </rPr>
          <t>Valérie Becart:
aviva</t>
        </r>
      </text>
    </comment>
    <comment ref="R241" authorId="0" shapeId="0" xr:uid="{00000000-0006-0000-0500-000051000000}">
      <text>
        <r>
          <rPr>
            <sz val="10"/>
            <color rgb="FF000000"/>
            <rFont val="Arial"/>
            <family val="2"/>
            <charset val="1"/>
          </rPr>
          <t xml:space="preserve">Valérie Becart:
1170-50 rectif bq fx billet
</t>
        </r>
      </text>
    </comment>
    <comment ref="AP241" authorId="0" shapeId="0" xr:uid="{00000000-0006-0000-0500-000052000000}">
      <text>
        <r>
          <rPr>
            <sz val="10"/>
            <color rgb="FF000000"/>
            <rFont val="Arial"/>
            <family val="2"/>
            <charset val="1"/>
          </rPr>
          <t>Valérie Becart:
saur</t>
        </r>
      </text>
    </comment>
    <comment ref="V242" authorId="0" shapeId="0" xr:uid="{00000000-0006-0000-0500-000053000000}">
      <text>
        <r>
          <rPr>
            <sz val="10"/>
            <color rgb="FF000000"/>
            <rFont val="Arial"/>
            <family val="2"/>
            <charset val="1"/>
          </rPr>
          <t xml:space="preserve">Valérie Becart:
190607: 78,62
190608: 9
190609: 10,79
</t>
        </r>
      </text>
    </comment>
    <comment ref="AN242" authorId="0" shapeId="0" xr:uid="{00000000-0006-0000-0500-000054000000}">
      <text>
        <r>
          <rPr>
            <sz val="10"/>
            <color rgb="FF000000"/>
            <rFont val="Arial"/>
            <family val="2"/>
            <charset val="1"/>
          </rPr>
          <t>Valérie Becart:
pick up</t>
        </r>
      </text>
    </comment>
    <comment ref="AN243" authorId="0" shapeId="0" xr:uid="{00000000-0006-0000-0500-000055000000}">
      <text>
        <r>
          <rPr>
            <sz val="10"/>
            <color rgb="FF000000"/>
            <rFont val="Arial"/>
            <family val="2"/>
            <charset val="1"/>
          </rPr>
          <t>Valérie Becart:
carterie</t>
        </r>
      </text>
    </comment>
    <comment ref="AN247" authorId="0" shapeId="0" xr:uid="{00000000-0006-0000-0500-000056000000}">
      <text>
        <r>
          <rPr>
            <sz val="10"/>
            <color rgb="FF000000"/>
            <rFont val="Arial"/>
            <family val="2"/>
            <charset val="1"/>
          </rPr>
          <t>Valérie Becart:
krf</t>
        </r>
      </text>
    </comment>
    <comment ref="AR247" authorId="0" shapeId="0" xr:uid="{00000000-0006-0000-0500-000057000000}">
      <text>
        <r>
          <rPr>
            <sz val="10"/>
            <color rgb="FF000000"/>
            <rFont val="Arial"/>
            <family val="2"/>
            <charset val="1"/>
          </rPr>
          <t>Valérie Becart:
gex dab</t>
        </r>
      </text>
    </comment>
    <comment ref="AP248" authorId="0" shapeId="0" xr:uid="{00000000-0006-0000-0500-000058000000}">
      <text>
        <r>
          <rPr>
            <sz val="10"/>
            <color rgb="FF000000"/>
            <rFont val="Arial"/>
            <family val="2"/>
            <charset val="1"/>
          </rPr>
          <t>Valérie Becart:
aviva</t>
        </r>
      </text>
    </comment>
    <comment ref="V249" authorId="0" shapeId="0" xr:uid="{00000000-0006-0000-0500-000059000000}">
      <text>
        <r>
          <rPr>
            <sz val="10"/>
            <color rgb="FF000000"/>
            <rFont val="Arial"/>
            <family val="2"/>
            <charset val="1"/>
          </rPr>
          <t xml:space="preserve">Valérie Becart:
190702: -23,99
190608: 17,99
190609: 124,76
190703: -33,41
</t>
        </r>
      </text>
    </comment>
    <comment ref="AF252" authorId="0" shapeId="0" xr:uid="{00000000-0006-0000-0500-00005A000000}">
      <text>
        <r>
          <rPr>
            <sz val="10"/>
            <color rgb="FF000000"/>
            <rFont val="Arial"/>
            <family val="2"/>
            <charset val="1"/>
          </rPr>
          <t>Valérie Becart:
versmt perso</t>
        </r>
      </text>
    </comment>
    <comment ref="AP253" authorId="0" shapeId="0" xr:uid="{00000000-0006-0000-0500-00005B000000}">
      <text>
        <r>
          <rPr>
            <sz val="10"/>
            <color rgb="FF000000"/>
            <rFont val="Arial"/>
            <family val="2"/>
            <charset val="1"/>
          </rPr>
          <t>Valérie Becart:
urssaf</t>
        </r>
      </text>
    </comment>
    <comment ref="AP254" authorId="0" shapeId="0" xr:uid="{00000000-0006-0000-0500-00005C000000}">
      <text>
        <r>
          <rPr>
            <sz val="10"/>
            <color rgb="FF000000"/>
            <rFont val="Arial"/>
            <family val="2"/>
            <charset val="1"/>
          </rPr>
          <t>Valérie Becart:
ag2r</t>
        </r>
      </text>
    </comment>
    <comment ref="V256" authorId="0" shapeId="0" xr:uid="{00000000-0006-0000-0500-00005D000000}">
      <text>
        <r>
          <rPr>
            <sz val="10"/>
            <color rgb="FF000000"/>
            <rFont val="Arial"/>
            <family val="2"/>
            <charset val="1"/>
          </rPr>
          <t xml:space="preserve">Valérie Becart:
190609: 53,93
190507: 40,59
190705: 3,74
</t>
        </r>
      </text>
    </comment>
    <comment ref="AN257" authorId="0" shapeId="0" xr:uid="{00000000-0006-0000-0500-00005E000000}">
      <text>
        <r>
          <rPr>
            <sz val="10"/>
            <color rgb="FF000000"/>
            <rFont val="Arial"/>
            <family val="2"/>
            <charset val="1"/>
          </rPr>
          <t>Valérie Becart:
breguiboul</t>
        </r>
      </text>
    </comment>
    <comment ref="AF262" authorId="0" shapeId="0" xr:uid="{00000000-0006-0000-0500-00005F000000}">
      <text>
        <r>
          <rPr>
            <sz val="10"/>
            <color rgb="FF000000"/>
            <rFont val="Arial"/>
            <family val="2"/>
            <charset val="1"/>
          </rPr>
          <t>Valérie Becart:
remboursement definitif</t>
        </r>
      </text>
    </comment>
    <comment ref="V263" authorId="0" shapeId="0" xr:uid="{00000000-0006-0000-0500-000060000000}">
      <text>
        <r>
          <rPr>
            <sz val="10"/>
            <color rgb="FF000000"/>
            <rFont val="Arial"/>
            <family val="2"/>
            <charset val="1"/>
          </rPr>
          <t xml:space="preserve">Valérie Becart:
190707: -54,34
190507: 62,52
190708: 9
</t>
        </r>
      </text>
    </comment>
    <comment ref="AN263" authorId="0" shapeId="0" xr:uid="{00000000-0006-0000-0500-000061000000}">
      <text>
        <r>
          <rPr>
            <sz val="10"/>
            <color rgb="FF000000"/>
            <rFont val="Arial"/>
            <family val="2"/>
            <charset val="1"/>
          </rPr>
          <t>Valérie Becart:
krf</t>
        </r>
      </text>
    </comment>
    <comment ref="AN264" authorId="0" shapeId="0" xr:uid="{00000000-0006-0000-0500-000062000000}">
      <text>
        <r>
          <rPr>
            <sz val="10"/>
            <color rgb="FF000000"/>
            <rFont val="Arial"/>
            <family val="2"/>
            <charset val="1"/>
          </rPr>
          <t>Valérie Becart:
logic</t>
        </r>
      </text>
    </comment>
    <comment ref="AN267" authorId="0" shapeId="0" xr:uid="{00000000-0006-0000-0500-000063000000}">
      <text>
        <r>
          <rPr>
            <sz val="10"/>
            <color rgb="FF000000"/>
            <rFont val="Arial"/>
            <family val="2"/>
            <charset val="1"/>
          </rPr>
          <t>Valérie Becart:
briquet</t>
        </r>
      </text>
    </comment>
    <comment ref="AN268" authorId="0" shapeId="0" xr:uid="{00000000-0006-0000-0500-000064000000}">
      <text>
        <r>
          <rPr>
            <sz val="10"/>
            <color rgb="FF000000"/>
            <rFont val="Arial"/>
            <family val="2"/>
            <charset val="1"/>
          </rPr>
          <t>Valérie Becart:
pick up</t>
        </r>
      </text>
    </comment>
    <comment ref="AP268" authorId="0" shapeId="0" xr:uid="{00000000-0006-0000-0500-000065000000}">
      <text>
        <r>
          <rPr>
            <sz val="10"/>
            <color rgb="FF000000"/>
            <rFont val="Arial"/>
            <family val="2"/>
            <charset val="1"/>
          </rPr>
          <t>Valérie Becart:
07 martinuzzi</t>
        </r>
      </text>
    </comment>
    <comment ref="V269" authorId="0" shapeId="0" xr:uid="{00000000-0006-0000-0500-000066000000}">
      <text>
        <r>
          <rPr>
            <sz val="10"/>
            <color rgb="FF000000"/>
            <rFont val="Arial"/>
            <family val="2"/>
            <charset val="1"/>
          </rPr>
          <t xml:space="preserve">Valérie Becart:
190710: -87,03
190708: 38,26
190711: 35,04
</t>
        </r>
      </text>
    </comment>
    <comment ref="AN269" authorId="0" shapeId="0" xr:uid="{00000000-0006-0000-0500-000067000000}">
      <text>
        <r>
          <rPr>
            <sz val="10"/>
            <color rgb="FF000000"/>
            <rFont val="Arial"/>
            <family val="2"/>
            <charset val="1"/>
          </rPr>
          <t>Valérie Becart:
sed</t>
        </r>
      </text>
    </comment>
    <comment ref="AR269" authorId="0" shapeId="0" xr:uid="{00000000-0006-0000-0500-000068000000}">
      <text>
        <r>
          <rPr>
            <sz val="10"/>
            <color rgb="FF000000"/>
            <rFont val="Arial"/>
            <family val="2"/>
            <charset val="1"/>
          </rPr>
          <t>Valérie Becart:
rexel neon</t>
        </r>
      </text>
    </comment>
    <comment ref="R282" authorId="0" shapeId="0" xr:uid="{00000000-0006-0000-0500-000069000000}">
      <text>
        <r>
          <rPr>
            <sz val="10"/>
            <color rgb="FF000000"/>
            <rFont val="Arial"/>
            <family val="2"/>
            <charset val="1"/>
          </rPr>
          <t xml:space="preserve">Valérie Becart:
2240+100
erreur de comptage
</t>
        </r>
      </text>
    </comment>
    <comment ref="AN282" authorId="0" shapeId="0" xr:uid="{00000000-0006-0000-0500-00006A000000}">
      <text>
        <r>
          <rPr>
            <sz val="10"/>
            <color rgb="FF000000"/>
            <rFont val="Arial"/>
            <family val="2"/>
            <charset val="1"/>
          </rPr>
          <t>Valérie Becart:
pick up 06</t>
        </r>
      </text>
    </comment>
    <comment ref="B284" authorId="0" shapeId="0" xr:uid="{00000000-0006-0000-0500-00006B000000}">
      <text>
        <r>
          <rPr>
            <sz val="10"/>
            <color rgb="FF000000"/>
            <rFont val="Arial"/>
            <family val="2"/>
            <charset val="1"/>
          </rPr>
          <t xml:space="preserve">Valérie Becart:
1971,42 -10,5 soit 1960,62
</t>
        </r>
      </text>
    </comment>
    <comment ref="AH284" authorId="0" shapeId="0" xr:uid="{00000000-0006-0000-0500-00006C000000}">
      <text>
        <r>
          <rPr>
            <sz val="10"/>
            <color rgb="FF000000"/>
            <rFont val="Arial"/>
            <family val="2"/>
            <charset val="1"/>
          </rPr>
          <t xml:space="preserve">Valérie Becart:
vente le 2 aout
coffret 412855
</t>
        </r>
      </text>
    </comment>
    <comment ref="V285" authorId="0" shapeId="0" xr:uid="{00000000-0006-0000-0500-00006D000000}">
      <text>
        <r>
          <rPr>
            <sz val="10"/>
            <color rgb="FF000000"/>
            <rFont val="Arial"/>
            <family val="2"/>
            <charset val="1"/>
          </rPr>
          <t xml:space="preserve">Valérie Becart:
190713: -35,44
190711: 34,45
190714: 18,85
190715: 104,74
190716: 16,81
190717: 2,24
</t>
        </r>
      </text>
    </comment>
    <comment ref="AP285" authorId="0" shapeId="0" xr:uid="{00000000-0006-0000-0500-00006E000000}">
      <text>
        <r>
          <rPr>
            <sz val="10"/>
            <color rgb="FF000000"/>
            <rFont val="Arial"/>
            <family val="2"/>
            <charset val="1"/>
          </rPr>
          <t>Valérie Becart:
rsi</t>
        </r>
      </text>
    </comment>
    <comment ref="AN288" authorId="0" shapeId="0" xr:uid="{00000000-0006-0000-0500-00006F000000}">
      <text>
        <r>
          <rPr>
            <sz val="10"/>
            <color rgb="FF000000"/>
            <rFont val="Arial"/>
            <family val="2"/>
            <charset val="1"/>
          </rPr>
          <t>Valérie Becart:
nhoss</t>
        </r>
      </text>
    </comment>
    <comment ref="AP289" authorId="0" shapeId="0" xr:uid="{00000000-0006-0000-0500-000070000000}">
      <text>
        <r>
          <rPr>
            <sz val="10"/>
            <color rgb="FF000000"/>
            <rFont val="Arial"/>
            <family val="2"/>
            <charset val="1"/>
          </rPr>
          <t>Valérie Becart:
retraite</t>
        </r>
      </text>
    </comment>
    <comment ref="AH291" authorId="0" shapeId="0" xr:uid="{00000000-0006-0000-0500-000071000000}">
      <text>
        <r>
          <rPr>
            <sz val="10"/>
            <color rgb="FF000000"/>
            <rFont val="Arial"/>
            <family val="2"/>
            <charset val="1"/>
          </rPr>
          <t xml:space="preserve">Valérie Becart:
vente le 5/8/2019
coffret 416316
</t>
        </r>
      </text>
    </comment>
    <comment ref="V292" authorId="0" shapeId="0" xr:uid="{00000000-0006-0000-0500-000072000000}">
      <text>
        <r>
          <rPr>
            <sz val="10"/>
            <color rgb="FF000000"/>
            <rFont val="Arial"/>
            <family val="2"/>
            <charset val="1"/>
          </rPr>
          <t xml:space="preserve">Valérie Becart:
190802: -65,05
190408: 31,34
190711: 8,99
190714: 107,86
</t>
        </r>
      </text>
    </comment>
    <comment ref="AP292" authorId="0" shapeId="0" xr:uid="{00000000-0006-0000-0500-000073000000}">
      <text>
        <r>
          <rPr>
            <sz val="10"/>
            <color rgb="FF000000"/>
            <rFont val="Arial"/>
            <family val="2"/>
            <charset val="1"/>
          </rPr>
          <t>Valérie Becart:
urssaf</t>
        </r>
      </text>
    </comment>
    <comment ref="AN293" authorId="0" shapeId="0" xr:uid="{00000000-0006-0000-0500-000074000000}">
      <text>
        <r>
          <rPr>
            <sz val="10"/>
            <color rgb="FF000000"/>
            <rFont val="Arial"/>
            <family val="2"/>
            <charset val="1"/>
          </rPr>
          <t>Valérie Becart:
nhoss</t>
        </r>
      </text>
    </comment>
    <comment ref="R297" authorId="0" shapeId="0" xr:uid="{00000000-0006-0000-0500-000075000000}">
      <text>
        <r>
          <rPr>
            <sz val="10"/>
            <color rgb="FF000000"/>
            <rFont val="Arial"/>
            <family val="2"/>
            <charset val="1"/>
          </rPr>
          <t>Valérie Becart:
1900-200
erreur de versement</t>
        </r>
      </text>
    </comment>
    <comment ref="AP298" authorId="0" shapeId="0" xr:uid="{00000000-0006-0000-0500-000076000000}">
      <text>
        <r>
          <rPr>
            <sz val="10"/>
            <color rgb="FF000000"/>
            <rFont val="Arial"/>
            <family val="2"/>
            <charset val="1"/>
          </rPr>
          <t>Valérie Becart:
greffe pour beneficiaire effctif</t>
        </r>
      </text>
    </comment>
    <comment ref="V299" authorId="0" shapeId="0" xr:uid="{00000000-0006-0000-0500-000077000000}">
      <text>
        <r>
          <rPr>
            <sz val="10"/>
            <color rgb="FF000000"/>
            <rFont val="Arial"/>
            <family val="2"/>
            <charset val="1"/>
          </rPr>
          <t>Valérie Becart:
190804: -33,09
190714: 62,14</t>
        </r>
      </text>
    </comment>
    <comment ref="AJ299" authorId="0" shapeId="0" xr:uid="{00000000-0006-0000-0500-000078000000}">
      <text>
        <r>
          <rPr>
            <sz val="10"/>
            <color rgb="FF000000"/>
            <rFont val="Arial"/>
            <family val="2"/>
            <charset val="1"/>
          </rPr>
          <t xml:space="preserve">Valérie Becart:
bsm erreur de ma part payé 2 x 34,75
</t>
        </r>
      </text>
    </comment>
    <comment ref="AN303" authorId="0" shapeId="0" xr:uid="{00000000-0006-0000-0500-000079000000}">
      <text>
        <r>
          <rPr>
            <sz val="10"/>
            <color rgb="FF000000"/>
            <rFont val="Arial"/>
            <family val="2"/>
            <charset val="1"/>
          </rPr>
          <t>Valérie Becart:
nardo</t>
        </r>
      </text>
    </comment>
    <comment ref="AN305" authorId="0" shapeId="0" xr:uid="{00000000-0006-0000-0500-00007A000000}">
      <text>
        <r>
          <rPr>
            <sz val="10"/>
            <color rgb="FF000000"/>
            <rFont val="Arial"/>
            <family val="2"/>
            <charset val="1"/>
          </rPr>
          <t>Valérie Becart:
krf</t>
        </r>
      </text>
    </comment>
    <comment ref="AN306" authorId="0" shapeId="0" xr:uid="{00000000-0006-0000-0500-00007B000000}">
      <text>
        <r>
          <rPr>
            <sz val="10"/>
            <color rgb="FF000000"/>
            <rFont val="Arial"/>
            <family val="2"/>
            <charset val="1"/>
          </rPr>
          <t>Valérie Becart:
nespresso</t>
        </r>
      </text>
    </comment>
    <comment ref="AN307" authorId="0" shapeId="0" xr:uid="{00000000-0006-0000-0500-00007C000000}">
      <text>
        <r>
          <rPr>
            <sz val="10"/>
            <color rgb="FF000000"/>
            <rFont val="Arial"/>
            <family val="2"/>
            <charset val="1"/>
          </rPr>
          <t>Valérie Becart:
hachette</t>
        </r>
      </text>
    </comment>
    <comment ref="AP307" authorId="0" shapeId="0" xr:uid="{00000000-0006-0000-0500-00007D000000}">
      <text>
        <r>
          <rPr>
            <sz val="10"/>
            <color rgb="FF000000"/>
            <rFont val="Arial"/>
            <family val="2"/>
            <charset val="1"/>
          </rPr>
          <t xml:space="preserve">Valérie Becart:
aout 2019
</t>
        </r>
      </text>
    </comment>
    <comment ref="V308" authorId="0" shapeId="0" xr:uid="{00000000-0006-0000-0500-00007E000000}">
      <text>
        <r>
          <rPr>
            <sz val="10"/>
            <color rgb="FF000000"/>
            <rFont val="Arial"/>
            <family val="2"/>
            <charset val="1"/>
          </rPr>
          <t>Valérie Becart:
com gazette</t>
        </r>
      </text>
    </comment>
    <comment ref="AB308" authorId="0" shapeId="0" xr:uid="{00000000-0006-0000-0500-00007F000000}">
      <text>
        <r>
          <rPr>
            <sz val="10"/>
            <color rgb="FF000000"/>
            <rFont val="Arial"/>
            <family val="2"/>
            <charset val="1"/>
          </rPr>
          <t xml:space="preserve">Valérie Becart:
pmu
</t>
        </r>
      </text>
    </comment>
    <comment ref="AN308" authorId="0" shapeId="0" xr:uid="{00000000-0006-0000-0500-000080000000}">
      <text>
        <r>
          <rPr>
            <sz val="10"/>
            <color rgb="FF000000"/>
            <rFont val="Arial"/>
            <family val="2"/>
            <charset val="1"/>
          </rPr>
          <t>Valérie Becart:
sed</t>
        </r>
      </text>
    </comment>
    <comment ref="AN318" authorId="0" shapeId="0" xr:uid="{00000000-0006-0000-0500-000081000000}">
      <text>
        <r>
          <rPr>
            <sz val="10"/>
            <color rgb="FF000000"/>
            <rFont val="Arial"/>
            <family val="2"/>
            <charset val="1"/>
          </rPr>
          <t>Valérie Becart:
nhoss</t>
        </r>
      </text>
    </comment>
    <comment ref="B319" authorId="0" shapeId="0" xr:uid="{00000000-0006-0000-0500-000082000000}">
      <text>
        <r>
          <rPr>
            <sz val="10"/>
            <color rgb="FF000000"/>
            <rFont val="Arial"/>
            <family val="2"/>
            <charset val="1"/>
          </rPr>
          <t xml:space="preserve">Valérie Becart:
erreur d'encaissement de 8,80 passée en espece au llieu de cb nickel soit 1719,86-8,8
</t>
        </r>
      </text>
    </comment>
    <comment ref="F319" authorId="0" shapeId="0" xr:uid="{00000000-0006-0000-0500-000083000000}">
      <text>
        <r>
          <rPr>
            <sz val="10"/>
            <color rgb="FF000000"/>
            <rFont val="Arial"/>
            <family val="2"/>
            <charset val="1"/>
          </rPr>
          <t xml:space="preserve">Valérie Becart:
erreur d'encaissement de 8,8 en cb nickel passée en espece soot 8,8+28,5
</t>
        </r>
      </text>
    </comment>
    <comment ref="AH320" authorId="0" shapeId="0" xr:uid="{00000000-0006-0000-0500-000084000000}">
      <text>
        <r>
          <rPr>
            <sz val="10"/>
            <color rgb="FF000000"/>
            <rFont val="Arial"/>
            <family val="2"/>
            <charset val="1"/>
          </rPr>
          <t xml:space="preserve">Valérie Becart:
vente2 7 aout
coffret 423719
</t>
        </r>
      </text>
    </comment>
    <comment ref="AP320" authorId="0" shapeId="0" xr:uid="{00000000-0006-0000-0500-000085000000}">
      <text>
        <r>
          <rPr>
            <sz val="10"/>
            <color rgb="FF000000"/>
            <rFont val="Arial"/>
            <family val="2"/>
            <charset val="1"/>
          </rPr>
          <t>Valérie Becart:
mudetaf</t>
        </r>
      </text>
    </comment>
    <comment ref="AR320" authorId="0" shapeId="0" xr:uid="{00000000-0006-0000-0500-000086000000}">
      <text>
        <r>
          <rPr>
            <sz val="10"/>
            <color rgb="FF000000"/>
            <rFont val="Arial"/>
            <family val="2"/>
            <charset val="1"/>
          </rPr>
          <t>Valérie Becart:
initio enseigne reparation</t>
        </r>
      </text>
    </comment>
    <comment ref="V321" authorId="0" shapeId="0" xr:uid="{00000000-0006-0000-0500-000087000000}">
      <text>
        <r>
          <rPr>
            <sz val="10"/>
            <color rgb="FF000000"/>
            <rFont val="Arial"/>
            <family val="2"/>
            <charset val="1"/>
          </rPr>
          <t xml:space="preserve">Valérie Becart:
190808: -62,14
180714: 210,56
180717: 45,14
190809: 6,29
</t>
        </r>
      </text>
    </comment>
    <comment ref="AN321" authorId="0" shapeId="0" xr:uid="{00000000-0006-0000-0500-000088000000}">
      <text>
        <r>
          <rPr>
            <sz val="10"/>
            <color rgb="FF000000"/>
            <rFont val="Arial"/>
            <family val="2"/>
            <charset val="1"/>
          </rPr>
          <t>Valérie Becart:
pick up 07</t>
        </r>
      </text>
    </comment>
    <comment ref="AR322" authorId="0" shapeId="0" xr:uid="{00000000-0006-0000-0500-000089000000}">
      <text>
        <r>
          <rPr>
            <sz val="10"/>
            <color rgb="FF000000"/>
            <rFont val="Arial"/>
            <family val="2"/>
            <charset val="1"/>
          </rPr>
          <t>Valérie Becart:
krf cafetiere</t>
        </r>
      </text>
    </comment>
    <comment ref="AN323" authorId="0" shapeId="0" xr:uid="{00000000-0006-0000-0500-00008A000000}">
      <text>
        <r>
          <rPr>
            <sz val="10"/>
            <color rgb="FF000000"/>
            <rFont val="Arial"/>
            <family val="2"/>
            <charset val="1"/>
          </rPr>
          <t>Valérie Becart:
krf</t>
        </r>
      </text>
    </comment>
    <comment ref="V324" authorId="0" shapeId="0" xr:uid="{00000000-0006-0000-0500-00008B000000}">
      <text>
        <r>
          <rPr>
            <sz val="10"/>
            <color rgb="FF000000"/>
            <rFont val="Arial"/>
            <family val="2"/>
            <charset val="1"/>
          </rPr>
          <t>Valérie Becart:
erreur prelevement anticipe de 190904</t>
        </r>
      </text>
    </comment>
    <comment ref="AP326" authorId="0" shapeId="0" xr:uid="{00000000-0006-0000-0500-00008C000000}">
      <text>
        <r>
          <rPr>
            <sz val="10"/>
            <color rgb="FF000000"/>
            <rFont val="Arial"/>
            <family val="2"/>
            <charset val="1"/>
          </rPr>
          <t>Valérie Becart:
retraite</t>
        </r>
      </text>
    </comment>
    <comment ref="AH327" authorId="0" shapeId="0" xr:uid="{00000000-0006-0000-0500-00008D000000}">
      <text>
        <r>
          <rPr>
            <sz val="10"/>
            <color rgb="FF000000"/>
            <rFont val="Arial"/>
            <family val="2"/>
            <charset val="1"/>
          </rPr>
          <t xml:space="preserve">Valérie Becart:
vente 4 set
coffret 426924
</t>
        </r>
      </text>
    </comment>
    <comment ref="V328" authorId="0" shapeId="0" xr:uid="{00000000-0006-0000-0500-00008E000000}">
      <text>
        <r>
          <rPr>
            <sz val="10"/>
            <color rgb="FF000000"/>
            <rFont val="Arial"/>
            <family val="2"/>
            <charset val="1"/>
          </rPr>
          <t xml:space="preserve">Valérie Becart:
190902: -222,64
190903: 94,83
190905: -5,26
190716: 15,76
</t>
        </r>
      </text>
    </comment>
    <comment ref="AP333" authorId="0" shapeId="0" xr:uid="{00000000-0006-0000-0500-00008F000000}">
      <text>
        <r>
          <rPr>
            <sz val="10"/>
            <color rgb="FF000000"/>
            <rFont val="Arial"/>
            <family val="2"/>
            <charset val="1"/>
          </rPr>
          <t>Valérie Becart:
urssaf</t>
        </r>
      </text>
    </comment>
    <comment ref="V335" authorId="0" shapeId="0" xr:uid="{00000000-0006-0000-0500-000090000000}">
      <text>
        <r>
          <rPr>
            <sz val="10"/>
            <color rgb="FF000000"/>
            <rFont val="Arial"/>
            <family val="2"/>
            <charset val="1"/>
          </rPr>
          <t xml:space="preserve">Valérie Becart:
190412: 160,11
190905: 21,13
190906: -37,63
</t>
        </r>
      </text>
    </comment>
    <comment ref="AN339" authorId="0" shapeId="0" xr:uid="{00000000-0006-0000-0500-000091000000}">
      <text>
        <r>
          <rPr>
            <sz val="10"/>
            <color rgb="FF000000"/>
            <rFont val="Arial"/>
            <family val="2"/>
            <charset val="1"/>
          </rPr>
          <t>Valérie Becart:
cafe</t>
        </r>
      </text>
    </comment>
    <comment ref="AP344" authorId="0" shapeId="0" xr:uid="{00000000-0006-0000-0500-000092000000}">
      <text>
        <r>
          <rPr>
            <sz val="10"/>
            <color rgb="FF000000"/>
            <rFont val="Arial"/>
            <family val="2"/>
            <charset val="1"/>
          </rPr>
          <t>Valérie Becart:
sogexcom comptable 3e t</t>
        </r>
      </text>
    </comment>
    <comment ref="AP345" authorId="0" shapeId="0" xr:uid="{00000000-0006-0000-0500-000093000000}">
      <text>
        <r>
          <rPr>
            <sz val="10"/>
            <color rgb="FF000000"/>
            <rFont val="Arial"/>
            <family val="2"/>
            <charset val="1"/>
          </rPr>
          <t>Valérie Becart:
09/19</t>
        </r>
      </text>
    </comment>
    <comment ref="AN346" authorId="0" shapeId="0" xr:uid="{00000000-0006-0000-0500-000094000000}">
      <text>
        <r>
          <rPr>
            <sz val="10"/>
            <color rgb="FF000000"/>
            <rFont val="Arial"/>
            <family val="2"/>
            <charset val="1"/>
          </rPr>
          <t>Valérie Becart:
hachette</t>
        </r>
      </text>
    </comment>
    <comment ref="AN347" authorId="0" shapeId="0" xr:uid="{00000000-0006-0000-0500-000095000000}">
      <text>
        <r>
          <rPr>
            <sz val="10"/>
            <color rgb="FF000000"/>
            <rFont val="Arial"/>
            <family val="2"/>
            <charset val="1"/>
          </rPr>
          <t>Valérie Becart:
sed</t>
        </r>
      </text>
    </comment>
    <comment ref="V358" authorId="0" shapeId="0" xr:uid="{00000000-0006-0000-0500-000096000000}">
      <text>
        <r>
          <rPr>
            <sz val="10"/>
            <color rgb="FF000000"/>
            <rFont val="Arial"/>
            <family val="2"/>
            <charset val="1"/>
          </rPr>
          <t xml:space="preserve">Valérie Becart:
190910: -21,13
190905: 44,83
190607: 68,61
190908: 84,84
190911: 7,43
190912: 7,43
</t>
        </r>
      </text>
    </comment>
    <comment ref="AN359" authorId="0" shapeId="0" xr:uid="{00000000-0006-0000-0500-000097000000}">
      <text>
        <r>
          <rPr>
            <sz val="10"/>
            <color rgb="FF000000"/>
            <rFont val="Arial"/>
            <family val="2"/>
            <charset val="1"/>
          </rPr>
          <t>Valérie Becart:
pick up 08</t>
        </r>
      </text>
    </comment>
    <comment ref="AN360" authorId="0" shapeId="0" xr:uid="{00000000-0006-0000-0500-000098000000}">
      <text>
        <r>
          <rPr>
            <sz val="10"/>
            <color rgb="FF000000"/>
            <rFont val="Arial"/>
            <family val="2"/>
            <charset val="1"/>
          </rPr>
          <t>Valérie Becart:
breguiboul</t>
        </r>
      </text>
    </comment>
    <comment ref="AN361" authorId="0" shapeId="0" xr:uid="{00000000-0006-0000-0500-000099000000}">
      <text>
        <r>
          <rPr>
            <sz val="10"/>
            <color rgb="FF000000"/>
            <rFont val="Arial"/>
            <family val="2"/>
            <charset val="1"/>
          </rPr>
          <t>Valérie Becart:
breguiboul</t>
        </r>
      </text>
    </comment>
    <comment ref="AR362" authorId="0" shapeId="0" xr:uid="{00000000-0006-0000-0500-00009A000000}">
      <text>
        <r>
          <rPr>
            <sz val="10"/>
            <color rgb="FF000000"/>
            <rFont val="Arial"/>
            <family val="2"/>
            <charset val="1"/>
          </rPr>
          <t>Valérie Becart:
foussier cadenas</t>
        </r>
      </text>
    </comment>
    <comment ref="AP363" authorId="0" shapeId="0" xr:uid="{00000000-0006-0000-0500-00009B000000}">
      <text>
        <r>
          <rPr>
            <sz val="10"/>
            <color rgb="FF000000"/>
            <rFont val="Arial"/>
            <family val="2"/>
            <charset val="1"/>
          </rPr>
          <t>Valérie Becart:
retraite</t>
        </r>
      </text>
    </comment>
    <comment ref="AD364" authorId="0" shapeId="0" xr:uid="{00000000-0006-0000-0500-00009C000000}">
      <text>
        <r>
          <rPr>
            <sz val="10"/>
            <color rgb="FF000000"/>
            <rFont val="Arial"/>
            <family val="2"/>
            <charset val="1"/>
          </rPr>
          <t>Valérie Becart:
en attente facture</t>
        </r>
      </text>
    </comment>
    <comment ref="AP365" authorId="0" shapeId="0" xr:uid="{00000000-0006-0000-0500-00009D000000}">
      <text>
        <r>
          <rPr>
            <sz val="10"/>
            <color rgb="FF000000"/>
            <rFont val="Arial"/>
            <family val="2"/>
            <charset val="1"/>
          </rPr>
          <t>Valérie Becart:
taxe fonciere</t>
        </r>
      </text>
    </comment>
    <comment ref="AR367" authorId="0" shapeId="0" xr:uid="{00000000-0006-0000-0500-00009E000000}">
      <text>
        <r>
          <rPr>
            <sz val="10"/>
            <color rgb="FF000000"/>
            <rFont val="Arial"/>
            <family val="2"/>
            <charset val="1"/>
          </rPr>
          <t>Valérie Becart:
bouffe et deplacement paris losangexpo</t>
        </r>
      </text>
    </comment>
    <comment ref="AP368" authorId="0" shapeId="0" xr:uid="{00000000-0006-0000-0500-00009F000000}">
      <text>
        <r>
          <rPr>
            <sz val="10"/>
            <color rgb="FF000000"/>
            <rFont val="Arial"/>
            <family val="2"/>
            <charset val="1"/>
          </rPr>
          <t>Valérie Becart:
is</t>
        </r>
      </text>
    </comment>
    <comment ref="AP370" authorId="0" shapeId="0" xr:uid="{00000000-0006-0000-0500-0000A0000000}">
      <text>
        <r>
          <rPr>
            <sz val="10"/>
            <color rgb="FF000000"/>
            <rFont val="Arial"/>
            <family val="2"/>
            <charset val="1"/>
          </rPr>
          <t>Valérie Becart:
urssaf septembre</t>
        </r>
      </text>
    </comment>
    <comment ref="AP371" authorId="0" shapeId="0" xr:uid="{00000000-0006-0000-0500-0000A1000000}">
      <text>
        <r>
          <rPr>
            <sz val="10"/>
            <color rgb="FF000000"/>
            <rFont val="Arial"/>
            <family val="2"/>
            <charset val="1"/>
          </rPr>
          <t>Valérie Becart:
ag2r sepembre</t>
        </r>
      </text>
    </comment>
    <comment ref="V372" authorId="0" shapeId="0" xr:uid="{00000000-0006-0000-0500-0000A2000000}">
      <text>
        <r>
          <rPr>
            <sz val="10"/>
            <color rgb="FF000000"/>
            <rFont val="Arial"/>
            <family val="2"/>
            <charset val="1"/>
          </rPr>
          <t xml:space="preserve">Valérie Becart:
190609: 35,99
190915: 75,4
191004: 52,8
190809: 3,74
191005: 3,74
191006: -222,31
</t>
        </r>
      </text>
    </comment>
    <comment ref="V378" authorId="0" shapeId="0" xr:uid="{00000000-0006-0000-0500-0000A3000000}">
      <text>
        <r>
          <rPr>
            <sz val="10"/>
            <color rgb="FF000000"/>
            <rFont val="Arial"/>
            <family val="2"/>
            <charset val="1"/>
          </rPr>
          <t>Valérie Becart:
EDC</t>
        </r>
      </text>
    </comment>
    <comment ref="AB378" authorId="0" shapeId="0" xr:uid="{00000000-0006-0000-0500-0000A4000000}">
      <text>
        <r>
          <rPr>
            <sz val="10"/>
            <color rgb="FF000000"/>
            <rFont val="Arial"/>
            <family val="2"/>
            <charset val="1"/>
          </rPr>
          <t>Valérie Becart:
edc</t>
        </r>
      </text>
    </comment>
    <comment ref="AR378" authorId="0" shapeId="0" xr:uid="{00000000-0006-0000-0500-0000A5000000}">
      <text>
        <r>
          <rPr>
            <sz val="10"/>
            <color rgb="FF000000"/>
            <rFont val="Arial"/>
            <family val="2"/>
            <charset val="1"/>
          </rPr>
          <t>Valérie Becart:
lerou merlin etagere cig elec</t>
        </r>
      </text>
    </comment>
    <comment ref="V380" authorId="0" shapeId="0" xr:uid="{00000000-0006-0000-0500-0000A6000000}">
      <text>
        <r>
          <rPr>
            <sz val="10"/>
            <color rgb="FF000000"/>
            <rFont val="Arial"/>
            <family val="2"/>
            <charset val="1"/>
          </rPr>
          <t xml:space="preserve">Valérie Becart:
190507: 99,88
191004: 110,4
</t>
        </r>
      </text>
    </comment>
    <comment ref="AN380" authorId="0" shapeId="0" xr:uid="{00000000-0006-0000-0500-0000A7000000}">
      <text>
        <r>
          <rPr>
            <sz val="10"/>
            <color rgb="FF000000"/>
            <rFont val="Arial"/>
            <family val="2"/>
            <charset val="1"/>
          </rPr>
          <t>Valérie Becart:
nespresso</t>
        </r>
      </text>
    </comment>
    <comment ref="AN384" authorId="0" shapeId="0" xr:uid="{00000000-0006-0000-0500-0000A8000000}">
      <text>
        <r>
          <rPr>
            <sz val="10"/>
            <color rgb="FF000000"/>
            <rFont val="Arial"/>
            <family val="2"/>
            <charset val="1"/>
          </rPr>
          <t>Valérie Becart:
hachette</t>
        </r>
      </text>
    </comment>
    <comment ref="AN385" authorId="0" shapeId="0" xr:uid="{00000000-0006-0000-0500-0000A9000000}">
      <text>
        <r>
          <rPr>
            <sz val="10"/>
            <color rgb="FF000000"/>
            <rFont val="Arial"/>
            <family val="2"/>
            <charset val="1"/>
          </rPr>
          <t>Valérie Becart:
breg</t>
        </r>
      </text>
    </comment>
    <comment ref="V386" authorId="0" shapeId="0" xr:uid="{00000000-0006-0000-0500-0000AA000000}">
      <text>
        <r>
          <rPr>
            <sz val="10"/>
            <color rgb="FF000000"/>
            <rFont val="Arial"/>
            <family val="2"/>
            <charset val="1"/>
          </rPr>
          <t xml:space="preserve">Valérie Becart:
191009: -91,46
190911: 116,62
191010: 59,94
</t>
        </r>
      </text>
    </comment>
    <comment ref="AB386" authorId="0" shapeId="0" xr:uid="{00000000-0006-0000-0500-0000AB000000}">
      <text>
        <r>
          <rPr>
            <sz val="10"/>
            <color rgb="FF000000"/>
            <rFont val="Arial"/>
            <family val="2"/>
            <charset val="1"/>
          </rPr>
          <t>Valérie Becart:
pmu</t>
        </r>
      </text>
    </comment>
    <comment ref="AN386" authorId="0" shapeId="0" xr:uid="{00000000-0006-0000-0500-0000AC000000}">
      <text>
        <r>
          <rPr>
            <sz val="10"/>
            <color rgb="FF000000"/>
            <rFont val="Arial"/>
            <family val="2"/>
            <charset val="1"/>
          </rPr>
          <t>Valérie Becart:
sed</t>
        </r>
      </text>
    </comment>
    <comment ref="I397" authorId="0" shapeId="0" xr:uid="{00000000-0006-0000-0500-0000AD000000}">
      <text>
        <r>
          <rPr>
            <sz val="10"/>
            <color rgb="FF000000"/>
            <rFont val="Arial"/>
            <family val="2"/>
            <charset val="1"/>
          </rPr>
          <t xml:space="preserve">Valérie Becart:
erreur caisse -20euros
270-250
</t>
        </r>
      </text>
    </comment>
    <comment ref="V401" authorId="0" shapeId="0" xr:uid="{00000000-0006-0000-0500-0000AE000000}">
      <text>
        <r>
          <rPr>
            <sz val="10"/>
            <color rgb="FF000000"/>
            <rFont val="Arial"/>
            <family val="2"/>
            <charset val="1"/>
          </rPr>
          <t xml:space="preserve">Valérie Becart:
191012: -92,93
190715: 19,54
191013: 8,86
</t>
        </r>
      </text>
    </comment>
    <comment ref="AN401" authorId="0" shapeId="0" xr:uid="{00000000-0006-0000-0500-0000AF000000}">
      <text>
        <r>
          <rPr>
            <sz val="10"/>
            <color rgb="FF000000"/>
            <rFont val="Arial"/>
            <family val="2"/>
            <charset val="1"/>
          </rPr>
          <t>Valérie Becart:
pick up 09</t>
        </r>
      </text>
    </comment>
    <comment ref="AP402" authorId="0" shapeId="0" xr:uid="{00000000-0006-0000-0500-0000B0000000}">
      <text>
        <r>
          <rPr>
            <sz val="10"/>
            <color rgb="FF000000"/>
            <rFont val="Arial"/>
            <family val="2"/>
            <charset val="1"/>
          </rPr>
          <t>Valérie Becart:
rsi 4et cyrille</t>
        </r>
      </text>
    </comment>
    <comment ref="AP403" authorId="0" shapeId="0" xr:uid="{00000000-0006-0000-0500-0000B1000000}">
      <text>
        <r>
          <rPr>
            <sz val="10"/>
            <color rgb="FF000000"/>
            <rFont val="Arial"/>
            <family val="2"/>
            <charset val="1"/>
          </rPr>
          <t>Valérie Becart:
rsi  4et  vale</t>
        </r>
      </text>
    </comment>
    <comment ref="AR404" authorId="0" shapeId="0" xr:uid="{00000000-0006-0000-0500-0000B2000000}">
      <text>
        <r>
          <rPr>
            <sz val="10"/>
            <color rgb="FF000000"/>
            <rFont val="Arial"/>
            <family val="2"/>
            <charset val="1"/>
          </rPr>
          <t xml:space="preserve">Valérie Becart:
losangexpo
</t>
        </r>
      </text>
    </comment>
    <comment ref="AP405" authorId="0" shapeId="0" xr:uid="{00000000-0006-0000-0500-0000B3000000}">
      <text>
        <r>
          <rPr>
            <sz val="10"/>
            <color rgb="FF000000"/>
            <rFont val="Arial"/>
            <family val="2"/>
            <charset val="1"/>
          </rPr>
          <t>Valérie Becart:
retraite</t>
        </r>
      </text>
    </comment>
    <comment ref="V408" authorId="0" shapeId="0" xr:uid="{00000000-0006-0000-0500-0000B4000000}">
      <text>
        <r>
          <rPr>
            <sz val="10"/>
            <color rgb="FF000000"/>
            <rFont val="Arial"/>
            <family val="2"/>
            <charset val="1"/>
          </rPr>
          <t xml:space="preserve">Valérie Becart:
191102: -33
190714: 201,55
</t>
        </r>
      </text>
    </comment>
    <comment ref="AN409" authorId="0" shapeId="0" xr:uid="{00000000-0006-0000-0500-0000B5000000}">
      <text>
        <r>
          <rPr>
            <sz val="10"/>
            <color rgb="FF000000"/>
            <rFont val="Arial"/>
            <family val="2"/>
            <charset val="1"/>
          </rPr>
          <t>Valérie Becart:
breguiboul</t>
        </r>
      </text>
    </comment>
    <comment ref="AP409" authorId="0" shapeId="0" xr:uid="{00000000-0006-0000-0500-0000B6000000}">
      <text>
        <r>
          <rPr>
            <sz val="10"/>
            <color rgb="FF000000"/>
            <rFont val="Arial"/>
            <family val="2"/>
            <charset val="1"/>
          </rPr>
          <t>Valérie Becart:
urssaf 10</t>
        </r>
      </text>
    </comment>
    <comment ref="AP410" authorId="0" shapeId="0" xr:uid="{00000000-0006-0000-0500-0000B7000000}">
      <text>
        <r>
          <rPr>
            <sz val="10"/>
            <color rgb="FF000000"/>
            <rFont val="Arial"/>
            <family val="2"/>
            <charset val="1"/>
          </rPr>
          <t>Valérie Becart:
ag2r 10</t>
        </r>
      </text>
    </comment>
    <comment ref="AR412" authorId="0" shapeId="0" xr:uid="{00000000-0006-0000-0500-0000B8000000}">
      <text>
        <r>
          <rPr>
            <sz val="10"/>
            <color rgb="FF000000"/>
            <rFont val="Arial"/>
            <family val="2"/>
            <charset val="1"/>
          </rPr>
          <t>Valérie Becart:
stage renouvellement contrat de gerance tabac</t>
        </r>
      </text>
    </comment>
    <comment ref="AR413" authorId="0" shapeId="0" xr:uid="{00000000-0006-0000-0500-0000B9000000}">
      <text>
        <r>
          <rPr>
            <sz val="10"/>
            <color rgb="FF000000"/>
            <rFont val="Arial"/>
            <family val="2"/>
            <charset val="1"/>
          </rPr>
          <t xml:space="preserve">Valérie Becart:
parking nimes formation buraliste
</t>
        </r>
      </text>
    </comment>
    <comment ref="AR415" authorId="0" shapeId="0" xr:uid="{00000000-0006-0000-0500-0000BA000000}">
      <text>
        <r>
          <rPr>
            <sz val="10"/>
            <color rgb="FF000000"/>
            <rFont val="Arial"/>
            <family val="2"/>
            <charset val="1"/>
          </rPr>
          <t>Valérie Becart:
top office</t>
        </r>
      </text>
    </comment>
    <comment ref="AP416" authorId="0" shapeId="0" xr:uid="{00000000-0006-0000-0500-0000BB000000}">
      <text>
        <r>
          <rPr>
            <sz val="10"/>
            <color rgb="FF000000"/>
            <rFont val="Arial"/>
            <family val="2"/>
            <charset val="1"/>
          </rPr>
          <t>Valérie Becart:
10/19</t>
        </r>
      </text>
    </comment>
    <comment ref="AR416" authorId="0" shapeId="0" xr:uid="{00000000-0006-0000-0500-0000BC000000}">
      <text>
        <r>
          <rPr>
            <sz val="10"/>
            <color rgb="FF000000"/>
            <rFont val="Arial"/>
            <family val="2"/>
            <charset val="1"/>
          </rPr>
          <t>Valérie Becart:
retif</t>
        </r>
      </text>
    </comment>
    <comment ref="AN423" authorId="0" shapeId="0" xr:uid="{00000000-0006-0000-0500-0000BD000000}">
      <text>
        <r>
          <rPr>
            <sz val="10"/>
            <color rgb="FF000000"/>
            <rFont val="Arial"/>
            <family val="2"/>
            <charset val="1"/>
          </rPr>
          <t>Valérie Becart:
marty fimar</t>
        </r>
      </text>
    </comment>
    <comment ref="AR423" authorId="0" shapeId="0" xr:uid="{00000000-0006-0000-0500-0000BE000000}">
      <text>
        <r>
          <rPr>
            <sz val="10"/>
            <color rgb="FF000000"/>
            <rFont val="Arial"/>
            <family val="2"/>
            <charset val="1"/>
          </rPr>
          <t>Valérie Becart:
conforama etagere pour mag</t>
        </r>
      </text>
    </comment>
    <comment ref="AB424" authorId="0" shapeId="0" xr:uid="{00000000-0006-0000-0500-0000BF000000}">
      <text>
        <r>
          <rPr>
            <sz val="10"/>
            <color rgb="FF000000"/>
            <rFont val="Arial"/>
            <family val="2"/>
            <charset val="1"/>
          </rPr>
          <t>Valérie Becart:
pmu</t>
        </r>
      </text>
    </comment>
    <comment ref="AN424" authorId="0" shapeId="0" xr:uid="{00000000-0006-0000-0500-0000C0000000}">
      <text>
        <r>
          <rPr>
            <sz val="10"/>
            <color rgb="FF000000"/>
            <rFont val="Arial"/>
            <family val="2"/>
            <charset val="1"/>
          </rPr>
          <t xml:space="preserve">Valérie Becart:
sed
</t>
        </r>
      </text>
    </comment>
    <comment ref="AN439" authorId="0" shapeId="0" xr:uid="{00000000-0006-0000-0500-0000C1000000}">
      <text>
        <r>
          <rPr>
            <sz val="10"/>
            <color rgb="FF000000"/>
            <rFont val="Arial"/>
            <family val="2"/>
            <charset val="1"/>
          </rPr>
          <t>Valérie Becart:
pick up 10</t>
        </r>
      </text>
    </comment>
    <comment ref="AN440" authorId="0" shapeId="0" xr:uid="{00000000-0006-0000-0500-0000C2000000}">
      <text>
        <r>
          <rPr>
            <sz val="10"/>
            <color rgb="FF000000"/>
            <rFont val="Arial"/>
            <family val="2"/>
            <charset val="1"/>
          </rPr>
          <t>Valérie Becart:
logic</t>
        </r>
      </text>
    </comment>
    <comment ref="AP443" authorId="0" shapeId="0" xr:uid="{00000000-0006-0000-0500-0000C3000000}">
      <text>
        <r>
          <rPr>
            <sz val="10"/>
            <color rgb="FF000000"/>
            <rFont val="Arial"/>
            <family val="2"/>
            <charset val="1"/>
          </rPr>
          <t>Valérie Becart:
retraite</t>
        </r>
      </text>
    </comment>
    <comment ref="V445" authorId="0" shapeId="0" xr:uid="{00000000-0006-0000-0500-0000C4000000}">
      <text>
        <r>
          <rPr>
            <sz val="10"/>
            <color rgb="FF000000"/>
            <rFont val="Arial"/>
            <family val="2"/>
            <charset val="1"/>
          </rPr>
          <t xml:space="preserve">Valérie Becart:
191202: -12,67
190809: 53,98
190912: 9
</t>
        </r>
      </text>
    </comment>
    <comment ref="AN448" authorId="0" shapeId="0" xr:uid="{00000000-0006-0000-0500-0000C5000000}">
      <text>
        <r>
          <rPr>
            <sz val="10"/>
            <color rgb="FF000000"/>
            <rFont val="Arial"/>
            <family val="2"/>
            <charset val="1"/>
          </rPr>
          <t>Valérie Becart:
krf</t>
        </r>
      </text>
    </comment>
    <comment ref="AP448" authorId="0" shapeId="0" xr:uid="{00000000-0006-0000-0500-0000C6000000}">
      <text>
        <r>
          <rPr>
            <sz val="10"/>
            <color rgb="FF000000"/>
            <rFont val="Arial"/>
            <family val="2"/>
            <charset val="1"/>
          </rPr>
          <t>Valérie Becart:
urssaf 11</t>
        </r>
      </text>
    </comment>
    <comment ref="AN449" authorId="0" shapeId="0" xr:uid="{00000000-0006-0000-0500-0000C7000000}">
      <text>
        <r>
          <rPr>
            <sz val="10"/>
            <color rgb="FF000000"/>
            <rFont val="Arial"/>
            <family val="2"/>
            <charset val="1"/>
          </rPr>
          <t>Valérie Becart:
nespresso</t>
        </r>
      </text>
    </comment>
    <comment ref="AP449" authorId="0" shapeId="0" xr:uid="{00000000-0006-0000-0500-0000C8000000}">
      <text>
        <r>
          <rPr>
            <sz val="10"/>
            <color rgb="FF000000"/>
            <rFont val="Arial"/>
            <family val="2"/>
            <charset val="1"/>
          </rPr>
          <t>Valérie Becart:
ag2r 11</t>
        </r>
      </text>
    </comment>
    <comment ref="AN451" authorId="0" shapeId="0" xr:uid="{00000000-0006-0000-0500-0000C9000000}">
      <text>
        <r>
          <rPr>
            <sz val="10"/>
            <color rgb="FF000000"/>
            <rFont val="Arial"/>
            <family val="2"/>
            <charset val="1"/>
          </rPr>
          <t xml:space="preserve">Valérie Becart:
bic
</t>
        </r>
      </text>
    </comment>
    <comment ref="AP451" authorId="0" shapeId="0" xr:uid="{00000000-0006-0000-0500-0000CA000000}">
      <text>
        <r>
          <rPr>
            <sz val="10"/>
            <color rgb="FF000000"/>
            <rFont val="Arial"/>
            <family val="2"/>
            <charset val="1"/>
          </rPr>
          <t>Valérie Becart:
is</t>
        </r>
      </text>
    </comment>
    <comment ref="V452" authorId="0" shapeId="0" xr:uid="{00000000-0006-0000-0500-0000CB000000}">
      <text>
        <r>
          <rPr>
            <sz val="10"/>
            <color rgb="FF000000"/>
            <rFont val="Arial"/>
            <family val="2"/>
            <charset val="1"/>
          </rPr>
          <t xml:space="preserve">Valérie Becart:
191204: -32,02
190912: 7,49
191005: 7,34
191205: 13,47
</t>
        </r>
      </text>
    </comment>
    <comment ref="AN454" authorId="0" shapeId="0" xr:uid="{00000000-0006-0000-0500-0000CC000000}">
      <text>
        <r>
          <rPr>
            <sz val="10"/>
            <color rgb="FF000000"/>
            <rFont val="Arial"/>
            <family val="2"/>
            <charset val="1"/>
          </rPr>
          <t>Valérie Becart:
nhoss</t>
        </r>
      </text>
    </comment>
    <comment ref="AN455" authorId="0" shapeId="0" xr:uid="{00000000-0006-0000-0500-0000CD000000}">
      <text>
        <r>
          <rPr>
            <sz val="10"/>
            <color rgb="FF000000"/>
            <rFont val="Arial"/>
            <family val="2"/>
            <charset val="1"/>
          </rPr>
          <t>Valérie Becart:
nhoss</t>
        </r>
      </text>
    </comment>
    <comment ref="AN456" authorId="0" shapeId="0" xr:uid="{00000000-0006-0000-0500-0000CE000000}">
      <text>
        <r>
          <rPr>
            <sz val="10"/>
            <color rgb="FF000000"/>
            <rFont val="Arial"/>
            <family val="2"/>
            <charset val="1"/>
          </rPr>
          <t>Valérie Becart:
nhoss</t>
        </r>
      </text>
    </comment>
    <comment ref="AP456" authorId="0" shapeId="0" xr:uid="{00000000-0006-0000-0500-0000CF000000}">
      <text>
        <r>
          <rPr>
            <sz val="10"/>
            <color rgb="FF000000"/>
            <rFont val="Arial"/>
            <family val="2"/>
            <charset val="1"/>
          </rPr>
          <t xml:space="preserve">Valérie Becart:
11/19
</t>
        </r>
      </text>
    </comment>
    <comment ref="AR457" authorId="0" shapeId="0" xr:uid="{00000000-0006-0000-0500-0000D0000000}">
      <text>
        <r>
          <rPr>
            <sz val="10"/>
            <color rgb="FF000000"/>
            <rFont val="Arial"/>
            <family val="2"/>
            <charset val="1"/>
          </rPr>
          <t>Valérie Becart:
kdo vero noel soin beaute</t>
        </r>
      </text>
    </comment>
    <comment ref="V459" authorId="0" shapeId="0" xr:uid="{00000000-0006-0000-0500-0000D1000000}">
      <text>
        <r>
          <rPr>
            <sz val="10"/>
            <color rgb="FF000000"/>
            <rFont val="Arial"/>
            <family val="2"/>
            <charset val="1"/>
          </rPr>
          <t xml:space="preserve">Valérie Becart:
191005: 54,49
191205: 42,21
</t>
        </r>
      </text>
    </comment>
    <comment ref="AN460" authorId="0" shapeId="0" xr:uid="{00000000-0006-0000-0500-0000D2000000}">
      <text>
        <r>
          <rPr>
            <sz val="10"/>
            <color rgb="FF000000"/>
            <rFont val="Arial"/>
            <family val="2"/>
            <charset val="1"/>
          </rPr>
          <t>Valérie Becart:
breguiboul</t>
        </r>
      </text>
    </comment>
    <comment ref="AN461" authorId="0" shapeId="0" xr:uid="{00000000-0006-0000-0500-0000D3000000}">
      <text>
        <r>
          <rPr>
            <sz val="10"/>
            <color rgb="FF000000"/>
            <rFont val="Arial"/>
            <family val="2"/>
            <charset val="1"/>
          </rPr>
          <t xml:space="preserve">Valérie Becart:
nhoss
</t>
        </r>
      </text>
    </comment>
    <comment ref="AN464" authorId="0" shapeId="0" xr:uid="{00000000-0006-0000-0500-0000D4000000}">
      <text>
        <r>
          <rPr>
            <sz val="10"/>
            <color rgb="FF000000"/>
            <rFont val="Arial"/>
            <family val="2"/>
            <charset val="1"/>
          </rPr>
          <t>Valérie Becart:
fimar marty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None</author>
  </authors>
  <commentList>
    <comment ref="V6" authorId="0" shapeId="0" xr:uid="{00000000-0006-0000-0600-000001000000}">
      <text>
        <r>
          <rPr>
            <sz val="10"/>
            <color rgb="FF000000"/>
            <rFont val="Arial"/>
            <family val="2"/>
            <charset val="1"/>
          </rPr>
          <t xml:space="preserve">Valérie Becart:
191208: -25,3
191209: 17,26
</t>
        </r>
      </text>
    </comment>
    <comment ref="AN7" authorId="0" shapeId="0" xr:uid="{00000000-0006-0000-0600-000002000000}">
      <text>
        <r>
          <rPr>
            <sz val="10"/>
            <color rgb="FF000000"/>
            <rFont val="Arial"/>
            <family val="2"/>
            <charset val="1"/>
          </rPr>
          <t>Valérie Becart:
logic</t>
        </r>
      </text>
    </comment>
    <comment ref="V13" authorId="0" shapeId="0" xr:uid="{00000000-0006-0000-0600-000003000000}">
      <text>
        <r>
          <rPr>
            <sz val="10"/>
            <color rgb="FF000000"/>
            <rFont val="Arial"/>
            <family val="2"/>
            <charset val="1"/>
          </rPr>
          <t xml:space="preserve">Valérie Becart:
191211: -51,21
191212: 31,48
191209: 26,99
</t>
        </r>
      </text>
    </comment>
    <comment ref="AN15" authorId="0" shapeId="0" xr:uid="{00000000-0006-0000-0600-000004000000}">
      <text>
        <r>
          <rPr>
            <sz val="10"/>
            <color rgb="FF000000"/>
            <rFont val="Arial"/>
            <family val="2"/>
            <charset val="1"/>
          </rPr>
          <t>Valérie Becart:
carrefour</t>
        </r>
      </text>
    </comment>
    <comment ref="AR18" authorId="0" shapeId="0" xr:uid="{00000000-0006-0000-0600-000005000000}">
      <text>
        <r>
          <rPr>
            <sz val="10"/>
            <color rgb="FF000000"/>
            <rFont val="Arial"/>
            <family val="2"/>
            <charset val="1"/>
          </rPr>
          <t xml:space="preserve">Valérie Becart:
save
</t>
        </r>
      </text>
    </comment>
    <comment ref="AP19" authorId="0" shapeId="0" xr:uid="{00000000-0006-0000-0600-000006000000}">
      <text>
        <r>
          <rPr>
            <sz val="10"/>
            <color rgb="FF000000"/>
            <rFont val="Arial"/>
            <family val="2"/>
            <charset val="1"/>
          </rPr>
          <t xml:space="preserve">Valérie Becart:
mudetaf
1578,08 soit
190959/ -7,13  
1919630/ 15,15
+1570,11
</t>
        </r>
      </text>
    </comment>
    <comment ref="V20" authorId="0" shapeId="0" xr:uid="{00000000-0006-0000-0600-000007000000}">
      <text>
        <r>
          <rPr>
            <sz val="10"/>
            <color rgb="FF000000"/>
            <rFont val="Arial"/>
            <family val="2"/>
            <charset val="1"/>
          </rPr>
          <t xml:space="preserve">Valérie Becart:
200102: -20,43
191209: 52,50
191209: 15
191209: 203,92
</t>
        </r>
      </text>
    </comment>
    <comment ref="AP20" authorId="0" shapeId="0" xr:uid="{00000000-0006-0000-0600-000008000000}">
      <text>
        <r>
          <rPr>
            <sz val="10"/>
            <color rgb="FF000000"/>
            <rFont val="Arial"/>
            <family val="2"/>
            <charset val="1"/>
          </rPr>
          <t xml:space="preserve">Valérie Becart:
urssaf 12/19
</t>
        </r>
      </text>
    </comment>
    <comment ref="AP21" authorId="0" shapeId="0" xr:uid="{00000000-0006-0000-0600-000009000000}">
      <text>
        <r>
          <rPr>
            <sz val="10"/>
            <color rgb="FF000000"/>
            <rFont val="Arial"/>
            <family val="2"/>
            <charset val="1"/>
          </rPr>
          <t xml:space="preserve">Valérie Becart:
ag2r 12/19
</t>
        </r>
      </text>
    </comment>
    <comment ref="AN23" authorId="0" shapeId="0" xr:uid="{00000000-0006-0000-0600-00000A000000}">
      <text>
        <r>
          <rPr>
            <sz val="10"/>
            <color rgb="FF000000"/>
            <rFont val="Arial"/>
            <family val="2"/>
            <charset val="1"/>
          </rPr>
          <t>Valérie Becart:
logic</t>
        </r>
      </text>
    </comment>
    <comment ref="AP23" authorId="0" shapeId="0" xr:uid="{00000000-0006-0000-0600-00000B000000}">
      <text>
        <r>
          <rPr>
            <sz val="10"/>
            <color rgb="FF000000"/>
            <rFont val="Arial"/>
            <family val="2"/>
            <charset val="1"/>
          </rPr>
          <t>Valérie Becart:
agefice remboursement stage tabac</t>
        </r>
      </text>
    </comment>
    <comment ref="AN24" authorId="0" shapeId="0" xr:uid="{00000000-0006-0000-0600-00000C000000}">
      <text>
        <r>
          <rPr>
            <sz val="10"/>
            <color rgb="FF000000"/>
            <rFont val="Arial"/>
            <family val="2"/>
            <charset val="1"/>
          </rPr>
          <t>Valérie Becart:
nespresso</t>
        </r>
      </text>
    </comment>
    <comment ref="AR26" authorId="0" shapeId="0" xr:uid="{00000000-0006-0000-0600-00000D000000}">
      <text>
        <r>
          <rPr>
            <sz val="10"/>
            <color rgb="FF000000"/>
            <rFont val="Arial"/>
            <family val="2"/>
            <charset val="1"/>
          </rPr>
          <t xml:space="preserve">Valérie Becart:
top office
</t>
        </r>
      </text>
    </comment>
    <comment ref="V27" authorId="0" shapeId="0" xr:uid="{00000000-0006-0000-0600-00000E000000}">
      <text>
        <r>
          <rPr>
            <sz val="10"/>
            <color rgb="FF000000"/>
            <rFont val="Arial"/>
            <family val="2"/>
            <charset val="1"/>
          </rPr>
          <t xml:space="preserve">Valérie Becart:
200104: -171,95
200105: 80,83
</t>
        </r>
      </text>
    </comment>
    <comment ref="AP27" authorId="0" shapeId="0" xr:uid="{00000000-0006-0000-0600-00000F000000}">
      <text>
        <r>
          <rPr>
            <sz val="10"/>
            <color rgb="FF000000"/>
            <rFont val="Arial"/>
            <family val="2"/>
            <charset val="1"/>
          </rPr>
          <t>Valérie Becart:
12/19 payé 450-90
regul social</t>
        </r>
      </text>
    </comment>
    <comment ref="AN28" authorId="0" shapeId="0" xr:uid="{00000000-0006-0000-0600-000010000000}">
      <text>
        <r>
          <rPr>
            <sz val="10"/>
            <color rgb="FF000000"/>
            <rFont val="Arial"/>
            <family val="2"/>
            <charset val="1"/>
          </rPr>
          <t>Valérie Becart:
comptoir du livre</t>
        </r>
      </text>
    </comment>
    <comment ref="AP28" authorId="0" shapeId="0" xr:uid="{00000000-0006-0000-0600-000011000000}">
      <text>
        <r>
          <rPr>
            <sz val="10"/>
            <color rgb="FF000000"/>
            <rFont val="Arial"/>
            <family val="2"/>
            <charset val="1"/>
          </rPr>
          <t>Valérie Becart:
sogexcom fiche de paie
4e trim a rembourser non prevu au contrat</t>
        </r>
      </text>
    </comment>
    <comment ref="AN30" authorId="0" shapeId="0" xr:uid="{00000000-0006-0000-0600-000012000000}">
      <text>
        <r>
          <rPr>
            <sz val="10"/>
            <color rgb="FF000000"/>
            <rFont val="Arial"/>
            <family val="2"/>
            <charset val="1"/>
          </rPr>
          <t>Valérie Becart:
pick up 11/19</t>
        </r>
      </text>
    </comment>
    <comment ref="AN31" authorId="0" shapeId="0" xr:uid="{00000000-0006-0000-0600-000013000000}">
      <text>
        <r>
          <rPr>
            <sz val="10"/>
            <color rgb="FF000000"/>
            <rFont val="Arial"/>
            <family val="2"/>
            <charset val="1"/>
          </rPr>
          <t>Valérie Becart:
sed</t>
        </r>
      </text>
    </comment>
    <comment ref="AN32" authorId="0" shapeId="0" xr:uid="{00000000-0006-0000-0600-000014000000}">
      <text>
        <r>
          <rPr>
            <sz val="10"/>
            <color rgb="FF000000"/>
            <rFont val="Arial"/>
            <family val="2"/>
            <charset val="1"/>
          </rPr>
          <t>Valérie Becart:
protabac</t>
        </r>
      </text>
    </comment>
    <comment ref="AN33" authorId="0" shapeId="0" xr:uid="{00000000-0006-0000-0600-000015000000}">
      <text>
        <r>
          <rPr>
            <sz val="10"/>
            <color rgb="FF000000"/>
            <rFont val="Arial"/>
            <family val="2"/>
            <charset val="1"/>
          </rPr>
          <t>Valérie Becart:
protabac</t>
        </r>
      </text>
    </comment>
    <comment ref="AN34" authorId="0" shapeId="0" xr:uid="{00000000-0006-0000-0600-000016000000}">
      <text>
        <r>
          <rPr>
            <sz val="10"/>
            <color rgb="FF000000"/>
            <rFont val="Arial"/>
            <family val="2"/>
            <charset val="1"/>
          </rPr>
          <t>Valérie Becart:
fimar</t>
        </r>
      </text>
    </comment>
    <comment ref="AP34" authorId="0" shapeId="0" xr:uid="{00000000-0006-0000-0600-000017000000}">
      <text>
        <r>
          <rPr>
            <sz val="10"/>
            <color rgb="FF000000"/>
            <rFont val="Arial"/>
            <family val="2"/>
            <charset val="1"/>
          </rPr>
          <t xml:space="preserve">Valérie Becart:
sogexcom  01/20
</t>
        </r>
      </text>
    </comment>
    <comment ref="AR34" authorId="0" shapeId="0" xr:uid="{00000000-0006-0000-0600-000018000000}">
      <text>
        <r>
          <rPr>
            <sz val="10"/>
            <color rgb="FF000000"/>
            <rFont val="Arial"/>
            <family val="2"/>
            <charset val="1"/>
          </rPr>
          <t xml:space="preserve">Valérie Becart:
save
</t>
        </r>
      </text>
    </comment>
    <comment ref="V35" authorId="0" shapeId="0" xr:uid="{00000000-0006-0000-0600-000019000000}">
      <text>
        <r>
          <rPr>
            <sz val="10"/>
            <color rgb="FF000000"/>
            <rFont val="Arial"/>
            <family val="2"/>
            <charset val="1"/>
          </rPr>
          <t xml:space="preserve">Valérie Becart:
200108: -29,85
200107: 52,3
</t>
        </r>
      </text>
    </comment>
    <comment ref="AL35" authorId="0" shapeId="0" xr:uid="{00000000-0006-0000-0600-00001A000000}">
      <text>
        <r>
          <rPr>
            <sz val="10"/>
            <color rgb="FF000000"/>
            <rFont val="Arial"/>
            <family val="2"/>
            <charset val="1"/>
          </rPr>
          <t>Valérie Becart:
tango janvier</t>
        </r>
      </text>
    </comment>
    <comment ref="AN35" authorId="0" shapeId="0" xr:uid="{00000000-0006-0000-0600-00001B000000}">
      <text>
        <r>
          <rPr>
            <sz val="10"/>
            <color rgb="FF000000"/>
            <rFont val="Arial"/>
            <family val="2"/>
            <charset val="1"/>
          </rPr>
          <t>Valérie Becart:
fimar</t>
        </r>
      </text>
    </comment>
    <comment ref="AR35" authorId="0" shapeId="0" xr:uid="{00000000-0006-0000-0600-00001C000000}">
      <text>
        <r>
          <rPr>
            <sz val="10"/>
            <color rgb="FF000000"/>
            <rFont val="Arial"/>
            <family val="2"/>
            <charset val="1"/>
          </rPr>
          <t>Valérie Becart:
save</t>
        </r>
      </text>
    </comment>
    <comment ref="AF48" authorId="0" shapeId="0" xr:uid="{00000000-0006-0000-0600-00001D000000}">
      <text>
        <r>
          <rPr>
            <sz val="10"/>
            <color rgb="FF000000"/>
            <rFont val="Arial"/>
            <family val="2"/>
            <charset val="1"/>
          </rPr>
          <t>Valérie Becart:
5x27 remboursement tpe</t>
        </r>
      </text>
    </comment>
    <comment ref="V49" authorId="0" shapeId="0" xr:uid="{00000000-0006-0000-0600-00001E000000}">
      <text>
        <r>
          <rPr>
            <sz val="10"/>
            <color rgb="FF000000"/>
            <rFont val="Arial"/>
            <family val="2"/>
            <charset val="1"/>
          </rPr>
          <t xml:space="preserve">Valérie Becart:
200110: 52,3
200111: -63,22
200112: 14,98
200112: 42,80
</t>
        </r>
      </text>
    </comment>
    <comment ref="AD49" authorId="0" shapeId="0" xr:uid="{00000000-0006-0000-0600-00001F000000}">
      <text>
        <r>
          <rPr>
            <sz val="10"/>
            <color rgb="FF000000"/>
            <rFont val="Arial"/>
            <family val="2"/>
            <charset val="1"/>
          </rPr>
          <t>Valérie Becart:
abonnement losange</t>
        </r>
      </text>
    </comment>
    <comment ref="AF49" authorId="0" shapeId="0" xr:uid="{00000000-0006-0000-0600-000020000000}">
      <text>
        <r>
          <rPr>
            <sz val="10"/>
            <color rgb="FF000000"/>
            <rFont val="Arial"/>
            <family val="2"/>
            <charset val="1"/>
          </rPr>
          <t>Valérie Becart:
remboursement cb</t>
        </r>
      </text>
    </comment>
    <comment ref="AN49" authorId="0" shapeId="0" xr:uid="{00000000-0006-0000-0600-000021000000}">
      <text>
        <r>
          <rPr>
            <sz val="10"/>
            <color rgb="FF000000"/>
            <rFont val="Arial"/>
            <family val="2"/>
            <charset val="1"/>
          </rPr>
          <t xml:space="preserve">Valérie Becart:
pick up 12/19
</t>
        </r>
      </text>
    </comment>
    <comment ref="V50" authorId="0" shapeId="0" xr:uid="{00000000-0006-0000-0600-000022000000}">
      <text>
        <r>
          <rPr>
            <sz val="10"/>
            <color rgb="FF000000"/>
            <rFont val="Arial"/>
            <family val="2"/>
            <charset val="1"/>
          </rPr>
          <t>Valérie Becart:
edc</t>
        </r>
      </text>
    </comment>
    <comment ref="AD50" authorId="0" shapeId="0" xr:uid="{00000000-0006-0000-0600-000023000000}">
      <text>
        <r>
          <rPr>
            <sz val="10"/>
            <color rgb="FF000000"/>
            <rFont val="Arial"/>
            <family val="2"/>
            <charset val="1"/>
          </rPr>
          <t>Valérie Becart:
cotisation syndicale 2020</t>
        </r>
      </text>
    </comment>
    <comment ref="AN53" authorId="0" shapeId="0" xr:uid="{00000000-0006-0000-0600-000024000000}">
      <text>
        <r>
          <rPr>
            <sz val="10"/>
            <color rgb="FF000000"/>
            <rFont val="Arial"/>
            <family val="2"/>
            <charset val="1"/>
          </rPr>
          <t>Valérie Becart:
nhoss</t>
        </r>
      </text>
    </comment>
    <comment ref="AP54" authorId="0" shapeId="0" xr:uid="{00000000-0006-0000-0600-000025000000}">
      <text>
        <r>
          <rPr>
            <sz val="10"/>
            <color rgb="FF000000"/>
            <rFont val="Arial"/>
            <family val="2"/>
            <charset val="1"/>
          </rPr>
          <t>Valérie Becart:
rsi cyrille</t>
        </r>
      </text>
    </comment>
    <comment ref="AP55" authorId="0" shapeId="0" xr:uid="{00000000-0006-0000-0600-000026000000}">
      <text>
        <r>
          <rPr>
            <sz val="10"/>
            <color rgb="FF000000"/>
            <rFont val="Arial"/>
            <family val="2"/>
            <charset val="1"/>
          </rPr>
          <t>Valérie Becart:
rsi vale</t>
        </r>
      </text>
    </comment>
    <comment ref="AN56" authorId="0" shapeId="0" xr:uid="{00000000-0006-0000-0600-000027000000}">
      <text>
        <r>
          <rPr>
            <sz val="10"/>
            <color rgb="FF000000"/>
            <rFont val="Arial"/>
            <family val="2"/>
            <charset val="1"/>
          </rPr>
          <t>Valérie Becart:
krf</t>
        </r>
      </text>
    </comment>
    <comment ref="V57" authorId="0" shapeId="0" xr:uid="{00000000-0006-0000-0600-000028000000}">
      <text>
        <r>
          <rPr>
            <sz val="10"/>
            <color rgb="FF000000"/>
            <rFont val="Arial"/>
            <family val="2"/>
            <charset val="1"/>
          </rPr>
          <t xml:space="preserve">Valérie Becart:
200202: -14,26
191013: 258,43
191005: 80,89
200203: 37,19
20204: 19,51
</t>
        </r>
      </text>
    </comment>
    <comment ref="AR57" authorId="0" shapeId="0" xr:uid="{00000000-0006-0000-0600-000029000000}">
      <text>
        <r>
          <rPr>
            <sz val="10"/>
            <color rgb="FF000000"/>
            <rFont val="Arial"/>
            <family val="2"/>
            <charset val="1"/>
          </rPr>
          <t>Valérie Becart:
erreur de CB</t>
        </r>
      </text>
    </comment>
    <comment ref="AN58" authorId="0" shapeId="0" xr:uid="{00000000-0006-0000-0600-00002A000000}">
      <text>
        <r>
          <rPr>
            <sz val="10"/>
            <color rgb="FF000000"/>
            <rFont val="Arial"/>
            <family val="2"/>
            <charset val="1"/>
          </rPr>
          <t>Valérie Becart:
breguiboul</t>
        </r>
      </text>
    </comment>
    <comment ref="AP58" authorId="0" shapeId="0" xr:uid="{00000000-0006-0000-0600-00002B000000}">
      <text>
        <r>
          <rPr>
            <sz val="10"/>
            <color rgb="FF000000"/>
            <rFont val="Arial"/>
            <family val="2"/>
            <charset val="1"/>
          </rPr>
          <t xml:space="preserve">Valérie Becart:
urssaf 01/2020
</t>
        </r>
      </text>
    </comment>
    <comment ref="AN59" authorId="0" shapeId="0" xr:uid="{00000000-0006-0000-0600-00002C000000}">
      <text>
        <r>
          <rPr>
            <sz val="10"/>
            <color rgb="FF000000"/>
            <rFont val="Arial"/>
            <family val="2"/>
            <charset val="1"/>
          </rPr>
          <t>Valérie Becart:
breguiboul</t>
        </r>
      </text>
    </comment>
    <comment ref="AN63" authorId="0" shapeId="0" xr:uid="{00000000-0006-0000-0600-00002D000000}">
      <text>
        <r>
          <rPr>
            <sz val="10"/>
            <color rgb="FF000000"/>
            <rFont val="Arial"/>
            <family val="2"/>
            <charset val="1"/>
          </rPr>
          <t>Valérie Becart:
compoir du livre en attente factire</t>
        </r>
      </text>
    </comment>
    <comment ref="AN65" authorId="0" shapeId="0" xr:uid="{00000000-0006-0000-0600-00002E000000}">
      <text>
        <r>
          <rPr>
            <sz val="10"/>
            <color rgb="FF000000"/>
            <rFont val="Arial"/>
            <family val="2"/>
            <charset val="1"/>
          </rPr>
          <t>Valérie Becart:
nhoss</t>
        </r>
      </text>
    </comment>
    <comment ref="AP68" authorId="0" shapeId="0" xr:uid="{00000000-0006-0000-0600-00002F000000}">
      <text>
        <r>
          <rPr>
            <sz val="10"/>
            <color rgb="FF000000"/>
            <rFont val="Arial"/>
            <family val="2"/>
            <charset val="1"/>
          </rPr>
          <t>Valérie Becart:
apcdna</t>
        </r>
      </text>
    </comment>
    <comment ref="AP69" authorId="0" shapeId="0" xr:uid="{00000000-0006-0000-0600-000030000000}">
      <text>
        <r>
          <rPr>
            <sz val="10"/>
            <color rgb="FF000000"/>
            <rFont val="Arial"/>
            <family val="2"/>
            <charset val="1"/>
          </rPr>
          <t>Valérie Becart:
l'opcommerce</t>
        </r>
      </text>
    </comment>
    <comment ref="V70" authorId="0" shapeId="0" xr:uid="{00000000-0006-0000-0600-000031000000}">
      <text>
        <r>
          <rPr>
            <sz val="10"/>
            <color rgb="FF000000"/>
            <rFont val="Arial"/>
            <family val="2"/>
            <charset val="1"/>
          </rPr>
          <t xml:space="preserve">Valérie Becart:
200207: -48,12
200208: 26,15
</t>
        </r>
      </text>
    </comment>
    <comment ref="AN71" authorId="0" shapeId="0" xr:uid="{00000000-0006-0000-0600-000032000000}">
      <text>
        <r>
          <rPr>
            <sz val="10"/>
            <color rgb="FF000000"/>
            <rFont val="Arial"/>
            <family val="2"/>
            <charset val="1"/>
          </rPr>
          <t>Valérie Becart:
protabac</t>
        </r>
      </text>
    </comment>
    <comment ref="AB72" authorId="0" shapeId="0" xr:uid="{00000000-0006-0000-0600-000033000000}">
      <text>
        <r>
          <rPr>
            <sz val="10"/>
            <color rgb="FF000000"/>
            <rFont val="Arial"/>
            <family val="2"/>
            <charset val="1"/>
          </rPr>
          <t>Valérie Becart:
pmu</t>
        </r>
      </text>
    </comment>
    <comment ref="AL72" authorId="0" shapeId="0" xr:uid="{00000000-0006-0000-0600-000034000000}">
      <text>
        <r>
          <rPr>
            <sz val="10"/>
            <color rgb="FF000000"/>
            <rFont val="Arial"/>
            <family val="2"/>
            <charset val="1"/>
          </rPr>
          <t>Valérie Becart:
tango fevrier</t>
        </r>
      </text>
    </comment>
    <comment ref="AN72" authorId="0" shapeId="0" xr:uid="{00000000-0006-0000-0600-000035000000}">
      <text>
        <r>
          <rPr>
            <sz val="10"/>
            <color rgb="FF000000"/>
            <rFont val="Arial"/>
            <family val="2"/>
            <charset val="1"/>
          </rPr>
          <t>Valérie Becart:
protabac</t>
        </r>
      </text>
    </comment>
    <comment ref="AP72" authorId="0" shapeId="0" xr:uid="{00000000-0006-0000-0600-000036000000}">
      <text>
        <r>
          <rPr>
            <sz val="10"/>
            <color rgb="FF000000"/>
            <rFont val="Arial"/>
            <family val="2"/>
            <charset val="1"/>
          </rPr>
          <t xml:space="preserve">Valérie Becart:
sogexcom 02/20
</t>
        </r>
      </text>
    </comment>
    <comment ref="AN73" authorId="0" shapeId="0" xr:uid="{00000000-0006-0000-0600-000037000000}">
      <text>
        <r>
          <rPr>
            <sz val="10"/>
            <color rgb="FF000000"/>
            <rFont val="Arial"/>
            <family val="2"/>
            <charset val="1"/>
          </rPr>
          <t>Valérie Becart:
protabac</t>
        </r>
      </text>
    </comment>
    <comment ref="AN74" authorId="0" shapeId="0" xr:uid="{00000000-0006-0000-0600-000038000000}">
      <text>
        <r>
          <rPr>
            <sz val="10"/>
            <color rgb="FF000000"/>
            <rFont val="Arial"/>
            <family val="2"/>
            <charset val="1"/>
          </rPr>
          <t>Valérie Becart:
protabac</t>
        </r>
      </text>
    </comment>
    <comment ref="AN85" authorId="0" shapeId="0" xr:uid="{00000000-0006-0000-0600-000039000000}">
      <text>
        <r>
          <rPr>
            <sz val="10"/>
            <color rgb="FF000000"/>
            <rFont val="Arial"/>
            <family val="2"/>
            <charset val="1"/>
          </rPr>
          <t xml:space="preserve">Valérie Becart:
pick up
</t>
        </r>
      </text>
    </comment>
    <comment ref="V87" authorId="0" shapeId="0" xr:uid="{00000000-0006-0000-0600-00003A000000}">
      <text>
        <r>
          <rPr>
            <sz val="10"/>
            <color rgb="FF000000"/>
            <rFont val="Arial"/>
            <family val="2"/>
            <charset val="1"/>
          </rPr>
          <t xml:space="preserve">Valérie Becart:
200210: 62,89
200211: 73,4
</t>
        </r>
      </text>
    </comment>
    <comment ref="AN89" authorId="0" shapeId="0" xr:uid="{00000000-0006-0000-0600-00003B000000}">
      <text>
        <r>
          <rPr>
            <sz val="10"/>
            <color rgb="FF000000"/>
            <rFont val="Arial"/>
            <family val="2"/>
            <charset val="1"/>
          </rPr>
          <t>Valérie Becart:
breguiboul</t>
        </r>
      </text>
    </comment>
    <comment ref="AF91" authorId="0" shapeId="0" xr:uid="{00000000-0006-0000-0600-00003C000000}">
      <text>
        <r>
          <rPr>
            <sz val="10"/>
            <color rgb="FF000000"/>
            <rFont val="Arial"/>
            <family val="2"/>
            <charset val="1"/>
          </rPr>
          <t>Valérie Becart:
remboursement impayé</t>
        </r>
      </text>
    </comment>
    <comment ref="V94" authorId="0" shapeId="0" xr:uid="{00000000-0006-0000-0600-00003D000000}">
      <text>
        <r>
          <rPr>
            <sz val="10"/>
            <color rgb="FF000000"/>
            <rFont val="Arial"/>
            <family val="2"/>
            <charset val="1"/>
          </rPr>
          <t xml:space="preserve">Valérie Becart:
200213: -131,13
200214: -203,11
190912: 120,58
200215: 26,65
200216: 26,19
</t>
        </r>
      </text>
    </comment>
    <comment ref="AN94" authorId="0" shapeId="0" xr:uid="{00000000-0006-0000-0600-00003E000000}">
      <text>
        <r>
          <rPr>
            <sz val="10"/>
            <color rgb="FF000000"/>
            <rFont val="Arial"/>
            <family val="2"/>
            <charset val="1"/>
          </rPr>
          <t>Valérie Becart:
nespresso</t>
        </r>
      </text>
    </comment>
    <comment ref="AP95" authorId="0" shapeId="0" xr:uid="{00000000-0006-0000-0600-00003F000000}">
      <text>
        <r>
          <rPr>
            <sz val="10"/>
            <color rgb="FF000000"/>
            <rFont val="Arial"/>
            <family val="2"/>
            <charset val="1"/>
          </rPr>
          <t>Valérie Becart:
is 1er trim</t>
        </r>
      </text>
    </comment>
    <comment ref="AN97" authorId="0" shapeId="0" xr:uid="{00000000-0006-0000-0600-000040000000}">
      <text>
        <r>
          <rPr>
            <sz val="10"/>
            <color rgb="FF000000"/>
            <rFont val="Arial"/>
            <family val="2"/>
            <charset val="1"/>
          </rPr>
          <t>Valérie Becart:
carto</t>
        </r>
      </text>
    </comment>
    <comment ref="AP97" authorId="0" shapeId="0" xr:uid="{00000000-0006-0000-0600-000041000000}">
      <text>
        <r>
          <rPr>
            <sz val="10"/>
            <color rgb="FF000000"/>
            <rFont val="Arial"/>
            <family val="2"/>
            <charset val="1"/>
          </rPr>
          <t xml:space="preserve">Valérie Becart:
urssaf 02/20
</t>
        </r>
      </text>
    </comment>
    <comment ref="AN98" authorId="0" shapeId="0" xr:uid="{00000000-0006-0000-0600-000042000000}">
      <text>
        <r>
          <rPr>
            <sz val="10"/>
            <color rgb="FF000000"/>
            <rFont val="Arial"/>
            <family val="2"/>
            <charset val="1"/>
          </rPr>
          <t>Valérie Becart:
cartotheque</t>
        </r>
      </text>
    </comment>
    <comment ref="AR98" authorId="0" shapeId="0" xr:uid="{00000000-0006-0000-0600-000043000000}">
      <text>
        <r>
          <rPr>
            <sz val="10"/>
            <color rgb="FF000000"/>
            <rFont val="Arial"/>
            <family val="2"/>
            <charset val="1"/>
          </rPr>
          <t>Valérie Becart:
gant</t>
        </r>
      </text>
    </comment>
    <comment ref="AJ99" authorId="0" shapeId="0" xr:uid="{00000000-0006-0000-0600-000044000000}">
      <text>
        <r>
          <rPr>
            <sz val="10"/>
            <color rgb="FF000000"/>
            <rFont val="Arial"/>
            <family val="2"/>
            <charset val="1"/>
          </rPr>
          <t xml:space="preserve">Valérie Becart:
leasecom assur prêt caisse
</t>
        </r>
      </text>
    </comment>
    <comment ref="AN99" authorId="0" shapeId="0" xr:uid="{00000000-0006-0000-0600-000045000000}">
      <text>
        <r>
          <rPr>
            <sz val="10"/>
            <color rgb="FF000000"/>
            <rFont val="Arial"/>
            <family val="2"/>
            <charset val="1"/>
          </rPr>
          <t>Valérie Becart:
carto</t>
        </r>
      </text>
    </comment>
    <comment ref="AN100" authorId="0" shapeId="0" xr:uid="{00000000-0006-0000-0600-000046000000}">
      <text>
        <r>
          <rPr>
            <sz val="10"/>
            <color rgb="FF000000"/>
            <rFont val="Arial"/>
            <family val="2"/>
            <charset val="1"/>
          </rPr>
          <t>Valérie Becart:
carto</t>
        </r>
      </text>
    </comment>
    <comment ref="V101" authorId="0" shapeId="0" xr:uid="{00000000-0006-0000-0600-000047000000}">
      <text>
        <r>
          <rPr>
            <sz val="10"/>
            <color rgb="FF000000"/>
            <rFont val="Arial"/>
            <family val="2"/>
            <charset val="1"/>
          </rPr>
          <t xml:space="preserve">Valérie Becart
200215: 44,95
191005: 96,96
200302: 36,22
200303: 63
200304: -22,5
</t>
        </r>
      </text>
    </comment>
    <comment ref="AF101" authorId="0" shapeId="0" xr:uid="{00000000-0006-0000-0600-000048000000}">
      <text>
        <r>
          <rPr>
            <sz val="10"/>
            <color rgb="FF000000"/>
            <rFont val="Arial"/>
            <family val="2"/>
            <charset val="1"/>
          </rPr>
          <t>Virmt nickel</t>
        </r>
      </text>
    </comment>
    <comment ref="AH101" authorId="0" shapeId="0" xr:uid="{00000000-0006-0000-0600-000049000000}">
      <text>
        <r>
          <rPr>
            <sz val="10"/>
            <color rgb="FF000000"/>
            <rFont val="Arial"/>
            <family val="2"/>
            <charset val="1"/>
          </rPr>
          <t>Valérie Becart:
virmt depot 500 depuis le ca</t>
        </r>
      </text>
    </comment>
    <comment ref="AN103" authorId="0" shapeId="0" xr:uid="{00000000-0006-0000-0600-00004A000000}">
      <text>
        <r>
          <rPr>
            <sz val="10"/>
            <color rgb="FF000000"/>
            <rFont val="Arial"/>
            <family val="2"/>
            <charset val="1"/>
          </rPr>
          <t>Valérie Becart:
nhoss</t>
        </r>
      </text>
    </comment>
    <comment ref="AN105" authorId="0" shapeId="0" xr:uid="{00000000-0006-0000-0600-00004B000000}">
      <text>
        <r>
          <rPr>
            <sz val="10"/>
            <color rgb="FF000000"/>
            <rFont val="Arial"/>
            <family val="2"/>
            <charset val="1"/>
          </rPr>
          <t>Valérie Becart:
protabac</t>
        </r>
      </text>
    </comment>
    <comment ref="V108" authorId="0" shapeId="0" xr:uid="{00000000-0006-0000-0600-00004C000000}">
      <text>
        <r>
          <rPr>
            <sz val="10"/>
            <color rgb="FF000000"/>
            <rFont val="Arial"/>
            <family val="2"/>
            <charset val="1"/>
          </rPr>
          <t xml:space="preserve">Valérie Becart:
200302: 44,14
200306: 55,8
</t>
        </r>
      </text>
    </comment>
    <comment ref="S109" authorId="0" shapeId="0" xr:uid="{00000000-0006-0000-0600-00004D000000}">
      <text>
        <r>
          <rPr>
            <sz val="10"/>
            <color rgb="FF000000"/>
            <rFont val="Arial"/>
            <family val="2"/>
            <charset val="1"/>
          </rPr>
          <t xml:space="preserve">Erreur de total sur le bordereau de depot soit 4x50
6x20=120 et non 180
6x10
Soit in total de 380 et non 440 d’ou la rectif de -60 euros de la banque
</t>
        </r>
      </text>
    </comment>
    <comment ref="AP110" authorId="0" shapeId="0" xr:uid="{00000000-0006-0000-0600-00004E000000}">
      <text>
        <r>
          <rPr>
            <sz val="10"/>
            <color rgb="FF000000"/>
            <rFont val="Arial"/>
            <family val="2"/>
            <charset val="1"/>
          </rPr>
          <t>Valérie Becart:
sogexcom 1er t salaire</t>
        </r>
      </text>
    </comment>
    <comment ref="AP112" authorId="0" shapeId="0" xr:uid="{00000000-0006-0000-0600-00004F000000}">
      <text>
        <r>
          <rPr>
            <sz val="10"/>
            <color rgb="FF000000"/>
            <rFont val="Arial"/>
            <family val="2"/>
            <charset val="1"/>
          </rPr>
          <t>Valérie Becart:
aismt</t>
        </r>
      </text>
    </comment>
    <comment ref="AB113" authorId="0" shapeId="0" xr:uid="{00000000-0006-0000-0600-000050000000}">
      <text>
        <r>
          <rPr>
            <sz val="10"/>
            <color rgb="FF000000"/>
            <rFont val="Arial"/>
            <family val="2"/>
            <charset val="1"/>
          </rPr>
          <t xml:space="preserve">Valérie Becart:
pmu
</t>
        </r>
      </text>
    </comment>
    <comment ref="AL113" authorId="0" shapeId="0" xr:uid="{00000000-0006-0000-0600-000051000000}">
      <text>
        <r>
          <rPr>
            <sz val="10"/>
            <color rgb="FF000000"/>
            <rFont val="Arial"/>
            <family val="2"/>
            <charset val="1"/>
          </rPr>
          <t>Valérie Becart:
tango mars</t>
        </r>
      </text>
    </comment>
    <comment ref="AP113" authorId="0" shapeId="0" xr:uid="{00000000-0006-0000-0600-000052000000}">
      <text>
        <r>
          <rPr>
            <sz val="10"/>
            <color rgb="FF000000"/>
            <rFont val="Arial"/>
            <family val="2"/>
            <charset val="1"/>
          </rPr>
          <t xml:space="preserve">Valérie Becart:
sogexcom 03/20
</t>
        </r>
      </text>
    </comment>
    <comment ref="V123" authorId="0" shapeId="0" xr:uid="{00000000-0006-0000-0600-000053000000}">
      <text>
        <r>
          <rPr>
            <sz val="10"/>
            <color rgb="FF000000"/>
            <rFont val="Arial"/>
            <family val="2"/>
            <charset val="1"/>
          </rPr>
          <t xml:space="preserve">Valérie Becart:
200308: -36,22
200309: 58,3
</t>
        </r>
      </text>
    </comment>
    <comment ref="AN123" authorId="0" shapeId="0" xr:uid="{00000000-0006-0000-0600-000054000000}">
      <text>
        <r>
          <rPr>
            <sz val="10"/>
            <color rgb="FF000000"/>
            <rFont val="Arial"/>
            <family val="2"/>
            <charset val="1"/>
          </rPr>
          <t>Valérie Becart:
la carterie</t>
        </r>
      </text>
    </comment>
    <comment ref="AN125" authorId="0" shapeId="0" xr:uid="{00000000-0006-0000-0600-000055000000}">
      <text>
        <r>
          <rPr>
            <sz val="10"/>
            <color rgb="FF000000"/>
            <rFont val="Arial"/>
            <family val="2"/>
            <charset val="1"/>
          </rPr>
          <t>Valérie Becart:
cely</t>
        </r>
      </text>
    </comment>
    <comment ref="AN128" authorId="0" shapeId="0" xr:uid="{00000000-0006-0000-0600-000056000000}">
      <text>
        <r>
          <rPr>
            <sz val="10"/>
            <color rgb="FF000000"/>
            <rFont val="Arial"/>
            <family val="2"/>
            <charset val="1"/>
          </rPr>
          <t>Valérie Becart:
pick up 02</t>
        </r>
      </text>
    </comment>
    <comment ref="U130" authorId="0" shapeId="0" xr:uid="{00000000-0006-0000-0600-000057000000}">
      <text>
        <r>
          <rPr>
            <sz val="10"/>
            <color rgb="FF000000"/>
            <rFont val="Arial"/>
            <family val="2"/>
            <charset val="1"/>
          </rPr>
          <t xml:space="preserve">Valérie Becart:
191205: 22,7
200311: -58,03
191212: 38,26
200312: 45,5
</t>
        </r>
      </text>
    </comment>
    <comment ref="AN130" authorId="0" shapeId="0" xr:uid="{00000000-0006-0000-0600-000058000000}">
      <text>
        <r>
          <rPr>
            <sz val="10"/>
            <color rgb="FF000000"/>
            <rFont val="Arial"/>
            <family val="2"/>
            <charset val="1"/>
          </rPr>
          <t xml:space="preserve">Valérie Becart:
breguiboul
</t>
        </r>
      </text>
    </comment>
    <comment ref="AR131" authorId="0" shapeId="0" xr:uid="{00000000-0006-0000-0600-000059000000}">
      <text>
        <r>
          <rPr>
            <sz val="10"/>
            <color rgb="FF000000"/>
            <rFont val="Arial"/>
            <family val="2"/>
            <charset val="1"/>
          </rPr>
          <t>Valérie Becart:
cryokin gants</t>
        </r>
      </text>
    </comment>
    <comment ref="AP136" authorId="0" shapeId="0" xr:uid="{00000000-0006-0000-0600-00005A000000}">
      <text>
        <r>
          <rPr>
            <sz val="10"/>
            <color rgb="FF000000"/>
            <rFont val="Arial"/>
            <family val="2"/>
            <charset val="1"/>
          </rPr>
          <t xml:space="preserve">Valérie Becart:
urssaf 03/20
</t>
        </r>
      </text>
    </comment>
    <comment ref="V137" authorId="0" shapeId="0" xr:uid="{00000000-0006-0000-0600-00005B000000}">
      <text>
        <r>
          <rPr>
            <sz val="10"/>
            <color rgb="FF000000"/>
            <rFont val="Arial"/>
            <family val="2"/>
            <charset val="1"/>
          </rPr>
          <t xml:space="preserve">Valérie Becart:
191209: 100,64
200105: 15,14
200403: 53,93
</t>
        </r>
      </text>
    </comment>
    <comment ref="AN137" authorId="0" shapeId="0" xr:uid="{00000000-0006-0000-0600-00005C000000}">
      <text>
        <r>
          <rPr>
            <sz val="10"/>
            <color rgb="FF000000"/>
            <rFont val="Arial"/>
            <family val="2"/>
            <charset val="1"/>
          </rPr>
          <t>Valérie Becart:
logic</t>
        </r>
      </text>
    </comment>
    <comment ref="AP137" authorId="0" shapeId="0" xr:uid="{00000000-0006-0000-0600-00005D000000}">
      <text>
        <r>
          <rPr>
            <sz val="10"/>
            <color rgb="FF000000"/>
            <rFont val="Arial"/>
            <family val="2"/>
            <charset val="1"/>
          </rPr>
          <t>Valérie Becart:
ag2r</t>
        </r>
      </text>
    </comment>
    <comment ref="AB144" authorId="0" shapeId="0" xr:uid="{00000000-0006-0000-0600-00005E000000}">
      <text>
        <r>
          <rPr>
            <sz val="10"/>
            <color rgb="FF000000"/>
            <rFont val="Arial"/>
            <family val="2"/>
            <charset val="1"/>
          </rPr>
          <t xml:space="preserve">Valérie Becart:
erreur j ai fait un virement alors que fdj devait me virer
</t>
        </r>
      </text>
    </comment>
    <comment ref="AN145" authorId="0" shapeId="0" xr:uid="{00000000-0006-0000-0600-00005F000000}">
      <text>
        <r>
          <rPr>
            <sz val="10"/>
            <color rgb="FF000000"/>
            <rFont val="Arial"/>
            <family val="2"/>
            <charset val="1"/>
          </rPr>
          <t>Valérie Becart:
nhoss</t>
        </r>
      </text>
    </comment>
    <comment ref="AP145" authorId="0" shapeId="0" xr:uid="{00000000-0006-0000-0600-000060000000}">
      <text>
        <r>
          <rPr>
            <sz val="10"/>
            <color rgb="FF000000"/>
            <rFont val="Arial"/>
            <family val="2"/>
            <charset val="1"/>
          </rPr>
          <t>Valérie Becart:
lainiere masques</t>
        </r>
      </text>
    </comment>
    <comment ref="AN146" authorId="0" shapeId="0" xr:uid="{00000000-0006-0000-0600-000061000000}">
      <text>
        <r>
          <rPr>
            <sz val="10"/>
            <color rgb="FF000000"/>
            <rFont val="Arial"/>
            <family val="2"/>
            <charset val="1"/>
          </rPr>
          <t>Valérie Becart:
logic</t>
        </r>
      </text>
    </comment>
    <comment ref="AN147" authorId="0" shapeId="0" xr:uid="{00000000-0006-0000-0600-000062000000}">
      <text>
        <r>
          <rPr>
            <sz val="10"/>
            <color rgb="FF000000"/>
            <rFont val="Arial"/>
            <family val="2"/>
            <charset val="1"/>
          </rPr>
          <t>Valérie Becart:
marty</t>
        </r>
      </text>
    </comment>
    <comment ref="AP148" authorId="0" shapeId="0" xr:uid="{00000000-0006-0000-0600-000063000000}">
      <text>
        <r>
          <rPr>
            <sz val="10"/>
            <color rgb="FF000000"/>
            <rFont val="Arial"/>
            <family val="2"/>
            <charset val="1"/>
          </rPr>
          <t>Valérie Becart:
aide d'etat covid</t>
        </r>
      </text>
    </comment>
    <comment ref="AN150" authorId="0" shapeId="0" xr:uid="{00000000-0006-0000-0600-000064000000}">
      <text>
        <r>
          <rPr>
            <sz val="10"/>
            <color rgb="FF000000"/>
            <rFont val="Arial"/>
            <family val="2"/>
            <charset val="1"/>
          </rPr>
          <t xml:space="preserve">Valérie Becart:
marty
</t>
        </r>
      </text>
    </comment>
    <comment ref="V151" authorId="0" shapeId="0" xr:uid="{00000000-0006-0000-0600-000065000000}">
      <text>
        <r>
          <rPr>
            <sz val="10"/>
            <color rgb="FF000000"/>
            <rFont val="Arial"/>
            <family val="2"/>
            <charset val="1"/>
          </rPr>
          <t xml:space="preserve">Valérie Becart:
200105: 15,54
200105: 15,54
200110: 22,43
200406: 118,25
200407: 41,69
</t>
        </r>
      </text>
    </comment>
    <comment ref="AP151" authorId="0" shapeId="0" xr:uid="{00000000-0006-0000-0600-000066000000}">
      <text>
        <r>
          <rPr>
            <sz val="10"/>
            <color rgb="FF000000"/>
            <rFont val="Arial"/>
            <family val="2"/>
            <charset val="1"/>
          </rPr>
          <t>Valérie Becart:
sogex 04</t>
        </r>
      </text>
    </comment>
    <comment ref="AN152" authorId="0" shapeId="0" xr:uid="{00000000-0006-0000-0600-000067000000}">
      <text>
        <r>
          <rPr>
            <sz val="10"/>
            <color rgb="FF000000"/>
            <rFont val="Arial"/>
            <family val="2"/>
            <charset val="1"/>
          </rPr>
          <t xml:space="preserve">Valérie Becart:
marty
</t>
        </r>
      </text>
    </comment>
    <comment ref="AP152" authorId="0" shapeId="0" xr:uid="{00000000-0006-0000-0600-000068000000}">
      <text>
        <r>
          <rPr>
            <sz val="10"/>
            <color rgb="FF000000"/>
            <rFont val="Arial"/>
            <family val="2"/>
            <charset val="1"/>
          </rPr>
          <t xml:space="preserve">Valérie Becart:
1160,35 + 94,81
</t>
        </r>
      </text>
    </comment>
    <comment ref="R162" authorId="0" shapeId="0" xr:uid="{00000000-0006-0000-0600-000069000000}">
      <text>
        <r>
          <rPr>
            <sz val="10"/>
            <color rgb="FF000000"/>
            <rFont val="Arial"/>
            <family val="2"/>
            <charset val="1"/>
          </rPr>
          <t xml:space="preserve">Valérie Becart:
1010+80 erreur du CA lors de saisie montant
</t>
        </r>
      </text>
    </comment>
    <comment ref="AR162" authorId="0" shapeId="0" xr:uid="{00000000-0006-0000-0600-00006A000000}">
      <text>
        <r>
          <rPr>
            <sz val="10"/>
            <color rgb="FF000000"/>
            <rFont val="Arial"/>
            <family val="2"/>
            <charset val="1"/>
          </rPr>
          <t>Valérie Becart:
gant</t>
        </r>
      </text>
    </comment>
    <comment ref="AN167" authorId="0" shapeId="0" xr:uid="{00000000-0006-0000-0600-00006B000000}">
      <text>
        <r>
          <rPr>
            <sz val="10"/>
            <color rgb="FF000000"/>
            <rFont val="Arial"/>
            <family val="2"/>
            <charset val="1"/>
          </rPr>
          <t>Valérie Becart:
pick up mars</t>
        </r>
      </text>
    </comment>
    <comment ref="AN174" authorId="0" shapeId="0" xr:uid="{00000000-0006-0000-0600-00006C000000}">
      <text>
        <r>
          <rPr>
            <sz val="10"/>
            <color rgb="FF000000"/>
            <rFont val="Arial"/>
            <family val="2"/>
            <charset val="1"/>
          </rPr>
          <t>Valérie Becart:
nhoss</t>
        </r>
      </text>
    </comment>
    <comment ref="V175" authorId="0" shapeId="0" xr:uid="{00000000-0006-0000-0600-00006D000000}">
      <text>
        <r>
          <rPr>
            <sz val="10"/>
            <color rgb="FF000000"/>
            <rFont val="Arial"/>
            <family val="2"/>
            <charset val="1"/>
          </rPr>
          <t>Valérie Becart:
com 2e sem 2019
presstali</t>
        </r>
      </text>
    </comment>
    <comment ref="AJ175" authorId="0" shapeId="0" xr:uid="{00000000-0006-0000-0600-00006E000000}">
      <text>
        <r>
          <rPr>
            <sz val="10"/>
            <color rgb="FF000000"/>
            <rFont val="Arial"/>
            <family val="2"/>
            <charset val="1"/>
          </rPr>
          <t>Valérie Becart:
bsm</t>
        </r>
      </text>
    </comment>
    <comment ref="AP175" authorId="0" shapeId="0" xr:uid="{00000000-0006-0000-0600-00006F000000}">
      <text>
        <r>
          <rPr>
            <sz val="10"/>
            <color rgb="FF000000"/>
            <rFont val="Arial"/>
            <family val="2"/>
            <charset val="1"/>
          </rPr>
          <t>Valérie Becart:
rembrsmt chomage partiel vero pour avril du 1er avril au 3 mai</t>
        </r>
      </text>
    </comment>
    <comment ref="AN176" authorId="0" shapeId="0" xr:uid="{00000000-0006-0000-0600-000070000000}">
      <text>
        <r>
          <rPr>
            <sz val="10"/>
            <color rgb="FF000000"/>
            <rFont val="Arial"/>
            <family val="2"/>
            <charset val="1"/>
          </rPr>
          <t>Valérie Becart:
krfr</t>
        </r>
      </text>
    </comment>
    <comment ref="R178" authorId="0" shapeId="0" xr:uid="{00000000-0006-0000-0600-000071000000}">
      <text>
        <r>
          <rPr>
            <sz val="10"/>
            <color rgb="FF000000"/>
            <rFont val="Arial"/>
            <family val="2"/>
            <charset val="1"/>
          </rPr>
          <t xml:space="preserve">Valérie Becart:
1780-60 ERREUR DE SAISIE DU CA
</t>
        </r>
      </text>
    </comment>
    <comment ref="AP178" authorId="0" shapeId="0" xr:uid="{00000000-0006-0000-0600-000072000000}">
      <text>
        <r>
          <rPr>
            <sz val="10"/>
            <color rgb="FF000000"/>
            <rFont val="Arial"/>
            <family val="2"/>
            <charset val="1"/>
          </rPr>
          <t>Valérie Becart:
urssaf avril</t>
        </r>
      </text>
    </comment>
    <comment ref="V181" authorId="0" shapeId="0" xr:uid="{00000000-0006-0000-0600-000073000000}">
      <text>
        <r>
          <rPr>
            <sz val="10"/>
            <color rgb="FF000000"/>
            <rFont val="Arial"/>
            <family val="2"/>
            <charset val="1"/>
          </rPr>
          <t xml:space="preserve">Valérie Becart:
220204: 108,65
200216: 242,68
</t>
        </r>
      </text>
    </comment>
    <comment ref="AR181" authorId="0" shapeId="0" xr:uid="{00000000-0006-0000-0600-000074000000}">
      <text>
        <r>
          <rPr>
            <sz val="10"/>
            <color rgb="FF000000"/>
            <rFont val="Arial"/>
            <family val="2"/>
            <charset val="1"/>
          </rPr>
          <t xml:space="preserve">Valérie Becart:
corde
</t>
        </r>
      </text>
    </comment>
    <comment ref="AN182" authorId="0" shapeId="0" xr:uid="{00000000-0006-0000-0600-000075000000}">
      <text>
        <r>
          <rPr>
            <sz val="10"/>
            <color rgb="FF000000"/>
            <rFont val="Arial"/>
            <family val="2"/>
            <charset val="1"/>
          </rPr>
          <t>Valérie Becart:
nespresso</t>
        </r>
      </text>
    </comment>
    <comment ref="AN185" authorId="0" shapeId="0" xr:uid="{00000000-0006-0000-0600-000076000000}">
      <text>
        <r>
          <rPr>
            <sz val="10"/>
            <color rgb="FF000000"/>
            <rFont val="Arial"/>
            <family val="2"/>
            <charset val="1"/>
          </rPr>
          <t>Valérie Becart:
fimar</t>
        </r>
      </text>
    </comment>
    <comment ref="V188" authorId="0" shapeId="0" xr:uid="{00000000-0006-0000-0600-000077000000}">
      <text>
        <r>
          <rPr>
            <sz val="10"/>
            <color rgb="FF000000"/>
            <rFont val="Arial"/>
            <family val="2"/>
            <charset val="1"/>
          </rPr>
          <t xml:space="preserve">Valérie Becart:
200504: 17,72
200505: 22,5
</t>
        </r>
      </text>
    </comment>
    <comment ref="AB191" authorId="0" shapeId="0" xr:uid="{00000000-0006-0000-0600-000078000000}">
      <text>
        <r>
          <rPr>
            <sz val="10"/>
            <color rgb="FF000000"/>
            <rFont val="Arial"/>
            <family val="2"/>
            <charset val="1"/>
          </rPr>
          <t xml:space="preserve">Valérie Becart:
pmu
</t>
        </r>
      </text>
    </comment>
    <comment ref="AL191" authorId="0" shapeId="0" xr:uid="{00000000-0006-0000-0600-000079000000}">
      <text>
        <r>
          <rPr>
            <sz val="10"/>
            <color rgb="FF000000"/>
            <rFont val="Arial"/>
            <family val="2"/>
            <charset val="1"/>
          </rPr>
          <t>Valérie Becart:
tango mai</t>
        </r>
      </text>
    </comment>
    <comment ref="AP191" authorId="0" shapeId="0" xr:uid="{00000000-0006-0000-0600-00007A000000}">
      <text>
        <r>
          <rPr>
            <sz val="10"/>
            <color rgb="FF000000"/>
            <rFont val="Arial"/>
            <family val="2"/>
            <charset val="1"/>
          </rPr>
          <t>Valérie Becart:
sogex 05</t>
        </r>
      </text>
    </comment>
    <comment ref="V203" authorId="0" shapeId="0" xr:uid="{00000000-0006-0000-0600-00007B000000}">
      <text>
        <r>
          <rPr>
            <sz val="10"/>
            <color rgb="FF000000"/>
            <rFont val="Arial"/>
            <family val="2"/>
            <charset val="1"/>
          </rPr>
          <t xml:space="preserve">Valérie Becart:
200210: 31,34
200507; 56,08
200508: 13,48
</t>
        </r>
      </text>
    </comment>
    <comment ref="AF204" authorId="0" shapeId="0" xr:uid="{00000000-0006-0000-0600-00007C000000}">
      <text>
        <r>
          <rPr>
            <sz val="10"/>
            <color rgb="FF000000"/>
            <rFont val="Arial"/>
            <family val="2"/>
            <charset val="1"/>
          </rPr>
          <t>Valérie Becart:
remboursement location TPE mars avril mai</t>
        </r>
      </text>
    </comment>
    <comment ref="AN204" authorId="0" shapeId="0" xr:uid="{00000000-0006-0000-0600-00007D000000}">
      <text>
        <r>
          <rPr>
            <sz val="10"/>
            <color rgb="FF000000"/>
            <rFont val="Arial"/>
            <family val="2"/>
            <charset val="1"/>
          </rPr>
          <t>Valérie Becart:
pick up 04</t>
        </r>
      </text>
    </comment>
    <comment ref="AF209" authorId="0" shapeId="0" xr:uid="{00000000-0006-0000-0600-00007E000000}">
      <text>
        <r>
          <rPr>
            <sz val="10"/>
            <color rgb="FF000000"/>
            <rFont val="Arial"/>
            <family val="2"/>
            <charset val="1"/>
          </rPr>
          <t>Valérie Becart:
regul sur caisse du 19/5
en attente controle</t>
        </r>
      </text>
    </comment>
    <comment ref="V210" authorId="0" shapeId="0" xr:uid="{00000000-0006-0000-0600-00007F000000}">
      <text>
        <r>
          <rPr>
            <sz val="10"/>
            <color rgb="FF000000"/>
            <rFont val="Arial"/>
            <family val="2"/>
            <charset val="1"/>
          </rPr>
          <t xml:space="preserve">Valérie Becart:
200510: -70,74
200508: 7,19
</t>
        </r>
      </text>
    </comment>
    <comment ref="AN212" authorId="0" shapeId="0" xr:uid="{00000000-0006-0000-0600-000080000000}">
      <text>
        <r>
          <rPr>
            <sz val="10"/>
            <color rgb="FF000000"/>
            <rFont val="Arial"/>
            <family val="2"/>
            <charset val="1"/>
          </rPr>
          <t>Valérie Becart:
carrefour</t>
        </r>
      </text>
    </comment>
    <comment ref="AN213" authorId="0" shapeId="0" xr:uid="{00000000-0006-0000-0600-000081000000}">
      <text>
        <r>
          <rPr>
            <sz val="10"/>
            <color rgb="FF000000"/>
            <rFont val="Arial"/>
            <family val="2"/>
            <charset val="1"/>
          </rPr>
          <t>Valérie Becart:
nhoss</t>
        </r>
      </text>
    </comment>
    <comment ref="AP213" authorId="0" shapeId="0" xr:uid="{00000000-0006-0000-0600-000082000000}">
      <text>
        <r>
          <rPr>
            <sz val="10"/>
            <color rgb="FF000000"/>
            <rFont val="Arial"/>
            <family val="2"/>
            <charset val="1"/>
          </rPr>
          <t>Valérie Becart:
acompte IS</t>
        </r>
      </text>
    </comment>
    <comment ref="AP214" authorId="0" shapeId="0" xr:uid="{00000000-0006-0000-0600-000083000000}">
      <text>
        <r>
          <rPr>
            <sz val="10"/>
            <color rgb="FF000000"/>
            <rFont val="Arial"/>
            <family val="2"/>
            <charset val="1"/>
          </rPr>
          <t xml:space="preserve">Valérie Becart:
urssaf 05/20
</t>
        </r>
      </text>
    </comment>
    <comment ref="AR215" authorId="0" shapeId="0" xr:uid="{00000000-0006-0000-0600-000084000000}">
      <text>
        <r>
          <rPr>
            <sz val="10"/>
            <color rgb="FF000000"/>
            <rFont val="Arial"/>
            <family val="2"/>
            <charset val="1"/>
          </rPr>
          <t>Valérie Becart:
cryokin gants</t>
        </r>
      </text>
    </comment>
    <comment ref="AF217" authorId="0" shapeId="0" xr:uid="{00000000-0006-0000-0600-000085000000}">
      <text>
        <r>
          <rPr>
            <sz val="10"/>
            <color rgb="FF000000"/>
            <rFont val="Arial"/>
            <family val="2"/>
            <charset val="1"/>
          </rPr>
          <t>Valérie Becart:
suite contrôle fx billet pas faux dc remboursement</t>
        </r>
      </text>
    </comment>
    <comment ref="AN218" authorId="0" shapeId="0" xr:uid="{00000000-0006-0000-0600-000086000000}">
      <text>
        <r>
          <rPr>
            <sz val="10"/>
            <color rgb="FF000000"/>
            <rFont val="Arial"/>
            <family val="2"/>
            <charset val="1"/>
          </rPr>
          <t>Valérie Becart:
nespresso</t>
        </r>
      </text>
    </comment>
    <comment ref="AP218" authorId="0" shapeId="0" xr:uid="{00000000-0006-0000-0600-000087000000}">
      <text>
        <r>
          <rPr>
            <sz val="10"/>
            <color rgb="FF000000"/>
            <rFont val="Arial"/>
            <family val="2"/>
            <charset val="1"/>
          </rPr>
          <t>Valérie Becart:
CHOMAGE PARTIEL DOLDE DEBUT MAI</t>
        </r>
      </text>
    </comment>
    <comment ref="AR218" authorId="0" shapeId="0" xr:uid="{00000000-0006-0000-0600-000088000000}">
      <text>
        <r>
          <rPr>
            <sz val="10"/>
            <color rgb="FF000000"/>
            <rFont val="Arial"/>
            <family val="2"/>
            <charset val="1"/>
          </rPr>
          <t>Renouvellement abonnement norton remboursé à cyrille</t>
        </r>
      </text>
    </comment>
    <comment ref="AN221" authorId="0" shapeId="0" xr:uid="{00000000-0006-0000-0600-000089000000}">
      <text>
        <r>
          <rPr>
            <sz val="10"/>
            <color rgb="FF000000"/>
            <rFont val="Arial"/>
            <family val="2"/>
            <charset val="1"/>
          </rPr>
          <t>Valérie Becart:
comptoir du livre</t>
        </r>
      </text>
    </comment>
    <comment ref="AN223" authorId="0" shapeId="0" xr:uid="{00000000-0006-0000-0600-00008A000000}">
      <text>
        <r>
          <rPr>
            <sz val="10"/>
            <color rgb="FF000000"/>
            <rFont val="Arial"/>
            <family val="2"/>
            <charset val="1"/>
          </rPr>
          <t>Valérie Becart:
marty</t>
        </r>
      </text>
    </comment>
    <comment ref="AP226" authorId="0" shapeId="0" xr:uid="{00000000-0006-0000-0600-00008B000000}">
      <text>
        <r>
          <rPr>
            <sz val="10"/>
            <color rgb="FF000000"/>
            <rFont val="Arial"/>
            <family val="2"/>
            <charset val="1"/>
          </rPr>
          <t>Valérie Becart:
sogexcom  fiche de salaire 2eT</t>
        </r>
      </text>
    </comment>
    <comment ref="AP227" authorId="0" shapeId="0" xr:uid="{00000000-0006-0000-0600-00008C000000}">
      <text>
        <r>
          <rPr>
            <sz val="10"/>
            <color rgb="FF000000"/>
            <rFont val="Arial"/>
            <family val="2"/>
            <charset val="1"/>
          </rPr>
          <t>Valérie Becart:
solde impots</t>
        </r>
      </text>
    </comment>
    <comment ref="AL229" authorId="0" shapeId="0" xr:uid="{00000000-0006-0000-0600-00008D000000}">
      <text>
        <r>
          <rPr>
            <sz val="10"/>
            <color rgb="FF000000"/>
            <rFont val="Arial"/>
            <family val="2"/>
            <charset val="1"/>
          </rPr>
          <t>Valérie Becart:
tango juin</t>
        </r>
      </text>
    </comment>
    <comment ref="AP229" authorId="0" shapeId="0" xr:uid="{00000000-0006-0000-0600-00008E000000}">
      <text>
        <r>
          <rPr>
            <sz val="10"/>
            <color rgb="FF000000"/>
            <rFont val="Arial"/>
            <family val="2"/>
            <charset val="1"/>
          </rPr>
          <t>Valérie Becart:
sogex 06</t>
        </r>
      </text>
    </comment>
    <comment ref="AP240" authorId="0" shapeId="0" xr:uid="{00000000-0006-0000-0600-00008F000000}">
      <text>
        <r>
          <rPr>
            <sz val="10"/>
            <color rgb="FF000000"/>
            <rFont val="Arial"/>
            <family val="2"/>
            <charset val="1"/>
          </rPr>
          <t>Valérie Becart:
rappel 20019 soit
250x12(2019) + 6x250(du 1er janv au 31 juin 20)/12
 +250(le mois en cours</t>
        </r>
      </text>
    </comment>
    <comment ref="AN244" authorId="0" shapeId="0" xr:uid="{00000000-0006-0000-0600-000090000000}">
      <text>
        <r>
          <rPr>
            <sz val="10"/>
            <color rgb="FF000000"/>
            <rFont val="Arial"/>
            <family val="2"/>
            <charset val="1"/>
          </rPr>
          <t>Valérie Becart:
pick up mai</t>
        </r>
      </text>
    </comment>
    <comment ref="AJ246" authorId="0" shapeId="0" xr:uid="{00000000-0006-0000-0600-000091000000}">
      <text>
        <r>
          <rPr>
            <sz val="10"/>
            <color rgb="FF000000"/>
            <rFont val="Arial"/>
            <family val="2"/>
            <charset val="1"/>
          </rPr>
          <t>Valérie Becart:
eau</t>
        </r>
      </text>
    </comment>
    <comment ref="AN252" authorId="0" shapeId="0" xr:uid="{00000000-0006-0000-0600-000092000000}">
      <text>
        <r>
          <rPr>
            <sz val="10"/>
            <color rgb="FF000000"/>
            <rFont val="Arial"/>
            <family val="2"/>
            <charset val="1"/>
          </rPr>
          <t>Valérie Becart:
logic</t>
        </r>
      </text>
    </comment>
    <comment ref="AN253" authorId="0" shapeId="0" xr:uid="{00000000-0006-0000-0600-000093000000}">
      <text>
        <r>
          <rPr>
            <sz val="10"/>
            <color rgb="FF000000"/>
            <rFont val="Arial"/>
            <family val="2"/>
            <charset val="1"/>
          </rPr>
          <t>Valérie Becart:
nhoss</t>
        </r>
      </text>
    </comment>
    <comment ref="AP253" authorId="0" shapeId="0" xr:uid="{00000000-0006-0000-0600-000094000000}">
      <text>
        <r>
          <rPr>
            <sz val="10"/>
            <color rgb="FF000000"/>
            <rFont val="Arial"/>
            <family val="2"/>
            <charset val="1"/>
          </rPr>
          <t>Valérie Becart:
urssaf juin</t>
        </r>
      </text>
    </comment>
    <comment ref="AP254" authorId="0" shapeId="0" xr:uid="{00000000-0006-0000-0600-000095000000}">
      <text>
        <r>
          <rPr>
            <sz val="10"/>
            <color rgb="FF000000"/>
            <rFont val="Arial"/>
            <family val="2"/>
            <charset val="1"/>
          </rPr>
          <t xml:space="preserve">Valérie Becart:
ag2r juin
</t>
        </r>
      </text>
    </comment>
    <comment ref="AN257" authorId="0" shapeId="0" xr:uid="{00000000-0006-0000-0600-000096000000}">
      <text>
        <r>
          <rPr>
            <sz val="10"/>
            <color rgb="FF000000"/>
            <rFont val="Arial"/>
            <family val="2"/>
            <charset val="1"/>
          </rPr>
          <t>Valérie Becart:
marty</t>
        </r>
      </text>
    </comment>
    <comment ref="AN258" authorId="0" shapeId="0" xr:uid="{00000000-0006-0000-0600-000097000000}">
      <text>
        <r>
          <rPr>
            <sz val="10"/>
            <color rgb="FF000000"/>
            <rFont val="Arial"/>
            <family val="2"/>
            <charset val="1"/>
          </rPr>
          <t>Valérie Becart:
marty</t>
        </r>
      </text>
    </comment>
    <comment ref="AN266" authorId="0" shapeId="0" xr:uid="{00000000-0006-0000-0600-000098000000}">
      <text>
        <r>
          <rPr>
            <sz val="10"/>
            <color rgb="FF000000"/>
            <rFont val="Arial"/>
            <family val="2"/>
            <charset val="1"/>
          </rPr>
          <t>Valérie Becart:
nardo</t>
        </r>
      </text>
    </comment>
    <comment ref="AD268" authorId="0" shapeId="0" xr:uid="{00000000-0006-0000-0600-000099000000}">
      <text>
        <r>
          <rPr>
            <sz val="10"/>
            <color rgb="FF000000"/>
            <rFont val="Arial"/>
            <family val="2"/>
            <charset val="1"/>
          </rPr>
          <t>Valérie Becart:
edc</t>
        </r>
      </text>
    </comment>
    <comment ref="AP268" authorId="0" shapeId="0" xr:uid="{00000000-0006-0000-0600-00009A000000}">
      <text>
        <r>
          <rPr>
            <sz val="10"/>
            <color rgb="FF000000"/>
            <rFont val="Arial"/>
            <family val="2"/>
            <charset val="1"/>
          </rPr>
          <t xml:space="preserve">Valérie Becart:
sogexcom 07/20
</t>
        </r>
      </text>
    </comment>
    <comment ref="AB269" authorId="0" shapeId="0" xr:uid="{00000000-0006-0000-0600-00009B000000}">
      <text>
        <r>
          <rPr>
            <sz val="10"/>
            <color rgb="FF000000"/>
            <rFont val="Arial"/>
            <family val="2"/>
            <charset val="1"/>
          </rPr>
          <t xml:space="preserve">Valérie Becart:
pmu
</t>
        </r>
      </text>
    </comment>
    <comment ref="AL269" authorId="0" shapeId="0" xr:uid="{00000000-0006-0000-0600-00009C000000}">
      <text>
        <r>
          <rPr>
            <sz val="10"/>
            <color rgb="FF000000"/>
            <rFont val="Arial"/>
            <family val="2"/>
            <charset val="1"/>
          </rPr>
          <t>Valérie Becart:
tango</t>
        </r>
      </text>
    </comment>
    <comment ref="AP281" authorId="0" shapeId="0" xr:uid="{00000000-0006-0000-0600-00009D000000}">
      <text>
        <r>
          <rPr>
            <sz val="10"/>
            <color rgb="FF000000"/>
            <rFont val="Arial"/>
            <family val="2"/>
            <charset val="1"/>
          </rPr>
          <t>Valérie Becart:
rembrsmt rsi 2019
valerie</t>
        </r>
      </text>
    </comment>
    <comment ref="AP282" authorId="0" shapeId="0" xr:uid="{00000000-0006-0000-0600-00009E000000}">
      <text>
        <r>
          <rPr>
            <sz val="10"/>
            <color rgb="FF000000"/>
            <rFont val="Arial"/>
            <family val="2"/>
            <charset val="1"/>
          </rPr>
          <t xml:space="preserve">Valérie Becart:
rsi cyrille
</t>
        </r>
      </text>
    </comment>
    <comment ref="AN283" authorId="0" shapeId="0" xr:uid="{00000000-0006-0000-0600-00009F000000}">
      <text>
        <r>
          <rPr>
            <sz val="10"/>
            <color rgb="FF000000"/>
            <rFont val="Arial"/>
            <family val="2"/>
            <charset val="1"/>
          </rPr>
          <t xml:space="preserve">Valérie Becart:
pick up juin
</t>
        </r>
      </text>
    </comment>
    <comment ref="AP292" authorId="0" shapeId="0" xr:uid="{00000000-0006-0000-0600-0000A0000000}">
      <text>
        <r>
          <rPr>
            <sz val="10"/>
            <color rgb="FF000000"/>
            <rFont val="Arial"/>
            <family val="2"/>
            <charset val="1"/>
          </rPr>
          <t xml:space="preserve">Valérie Becart:
urssaf 07/20
</t>
        </r>
      </text>
    </comment>
    <comment ref="AP294" authorId="0" shapeId="0" xr:uid="{00000000-0006-0000-0600-0000A1000000}">
      <text>
        <r>
          <rPr>
            <sz val="10"/>
            <color rgb="FF000000"/>
            <rFont val="Arial"/>
            <family val="2"/>
            <charset val="1"/>
          </rPr>
          <t>Valérie Becart:
mudetaf</t>
        </r>
      </text>
    </comment>
    <comment ref="AN301" authorId="0" shapeId="0" xr:uid="{00000000-0006-0000-0600-0000A2000000}">
      <text>
        <r>
          <rPr>
            <sz val="10"/>
            <color rgb="FF000000"/>
            <rFont val="Arial"/>
            <family val="2"/>
            <charset val="1"/>
          </rPr>
          <t>Valérie Becart:
krfr</t>
        </r>
      </text>
    </comment>
    <comment ref="AN302" authorId="0" shapeId="0" xr:uid="{00000000-0006-0000-0600-0000A3000000}">
      <text>
        <r>
          <rPr>
            <sz val="10"/>
            <color rgb="FF000000"/>
            <rFont val="Arial"/>
            <family val="2"/>
            <charset val="1"/>
          </rPr>
          <t>Valérie Becart:
nespresso</t>
        </r>
      </text>
    </comment>
    <comment ref="V304" authorId="0" shapeId="0" xr:uid="{00000000-0006-0000-0600-0000A4000000}">
      <text>
        <r>
          <rPr>
            <sz val="10"/>
            <color rgb="FF000000"/>
            <rFont val="Arial"/>
            <family val="2"/>
            <charset val="1"/>
          </rPr>
          <t xml:space="preserve">Valérie Becart:
200504: 363,83
200213: -7,49
200505: 384,74
200505: 6
200805: 5,26
200806: 80,89
200807: 161,78
200808: 80,89
</t>
        </r>
      </text>
    </comment>
    <comment ref="AB308" authorId="0" shapeId="0" xr:uid="{00000000-0006-0000-0600-0000A5000000}">
      <text>
        <r>
          <rPr>
            <sz val="10"/>
            <color rgb="FF000000"/>
            <rFont val="Arial"/>
            <family val="2"/>
            <charset val="1"/>
          </rPr>
          <t xml:space="preserve">Valérie Becart:
pmu
</t>
        </r>
      </text>
    </comment>
    <comment ref="AN308" authorId="0" shapeId="0" xr:uid="{00000000-0006-0000-0600-0000A6000000}">
      <text>
        <r>
          <rPr>
            <sz val="10"/>
            <color rgb="FF000000"/>
            <rFont val="Arial"/>
            <family val="2"/>
            <charset val="1"/>
          </rPr>
          <t xml:space="preserve">Valérie Becart:
200741: 39,6
200742: 291,6
200743: 21,6
200744: 202,19
200745: 0
200746: 265,8
200747: 233,3
200748: 10,8
200749: 199,39
</t>
        </r>
      </text>
    </comment>
    <comment ref="V319" authorId="0" shapeId="0" xr:uid="{00000000-0006-0000-0600-0000A7000000}">
      <text>
        <r>
          <rPr>
            <sz val="10"/>
            <color rgb="FF000000"/>
            <rFont val="Arial"/>
            <family val="2"/>
            <charset val="1"/>
          </rPr>
          <t xml:space="preserve">Valérie Becart:
200507: 26,96
200507: 100,94
</t>
        </r>
      </text>
    </comment>
    <comment ref="AN320" authorId="0" shapeId="0" xr:uid="{00000000-0006-0000-0600-0000A8000000}">
      <text>
        <r>
          <rPr>
            <sz val="10"/>
            <color rgb="FF000000"/>
            <rFont val="Arial"/>
            <family val="2"/>
            <charset val="1"/>
          </rPr>
          <t>Valérie Becart:
bregiboul</t>
        </r>
      </text>
    </comment>
    <comment ref="AJ323" authorId="0" shapeId="0" xr:uid="{00000000-0006-0000-0600-0000A9000000}">
      <text>
        <r>
          <rPr>
            <sz val="10"/>
            <color rgb="FF000000"/>
            <rFont val="Arial"/>
            <family val="2"/>
            <charset val="1"/>
          </rPr>
          <t xml:space="preserve">Valérie Becart:
bsm
</t>
        </r>
      </text>
    </comment>
    <comment ref="V326" authorId="0" shapeId="0" xr:uid="{00000000-0006-0000-0600-0000AA000000}">
      <text>
        <r>
          <rPr>
            <sz val="10"/>
            <color rgb="FF000000"/>
            <rFont val="Arial"/>
            <family val="2"/>
            <charset val="1"/>
          </rPr>
          <t xml:space="preserve">Valérie Becart:
200811: -737,25
200812: -74,76
</t>
        </r>
      </text>
    </comment>
    <comment ref="AN326" authorId="0" shapeId="0" xr:uid="{00000000-0006-0000-0600-0000AB000000}">
      <text>
        <r>
          <rPr>
            <sz val="10"/>
            <color rgb="FF000000"/>
            <rFont val="Arial"/>
            <family val="2"/>
            <charset val="1"/>
          </rPr>
          <t>Valérie Becart:
nhoss</t>
        </r>
      </text>
    </comment>
    <comment ref="AP331" authorId="0" shapeId="0" xr:uid="{00000000-0006-0000-0600-0000AC000000}">
      <text>
        <r>
          <rPr>
            <sz val="10"/>
            <color rgb="FF000000"/>
            <rFont val="Arial"/>
            <family val="2"/>
            <charset val="1"/>
          </rPr>
          <t>Valérie Becart:
ursaff 08</t>
        </r>
      </text>
    </comment>
    <comment ref="AP334" authorId="0" shapeId="0" xr:uid="{00000000-0006-0000-0600-0000AD000000}">
      <text>
        <r>
          <rPr>
            <sz val="10"/>
            <color rgb="FF000000"/>
            <rFont val="Arial"/>
            <family val="2"/>
            <charset val="1"/>
          </rPr>
          <t>Valérie Becart:
acompte is</t>
        </r>
      </text>
    </comment>
    <comment ref="AN337" authorId="0" shapeId="0" xr:uid="{00000000-0006-0000-0600-0000AE000000}">
      <text>
        <r>
          <rPr>
            <sz val="10"/>
            <color rgb="FF000000"/>
            <rFont val="Arial"/>
            <family val="2"/>
            <charset val="1"/>
          </rPr>
          <t>Valérie Becart:
krfr</t>
        </r>
      </text>
    </comment>
    <comment ref="V340" authorId="0" shapeId="0" xr:uid="{00000000-0006-0000-0600-0000AF000000}">
      <text>
        <r>
          <rPr>
            <sz val="10"/>
            <color rgb="FF000000"/>
            <rFont val="Arial"/>
            <family val="2"/>
            <charset val="1"/>
          </rPr>
          <t xml:space="preserve">Valérie Becart:
200903: 22,48
200904: 15,78
</t>
        </r>
      </text>
    </comment>
    <comment ref="AN346" authorId="0" shapeId="0" xr:uid="{00000000-0006-0000-0600-0000B0000000}">
      <text>
        <r>
          <rPr>
            <sz val="10"/>
            <color rgb="FF000000"/>
            <rFont val="Arial"/>
            <family val="2"/>
            <charset val="1"/>
          </rPr>
          <t xml:space="preserve">Valérie Becart:
200845: 204,24
200846: 0
200847: 21,6
200848: 267,66
200849: 28,8
200850: 162,34
200851: 14,4
</t>
        </r>
      </text>
    </comment>
    <comment ref="AN358" authorId="0" shapeId="0" xr:uid="{00000000-0006-0000-0600-0000B1000000}">
      <text>
        <r>
          <rPr>
            <sz val="10"/>
            <color rgb="FF000000"/>
            <rFont val="Arial"/>
            <family val="2"/>
            <charset val="1"/>
          </rPr>
          <t>Valérie Becart:
logic  pro</t>
        </r>
      </text>
    </comment>
    <comment ref="AF359" authorId="0" shapeId="0" xr:uid="{00000000-0006-0000-0600-0000B2000000}">
      <text>
        <r>
          <rPr>
            <sz val="10"/>
            <color rgb="FF000000"/>
            <rFont val="Arial"/>
            <family val="2"/>
            <charset val="1"/>
          </rPr>
          <t>Remborsement tpe 5x27 pour 06 07 08 09 10</t>
        </r>
      </text>
    </comment>
    <comment ref="AN361" authorId="0" shapeId="0" xr:uid="{00000000-0006-0000-0600-0000B3000000}">
      <text>
        <r>
          <rPr>
            <sz val="10"/>
            <color rgb="FF000000"/>
            <rFont val="Arial"/>
            <family val="2"/>
            <charset val="1"/>
          </rPr>
          <t>Valérie Becart:
pick up 08</t>
        </r>
      </text>
    </comment>
    <comment ref="AF363" authorId="0" shapeId="0" xr:uid="{00000000-0006-0000-0600-0000B4000000}">
      <text>
        <r>
          <rPr>
            <sz val="10"/>
            <color rgb="FF000000"/>
            <rFont val="Arial"/>
            <family val="2"/>
            <charset val="1"/>
          </rPr>
          <t>Erreur bq preleve en doublon</t>
        </r>
      </text>
    </comment>
    <comment ref="AF364" authorId="0" shapeId="0" xr:uid="{00000000-0006-0000-0600-0000B5000000}">
      <text>
        <r>
          <rPr>
            <sz val="10"/>
            <color rgb="FF000000"/>
            <rFont val="Arial"/>
            <family val="2"/>
            <charset val="1"/>
          </rPr>
          <t>Errur bq preleve en doublon</t>
        </r>
      </text>
    </comment>
    <comment ref="AP368" authorId="0" shapeId="0" xr:uid="{00000000-0006-0000-0600-0000B6000000}">
      <text>
        <r>
          <rPr>
            <sz val="10"/>
            <color rgb="FF000000"/>
            <rFont val="Arial"/>
            <family val="2"/>
            <charset val="1"/>
          </rPr>
          <t>Taxe fonciere 2020</t>
        </r>
      </text>
    </comment>
    <comment ref="AR368" authorId="0" shapeId="0" xr:uid="{00000000-0006-0000-0600-0000B7000000}">
      <text>
        <r>
          <rPr>
            <sz val="10"/>
            <color rgb="FF000000"/>
            <rFont val="Arial"/>
            <family val="2"/>
            <charset val="1"/>
          </rPr>
          <t>Cotisation assos commercant poulx</t>
        </r>
      </text>
    </comment>
    <comment ref="AP370" authorId="0" shapeId="0" xr:uid="{00000000-0006-0000-0600-0000B8000000}">
      <text>
        <r>
          <rPr>
            <sz val="10"/>
            <color rgb="FF000000"/>
            <rFont val="Arial"/>
            <family val="2"/>
            <charset val="1"/>
          </rPr>
          <t>Valérie Becart:
urssaf</t>
        </r>
      </text>
    </comment>
    <comment ref="AN371" authorId="0" shapeId="0" xr:uid="{00000000-0006-0000-0600-0000B9000000}">
      <text>
        <r>
          <rPr>
            <sz val="10"/>
            <color rgb="FF000000"/>
            <rFont val="Arial"/>
            <family val="2"/>
            <charset val="1"/>
          </rPr>
          <t xml:space="preserve">Valérie Becart:
breguiboul
</t>
        </r>
      </text>
    </comment>
    <comment ref="AP371" authorId="0" shapeId="0" xr:uid="{00000000-0006-0000-0600-0000BA000000}">
      <text>
        <r>
          <rPr>
            <sz val="10"/>
            <color rgb="FF000000"/>
            <rFont val="Arial"/>
            <family val="2"/>
            <charset val="1"/>
          </rPr>
          <t xml:space="preserve">Valérie Becart:
ag2r
</t>
        </r>
      </text>
    </comment>
    <comment ref="AJ374" authorId="0" shapeId="0" xr:uid="{00000000-0006-0000-0600-0000BB000000}">
      <text>
        <r>
          <rPr>
            <sz val="10"/>
            <color rgb="FF000000"/>
            <rFont val="Arial"/>
            <family val="2"/>
            <charset val="1"/>
          </rPr>
          <t>eau</t>
        </r>
      </text>
    </comment>
    <comment ref="AR378" authorId="0" shapeId="0" xr:uid="{00000000-0006-0000-0600-0000BC000000}">
      <text>
        <r>
          <rPr>
            <sz val="10"/>
            <color rgb="FF000000"/>
            <rFont val="Arial"/>
            <family val="2"/>
            <charset val="1"/>
          </rPr>
          <t>Deco noel centrakor</t>
        </r>
      </text>
    </comment>
    <comment ref="AB379" authorId="0" shapeId="0" xr:uid="{00000000-0006-0000-0600-0000BD000000}">
      <text>
        <r>
          <rPr>
            <sz val="10"/>
            <color rgb="FF000000"/>
            <rFont val="Arial"/>
            <family val="2"/>
            <charset val="1"/>
          </rPr>
          <t>Edc fdj</t>
        </r>
      </text>
    </comment>
    <comment ref="AR379" authorId="0" shapeId="0" xr:uid="{00000000-0006-0000-0600-0000BE000000}">
      <text>
        <r>
          <rPr>
            <sz val="10"/>
            <color rgb="FF000000"/>
            <rFont val="Arial"/>
            <family val="2"/>
            <charset val="1"/>
          </rPr>
          <t>Destructeur de doc + fournitures top office</t>
        </r>
      </text>
    </comment>
    <comment ref="AR380" authorId="0" shapeId="0" xr:uid="{00000000-0006-0000-0600-0000BF000000}">
      <text>
        <r>
          <rPr>
            <sz val="10"/>
            <color rgb="FF000000"/>
            <rFont val="Arial"/>
            <family val="2"/>
            <charset val="1"/>
          </rPr>
          <t>Ordi portable pour compta mag boulanger</t>
        </r>
      </text>
    </comment>
    <comment ref="AP381" authorId="0" shapeId="0" xr:uid="{00000000-0006-0000-0600-0000C0000000}">
      <text>
        <r>
          <rPr>
            <sz val="10"/>
            <color rgb="FF000000"/>
            <rFont val="Arial"/>
            <family val="2"/>
            <charset val="1"/>
          </rPr>
          <t>TVA 3e trimestre</t>
        </r>
      </text>
    </comment>
    <comment ref="V385" authorId="0" shapeId="0" xr:uid="{00000000-0006-0000-0600-0000C1000000}">
      <text>
        <r>
          <rPr>
            <sz val="10"/>
            <color rgb="FF000000"/>
            <rFont val="Arial"/>
            <family val="2"/>
            <charset val="1"/>
          </rPr>
          <t>Mlp complement de remuneration 1er semestre</t>
        </r>
      </text>
    </comment>
    <comment ref="AB385" authorId="0" shapeId="0" xr:uid="{00000000-0006-0000-0600-0000C2000000}">
      <text>
        <r>
          <rPr>
            <sz val="10"/>
            <color rgb="FF000000"/>
            <rFont val="Arial"/>
            <family val="2"/>
            <charset val="1"/>
          </rPr>
          <t>Erreur de ma part j ai fait un virement de 331 alors que v est la fdj qui devait  me rembourser</t>
        </r>
      </text>
    </comment>
    <comment ref="AP385" authorId="0" shapeId="0" xr:uid="{00000000-0006-0000-0600-0000C3000000}">
      <text>
        <r>
          <rPr>
            <sz val="10"/>
            <color rgb="FF000000"/>
            <rFont val="Arial"/>
            <family val="2"/>
            <charset val="1"/>
          </rPr>
          <t>Sogexcom 10/20</t>
        </r>
      </text>
    </comment>
    <comment ref="AB386" authorId="0" shapeId="0" xr:uid="{00000000-0006-0000-0600-0000C4000000}">
      <text>
        <r>
          <rPr>
            <sz val="10"/>
            <color rgb="FF000000"/>
            <rFont val="Arial"/>
            <family val="2"/>
            <charset val="1"/>
          </rPr>
          <t>pmu</t>
        </r>
      </text>
    </comment>
    <comment ref="AN386" authorId="0" shapeId="0" xr:uid="{00000000-0006-0000-0600-0000C5000000}">
      <text>
        <r>
          <rPr>
            <sz val="10"/>
            <color rgb="FF000000"/>
            <rFont val="Arial"/>
            <family val="2"/>
            <charset val="1"/>
          </rPr>
          <t xml:space="preserve">Valérie Becart:
200950: 28,8
200951: 122,81
200952: 28,8
200953: 309,53
200954: 99
200955: 634,5
200956: 21,6
200957: 206,56
200958: 32,4
200959: 113,26
200960: 228,86
200961: 20,76
200962: 21,6
</t>
        </r>
      </text>
    </comment>
    <comment ref="V396" authorId="0" shapeId="0" xr:uid="{00000000-0006-0000-0600-0000C6000000}">
      <text>
        <r>
          <rPr>
            <sz val="10"/>
            <color rgb="FF000000"/>
            <rFont val="Arial"/>
            <family val="2"/>
            <charset val="1"/>
          </rPr>
          <t xml:space="preserve"> Acompte En attente facture edc</t>
        </r>
      </text>
    </comment>
    <comment ref="AP397" authorId="0" shapeId="0" xr:uid="{00000000-0006-0000-0600-0000C7000000}">
      <text>
        <r>
          <rPr>
            <sz val="10"/>
            <color rgb="FF000000"/>
            <rFont val="Arial"/>
            <family val="2"/>
            <charset val="1"/>
          </rPr>
          <t>Regul augmentation</t>
        </r>
      </text>
    </comment>
    <comment ref="AP398" authorId="0" shapeId="0" xr:uid="{00000000-0006-0000-0600-0000C8000000}">
      <text>
        <r>
          <rPr>
            <sz val="10"/>
            <color rgb="FF000000"/>
            <rFont val="Arial"/>
            <family val="2"/>
            <charset val="1"/>
          </rPr>
          <t>Coti 4e t vale</t>
        </r>
      </text>
    </comment>
    <comment ref="AN399" authorId="0" shapeId="0" xr:uid="{00000000-0006-0000-0600-0000C9000000}">
      <text>
        <r>
          <rPr>
            <sz val="10"/>
            <color rgb="FF000000"/>
            <rFont val="Arial"/>
            <family val="2"/>
            <charset val="1"/>
          </rPr>
          <t>Pick up 09</t>
        </r>
      </text>
    </comment>
    <comment ref="AP399" authorId="0" shapeId="0" xr:uid="{00000000-0006-0000-0600-0000CA000000}">
      <text>
        <r>
          <rPr>
            <sz val="10"/>
            <color rgb="FF000000"/>
            <rFont val="Arial"/>
            <family val="2"/>
            <charset val="1"/>
          </rPr>
          <t>Coti 4et cyrille</t>
        </r>
      </text>
    </comment>
    <comment ref="AD400" authorId="0" shapeId="0" xr:uid="{00000000-0006-0000-0600-0000CB000000}">
      <text>
        <r>
          <rPr>
            <sz val="10"/>
            <color rgb="FF000000"/>
            <rFont val="Arial"/>
            <family val="2"/>
            <charset val="1"/>
          </rPr>
          <t>Edc en attente facture</t>
        </r>
      </text>
    </comment>
    <comment ref="AP409" authorId="0" shapeId="0" xr:uid="{00000000-0006-0000-0600-0000CC000000}">
      <text>
        <r>
          <rPr>
            <sz val="10"/>
            <color rgb="FF000000"/>
            <rFont val="Arial"/>
            <family val="2"/>
            <charset val="1"/>
          </rPr>
          <t>Urssaf 10</t>
        </r>
      </text>
    </comment>
    <comment ref="A423" authorId="0" shapeId="0" xr:uid="{00000000-0006-0000-0600-0000CD000000}">
      <text>
        <r>
          <rPr>
            <sz val="10"/>
            <color rgb="FF000000"/>
            <rFont val="Arial"/>
            <family val="2"/>
            <charset val="1"/>
          </rPr>
          <t>Ecart -30euros carte paiement dde de remboursement</t>
        </r>
      </text>
    </comment>
    <comment ref="AP423" authorId="0" shapeId="0" xr:uid="{00000000-0006-0000-0600-0000CE000000}">
      <text>
        <r>
          <rPr>
            <sz val="10"/>
            <color rgb="FF000000"/>
            <rFont val="Arial"/>
            <family val="2"/>
            <charset val="1"/>
          </rPr>
          <t>Sogexcom 11/20</t>
        </r>
      </text>
    </comment>
    <comment ref="AB424" authorId="0" shapeId="0" xr:uid="{00000000-0006-0000-0600-0000CF000000}">
      <text>
        <r>
          <rPr>
            <sz val="10"/>
            <color rgb="FF000000"/>
            <rFont val="Arial"/>
            <family val="2"/>
            <charset val="1"/>
          </rPr>
          <t>pmu</t>
        </r>
      </text>
    </comment>
    <comment ref="AL424" authorId="0" shapeId="0" xr:uid="{00000000-0006-0000-0600-0000D0000000}">
      <text>
        <r>
          <rPr>
            <sz val="10"/>
            <color rgb="FF000000"/>
            <rFont val="Arial"/>
            <family val="2"/>
            <charset val="1"/>
          </rPr>
          <t>tcn</t>
        </r>
      </text>
    </comment>
    <comment ref="AN424" authorId="0" shapeId="0" xr:uid="{00000000-0006-0000-0600-0000D1000000}">
      <text>
        <r>
          <rPr>
            <sz val="10"/>
            <color rgb="FF000000"/>
            <rFont val="Arial"/>
            <family val="2"/>
            <charset val="1"/>
          </rPr>
          <t xml:space="preserve">201045 : 57,6
201046 : 94,46
201047 : 69,63
201048 : 247,8
201049 : 22,68
201050 : 258,37
201051 : 18
201052 : 22,68
201053 : 36
201054 : 170,79
201056 : 212,31
201056 : 46,8
201057 : -475,2
201058 : -14,4
</t>
        </r>
      </text>
    </comment>
    <comment ref="AN437" authorId="0" shapeId="0" xr:uid="{00000000-0006-0000-0600-0000D2000000}">
      <text>
        <r>
          <rPr>
            <sz val="10"/>
            <color rgb="FF000000"/>
            <rFont val="Arial"/>
            <family val="2"/>
            <charset val="1"/>
          </rPr>
          <t>Pick up 10</t>
        </r>
      </text>
    </comment>
    <comment ref="AN438" authorId="0" shapeId="0" xr:uid="{00000000-0006-0000-0600-0000D3000000}">
      <text>
        <r>
          <rPr>
            <sz val="10"/>
            <color rgb="FF000000"/>
            <rFont val="Arial"/>
            <family val="2"/>
            <charset val="1"/>
          </rPr>
          <t>krfr</t>
        </r>
      </text>
    </comment>
    <comment ref="A441" authorId="0" shapeId="0" xr:uid="{00000000-0006-0000-0600-0000D4000000}">
      <text>
        <r>
          <rPr>
            <sz val="10"/>
            <color rgb="FF000000"/>
            <rFont val="Arial"/>
            <family val="2"/>
            <charset val="1"/>
          </rPr>
          <t>Erreur caisse fdj
40 euros en mois</t>
        </r>
      </text>
    </comment>
    <comment ref="AN441" authorId="0" shapeId="0" xr:uid="{00000000-0006-0000-0600-0000D5000000}">
      <text>
        <r>
          <rPr>
            <sz val="10"/>
            <color rgb="FF000000"/>
            <rFont val="Arial"/>
            <family val="2"/>
            <charset val="1"/>
          </rPr>
          <t>nespresso</t>
        </r>
      </text>
    </comment>
    <comment ref="V443" authorId="0" shapeId="0" xr:uid="{00000000-0006-0000-0600-0000D6000000}">
      <text>
        <r>
          <rPr>
            <sz val="10"/>
            <color rgb="FF000000"/>
            <rFont val="Arial"/>
            <family val="2"/>
            <charset val="1"/>
          </rPr>
          <t xml:space="preserve">201107 : -35,93
201108 : 17,72
201109 : 14,99
</t>
        </r>
      </text>
    </comment>
    <comment ref="AN445" authorId="0" shapeId="0" xr:uid="{00000000-0006-0000-0600-0000D7000000}">
      <text>
        <r>
          <rPr>
            <sz val="10"/>
            <color rgb="FF000000"/>
            <rFont val="Arial"/>
            <family val="2"/>
            <charset val="1"/>
          </rPr>
          <t>bic</t>
        </r>
      </text>
    </comment>
    <comment ref="AP448" authorId="0" shapeId="0" xr:uid="{00000000-0006-0000-0600-0000D8000000}">
      <text>
        <r>
          <rPr>
            <sz val="10"/>
            <color rgb="FF000000"/>
            <rFont val="Arial"/>
            <family val="2"/>
            <charset val="1"/>
          </rPr>
          <t>10/20 urssaff</t>
        </r>
      </text>
    </comment>
    <comment ref="AP449" authorId="0" shapeId="0" xr:uid="{00000000-0006-0000-0600-0000D9000000}">
      <text>
        <r>
          <rPr>
            <sz val="10"/>
            <color rgb="FF000000"/>
            <rFont val="Arial"/>
            <family val="2"/>
            <charset val="1"/>
          </rPr>
          <t>4e acompte is</t>
        </r>
      </text>
    </comment>
    <comment ref="V450" authorId="0" shapeId="0" xr:uid="{00000000-0006-0000-0600-0000DA000000}">
      <text>
        <r>
          <rPr>
            <sz val="10"/>
            <color rgb="FF000000"/>
            <rFont val="Arial"/>
            <family val="2"/>
            <charset val="1"/>
          </rPr>
          <t xml:space="preserve">201109 : 11,24
201202 : 40,47
</t>
        </r>
      </text>
    </comment>
    <comment ref="AR453" authorId="0" shapeId="0" xr:uid="{00000000-0006-0000-0600-0000DB000000}">
      <text>
        <r>
          <rPr>
            <sz val="10"/>
            <color rgb="FF000000"/>
            <rFont val="Arial"/>
            <family val="2"/>
            <charset val="1"/>
          </rPr>
          <t>Desigual kdo vero</t>
        </r>
      </text>
    </comment>
    <comment ref="V457" authorId="0" shapeId="0" xr:uid="{00000000-0006-0000-0600-0000DC000000}">
      <text>
        <r>
          <rPr>
            <sz val="10"/>
            <color rgb="FF000000"/>
            <rFont val="Arial"/>
            <family val="2"/>
            <charset val="1"/>
          </rPr>
          <t xml:space="preserve">201204 : -17,72
201202 : 47080
201205 : 35,93
</t>
        </r>
      </text>
    </comment>
    <comment ref="AB461" authorId="0" shapeId="0" xr:uid="{00000000-0006-0000-0600-0000DD000000}">
      <text>
        <r>
          <rPr>
            <sz val="10"/>
            <color rgb="FF000000"/>
            <rFont val="Arial"/>
            <family val="2"/>
            <charset val="1"/>
          </rPr>
          <t>Caution pmu</t>
        </r>
      </text>
    </comment>
    <comment ref="AB462" authorId="0" shapeId="0" xr:uid="{00000000-0006-0000-0600-0000DE000000}">
      <text>
        <r>
          <rPr>
            <sz val="10"/>
            <color rgb="FF000000"/>
            <rFont val="Arial"/>
            <family val="2"/>
            <charset val="1"/>
          </rPr>
          <t>pmu</t>
        </r>
      </text>
    </comment>
    <comment ref="AN462" authorId="0" shapeId="0" xr:uid="{00000000-0006-0000-0600-0000DF000000}">
      <text>
        <r>
          <rPr>
            <sz val="10"/>
            <color rgb="FF000000"/>
            <rFont val="Arial"/>
            <family val="2"/>
            <charset val="1"/>
          </rPr>
          <t>Comptoir du livre</t>
        </r>
      </text>
    </comment>
    <comment ref="AP462" authorId="0" shapeId="0" xr:uid="{00000000-0006-0000-0600-0000E0000000}">
      <text>
        <r>
          <rPr>
            <sz val="10"/>
            <color rgb="FF000000"/>
            <rFont val="Arial"/>
            <family val="2"/>
            <charset val="1"/>
          </rPr>
          <t>Sogexcom paye 4e t</t>
        </r>
      </text>
    </comment>
    <comment ref="AN463" authorId="0" shapeId="0" xr:uid="{00000000-0006-0000-0600-0000E1000000}">
      <text>
        <r>
          <rPr>
            <sz val="10"/>
            <color rgb="FF000000"/>
            <rFont val="Arial"/>
            <family val="2"/>
            <charset val="1"/>
          </rPr>
          <t>Comptoir du livre</t>
        </r>
      </text>
    </comment>
    <comment ref="V464" authorId="0" shapeId="0" xr:uid="{00000000-0006-0000-0600-0000E2000000}">
      <text>
        <r>
          <rPr>
            <sz val="10"/>
            <color rgb="FF000000"/>
            <rFont val="Arial"/>
            <family val="2"/>
            <charset val="1"/>
          </rPr>
          <t xml:space="preserve">201207-30,59
201208 : 34,48
</t>
        </r>
      </text>
    </comment>
    <comment ref="AN464" authorId="0" shapeId="0" xr:uid="{00000000-0006-0000-0600-0000E3000000}">
      <text>
        <r>
          <rPr>
            <sz val="10"/>
            <color rgb="FF000000"/>
            <rFont val="Arial"/>
            <family val="2"/>
            <charset val="1"/>
          </rPr>
          <t xml:space="preserve">201145 : 50,4
201146 : 267,02
201147 : 36
201148 : 124,04
201149 : 28,8
201150 : 267,99
201151 : 138,49
201152 : 18
</t>
        </r>
      </text>
    </comment>
    <comment ref="AP464" authorId="0" shapeId="0" xr:uid="{00000000-0006-0000-0600-0000E4000000}">
      <text>
        <r>
          <rPr>
            <sz val="10"/>
            <color rgb="FF000000"/>
            <rFont val="Arial"/>
            <family val="2"/>
            <charset val="1"/>
          </rPr>
          <t xml:space="preserve">Sogexcom 12/12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None</author>
  </authors>
  <commentList>
    <comment ref="AJ8" authorId="0" shapeId="0" xr:uid="{00000000-0006-0000-0700-000001000000}">
      <text>
        <r>
          <rPr>
            <sz val="10"/>
            <color rgb="FF000000"/>
            <rFont val="Arial"/>
            <family val="2"/>
            <charset val="1"/>
          </rPr>
          <t>Leasecom caisse</t>
        </r>
      </text>
    </comment>
    <comment ref="AN10" authorId="0" shapeId="0" xr:uid="{00000000-0006-0000-0700-000002000000}">
      <text>
        <r>
          <rPr>
            <sz val="10"/>
            <color rgb="FF000000"/>
            <rFont val="Arial"/>
            <family val="2"/>
            <charset val="1"/>
          </rPr>
          <t>nardo</t>
        </r>
      </text>
    </comment>
    <comment ref="V11" authorId="0" shapeId="0" xr:uid="{00000000-0006-0000-0700-000003000000}">
      <text>
        <r>
          <rPr>
            <sz val="10"/>
            <color rgb="FF000000"/>
            <rFont val="Arial"/>
            <family val="2"/>
            <charset val="1"/>
          </rPr>
          <t xml:space="preserve">201210 : -47,06
201208 : 21,74
201212 : 315,45
201211 : 161,78
201213 : 7,49
201214 : 323,57
</t>
        </r>
      </text>
    </comment>
    <comment ref="AN11" authorId="0" shapeId="0" xr:uid="{00000000-0006-0000-0700-000004000000}">
      <text>
        <r>
          <rPr>
            <sz val="10"/>
            <color rgb="FF000000"/>
            <rFont val="Arial"/>
            <family val="2"/>
            <charset val="1"/>
          </rPr>
          <t xml:space="preserve">Pick up 11/20
</t>
        </r>
      </text>
    </comment>
    <comment ref="V12" authorId="0" shapeId="0" xr:uid="{00000000-0006-0000-0700-000005000000}">
      <text>
        <r>
          <rPr>
            <sz val="10"/>
            <color rgb="FF000000"/>
            <rFont val="Arial"/>
            <family val="2"/>
            <charset val="1"/>
          </rPr>
          <t xml:space="preserve">Presstalis complement de remineration 1er semestre 2020
</t>
        </r>
      </text>
    </comment>
    <comment ref="AN12" authorId="0" shapeId="0" xr:uid="{00000000-0006-0000-0700-000006000000}">
      <text>
        <r>
          <rPr>
            <sz val="10"/>
            <color rgb="FF000000"/>
            <rFont val="Arial"/>
            <family val="2"/>
            <charset val="1"/>
          </rPr>
          <t xml:space="preserve">Nhoss
</t>
        </r>
      </text>
    </comment>
    <comment ref="AJ17" authorId="0" shapeId="0" xr:uid="{00000000-0006-0000-0700-000007000000}">
      <text>
        <r>
          <rPr>
            <sz val="10"/>
            <color rgb="FF000000"/>
            <rFont val="Arial"/>
            <family val="2"/>
            <charset val="1"/>
          </rPr>
          <t xml:space="preserve">Edf fact cloture 2020
</t>
        </r>
      </text>
    </comment>
    <comment ref="V18" authorId="0" shapeId="0" xr:uid="{00000000-0006-0000-0700-000008000000}">
      <text>
        <r>
          <rPr>
            <sz val="10"/>
            <color rgb="FF000000"/>
            <rFont val="Arial"/>
            <family val="2"/>
            <charset val="1"/>
          </rPr>
          <t>210103 : -29,12
210104 : 80,89
210105 : 26,78
210106 : -253,92</t>
        </r>
      </text>
    </comment>
    <comment ref="AP19" authorId="0" shapeId="0" xr:uid="{00000000-0006-0000-0700-000009000000}">
      <text>
        <r>
          <rPr>
            <sz val="10"/>
            <color rgb="FF000000"/>
            <rFont val="Arial"/>
            <family val="2"/>
            <charset val="1"/>
          </rPr>
          <t>Urssaf 12/20</t>
        </r>
      </text>
    </comment>
    <comment ref="AN20" authorId="0" shapeId="0" xr:uid="{00000000-0006-0000-0700-00000A000000}">
      <text>
        <r>
          <rPr>
            <sz val="10"/>
            <color rgb="FF000000"/>
            <rFont val="Arial"/>
            <family val="2"/>
            <charset val="1"/>
          </rPr>
          <t>nespresso</t>
        </r>
      </text>
    </comment>
    <comment ref="AP20" authorId="0" shapeId="0" xr:uid="{00000000-0006-0000-0700-00000B000000}">
      <text>
        <r>
          <rPr>
            <sz val="10"/>
            <color rgb="FF000000"/>
            <rFont val="Arial"/>
            <family val="2"/>
            <charset val="1"/>
          </rPr>
          <t>Ag2r 12/20</t>
        </r>
      </text>
    </comment>
    <comment ref="AP21" authorId="0" shapeId="0" xr:uid="{00000000-0006-0000-0700-00000C000000}">
      <text>
        <r>
          <rPr>
            <sz val="10"/>
            <color rgb="FF000000"/>
            <rFont val="Arial"/>
            <family val="2"/>
            <charset val="1"/>
          </rPr>
          <t xml:space="preserve">Prelevement a la source de qui ?
En attente de reponse d’alain
Reponse ne me concerne pas
</t>
        </r>
      </text>
    </comment>
    <comment ref="AD24" authorId="0" shapeId="0" xr:uid="{00000000-0006-0000-0700-00000D000000}">
      <text>
        <r>
          <rPr>
            <sz val="10"/>
            <color rgb="FF000000"/>
            <rFont val="Arial"/>
            <family val="2"/>
            <charset val="1"/>
          </rPr>
          <t>Revalorisation du stock du a l augmentation de tarif du 1er octobre 2020</t>
        </r>
      </text>
    </comment>
    <comment ref="AP24" authorId="0" shapeId="0" xr:uid="{00000000-0006-0000-0700-00000E000000}">
      <text>
        <r>
          <rPr>
            <sz val="10"/>
            <color rgb="FF000000"/>
            <rFont val="Arial"/>
            <family val="2"/>
            <charset val="1"/>
          </rPr>
          <t>Rembt urssaf trop payé au 4e trimestre 2020</t>
        </r>
      </text>
    </comment>
    <comment ref="V25" authorId="0" shapeId="0" xr:uid="{00000000-0006-0000-0700-00000F000000}">
      <text>
        <r>
          <rPr>
            <sz val="10"/>
            <color rgb="FF000000"/>
            <rFont val="Arial"/>
            <family val="2"/>
            <charset val="1"/>
          </rPr>
          <t>210105 : 16,74
210108 : 11,24</t>
        </r>
      </text>
    </comment>
    <comment ref="AF28" authorId="0" shapeId="0" xr:uid="{00000000-0006-0000-0700-000010000000}">
      <text>
        <r>
          <rPr>
            <sz val="10"/>
            <color rgb="FF000000"/>
            <rFont val="Arial"/>
            <family val="2"/>
            <charset val="1"/>
          </rPr>
          <t>-10euros sur caisse du 22 janvier faux billet</t>
        </r>
      </text>
    </comment>
    <comment ref="AB30" authorId="0" shapeId="0" xr:uid="{00000000-0006-0000-0700-000011000000}">
      <text>
        <r>
          <rPr>
            <sz val="10"/>
            <color rgb="FF000000"/>
            <rFont val="Arial"/>
            <family val="2"/>
            <charset val="1"/>
          </rPr>
          <t>J ai fait un virmt alors que c est la fdj qui devait me payer</t>
        </r>
      </text>
    </comment>
    <comment ref="AP31" authorId="0" shapeId="0" xr:uid="{00000000-0006-0000-0700-000012000000}">
      <text>
        <r>
          <rPr>
            <sz val="10"/>
            <color rgb="FF000000"/>
            <rFont val="Arial"/>
            <family val="2"/>
            <charset val="1"/>
          </rPr>
          <t xml:space="preserve">TVA 4e T
</t>
        </r>
      </text>
    </comment>
    <comment ref="V32" authorId="0" shapeId="0" xr:uid="{00000000-0006-0000-0700-000013000000}">
      <text>
        <r>
          <rPr>
            <sz val="10"/>
            <color rgb="FF000000"/>
            <rFont val="Arial"/>
            <family val="2"/>
            <charset val="1"/>
          </rPr>
          <t xml:space="preserve">210110 : -33,18
210105 : 21,04
210108 : 31,47
210108 : 23,22
</t>
        </r>
      </text>
    </comment>
    <comment ref="AJ33" authorId="0" shapeId="0" xr:uid="{00000000-0006-0000-0700-000014000000}">
      <text>
        <r>
          <rPr>
            <sz val="10"/>
            <color rgb="FF000000"/>
            <rFont val="Arial"/>
            <family val="2"/>
            <charset val="1"/>
          </rPr>
          <t>Save maintenance annuelle</t>
        </r>
      </text>
    </comment>
    <comment ref="AN33" authorId="0" shapeId="0" xr:uid="{00000000-0006-0000-0700-000015000000}">
      <text>
        <r>
          <rPr>
            <sz val="10"/>
            <color rgb="FF000000"/>
            <rFont val="Arial"/>
            <family val="2"/>
            <charset val="1"/>
          </rPr>
          <t>carrefour</t>
        </r>
      </text>
    </comment>
    <comment ref="AP33" authorId="0" shapeId="0" xr:uid="{00000000-0006-0000-0700-000016000000}">
      <text>
        <r>
          <rPr>
            <sz val="10"/>
            <color rgb="FF000000"/>
            <rFont val="Arial"/>
            <family val="2"/>
            <charset val="1"/>
          </rPr>
          <t>Sogexcom 1/21</t>
        </r>
      </text>
    </comment>
    <comment ref="AB35" authorId="0" shapeId="0" xr:uid="{00000000-0006-0000-0700-000017000000}">
      <text>
        <r>
          <rPr>
            <sz val="10"/>
            <color rgb="FF000000"/>
            <rFont val="Arial"/>
            <family val="2"/>
            <charset val="1"/>
          </rPr>
          <t xml:space="preserve">Pmu
</t>
        </r>
      </text>
    </comment>
    <comment ref="AL35" authorId="0" shapeId="0" xr:uid="{00000000-0006-0000-0700-000018000000}">
      <text>
        <r>
          <rPr>
            <sz val="10"/>
            <color rgb="FF000000"/>
            <rFont val="Arial"/>
            <family val="2"/>
            <charset val="1"/>
          </rPr>
          <t>tcn</t>
        </r>
      </text>
    </comment>
    <comment ref="AN35" authorId="0" shapeId="0" xr:uid="{00000000-0006-0000-0700-000019000000}">
      <text>
        <r>
          <rPr>
            <sz val="10"/>
            <color rgb="FF000000"/>
            <rFont val="Arial"/>
            <family val="2"/>
            <charset val="1"/>
          </rPr>
          <t xml:space="preserve">2012 52: 57,6
201253 : 162,1
201254 : 399,68
201255 : 14,4
201256 : 32,40
201257 : 90,36
201258 : 68,4
201259 : 115,42
201260 : 57,36
201261 : 18
201262 : 294,44
</t>
        </r>
      </text>
    </comment>
    <comment ref="AP35" authorId="0" shapeId="0" xr:uid="{00000000-0006-0000-0700-00001A000000}">
      <text>
        <r>
          <rPr>
            <sz val="10"/>
            <color rgb="FF000000"/>
            <rFont val="Arial"/>
            <family val="2"/>
            <charset val="1"/>
          </rPr>
          <t xml:space="preserve">Viré 1310,64
Erreur de saisie soit +24,04a recuperer sur 02/21
</t>
        </r>
      </text>
    </comment>
    <comment ref="AJ46" authorId="0" shapeId="0" xr:uid="{00000000-0006-0000-0700-00001B000000}">
      <text>
        <r>
          <rPr>
            <sz val="10"/>
            <color rgb="FF000000"/>
            <rFont val="Arial"/>
            <family val="2"/>
            <charset val="1"/>
          </rPr>
          <t>Leasecom caisse</t>
        </r>
      </text>
    </comment>
    <comment ref="AP46" authorId="0" shapeId="0" xr:uid="{00000000-0006-0000-0700-00001C000000}">
      <text>
        <r>
          <rPr>
            <sz val="10"/>
            <color rgb="FF000000"/>
            <rFont val="Arial"/>
            <family val="2"/>
            <charset val="1"/>
          </rPr>
          <t xml:space="preserve">Mudetaf
</t>
        </r>
      </text>
    </comment>
    <comment ref="V47" authorId="0" shapeId="0" xr:uid="{00000000-0006-0000-0700-00001D000000}">
      <text>
        <r>
          <rPr>
            <sz val="10"/>
            <color rgb="FF000000"/>
            <rFont val="Arial"/>
            <family val="2"/>
            <charset val="1"/>
          </rPr>
          <t xml:space="preserve">210112 : 9
210113 : -23,16
210112 : 13,3
</t>
        </r>
      </text>
    </comment>
    <comment ref="AN50" authorId="0" shapeId="0" xr:uid="{00000000-0006-0000-0700-00001E000000}">
      <text>
        <r>
          <rPr>
            <sz val="10"/>
            <color rgb="FF000000"/>
            <rFont val="Arial"/>
            <family val="2"/>
            <charset val="1"/>
          </rPr>
          <t>Pick up 12/20</t>
        </r>
      </text>
    </comment>
    <comment ref="AJ52" authorId="0" shapeId="0" xr:uid="{00000000-0006-0000-0700-00001F000000}">
      <text>
        <r>
          <rPr>
            <sz val="10"/>
            <color rgb="FF000000"/>
            <rFont val="Arial"/>
            <family val="2"/>
            <charset val="1"/>
          </rPr>
          <t>bsm</t>
        </r>
      </text>
    </comment>
    <comment ref="V53" authorId="0" shapeId="0" xr:uid="{00000000-0006-0000-0700-000020000000}">
      <text>
        <r>
          <rPr>
            <sz val="10"/>
            <color rgb="FF000000"/>
            <rFont val="Arial"/>
            <family val="2"/>
            <charset val="1"/>
          </rPr>
          <t xml:space="preserve">Solde caution presse edc
</t>
        </r>
      </text>
    </comment>
    <comment ref="V55" authorId="0" shapeId="0" xr:uid="{00000000-0006-0000-0700-000021000000}">
      <text>
        <r>
          <rPr>
            <sz val="10"/>
            <color rgb="FF000000"/>
            <rFont val="Arial"/>
            <family val="2"/>
            <charset val="1"/>
          </rPr>
          <t xml:space="preserve">210115 : -22,47
210116 : -25,42
210117 : 26,6
</t>
        </r>
      </text>
    </comment>
    <comment ref="AP58" authorId="0" shapeId="0" xr:uid="{00000000-0006-0000-0700-000022000000}">
      <text>
        <r>
          <rPr>
            <sz val="10"/>
            <color rgb="FF000000"/>
            <rFont val="Arial"/>
            <family val="2"/>
            <charset val="1"/>
          </rPr>
          <t>Urssaf 01/2021</t>
        </r>
      </text>
    </comment>
    <comment ref="AP59" authorId="0" shapeId="0" xr:uid="{00000000-0006-0000-0700-000023000000}">
      <text>
        <r>
          <rPr>
            <sz val="10"/>
            <color rgb="FF000000"/>
            <rFont val="Arial"/>
            <family val="2"/>
            <charset val="1"/>
          </rPr>
          <t>Ag2r 01/21</t>
        </r>
      </text>
    </comment>
    <comment ref="V61" authorId="0" shapeId="0" xr:uid="{00000000-0006-0000-0700-000024000000}">
      <text>
        <r>
          <rPr>
            <sz val="10"/>
            <color rgb="FF000000"/>
            <rFont val="Arial"/>
            <family val="2"/>
            <charset val="1"/>
          </rPr>
          <t xml:space="preserve">201214 : 33,51
201214 : 53,56
</t>
        </r>
      </text>
    </comment>
    <comment ref="AN67" authorId="0" shapeId="0" xr:uid="{00000000-0006-0000-0700-000025000000}">
      <text>
        <r>
          <rPr>
            <sz val="10"/>
            <color rgb="FF000000"/>
            <rFont val="Arial"/>
            <family val="2"/>
            <charset val="1"/>
          </rPr>
          <t>nhoss</t>
        </r>
      </text>
    </comment>
    <comment ref="AP67" authorId="0" shapeId="0" xr:uid="{00000000-0006-0000-0700-000026000000}">
      <text>
        <r>
          <rPr>
            <sz val="10"/>
            <color rgb="FF000000"/>
            <rFont val="Arial"/>
            <family val="2"/>
            <charset val="1"/>
          </rPr>
          <t>Opcommerce</t>
        </r>
      </text>
    </comment>
    <comment ref="AR67" authorId="0" shapeId="0" xr:uid="{00000000-0006-0000-0700-000027000000}">
      <text>
        <r>
          <rPr>
            <sz val="10"/>
            <color rgb="FF000000"/>
            <rFont val="Arial"/>
            <family val="2"/>
            <charset val="1"/>
          </rPr>
          <t>eurofeu</t>
        </r>
      </text>
    </comment>
    <comment ref="V68" authorId="0" shapeId="0" xr:uid="{00000000-0006-0000-0700-000028000000}">
      <text>
        <r>
          <rPr>
            <sz val="10"/>
            <color rgb="FF000000"/>
            <rFont val="Arial"/>
            <family val="2"/>
            <charset val="1"/>
          </rPr>
          <t xml:space="preserve">210203 : -30,26
201214 : 9,76
</t>
        </r>
      </text>
    </comment>
    <comment ref="AP68" authorId="0" shapeId="0" xr:uid="{00000000-0006-0000-0700-000029000000}">
      <text>
        <r>
          <rPr>
            <sz val="10"/>
            <color rgb="FF000000"/>
            <rFont val="Arial"/>
            <family val="2"/>
            <charset val="1"/>
          </rPr>
          <t xml:space="preserve">Apcdna
</t>
        </r>
      </text>
    </comment>
    <comment ref="AN69" authorId="0" shapeId="0" xr:uid="{00000000-0006-0000-0700-00002A000000}">
      <text>
        <r>
          <rPr>
            <sz val="10"/>
            <color rgb="FF000000"/>
            <rFont val="Arial"/>
            <family val="2"/>
            <charset val="1"/>
          </rPr>
          <t>krfr</t>
        </r>
      </text>
    </comment>
    <comment ref="AL71" authorId="0" shapeId="0" xr:uid="{00000000-0006-0000-0700-00002B000000}">
      <text>
        <r>
          <rPr>
            <sz val="10"/>
            <color rgb="FF000000"/>
            <rFont val="Arial"/>
            <family val="2"/>
            <charset val="1"/>
          </rPr>
          <t>tcn</t>
        </r>
      </text>
    </comment>
    <comment ref="AN71" authorId="0" shapeId="0" xr:uid="{00000000-0006-0000-0700-00002C000000}">
      <text>
        <r>
          <rPr>
            <sz val="10"/>
            <color rgb="FF000000"/>
            <rFont val="Arial"/>
            <family val="2"/>
            <charset val="1"/>
          </rPr>
          <t xml:space="preserve">210152 : 43,20
210153 : 336,67
210154 : 18
210155 : 151,7
210155 : 50,40
210156 : 429
210157 : 28,8
210158 : 120,31
</t>
        </r>
      </text>
    </comment>
    <comment ref="AP71" authorId="0" shapeId="0" xr:uid="{00000000-0006-0000-0700-00002D000000}">
      <text>
        <r>
          <rPr>
            <sz val="10"/>
            <color rgb="FF000000"/>
            <rFont val="Arial"/>
            <family val="2"/>
            <charset val="1"/>
          </rPr>
          <t>Sogexcom 2/21</t>
        </r>
      </text>
    </comment>
    <comment ref="V84" authorId="0" shapeId="0" xr:uid="{00000000-0006-0000-0700-00002E000000}">
      <text>
        <r>
          <rPr>
            <sz val="10"/>
            <color rgb="FF000000"/>
            <rFont val="Arial"/>
            <family val="2"/>
            <charset val="1"/>
          </rPr>
          <t xml:space="preserve">210205 : -35,57
210104 : 31,47
</t>
        </r>
      </text>
    </comment>
    <comment ref="AJ84" authorId="0" shapeId="0" xr:uid="{00000000-0006-0000-0700-00002F000000}">
      <text>
        <r>
          <rPr>
            <sz val="10"/>
            <color rgb="FF000000"/>
            <rFont val="Arial"/>
            <family val="2"/>
            <charset val="1"/>
          </rPr>
          <t>Leasecom caisse</t>
        </r>
      </text>
    </comment>
    <comment ref="AN86" authorId="0" shapeId="0" xr:uid="{00000000-0006-0000-0700-000030000000}">
      <text>
        <r>
          <rPr>
            <sz val="10"/>
            <color rgb="FF000000"/>
            <rFont val="Arial"/>
            <family val="2"/>
            <charset val="1"/>
          </rPr>
          <t>Pick up 01/21</t>
        </r>
      </text>
    </comment>
    <comment ref="AN87" authorId="0" shapeId="0" xr:uid="{00000000-0006-0000-0700-000031000000}">
      <text>
        <r>
          <rPr>
            <sz val="10"/>
            <color rgb="FF000000"/>
            <rFont val="Arial"/>
            <family val="2"/>
            <charset val="1"/>
          </rPr>
          <t>breguiboul</t>
        </r>
      </text>
    </comment>
    <comment ref="V91" authorId="0" shapeId="0" xr:uid="{00000000-0006-0000-0700-000032000000}">
      <text>
        <r>
          <rPr>
            <sz val="10"/>
            <color rgb="FF000000"/>
            <rFont val="Arial"/>
            <family val="2"/>
            <charset val="1"/>
          </rPr>
          <t xml:space="preserve">210107 : -9,76
201109 : 514,34
210105 : 323,57
210117 : 5,26
201214 : 5,26
210208 : 13045
210209 : 11,24
210210 : 53,93
210111 : 53,93
</t>
        </r>
      </text>
    </comment>
    <comment ref="AP95" authorId="0" shapeId="0" xr:uid="{00000000-0006-0000-0700-000033000000}">
      <text>
        <r>
          <rPr>
            <sz val="10"/>
            <color rgb="FF000000"/>
            <rFont val="Arial"/>
            <family val="2"/>
            <charset val="1"/>
          </rPr>
          <t>Urssaf 02</t>
        </r>
      </text>
    </comment>
    <comment ref="AP96" authorId="0" shapeId="0" xr:uid="{00000000-0006-0000-0700-000034000000}">
      <text>
        <r>
          <rPr>
            <sz val="10"/>
            <color rgb="FF000000"/>
            <rFont val="Arial"/>
            <family val="2"/>
            <charset val="1"/>
          </rPr>
          <t xml:space="preserve">Ag2r : 02/21
</t>
        </r>
      </text>
    </comment>
    <comment ref="AR97" authorId="0" shapeId="0" xr:uid="{00000000-0006-0000-0700-000035000000}">
      <text>
        <r>
          <rPr>
            <sz val="10"/>
            <color rgb="FF000000"/>
            <rFont val="Arial"/>
            <family val="2"/>
            <charset val="1"/>
          </rPr>
          <t>Inter consommable mag</t>
        </r>
      </text>
    </comment>
    <comment ref="AP98" authorId="0" shapeId="0" xr:uid="{00000000-0006-0000-0700-000036000000}">
      <text>
        <r>
          <rPr>
            <sz val="10"/>
            <color rgb="FF000000"/>
            <rFont val="Arial"/>
            <family val="2"/>
            <charset val="1"/>
          </rPr>
          <t xml:space="preserve">Acompte IS
1er t 2021
</t>
        </r>
      </text>
    </comment>
    <comment ref="AN100" authorId="0" shapeId="0" xr:uid="{00000000-0006-0000-0700-000037000000}">
      <text>
        <r>
          <rPr>
            <sz val="10"/>
            <color rgb="FF000000"/>
            <rFont val="Arial"/>
            <family val="2"/>
            <charset val="1"/>
          </rPr>
          <t>cely</t>
        </r>
      </text>
    </comment>
    <comment ref="AN101" authorId="0" shapeId="0" xr:uid="{00000000-0006-0000-0700-000038000000}">
      <text>
        <r>
          <rPr>
            <sz val="10"/>
            <color rgb="FF000000"/>
            <rFont val="Arial"/>
            <family val="2"/>
            <charset val="1"/>
          </rPr>
          <t>Cely</t>
        </r>
      </text>
    </comment>
    <comment ref="AN104" authorId="0" shapeId="0" xr:uid="{00000000-0006-0000-0700-000039000000}">
      <text>
        <r>
          <rPr>
            <sz val="10"/>
            <color rgb="FF000000"/>
            <rFont val="Arial"/>
            <family val="2"/>
            <charset val="1"/>
          </rPr>
          <t>nespresso</t>
        </r>
      </text>
    </comment>
    <comment ref="V105" authorId="0" shapeId="0" xr:uid="{00000000-0006-0000-0700-00003A000000}">
      <text>
        <r>
          <rPr>
            <sz val="10"/>
            <color rgb="FF000000"/>
            <rFont val="Arial"/>
            <family val="2"/>
            <charset val="1"/>
          </rPr>
          <t xml:space="preserve">210304 : -120,35
210302 : 31,56
210305 : -50,89
</t>
        </r>
      </text>
    </comment>
    <comment ref="AJ109" authorId="0" shapeId="0" xr:uid="{00000000-0006-0000-0700-00003B000000}">
      <text>
        <r>
          <rPr>
            <sz val="10"/>
            <color rgb="FF000000"/>
            <rFont val="Arial"/>
            <family val="2"/>
            <charset val="1"/>
          </rPr>
          <t>Leasecom ass prêt caisse enregistreuse 2021</t>
        </r>
      </text>
    </comment>
    <comment ref="AP109" authorId="0" shapeId="0" xr:uid="{00000000-0006-0000-0700-00003C000000}">
      <text>
        <r>
          <rPr>
            <sz val="10"/>
            <color rgb="FF000000"/>
            <rFont val="Arial"/>
            <family val="2"/>
            <charset val="1"/>
          </rPr>
          <t>Sogexcom salaire 1er t</t>
        </r>
      </text>
    </comment>
    <comment ref="V111" authorId="0" shapeId="0" xr:uid="{00000000-0006-0000-0700-00003D000000}">
      <text>
        <r>
          <rPr>
            <sz val="10"/>
            <color rgb="FF000000"/>
            <rFont val="Arial"/>
            <family val="2"/>
            <charset val="1"/>
          </rPr>
          <t xml:space="preserve">210307 : 13,48
210210 : 12
210307 : 26,9
210210 : 13,45
</t>
        </r>
      </text>
    </comment>
    <comment ref="AL111" authorId="0" shapeId="0" xr:uid="{00000000-0006-0000-0700-00003E000000}">
      <text>
        <r>
          <rPr>
            <sz val="10"/>
            <color rgb="FF000000"/>
            <rFont val="Arial"/>
            <family val="2"/>
            <charset val="1"/>
          </rPr>
          <t>tango</t>
        </r>
      </text>
    </comment>
    <comment ref="AN111" authorId="0" shapeId="0" xr:uid="{00000000-0006-0000-0700-00003F000000}">
      <text>
        <r>
          <rPr>
            <sz val="10"/>
            <color rgb="FF000000"/>
            <rFont val="Arial"/>
            <family val="2"/>
            <charset val="1"/>
          </rPr>
          <t xml:space="preserve">210251 : 106,92
210252 : 46,8
210255 : 145,62
210256:46,8
210257 : 197,95
210258 : 21,6
210259 : 116,52
210260 : 54
</t>
        </r>
      </text>
    </comment>
    <comment ref="AP111" authorId="0" shapeId="0" xr:uid="{00000000-0006-0000-0700-000040000000}">
      <text>
        <r>
          <rPr>
            <sz val="10"/>
            <color rgb="FF000000"/>
            <rFont val="Arial"/>
            <family val="2"/>
            <charset val="1"/>
          </rPr>
          <t>Sogexcom 3/21</t>
        </r>
      </text>
    </comment>
    <comment ref="AN121" authorId="0" shapeId="0" xr:uid="{00000000-0006-0000-0700-000041000000}">
      <text>
        <r>
          <rPr>
            <sz val="10"/>
            <color rgb="FF000000"/>
            <rFont val="Arial"/>
            <family val="2"/>
            <charset val="1"/>
          </rPr>
          <t>breguiboul</t>
        </r>
      </text>
    </comment>
    <comment ref="AJ122" authorId="0" shapeId="0" xr:uid="{00000000-0006-0000-0700-000042000000}">
      <text>
        <r>
          <rPr>
            <sz val="10"/>
            <color rgb="FF000000"/>
            <rFont val="Arial"/>
            <family val="2"/>
            <charset val="1"/>
          </rPr>
          <t>Leasecom caisse</t>
        </r>
      </text>
    </comment>
    <comment ref="AN126" authorId="0" shapeId="0" xr:uid="{00000000-0006-0000-0700-000043000000}">
      <text>
        <r>
          <rPr>
            <sz val="10"/>
            <color rgb="FF000000"/>
            <rFont val="Arial"/>
            <family val="2"/>
            <charset val="1"/>
          </rPr>
          <t>Pick up 02</t>
        </r>
      </text>
    </comment>
    <comment ref="V127" authorId="0" shapeId="0" xr:uid="{00000000-0006-0000-0700-000044000000}">
      <text>
        <r>
          <rPr>
            <sz val="10"/>
            <color rgb="FF000000"/>
            <rFont val="Arial"/>
            <family val="2"/>
            <charset val="1"/>
          </rPr>
          <t xml:space="preserve">210309 : -21,78
210210 : 35,99
210210 : 17,98
</t>
        </r>
      </text>
    </comment>
    <comment ref="AP132" authorId="0" shapeId="0" xr:uid="{00000000-0006-0000-0700-000045000000}">
      <text>
        <r>
          <rPr>
            <sz val="10"/>
            <color rgb="FF000000"/>
            <rFont val="Arial"/>
            <family val="2"/>
            <charset val="1"/>
          </rPr>
          <t>Urssaf 03/21</t>
        </r>
      </text>
    </comment>
    <comment ref="AN133" authorId="0" shapeId="0" xr:uid="{00000000-0006-0000-0700-000046000000}">
      <text>
        <r>
          <rPr>
            <sz val="10"/>
            <color rgb="FF000000"/>
            <rFont val="Arial"/>
            <family val="2"/>
            <charset val="1"/>
          </rPr>
          <t>nhos</t>
        </r>
      </text>
    </comment>
    <comment ref="AP133" authorId="0" shapeId="0" xr:uid="{00000000-0006-0000-0700-000047000000}">
      <text>
        <r>
          <rPr>
            <sz val="10"/>
            <color rgb="FF000000"/>
            <rFont val="Arial"/>
            <family val="2"/>
            <charset val="1"/>
          </rPr>
          <t>Ag2r 03/21</t>
        </r>
      </text>
    </comment>
    <comment ref="V134" authorId="0" shapeId="0" xr:uid="{00000000-0006-0000-0700-000048000000}">
      <text>
        <r>
          <rPr>
            <sz val="10"/>
            <color rgb="FF000000"/>
            <rFont val="Arial"/>
            <family val="2"/>
            <charset val="1"/>
          </rPr>
          <t>210404 : -31,39
210405 : 37,52
210406 : 44,94
210407 : -97,5
210408 : 72</t>
        </r>
      </text>
    </comment>
    <comment ref="AD135" authorId="0" shapeId="0" xr:uid="{00000000-0006-0000-0700-000049000000}">
      <text>
        <r>
          <rPr>
            <sz val="10"/>
            <color rgb="FF000000"/>
            <rFont val="Arial"/>
            <family val="2"/>
            <charset val="1"/>
          </rPr>
          <t xml:space="preserve">Edc 2021
</t>
        </r>
      </text>
    </comment>
    <comment ref="V138" authorId="0" shapeId="0" xr:uid="{00000000-0006-0000-0700-00004A000000}">
      <text>
        <r>
          <rPr>
            <sz val="10"/>
            <color rgb="FF000000"/>
            <rFont val="Arial"/>
            <family val="2"/>
            <charset val="1"/>
          </rPr>
          <t>Complemt remuneration 2nd semestre 2020</t>
        </r>
      </text>
    </comment>
    <comment ref="V139" authorId="0" shapeId="0" xr:uid="{00000000-0006-0000-0700-00004B000000}">
      <text>
        <r>
          <rPr>
            <sz val="10"/>
            <color rgb="FF000000"/>
            <rFont val="Arial"/>
            <family val="2"/>
            <charset val="1"/>
          </rPr>
          <t>Complemt remuneration mlp 2nd semestre 2020</t>
        </r>
      </text>
    </comment>
    <comment ref="AP139" authorId="0" shapeId="0" xr:uid="{00000000-0006-0000-0700-00004C000000}">
      <text>
        <r>
          <rPr>
            <sz val="10"/>
            <color rgb="FF000000"/>
            <rFont val="Arial"/>
            <family val="2"/>
            <charset val="1"/>
          </rPr>
          <t>Tva 1ert</t>
        </r>
      </text>
    </comment>
    <comment ref="D141" authorId="0" shapeId="0" xr:uid="{00000000-0006-0000-0700-00004D000000}">
      <text>
        <r>
          <rPr>
            <sz val="10"/>
            <color rgb="FF000000"/>
            <rFont val="Arial"/>
            <family val="2"/>
            <charset val="1"/>
          </rPr>
          <t xml:space="preserve">Ecart CB +0,4
</t>
        </r>
      </text>
    </comment>
    <comment ref="V142" authorId="0" shapeId="0" xr:uid="{00000000-0006-0000-0700-00004E000000}">
      <text>
        <r>
          <rPr>
            <sz val="10"/>
            <color rgb="FF000000"/>
            <rFont val="Arial"/>
            <family val="2"/>
            <charset val="1"/>
          </rPr>
          <t xml:space="preserve">210410 : 24,72
210408 : 18
210408 : 6
210111 : 44,91
</t>
        </r>
      </text>
    </comment>
    <comment ref="AN142" authorId="0" shapeId="0" xr:uid="{00000000-0006-0000-0700-00004F000000}">
      <text>
        <r>
          <rPr>
            <sz val="10"/>
            <color rgb="FF000000"/>
            <rFont val="Arial"/>
            <family val="2"/>
            <charset val="1"/>
          </rPr>
          <t>breguiboul</t>
        </r>
      </text>
    </comment>
    <comment ref="AN145" authorId="0" shapeId="0" xr:uid="{00000000-0006-0000-0700-000050000000}">
      <text>
        <r>
          <rPr>
            <sz val="10"/>
            <color rgb="FF000000"/>
            <rFont val="Arial"/>
            <family val="2"/>
            <charset val="1"/>
          </rPr>
          <t>krfr</t>
        </r>
      </text>
    </comment>
    <comment ref="V148" authorId="0" shapeId="0" xr:uid="{00000000-0006-0000-0700-000051000000}">
      <text>
        <r>
          <rPr>
            <sz val="10"/>
            <color rgb="FF000000"/>
            <rFont val="Arial"/>
            <family val="2"/>
            <charset val="1"/>
          </rPr>
          <t xml:space="preserve">210412 : -104,24
210413 : 84
210413 : 12
210211 : 37,52
210211 : 9
210414 : 3
210415 : 3
210416 : 17,99
</t>
        </r>
      </text>
    </comment>
    <comment ref="AL149" authorId="0" shapeId="0" xr:uid="{00000000-0006-0000-0700-000052000000}">
      <text>
        <r>
          <rPr>
            <sz val="10"/>
            <color rgb="FF000000"/>
            <rFont val="Arial"/>
            <family val="2"/>
            <charset val="1"/>
          </rPr>
          <t xml:space="preserve">Tango
</t>
        </r>
      </text>
    </comment>
    <comment ref="AN149" authorId="0" shapeId="0" xr:uid="{00000000-0006-0000-0700-000053000000}">
      <text>
        <r>
          <rPr>
            <sz val="10"/>
            <color rgb="FF000000"/>
            <rFont val="Arial"/>
            <family val="2"/>
            <charset val="1"/>
          </rPr>
          <t xml:space="preserve">210349 : 21,6
210350 : 233,17
210351 : 50,4
210352 : 151,19
210353 : 36
210354 : 168,98
210355 : 25,2
210356 : 342,18
210357 : 117,48
210358 : 46,8
210359 : 103,98
</t>
        </r>
      </text>
    </comment>
    <comment ref="AR152" authorId="0" shapeId="0" xr:uid="{00000000-0006-0000-0700-000054000000}">
      <text>
        <r>
          <rPr>
            <sz val="10"/>
            <color rgb="FF000000"/>
            <rFont val="Arial"/>
            <family val="2"/>
            <charset val="1"/>
          </rPr>
          <t>sogexcom</t>
        </r>
      </text>
    </comment>
    <comment ref="AP160" authorId="0" shapeId="0" xr:uid="{00000000-0006-0000-0700-000055000000}">
      <text>
        <r>
          <rPr>
            <sz val="10"/>
            <color rgb="FF000000"/>
            <rFont val="Arial"/>
            <family val="2"/>
            <charset val="1"/>
          </rPr>
          <t>Achat kbis</t>
        </r>
      </text>
    </comment>
    <comment ref="AJ161" authorId="0" shapeId="0" xr:uid="{00000000-0006-0000-0700-000056000000}">
      <text>
        <r>
          <rPr>
            <sz val="10"/>
            <color rgb="FF000000"/>
            <rFont val="Arial"/>
            <family val="2"/>
            <charset val="1"/>
          </rPr>
          <t>Leasecom caisse</t>
        </r>
      </text>
    </comment>
    <comment ref="V163" authorId="0" shapeId="0" xr:uid="{00000000-0006-0000-0700-000057000000}">
      <text>
        <r>
          <rPr>
            <sz val="10"/>
            <color rgb="FF000000"/>
            <rFont val="Arial"/>
            <family val="2"/>
            <charset val="1"/>
          </rPr>
          <t xml:space="preserve">210418 : -80,24
210419 : 60
210419 : 12
210420 : 5,91
</t>
        </r>
      </text>
    </comment>
    <comment ref="AN163" authorId="0" shapeId="0" xr:uid="{00000000-0006-0000-0700-000058000000}">
      <text>
        <r>
          <rPr>
            <sz val="10"/>
            <color rgb="FF000000"/>
            <rFont val="Arial"/>
            <family val="2"/>
            <charset val="1"/>
          </rPr>
          <t xml:space="preserve">Pick up 03/2021
</t>
        </r>
      </text>
    </comment>
    <comment ref="AP166" authorId="0" shapeId="0" xr:uid="{00000000-0006-0000-0700-000059000000}">
      <text>
        <r>
          <rPr>
            <sz val="10"/>
            <color rgb="FF000000"/>
            <rFont val="Arial"/>
            <family val="2"/>
            <charset val="1"/>
          </rPr>
          <t>Rsi cyrille 2e t</t>
        </r>
      </text>
    </comment>
    <comment ref="AN167" authorId="0" shapeId="0" xr:uid="{00000000-0006-0000-0700-00005A000000}">
      <text>
        <r>
          <rPr>
            <sz val="10"/>
            <color rgb="FF000000"/>
            <rFont val="Arial"/>
            <family val="2"/>
            <charset val="1"/>
          </rPr>
          <t>kfe</t>
        </r>
      </text>
    </comment>
    <comment ref="AP167" authorId="0" shapeId="0" xr:uid="{00000000-0006-0000-0700-00005B000000}">
      <text>
        <r>
          <rPr>
            <sz val="10"/>
            <color rgb="FF000000"/>
            <rFont val="Arial"/>
            <family val="2"/>
            <charset val="1"/>
          </rPr>
          <t>Rsi vale 2et</t>
        </r>
      </text>
    </comment>
    <comment ref="V170" authorId="0" shapeId="0" xr:uid="{00000000-0006-0000-0700-00005C000000}">
      <text>
        <r>
          <rPr>
            <sz val="10"/>
            <color rgb="FF000000"/>
            <rFont val="Arial"/>
            <family val="2"/>
            <charset val="1"/>
          </rPr>
          <t xml:space="preserve">210502 :-197,98
210503 : 96
210414 : 44,95
210503 : 12
210414 : 11,24
210414 : 17,99
210406 : 20,18
</t>
        </r>
      </text>
    </comment>
    <comment ref="AN170" authorId="0" shapeId="0" xr:uid="{00000000-0006-0000-0700-00005D000000}">
      <text>
        <r>
          <rPr>
            <sz val="10"/>
            <color rgb="FF000000"/>
            <rFont val="Arial"/>
            <family val="2"/>
            <charset val="1"/>
          </rPr>
          <t>krfour</t>
        </r>
      </text>
    </comment>
    <comment ref="AJ171" authorId="0" shapeId="0" xr:uid="{00000000-0006-0000-0700-00005E000000}">
      <text>
        <r>
          <rPr>
            <sz val="10"/>
            <color rgb="FF000000"/>
            <rFont val="Arial"/>
            <family val="2"/>
            <charset val="1"/>
          </rPr>
          <t>saur</t>
        </r>
      </text>
    </comment>
    <comment ref="AP172" authorId="0" shapeId="0" xr:uid="{00000000-0006-0000-0700-00005F000000}">
      <text>
        <r>
          <rPr>
            <sz val="10"/>
            <color rgb="FF000000"/>
            <rFont val="Arial"/>
            <family val="2"/>
            <charset val="1"/>
          </rPr>
          <t>Urssaf 04/21</t>
        </r>
      </text>
    </comment>
    <comment ref="AP173" authorId="0" shapeId="0" xr:uid="{00000000-0006-0000-0700-000060000000}">
      <text>
        <r>
          <rPr>
            <sz val="10"/>
            <color rgb="FF000000"/>
            <rFont val="Arial"/>
            <family val="2"/>
            <charset val="1"/>
          </rPr>
          <t>Ag2r 04/21</t>
        </r>
      </text>
    </comment>
    <comment ref="V177" authorId="0" shapeId="0" xr:uid="{00000000-0006-0000-0700-000061000000}">
      <text>
        <r>
          <rPr>
            <sz val="10"/>
            <color rgb="FF000000"/>
            <rFont val="Arial"/>
            <family val="2"/>
            <charset val="1"/>
          </rPr>
          <t xml:space="preserve">210505 : -102
210506 : 66
210506 : 24
210406 : 35,98
210507 : 3,74
</t>
        </r>
      </text>
    </comment>
    <comment ref="AN182" authorId="0" shapeId="0" xr:uid="{00000000-0006-0000-0700-000062000000}">
      <text>
        <r>
          <rPr>
            <sz val="10"/>
            <color rgb="FF000000"/>
            <rFont val="Arial"/>
            <family val="2"/>
            <charset val="1"/>
          </rPr>
          <t>krfr</t>
        </r>
      </text>
    </comment>
    <comment ref="AN183" authorId="0" shapeId="0" xr:uid="{00000000-0006-0000-0700-000063000000}">
      <text>
        <r>
          <rPr>
            <sz val="10"/>
            <color rgb="FF000000"/>
            <rFont val="Arial"/>
            <family val="2"/>
            <charset val="1"/>
          </rPr>
          <t>kfé</t>
        </r>
      </text>
    </comment>
    <comment ref="V184" authorId="0" shapeId="0" xr:uid="{00000000-0006-0000-0700-000064000000}">
      <text>
        <r>
          <rPr>
            <sz val="10"/>
            <color rgb="FF000000"/>
            <rFont val="Arial"/>
            <family val="2"/>
            <charset val="1"/>
          </rPr>
          <t xml:space="preserve">210406 : 11,24
210509 : 37,52
210510 : -121,45
210511 : 90
210511 : 12
201214 : 270,43
210307 : 161,78
210414 : 161,78
210509 : 161,78
210416 : 31,44
210420 : 89,76
</t>
        </r>
      </text>
    </comment>
    <comment ref="AP185" authorId="0" shapeId="0" xr:uid="{00000000-0006-0000-0700-000065000000}">
      <text>
        <r>
          <rPr>
            <sz val="10"/>
            <color rgb="FF000000"/>
            <rFont val="Arial"/>
            <family val="2"/>
            <charset val="1"/>
          </rPr>
          <t>Sogexcom 04</t>
        </r>
      </text>
    </comment>
    <comment ref="AP186" authorId="0" shapeId="0" xr:uid="{00000000-0006-0000-0700-000066000000}">
      <text>
        <r>
          <rPr>
            <sz val="10"/>
            <color rgb="FF000000"/>
            <rFont val="Arial"/>
            <family val="2"/>
            <charset val="1"/>
          </rPr>
          <t>Sogexcom 04/21 reglé mai 2022</t>
        </r>
      </text>
    </comment>
    <comment ref="AN187" authorId="0" shapeId="0" xr:uid="{00000000-0006-0000-0700-000067000000}">
      <text>
        <r>
          <rPr>
            <sz val="10"/>
            <color rgb="FF000000"/>
            <rFont val="Arial"/>
            <family val="2"/>
            <charset val="1"/>
          </rPr>
          <t>Comptoir du livre</t>
        </r>
      </text>
    </comment>
    <comment ref="AL188" authorId="0" shapeId="0" xr:uid="{00000000-0006-0000-0700-000068000000}">
      <text>
        <r>
          <rPr>
            <sz val="10"/>
            <color rgb="FF000000"/>
            <rFont val="Arial"/>
            <family val="2"/>
            <charset val="1"/>
          </rPr>
          <t>tango</t>
        </r>
      </text>
    </comment>
    <comment ref="AN188" authorId="0" shapeId="0" xr:uid="{00000000-0006-0000-0700-000069000000}">
      <text>
        <r>
          <rPr>
            <sz val="10"/>
            <color rgb="FF000000"/>
            <rFont val="Arial"/>
            <family val="2"/>
            <charset val="1"/>
          </rPr>
          <t xml:space="preserve">210454 : 21,6
210455 : 138,18
210456 : 622,82
210458 : 6
210459 : 32,4
210460 : 177,1
210461 : 39,6
210462 : 223,56
210463 : 55,68
210464 : 6
210465 : 43,2
</t>
        </r>
      </text>
    </comment>
    <comment ref="V199" authorId="0" shapeId="0" xr:uid="{00000000-0006-0000-0700-00006A000000}">
      <text>
        <r>
          <rPr>
            <sz val="10"/>
            <color rgb="FF000000"/>
            <rFont val="Arial"/>
            <family val="2"/>
            <charset val="1"/>
          </rPr>
          <t xml:space="preserve">210514 : -132,76
210514 : 90
210514 : 12
210416 : 14,78
210416 : 11,24
210420 : 31,47
</t>
        </r>
      </text>
    </comment>
    <comment ref="AJ200" authorId="0" shapeId="0" xr:uid="{00000000-0006-0000-0700-00006B000000}">
      <text>
        <r>
          <rPr>
            <sz val="10"/>
            <color rgb="FF000000"/>
            <rFont val="Arial"/>
            <family val="2"/>
            <charset val="1"/>
          </rPr>
          <t>Leasecom caisse</t>
        </r>
      </text>
    </comment>
    <comment ref="AF201" authorId="0" shapeId="0" xr:uid="{00000000-0006-0000-0700-00006C000000}">
      <text>
        <r>
          <rPr>
            <sz val="10"/>
            <color rgb="FF000000"/>
            <rFont val="Arial"/>
            <family val="2"/>
            <charset val="1"/>
          </rPr>
          <t>Erreur de virement sur fdj au lieu de moi</t>
        </r>
      </text>
    </comment>
    <comment ref="AR201" authorId="0" shapeId="0" xr:uid="{00000000-0006-0000-0700-00006D000000}">
      <text>
        <r>
          <rPr>
            <sz val="10"/>
            <color rgb="FF000000"/>
            <rFont val="Arial"/>
            <family val="2"/>
            <charset val="1"/>
          </rPr>
          <t>Boulanger : onduleur reserve</t>
        </r>
      </text>
    </comment>
    <comment ref="V206" authorId="0" shapeId="0" xr:uid="{00000000-0006-0000-0700-00006E000000}">
      <text>
        <r>
          <rPr>
            <sz val="10"/>
            <color rgb="FF000000"/>
            <rFont val="Arial"/>
            <family val="2"/>
            <charset val="1"/>
          </rPr>
          <t xml:space="preserve">210516 : -167,76
210517 : 96
210517 : 6
210420 : 14,99
210408 : 17,99
210518 : -84
210519 : 66
</t>
        </r>
      </text>
    </comment>
    <comment ref="AP207" authorId="0" shapeId="0" xr:uid="{00000000-0006-0000-0700-00006F000000}">
      <text>
        <r>
          <rPr>
            <sz val="10"/>
            <color rgb="FF000000"/>
            <rFont val="Arial"/>
            <family val="2"/>
            <charset val="1"/>
          </rPr>
          <t>Rembrsmt is 2020</t>
        </r>
      </text>
    </comment>
    <comment ref="AP211" authorId="0" shapeId="0" xr:uid="{00000000-0006-0000-0700-000070000000}">
      <text>
        <r>
          <rPr>
            <sz val="10"/>
            <color rgb="FF000000"/>
            <rFont val="Arial"/>
            <family val="2"/>
            <charset val="1"/>
          </rPr>
          <t>Urssaf 05</t>
        </r>
      </text>
    </comment>
    <comment ref="AP212" authorId="0" shapeId="0" xr:uid="{00000000-0006-0000-0700-000071000000}">
      <text>
        <r>
          <rPr>
            <sz val="10"/>
            <color rgb="FF000000"/>
            <rFont val="Arial"/>
            <family val="2"/>
            <charset val="1"/>
          </rPr>
          <t>Ag2r 05</t>
        </r>
      </text>
    </comment>
    <comment ref="V213" authorId="0" shapeId="0" xr:uid="{00000000-0006-0000-0700-000072000000}">
      <text>
        <r>
          <rPr>
            <sz val="10"/>
            <color rgb="FF000000"/>
            <rFont val="Arial"/>
            <family val="2"/>
            <charset val="1"/>
          </rPr>
          <t xml:space="preserve">210519 : 12
210602 : 17,99
</t>
        </r>
      </text>
    </comment>
    <comment ref="AP214" authorId="0" shapeId="0" xr:uid="{00000000-0006-0000-0700-000073000000}">
      <text>
        <r>
          <rPr>
            <sz val="10"/>
            <color rgb="FF000000"/>
            <rFont val="Arial"/>
            <family val="2"/>
            <charset val="1"/>
          </rPr>
          <t>Acompte IS</t>
        </r>
      </text>
    </comment>
    <comment ref="AN216" authorId="0" shapeId="0" xr:uid="{00000000-0006-0000-0700-000074000000}">
      <text>
        <r>
          <rPr>
            <sz val="10"/>
            <color rgb="FF000000"/>
            <rFont val="Arial"/>
            <family val="2"/>
            <charset val="1"/>
          </rPr>
          <t xml:space="preserve">Breguiboul
</t>
        </r>
      </text>
    </comment>
    <comment ref="AN217" authorId="0" shapeId="0" xr:uid="{00000000-0006-0000-0700-000075000000}">
      <text>
        <r>
          <rPr>
            <sz val="10"/>
            <color rgb="FF000000"/>
            <rFont val="Arial"/>
            <family val="2"/>
            <charset val="1"/>
          </rPr>
          <t>kfé</t>
        </r>
      </text>
    </comment>
    <comment ref="V220" authorId="0" shapeId="0" xr:uid="{00000000-0006-0000-0700-000076000000}">
      <text>
        <r>
          <rPr>
            <sz val="10"/>
            <color rgb="FF000000"/>
            <rFont val="Arial"/>
            <family val="2"/>
            <charset val="1"/>
          </rPr>
          <t xml:space="preserve">210604 : -132,52
210605 : 78
210605 : 18
210514 : 6
</t>
        </r>
      </text>
    </comment>
    <comment ref="AP221" authorId="0" shapeId="0" xr:uid="{00000000-0006-0000-0700-000077000000}">
      <text>
        <r>
          <rPr>
            <sz val="10"/>
            <color rgb="FF000000"/>
            <rFont val="Arial"/>
            <family val="2"/>
            <charset val="1"/>
          </rPr>
          <t>Sogexcom 05</t>
        </r>
      </text>
    </comment>
    <comment ref="AP222" authorId="0" shapeId="0" xr:uid="{00000000-0006-0000-0700-000078000000}">
      <text>
        <r>
          <rPr>
            <sz val="10"/>
            <color rgb="FF000000"/>
            <rFont val="Arial"/>
            <family val="2"/>
            <charset val="1"/>
          </rPr>
          <t>Sogexcom 05 réglé 06 2022</t>
        </r>
      </text>
    </comment>
    <comment ref="V226" authorId="0" shapeId="0" xr:uid="{00000000-0006-0000-0700-000079000000}">
      <text>
        <r>
          <rPr>
            <sz val="10"/>
            <color rgb="FF000000"/>
            <rFont val="Arial"/>
            <family val="2"/>
            <charset val="1"/>
          </rPr>
          <t xml:space="preserve">210607 : -109,11
210608 : 84
210608 : 12
210507 : 13,45
210507 : 22,48
210507 : 13,48
</t>
        </r>
      </text>
    </comment>
    <comment ref="AN226" authorId="0" shapeId="0" xr:uid="{00000000-0006-0000-0700-00007A000000}">
      <text>
        <r>
          <rPr>
            <sz val="10"/>
            <color rgb="FF000000"/>
            <rFont val="Arial"/>
            <family val="2"/>
            <charset val="1"/>
          </rPr>
          <t xml:space="preserve">210561 : 28,8
210562 : 122,37
210563 : 12
210564 : 35,94
210565 : 43,2
210566 : 442,28
210567 : 32,4
210568 : 156,92
210569 : 6
210570 : 25,2
210571 : 225
210572 : 0
</t>
        </r>
      </text>
    </comment>
    <comment ref="AN237" authorId="0" shapeId="0" xr:uid="{00000000-0006-0000-0700-00007B000000}">
      <text>
        <r>
          <rPr>
            <sz val="10"/>
            <color rgb="FF000000"/>
            <rFont val="Arial"/>
            <family val="2"/>
            <charset val="1"/>
          </rPr>
          <t>Nardo carterie</t>
        </r>
      </text>
    </comment>
    <comment ref="AJ238" authorId="0" shapeId="0" xr:uid="{00000000-0006-0000-0700-00007C000000}">
      <text>
        <r>
          <rPr>
            <sz val="10"/>
            <color rgb="FF000000"/>
            <rFont val="Arial"/>
            <family val="2"/>
            <charset val="1"/>
          </rPr>
          <t>Leasecom caisse</t>
        </r>
      </text>
    </comment>
    <comment ref="AN240" authorId="0" shapeId="0" xr:uid="{00000000-0006-0000-0700-00007D000000}">
      <text>
        <r>
          <rPr>
            <sz val="10"/>
            <color rgb="FF000000"/>
            <rFont val="Arial"/>
            <family val="2"/>
            <charset val="1"/>
          </rPr>
          <t>Pick up 05</t>
        </r>
      </text>
    </comment>
    <comment ref="AN241" authorId="0" shapeId="0" xr:uid="{00000000-0006-0000-0700-00007E000000}">
      <text>
        <r>
          <rPr>
            <sz val="10"/>
            <color rgb="FF000000"/>
            <rFont val="Arial"/>
            <family val="2"/>
            <charset val="1"/>
          </rPr>
          <t>krfr</t>
        </r>
      </text>
    </comment>
    <comment ref="V242" authorId="0" shapeId="0" xr:uid="{00000000-0006-0000-0700-00007F000000}">
      <text>
        <r>
          <rPr>
            <sz val="10"/>
            <color rgb="FF000000"/>
            <rFont val="Arial"/>
            <family val="2"/>
            <charset val="1"/>
          </rPr>
          <t xml:space="preserve">210611 : -116,99
210610 : 90
210610 : 18
210612 : 14,95
</t>
        </r>
      </text>
    </comment>
    <comment ref="AN242" authorId="0" shapeId="0" xr:uid="{00000000-0006-0000-0700-000080000000}">
      <text>
        <r>
          <rPr>
            <sz val="10"/>
            <color rgb="FF000000"/>
            <rFont val="Arial"/>
            <family val="2"/>
            <charset val="1"/>
          </rPr>
          <t>Rembrsement de krfr suite a erreur de prix</t>
        </r>
      </text>
    </comment>
    <comment ref="AF243" authorId="0" shapeId="0" xr:uid="{00000000-0006-0000-0700-000081000000}">
      <text>
        <r>
          <rPr>
            <sz val="10"/>
            <color rgb="FF000000"/>
            <rFont val="Arial"/>
            <family val="2"/>
            <charset val="1"/>
          </rPr>
          <t>Erreur banque
Prelevé2x700 monnaie et remboursement</t>
        </r>
      </text>
    </comment>
    <comment ref="V249" authorId="0" shapeId="0" xr:uid="{00000000-0006-0000-0700-000082000000}">
      <text>
        <r>
          <rPr>
            <sz val="10"/>
            <color rgb="FF000000"/>
            <rFont val="Arial"/>
            <family val="2"/>
            <charset val="1"/>
          </rPr>
          <t xml:space="preserve">210612 : 13,48
210703 : -127,48
210702 : 108
210506 : 4,49
</t>
        </r>
      </text>
    </comment>
    <comment ref="AN249" authorId="0" shapeId="0" xr:uid="{00000000-0006-0000-0700-000083000000}">
      <text>
        <r>
          <rPr>
            <sz val="10"/>
            <color rgb="FF000000"/>
            <rFont val="Arial"/>
            <family val="2"/>
            <charset val="1"/>
          </rPr>
          <t>nhoss</t>
        </r>
      </text>
    </comment>
    <comment ref="AP249" authorId="0" shapeId="0" xr:uid="{00000000-0006-0000-0700-000084000000}">
      <text>
        <r>
          <rPr>
            <sz val="10"/>
            <color rgb="FF000000"/>
            <rFont val="Arial"/>
            <family val="2"/>
            <charset val="1"/>
          </rPr>
          <t>Urssaf 06</t>
        </r>
      </text>
    </comment>
    <comment ref="AP250" authorId="0" shapeId="0" xr:uid="{00000000-0006-0000-0700-000085000000}">
      <text>
        <r>
          <rPr>
            <sz val="10"/>
            <color rgb="FF000000"/>
            <rFont val="Arial"/>
            <family val="2"/>
            <charset val="1"/>
          </rPr>
          <t>Ag2r 06</t>
        </r>
      </text>
    </comment>
    <comment ref="V256" authorId="0" shapeId="0" xr:uid="{00000000-0006-0000-0700-000086000000}">
      <text>
        <r>
          <rPr>
            <sz val="10"/>
            <color rgb="FF000000"/>
            <rFont val="Arial"/>
            <family val="2"/>
            <charset val="1"/>
          </rPr>
          <t xml:space="preserve">210705 : -108
210706 : 102
210413 : 11,24
</t>
        </r>
      </text>
    </comment>
    <comment ref="AN257" authorId="0" shapeId="0" xr:uid="{00000000-0006-0000-0700-000087000000}">
      <text>
        <r>
          <rPr>
            <sz val="10"/>
            <color rgb="FF000000"/>
            <rFont val="Arial"/>
            <family val="2"/>
            <charset val="1"/>
          </rPr>
          <t>breguiboul</t>
        </r>
      </text>
    </comment>
    <comment ref="AP258" authorId="0" shapeId="0" xr:uid="{00000000-0006-0000-0700-000088000000}">
      <text>
        <r>
          <rPr>
            <sz val="10"/>
            <color rgb="FF000000"/>
            <rFont val="Arial"/>
            <family val="2"/>
            <charset val="1"/>
          </rPr>
          <t>Rsm 06</t>
        </r>
      </text>
    </comment>
    <comment ref="AP259" authorId="0" shapeId="0" xr:uid="{00000000-0006-0000-0700-000089000000}">
      <text>
        <r>
          <rPr>
            <sz val="10"/>
            <color rgb="FF000000"/>
            <rFont val="Arial"/>
            <family val="2"/>
            <charset val="1"/>
          </rPr>
          <t>Sogexcom 06</t>
        </r>
      </text>
    </comment>
    <comment ref="AP261" authorId="0" shapeId="0" xr:uid="{00000000-0006-0000-0700-00008A000000}">
      <text>
        <r>
          <rPr>
            <sz val="10"/>
            <color rgb="FF000000"/>
            <rFont val="Arial"/>
            <family val="2"/>
            <charset val="1"/>
          </rPr>
          <t>TVA 2e trimestre</t>
        </r>
      </text>
    </comment>
    <comment ref="V263" authorId="0" shapeId="0" xr:uid="{00000000-0006-0000-0700-00008B000000}">
      <text>
        <r>
          <rPr>
            <sz val="10"/>
            <color rgb="FF000000"/>
            <rFont val="Arial"/>
            <family val="2"/>
            <charset val="1"/>
          </rPr>
          <t xml:space="preserve">210708 : -102
210709 : 84
210419 : 51,47
</t>
        </r>
      </text>
    </comment>
    <comment ref="AN265" authorId="0" shapeId="0" xr:uid="{00000000-0006-0000-0700-00008C000000}">
      <text>
        <r>
          <rPr>
            <sz val="10"/>
            <color rgb="FF000000"/>
            <rFont val="Arial"/>
            <family val="2"/>
            <charset val="1"/>
          </rPr>
          <t>210645 : 28,8
210646 : 201,13
210647 : 366,35
210648 : 50,4
210649 : 130,2
210650 : 163,2
210651 : 36
210652 : 0
210653 : 36
210654 : 0
210655 : 169,38
210658 : 18
210659 : 0
210660 : 59,47
210661 : 163,2
210662 : 21,6
210663 : 0
210664 : 126,99</t>
        </r>
      </text>
    </comment>
    <comment ref="AP265" authorId="0" shapeId="0" xr:uid="{00000000-0006-0000-0700-00008D000000}">
      <text>
        <r>
          <rPr>
            <sz val="10"/>
            <color rgb="FF000000"/>
            <rFont val="Arial"/>
            <family val="2"/>
            <charset val="1"/>
          </rPr>
          <t>mudetaf</t>
        </r>
      </text>
    </comment>
    <comment ref="AP276" authorId="0" shapeId="0" xr:uid="{00000000-0006-0000-0700-00008E000000}">
      <text>
        <r>
          <rPr>
            <sz val="10"/>
            <color rgb="FF000000"/>
            <rFont val="Arial"/>
            <family val="2"/>
            <charset val="1"/>
          </rPr>
          <t>Rsi cyrille 3t</t>
        </r>
      </text>
    </comment>
    <comment ref="AJ277" authorId="0" shapeId="0" xr:uid="{00000000-0006-0000-0700-00008F000000}">
      <text>
        <r>
          <rPr>
            <sz val="10"/>
            <color rgb="FF000000"/>
            <rFont val="Arial"/>
            <family val="2"/>
            <charset val="1"/>
          </rPr>
          <t>Leasecom caisse</t>
        </r>
      </text>
    </comment>
    <comment ref="AP277" authorId="0" shapeId="0" xr:uid="{00000000-0006-0000-0700-000090000000}">
      <text>
        <r>
          <rPr>
            <sz val="10"/>
            <color rgb="FF000000"/>
            <rFont val="Arial"/>
            <family val="2"/>
            <charset val="1"/>
          </rPr>
          <t>Rsi 3t vale</t>
        </r>
      </text>
    </comment>
    <comment ref="V278" authorId="0" shapeId="0" xr:uid="{00000000-0006-0000-0700-000091000000}">
      <text>
        <r>
          <rPr>
            <sz val="10"/>
            <color rgb="FF000000"/>
            <rFont val="Arial"/>
            <family val="2"/>
            <charset val="1"/>
          </rPr>
          <t xml:space="preserve">210711 : -60
210712 : 78
</t>
        </r>
      </text>
    </comment>
    <comment ref="AN279" authorId="0" shapeId="0" xr:uid="{00000000-0006-0000-0700-000092000000}">
      <text>
        <r>
          <rPr>
            <sz val="10"/>
            <color rgb="FF000000"/>
            <rFont val="Arial"/>
            <family val="2"/>
            <charset val="1"/>
          </rPr>
          <t>Pick up 06</t>
        </r>
      </text>
    </comment>
    <comment ref="AN284" authorId="0" shapeId="0" xr:uid="{00000000-0006-0000-0700-000093000000}">
      <text>
        <r>
          <rPr>
            <sz val="10"/>
            <color rgb="FF000000"/>
            <rFont val="Arial"/>
            <family val="2"/>
            <charset val="1"/>
          </rPr>
          <t>krfr</t>
        </r>
      </text>
    </comment>
    <comment ref="V285" authorId="0" shapeId="0" xr:uid="{00000000-0006-0000-0700-000094000000}">
      <text>
        <r>
          <rPr>
            <sz val="10"/>
            <color rgb="FF000000"/>
            <rFont val="Arial"/>
            <family val="2"/>
            <charset val="1"/>
          </rPr>
          <t xml:space="preserve">210503 : 17,99
210714 : -165,47
210715 : 90
210716 : -96
210717 : 72
210506 : 17,99
210717 : 18
210406 : 35,99
210605 : 17,99
210617 : 18
</t>
        </r>
      </text>
    </comment>
    <comment ref="AN285" authorId="0" shapeId="0" xr:uid="{00000000-0006-0000-0700-000095000000}">
      <text>
        <r>
          <rPr>
            <sz val="10"/>
            <color rgb="FF000000"/>
            <rFont val="Arial"/>
            <family val="2"/>
            <charset val="1"/>
          </rPr>
          <t>nhoss</t>
        </r>
      </text>
    </comment>
    <comment ref="AP285" authorId="0" shapeId="0" xr:uid="{00000000-0006-0000-0700-000096000000}">
      <text>
        <r>
          <rPr>
            <sz val="10"/>
            <color rgb="FF000000"/>
            <rFont val="Arial"/>
            <family val="2"/>
            <charset val="1"/>
          </rPr>
          <t>Solde rsi</t>
        </r>
      </text>
    </comment>
    <comment ref="AN286" authorId="0" shapeId="0" xr:uid="{00000000-0006-0000-0700-000097000000}">
      <text>
        <r>
          <rPr>
            <sz val="10"/>
            <color rgb="FF000000"/>
            <rFont val="Arial"/>
            <family val="2"/>
            <charset val="1"/>
          </rPr>
          <t>breguiboul</t>
        </r>
      </text>
    </comment>
    <comment ref="AN287" authorId="0" shapeId="0" xr:uid="{00000000-0006-0000-0700-000098000000}">
      <text>
        <r>
          <rPr>
            <sz val="10"/>
            <color rgb="FF000000"/>
            <rFont val="Arial"/>
            <family val="2"/>
            <charset val="1"/>
          </rPr>
          <t>La carterie</t>
        </r>
      </text>
    </comment>
    <comment ref="AN288" authorId="0" shapeId="0" xr:uid="{00000000-0006-0000-0700-000099000000}">
      <text>
        <r>
          <rPr>
            <sz val="10"/>
            <color rgb="FF000000"/>
            <rFont val="Arial"/>
            <family val="2"/>
            <charset val="1"/>
          </rPr>
          <t>La carterie</t>
        </r>
      </text>
    </comment>
    <comment ref="AP288" authorId="0" shapeId="0" xr:uid="{00000000-0006-0000-0700-00009A000000}">
      <text>
        <r>
          <rPr>
            <sz val="10"/>
            <color rgb="FF000000"/>
            <rFont val="Arial"/>
            <family val="2"/>
            <charset val="1"/>
          </rPr>
          <t>Urssaf 07/21</t>
        </r>
      </text>
    </comment>
    <comment ref="AP289" authorId="0" shapeId="0" xr:uid="{00000000-0006-0000-0700-00009B000000}">
      <text>
        <r>
          <rPr>
            <sz val="10"/>
            <color rgb="FF000000"/>
            <rFont val="Arial"/>
            <family val="2"/>
            <charset val="1"/>
          </rPr>
          <t xml:space="preserve">Ag2r 07/2021
</t>
        </r>
      </text>
    </comment>
    <comment ref="D292" authorId="0" shapeId="0" xr:uid="{00000000-0006-0000-0700-00009C000000}">
      <text>
        <r>
          <rPr>
            <sz val="10"/>
            <color rgb="FF000000"/>
            <rFont val="Arial"/>
            <family val="2"/>
            <charset val="1"/>
          </rPr>
          <t>-0,5 erreur de frappe sur tpe</t>
        </r>
      </text>
    </comment>
    <comment ref="V292" authorId="0" shapeId="0" xr:uid="{00000000-0006-0000-0700-00009D000000}">
      <text>
        <r>
          <rPr>
            <sz val="10"/>
            <color rgb="FF000000"/>
            <rFont val="Arial"/>
            <family val="2"/>
            <charset val="1"/>
          </rPr>
          <t xml:space="preserve">210506 : 13,45
210511 : 22,48
210406 : 12,76
210511 : 51,87
</t>
        </r>
      </text>
    </comment>
    <comment ref="AP297" authorId="0" shapeId="0" xr:uid="{00000000-0006-0000-0700-00009E000000}">
      <text>
        <r>
          <rPr>
            <sz val="10"/>
            <color rgb="FF000000"/>
            <rFont val="Arial"/>
            <family val="2"/>
            <charset val="1"/>
          </rPr>
          <t>Eres retraite
Frais dossier</t>
        </r>
      </text>
    </comment>
    <comment ref="V299" authorId="0" shapeId="0" xr:uid="{00000000-0006-0000-0700-00009F000000}">
      <text>
        <r>
          <rPr>
            <sz val="10"/>
            <color rgb="FF000000"/>
            <rFont val="Arial"/>
            <family val="2"/>
            <charset val="1"/>
          </rPr>
          <t xml:space="preserve">210803 : -177,44
210804 : 90
210511 : 17,99
210514 : 22,48
210516 : -3,74
210517 : 13,48
</t>
        </r>
      </text>
    </comment>
    <comment ref="AP299" authorId="0" shapeId="0" xr:uid="{00000000-0006-0000-0700-0000A0000000}">
      <text>
        <r>
          <rPr>
            <sz val="10"/>
            <color rgb="FF000000"/>
            <rFont val="Arial"/>
            <family val="2"/>
            <charset val="1"/>
          </rPr>
          <t>Rsm 07</t>
        </r>
      </text>
    </comment>
    <comment ref="AP300" authorId="0" shapeId="0" xr:uid="{00000000-0006-0000-0700-0000A1000000}">
      <text>
        <r>
          <rPr>
            <sz val="10"/>
            <color rgb="FF000000"/>
            <rFont val="Arial"/>
            <family val="2"/>
            <charset val="1"/>
          </rPr>
          <t>Rsm 07</t>
        </r>
      </text>
    </comment>
    <comment ref="AR300" authorId="0" shapeId="0" xr:uid="{00000000-0006-0000-0700-0000A2000000}">
      <text>
        <r>
          <rPr>
            <sz val="10"/>
            <color rgb="FF000000"/>
            <rFont val="Arial"/>
            <family val="2"/>
            <charset val="1"/>
          </rPr>
          <t>Brico marché peinture pr mag</t>
        </r>
      </text>
    </comment>
    <comment ref="AR303" authorId="0" shapeId="0" xr:uid="{00000000-0006-0000-0700-0000A3000000}">
      <text>
        <r>
          <rPr>
            <sz val="10"/>
            <color rgb="FF000000"/>
            <rFont val="Arial"/>
            <family val="2"/>
            <charset val="1"/>
          </rPr>
          <t>Save changement cam caisse mag</t>
        </r>
      </text>
    </comment>
    <comment ref="AN304" authorId="0" shapeId="0" xr:uid="{00000000-0006-0000-0700-0000A4000000}">
      <text>
        <r>
          <rPr>
            <sz val="10"/>
            <color rgb="FF000000"/>
            <rFont val="Arial"/>
            <family val="2"/>
            <charset val="1"/>
          </rPr>
          <t xml:space="preserve">210750 : 81,60
210751 : 237,84
210752 : 39,6
210753 : 0
210754 : 112,92
210755 : 36
210756 : 0
210757 : 157,24
210758 : 76,8
210759 : 0
210760 : 299,28
210761 : 18
</t>
        </r>
      </text>
    </comment>
    <comment ref="AR304" authorId="0" shapeId="0" xr:uid="{00000000-0006-0000-0700-0000A5000000}">
      <text>
        <r>
          <rPr>
            <sz val="10"/>
            <color rgb="FF000000"/>
            <rFont val="Arial"/>
            <family val="2"/>
            <charset val="1"/>
          </rPr>
          <t>Save avoir mo facture sur fact changmnt cam mag</t>
        </r>
      </text>
    </comment>
    <comment ref="V314" authorId="0" shapeId="0" xr:uid="{00000000-0006-0000-0700-0000A6000000}">
      <text>
        <r>
          <rPr>
            <sz val="10"/>
            <color rgb="FF000000"/>
            <rFont val="Arial"/>
            <family val="2"/>
            <charset val="1"/>
          </rPr>
          <t xml:space="preserve">210806 : -102
210807 : 84
210517 : 36,79
210519 : 17,99
</t>
        </r>
      </text>
    </comment>
    <comment ref="AJ316" authorId="0" shapeId="0" xr:uid="{00000000-0006-0000-0700-0000A7000000}">
      <text>
        <r>
          <rPr>
            <sz val="10"/>
            <color rgb="FF000000"/>
            <rFont val="Arial"/>
            <family val="2"/>
            <charset val="1"/>
          </rPr>
          <t>Leasecom caisse</t>
        </r>
      </text>
    </comment>
    <comment ref="D318" authorId="0" shapeId="0" xr:uid="{00000000-0006-0000-0700-0000A8000000}">
      <text>
        <r>
          <rPr>
            <sz val="10"/>
            <color rgb="FF000000"/>
            <rFont val="Arial"/>
            <family val="2"/>
            <charset val="1"/>
          </rPr>
          <t>+100 pt vert passé en cb</t>
        </r>
      </text>
    </comment>
    <comment ref="I318" authorId="0" shapeId="0" xr:uid="{00000000-0006-0000-0700-0000A9000000}">
      <text>
        <r>
          <rPr>
            <sz val="10"/>
            <color rgb="FF000000"/>
            <rFont val="Arial"/>
            <family val="2"/>
            <charset val="1"/>
          </rPr>
          <t>-100 pt vert passé en cb</t>
        </r>
      </text>
    </comment>
    <comment ref="AN318" authorId="0" shapeId="0" xr:uid="{00000000-0006-0000-0700-0000AA000000}">
      <text>
        <r>
          <rPr>
            <sz val="10"/>
            <color rgb="FF000000"/>
            <rFont val="Arial"/>
            <family val="2"/>
            <charset val="1"/>
          </rPr>
          <t xml:space="preserve">Pick up 07 /2021
</t>
        </r>
      </text>
    </comment>
    <comment ref="AB320" authorId="0" shapeId="0" xr:uid="{00000000-0006-0000-0700-0000AB000000}">
      <text>
        <r>
          <rPr>
            <sz val="10"/>
            <color rgb="FF000000"/>
            <rFont val="Arial"/>
            <family val="2"/>
            <charset val="1"/>
          </rPr>
          <t>1286,80 (mon erreur de virt vero +1385,98</t>
        </r>
      </text>
    </comment>
    <comment ref="AP320" authorId="0" shapeId="0" xr:uid="{00000000-0006-0000-0700-0000AC000000}">
      <text>
        <r>
          <rPr>
            <sz val="10"/>
            <color rgb="FF000000"/>
            <rFont val="Arial"/>
            <family val="2"/>
            <charset val="1"/>
          </rPr>
          <t>K bis</t>
        </r>
      </text>
    </comment>
    <comment ref="V321" authorId="0" shapeId="0" xr:uid="{00000000-0006-0000-0700-0000AD000000}">
      <text>
        <r>
          <rPr>
            <sz val="10"/>
            <color rgb="FF000000"/>
            <rFont val="Arial"/>
            <family val="2"/>
            <charset val="1"/>
          </rPr>
          <t xml:space="preserve">210809 : -60
210810 : 66
210519 : 6,73
210810 : 12
210602 : 25,5
210519 : 13,48
210605 : 11,24
</t>
        </r>
      </text>
    </comment>
    <comment ref="AR325" authorId="0" shapeId="0" xr:uid="{00000000-0006-0000-0700-0000AE000000}">
      <text>
        <r>
          <rPr>
            <sz val="10"/>
            <color rgb="FF000000"/>
            <rFont val="Arial"/>
            <family val="2"/>
            <charset val="1"/>
          </rPr>
          <t>Midi batt
Batt pr onduleur</t>
        </r>
      </text>
    </comment>
    <comment ref="AN327" authorId="0" shapeId="0" xr:uid="{00000000-0006-0000-0700-0000AF000000}">
      <text>
        <r>
          <rPr>
            <sz val="10"/>
            <color rgb="FF000000"/>
            <rFont val="Arial"/>
            <family val="2"/>
            <charset val="1"/>
          </rPr>
          <t>krfr</t>
        </r>
      </text>
    </comment>
    <comment ref="AP327" authorId="0" shapeId="0" xr:uid="{00000000-0006-0000-0700-0000B0000000}">
      <text>
        <r>
          <rPr>
            <sz val="10"/>
            <color rgb="FF000000"/>
            <rFont val="Arial"/>
            <family val="2"/>
            <charset val="1"/>
          </rPr>
          <t xml:space="preserve">Urssaf 08
</t>
        </r>
      </text>
    </comment>
    <comment ref="AR327" authorId="0" shapeId="0" xr:uid="{00000000-0006-0000-0700-0000B1000000}">
      <text>
        <r>
          <rPr>
            <sz val="10"/>
            <color rgb="FF000000"/>
            <rFont val="Arial"/>
            <family val="2"/>
            <charset val="1"/>
          </rPr>
          <t>Leroy crochet pr rido metal</t>
        </r>
      </text>
    </comment>
    <comment ref="V328" authorId="0" shapeId="0" xr:uid="{00000000-0006-0000-0700-0000B2000000}">
      <text>
        <r>
          <rPr>
            <sz val="10"/>
            <color rgb="FF000000"/>
            <rFont val="Arial"/>
            <family val="2"/>
            <charset val="1"/>
          </rPr>
          <t xml:space="preserve">210902 : -128,27
210903 : 84
210903 : 12
210605 : 11,24
210605 : 13,49
210904 : -159,72
210905 : 96
</t>
        </r>
      </text>
    </comment>
    <comment ref="AP328" authorId="0" shapeId="0" xr:uid="{00000000-0006-0000-0700-0000B3000000}">
      <text>
        <r>
          <rPr>
            <sz val="10"/>
            <color rgb="FF000000"/>
            <rFont val="Arial"/>
            <family val="2"/>
            <charset val="1"/>
          </rPr>
          <t xml:space="preserve">Ag2r 08
</t>
        </r>
      </text>
    </comment>
    <comment ref="AR328" authorId="0" shapeId="0" xr:uid="{00000000-0006-0000-0700-0000B4000000}">
      <text>
        <r>
          <rPr>
            <sz val="10"/>
            <color rgb="FF000000"/>
            <rFont val="Arial"/>
            <family val="2"/>
            <charset val="1"/>
          </rPr>
          <t>But aspi mag</t>
        </r>
      </text>
    </comment>
    <comment ref="AN329" authorId="0" shapeId="0" xr:uid="{00000000-0006-0000-0700-0000B5000000}">
      <text>
        <r>
          <rPr>
            <sz val="10"/>
            <color rgb="FF000000"/>
            <rFont val="Arial"/>
            <family val="2"/>
            <charset val="1"/>
          </rPr>
          <t>La carterie</t>
        </r>
      </text>
    </comment>
    <comment ref="AR329" authorId="0" shapeId="0" xr:uid="{00000000-0006-0000-0700-0000B6000000}">
      <text>
        <r>
          <rPr>
            <sz val="10"/>
            <color rgb="FF000000"/>
            <rFont val="Arial"/>
            <family val="2"/>
            <charset val="1"/>
          </rPr>
          <t>Retif sach bonbon</t>
        </r>
      </text>
    </comment>
    <comment ref="AP330" authorId="0" shapeId="0" xr:uid="{00000000-0006-0000-0700-0000B7000000}">
      <text>
        <r>
          <rPr>
            <sz val="10"/>
            <color rgb="FF000000"/>
            <rFont val="Arial"/>
            <family val="2"/>
            <charset val="1"/>
          </rPr>
          <t>Is 3t</t>
        </r>
      </text>
    </comment>
    <comment ref="AN332" authorId="0" shapeId="0" xr:uid="{00000000-0006-0000-0700-0000B8000000}">
      <text>
        <r>
          <rPr>
            <sz val="10"/>
            <color rgb="FF000000"/>
            <rFont val="Arial"/>
            <family val="2"/>
            <charset val="1"/>
          </rPr>
          <t>nespresso</t>
        </r>
      </text>
    </comment>
    <comment ref="AP332" authorId="0" shapeId="0" xr:uid="{00000000-0006-0000-0700-0000B9000000}">
      <text>
        <r>
          <rPr>
            <sz val="10"/>
            <color rgb="FF000000"/>
            <rFont val="Arial"/>
            <family val="2"/>
            <charset val="1"/>
          </rPr>
          <t>Pei perco 09</t>
        </r>
      </text>
    </comment>
    <comment ref="AP333" authorId="0" shapeId="0" xr:uid="{00000000-0006-0000-0700-0000BA000000}">
      <text>
        <r>
          <rPr>
            <sz val="10"/>
            <color rgb="FF000000"/>
            <rFont val="Arial"/>
            <family val="2"/>
            <charset val="1"/>
          </rPr>
          <t>Csg rds</t>
        </r>
      </text>
    </comment>
    <comment ref="V335" authorId="0" shapeId="0" xr:uid="{00000000-0006-0000-0700-0000BB000000}">
      <text>
        <r>
          <rPr>
            <sz val="10"/>
            <color rgb="FF000000"/>
            <rFont val="Arial"/>
            <family val="2"/>
            <charset val="1"/>
          </rPr>
          <t xml:space="preserve">210905 : 18
210608 : 53,92
210611 : -4,49
210712 : 17,99
210506 : 12,76
210709 : 17,99
</t>
        </r>
      </text>
    </comment>
    <comment ref="AN335" authorId="0" shapeId="0" xr:uid="{00000000-0006-0000-0700-0000BC000000}">
      <text>
        <r>
          <rPr>
            <sz val="10"/>
            <color rgb="FF000000"/>
            <rFont val="Arial"/>
            <family val="2"/>
            <charset val="1"/>
          </rPr>
          <t>bic</t>
        </r>
      </text>
    </comment>
    <comment ref="AP338" authorId="0" shapeId="0" xr:uid="{00000000-0006-0000-0700-0000BD000000}">
      <text>
        <r>
          <rPr>
            <sz val="10"/>
            <color rgb="FF000000"/>
            <rFont val="Arial"/>
            <family val="2"/>
            <charset val="1"/>
          </rPr>
          <t>Rsm 08</t>
        </r>
      </text>
    </comment>
    <comment ref="AP339" authorId="0" shapeId="0" xr:uid="{00000000-0006-0000-0700-0000BE000000}">
      <text>
        <r>
          <rPr>
            <sz val="10"/>
            <color rgb="FF000000"/>
            <rFont val="Arial"/>
            <family val="2"/>
            <charset val="1"/>
          </rPr>
          <t>Rsm 08</t>
        </r>
      </text>
    </comment>
    <comment ref="AR339" authorId="0" shapeId="0" xr:uid="{00000000-0006-0000-0700-0000BF000000}">
      <text>
        <r>
          <rPr>
            <sz val="10"/>
            <color rgb="FF000000"/>
            <rFont val="Arial"/>
            <family val="2"/>
            <charset val="1"/>
          </rPr>
          <t>Rembrsement erreur de CB</t>
        </r>
      </text>
    </comment>
    <comment ref="AB340" authorId="0" shapeId="0" xr:uid="{00000000-0006-0000-0700-0000C0000000}">
      <text>
        <r>
          <rPr>
            <sz val="10"/>
            <color rgb="FF000000"/>
            <rFont val="Arial"/>
            <family val="2"/>
            <charset val="1"/>
          </rPr>
          <t>Erreur j ai fait un virement alors que c’etait la fdj qui devait me rembourser</t>
        </r>
      </text>
    </comment>
    <comment ref="AR340" authorId="0" shapeId="0" xr:uid="{00000000-0006-0000-0700-0000C1000000}">
      <text>
        <r>
          <rPr>
            <sz val="10"/>
            <color rgb="FF000000"/>
            <rFont val="Arial"/>
            <family val="2"/>
            <charset val="1"/>
          </rPr>
          <t>Erreur de CB</t>
        </r>
      </text>
    </comment>
    <comment ref="AD341" authorId="0" shapeId="0" xr:uid="{00000000-0006-0000-0700-0000C2000000}">
      <text>
        <r>
          <rPr>
            <sz val="10"/>
            <color rgb="FF000000"/>
            <rFont val="Arial"/>
            <family val="2"/>
            <charset val="1"/>
          </rPr>
          <t>Remise compensatoire</t>
        </r>
      </text>
    </comment>
    <comment ref="V342" authorId="0" shapeId="0" xr:uid="{00000000-0006-0000-0700-0000C3000000}">
      <text>
        <r>
          <rPr>
            <sz val="10"/>
            <color rgb="FF000000"/>
            <rFont val="Arial"/>
            <family val="2"/>
            <charset val="1"/>
          </rPr>
          <t xml:space="preserve">210908 : -90,74
210909 : 96
210909 : 6
210608 : 13,48
210507 : 258,43
210413 : 80,89
210419 : 5,26
210610 : 62,91
210702 : 19,49
</t>
        </r>
      </text>
    </comment>
    <comment ref="AN342" authorId="0" shapeId="0" xr:uid="{00000000-0006-0000-0700-0000C4000000}">
      <text>
        <r>
          <rPr>
            <sz val="10"/>
            <color rgb="FF000000"/>
            <rFont val="Arial"/>
            <family val="2"/>
            <charset val="1"/>
          </rPr>
          <t xml:space="preserve">210843 : 245,,58
210844 : 18
210845 : 0
210846 : 0
210847 : 236,4
210848 : 25,20
210849 : 0
210850 : 28,8
210851 : 0
210852 : 251,81
210853 : 7,2
210854 : 200,93
210855 : 35,94
</t>
        </r>
      </text>
    </comment>
    <comment ref="AR342" authorId="0" shapeId="0" xr:uid="{00000000-0006-0000-0700-0000C5000000}">
      <text>
        <r>
          <rPr>
            <sz val="10"/>
            <color rgb="FF000000"/>
            <rFont val="Arial"/>
            <family val="2"/>
            <charset val="1"/>
          </rPr>
          <t>Rexel ampoules &amp; neons pr mag</t>
        </r>
      </text>
    </comment>
    <comment ref="AN351" authorId="0" shapeId="0" xr:uid="{00000000-0006-0000-0700-0000C6000000}">
      <text>
        <r>
          <rPr>
            <sz val="10"/>
            <color rgb="FF000000"/>
            <rFont val="Arial"/>
            <family val="2"/>
            <charset val="1"/>
          </rPr>
          <t>Kaizen cbd</t>
        </r>
      </text>
    </comment>
    <comment ref="AN352" authorId="0" shapeId="0" xr:uid="{00000000-0006-0000-0700-0000C7000000}">
      <text>
        <r>
          <rPr>
            <sz val="10"/>
            <color rgb="FF000000"/>
            <rFont val="Arial"/>
            <family val="2"/>
            <charset val="1"/>
          </rPr>
          <t>Kaizen cbd</t>
        </r>
      </text>
    </comment>
    <comment ref="AJ353" authorId="0" shapeId="0" xr:uid="{00000000-0006-0000-0700-0000C8000000}">
      <text>
        <r>
          <rPr>
            <sz val="10"/>
            <color rgb="FF000000"/>
            <rFont val="Arial"/>
            <family val="2"/>
            <charset val="1"/>
          </rPr>
          <t>Leasecom caisse</t>
        </r>
      </text>
    </comment>
    <comment ref="AN354" authorId="0" shapeId="0" xr:uid="{00000000-0006-0000-0700-0000C9000000}">
      <text>
        <r>
          <rPr>
            <sz val="10"/>
            <color rgb="FF000000"/>
            <rFont val="Arial"/>
            <family val="2"/>
            <charset val="1"/>
          </rPr>
          <t>Pick up 08</t>
        </r>
      </text>
    </comment>
    <comment ref="V357" authorId="0" shapeId="0" xr:uid="{00000000-0006-0000-0700-0000CA000000}">
      <text>
        <r>
          <rPr>
            <sz val="10"/>
            <color rgb="FF000000"/>
            <rFont val="Arial"/>
            <family val="2"/>
            <charset val="1"/>
          </rPr>
          <t xml:space="preserve">210507 : 61,78
210702 : 35,99
210911 : -163,77
210912 : 84
210912 : 12
210702 : 33,72
210706 : 17,99
</t>
        </r>
      </text>
    </comment>
    <comment ref="AN357" authorId="0" shapeId="0" xr:uid="{00000000-0006-0000-0700-0000CB000000}">
      <text>
        <r>
          <rPr>
            <sz val="10"/>
            <color rgb="FF000000"/>
            <rFont val="Arial"/>
            <family val="2"/>
            <charset val="1"/>
          </rPr>
          <t>nhoss</t>
        </r>
      </text>
    </comment>
    <comment ref="AN358" authorId="0" shapeId="0" xr:uid="{00000000-0006-0000-0700-0000CC000000}">
      <text>
        <r>
          <rPr>
            <sz val="10"/>
            <color rgb="FF000000"/>
            <rFont val="Arial"/>
            <family val="2"/>
            <charset val="1"/>
          </rPr>
          <t>breguiboul</t>
        </r>
      </text>
    </comment>
    <comment ref="V359" authorId="0" shapeId="0" xr:uid="{00000000-0006-0000-0700-0000CD000000}">
      <text>
        <r>
          <rPr>
            <sz val="10"/>
            <color rgb="FF000000"/>
            <rFont val="Arial"/>
            <family val="2"/>
            <charset val="1"/>
          </rPr>
          <t xml:space="preserve">Remuneration 1er semestre 2021presstalis
</t>
        </r>
      </text>
    </comment>
    <comment ref="V360" authorId="0" shapeId="0" xr:uid="{00000000-0006-0000-0700-0000CE000000}">
      <text>
        <r>
          <rPr>
            <sz val="10"/>
            <color rgb="FF000000"/>
            <rFont val="Arial"/>
            <family val="2"/>
            <charset val="1"/>
          </rPr>
          <t>Remunerayion 1er semestre 2021 mlp</t>
        </r>
      </text>
    </comment>
    <comment ref="AN363" authorId="0" shapeId="0" xr:uid="{00000000-0006-0000-0700-0000CF000000}">
      <text>
        <r>
          <rPr>
            <sz val="10"/>
            <color rgb="FF000000"/>
            <rFont val="Arial"/>
            <family val="2"/>
            <charset val="1"/>
          </rPr>
          <t>krfr</t>
        </r>
      </text>
    </comment>
    <comment ref="V364" authorId="0" shapeId="0" xr:uid="{00000000-0006-0000-0700-0000D0000000}">
      <text>
        <r>
          <rPr>
            <sz val="10"/>
            <color rgb="FF000000"/>
            <rFont val="Arial"/>
            <family val="2"/>
            <charset val="1"/>
          </rPr>
          <t xml:space="preserve">211002 : -148,47
211003 : 96
211003 : 18
210702 : 12
210709 : 33,66
210709 : 26,93
211004 : 4,49
</t>
        </r>
      </text>
    </comment>
    <comment ref="AP364" authorId="0" shapeId="0" xr:uid="{00000000-0006-0000-0700-0000D1000000}">
      <text>
        <r>
          <rPr>
            <sz val="10"/>
            <color rgb="FF000000"/>
            <rFont val="Arial"/>
            <family val="2"/>
            <charset val="1"/>
          </rPr>
          <t>Urssaf 09</t>
        </r>
      </text>
    </comment>
    <comment ref="AJ365" authorId="0" shapeId="0" xr:uid="{00000000-0006-0000-0700-0000D2000000}">
      <text>
        <r>
          <rPr>
            <sz val="10"/>
            <color rgb="FF000000"/>
            <rFont val="Arial"/>
            <family val="2"/>
            <charset val="1"/>
          </rPr>
          <t>Taxe fonciere sci meyblum</t>
        </r>
      </text>
    </comment>
    <comment ref="AP365" authorId="0" shapeId="0" xr:uid="{00000000-0006-0000-0700-0000D3000000}">
      <text>
        <r>
          <rPr>
            <sz val="10"/>
            <color rgb="FF000000"/>
            <rFont val="Arial"/>
            <family val="2"/>
            <charset val="1"/>
          </rPr>
          <t>Ag2r 09</t>
        </r>
      </text>
    </comment>
    <comment ref="AR365" authorId="0" shapeId="0" xr:uid="{00000000-0006-0000-0700-0000D4000000}">
      <text>
        <r>
          <rPr>
            <sz val="10"/>
            <color rgb="FF000000"/>
            <rFont val="Arial"/>
            <family val="2"/>
            <charset val="1"/>
          </rPr>
          <t>Erreur chequier pr payer bois</t>
        </r>
      </text>
    </comment>
    <comment ref="AR366" authorId="0" shapeId="0" xr:uid="{00000000-0006-0000-0700-0000D5000000}">
      <text>
        <r>
          <rPr>
            <sz val="10"/>
            <color rgb="FF000000"/>
            <rFont val="Arial"/>
            <family val="2"/>
            <charset val="1"/>
          </rPr>
          <t>Paiemnt bois erreur de chequier</t>
        </r>
      </text>
    </comment>
    <comment ref="AN370" authorId="0" shapeId="0" xr:uid="{00000000-0006-0000-0700-0000D6000000}">
      <text>
        <r>
          <rPr>
            <sz val="10"/>
            <color rgb="FF000000"/>
            <rFont val="Arial"/>
            <family val="2"/>
            <charset val="1"/>
          </rPr>
          <t>marty</t>
        </r>
      </text>
    </comment>
    <comment ref="AP370" authorId="0" shapeId="0" xr:uid="{00000000-0006-0000-0700-0000D7000000}">
      <text>
        <r>
          <rPr>
            <sz val="10"/>
            <color rgb="FF000000"/>
            <rFont val="Arial"/>
            <family val="2"/>
            <charset val="1"/>
          </rPr>
          <t>Tva 3e T:2021</t>
        </r>
      </text>
    </comment>
    <comment ref="V371" authorId="0" shapeId="0" xr:uid="{00000000-0006-0000-0700-0000D8000000}">
      <text>
        <r>
          <rPr>
            <sz val="10"/>
            <color rgb="FF000000"/>
            <rFont val="Arial"/>
            <family val="2"/>
            <charset val="1"/>
          </rPr>
          <t xml:space="preserve">211006 : -126,73
211004 : 90
211004 : 6
210709 : 11,34
210712 : 17,99
211004 : 24,67
</t>
        </r>
      </text>
    </comment>
    <comment ref="AB372" authorId="0" shapeId="0" xr:uid="{00000000-0006-0000-0700-0000D9000000}">
      <text>
        <r>
          <rPr>
            <sz val="10"/>
            <color rgb="FF000000"/>
            <rFont val="Arial"/>
            <family val="2"/>
            <charset val="1"/>
          </rPr>
          <t>Edc fdj</t>
        </r>
      </text>
    </comment>
    <comment ref="AP372" authorId="0" shapeId="0" xr:uid="{00000000-0006-0000-0700-0000DA000000}">
      <text>
        <r>
          <rPr>
            <sz val="10"/>
            <color rgb="FF000000"/>
            <rFont val="Arial"/>
            <family val="2"/>
            <charset val="1"/>
          </rPr>
          <t xml:space="preserve">Pei perco vero 10/2021
</t>
        </r>
      </text>
    </comment>
    <comment ref="AP373" authorId="0" shapeId="0" xr:uid="{00000000-0006-0000-0700-0000DB000000}">
      <text>
        <r>
          <rPr>
            <sz val="10"/>
            <color rgb="FF000000"/>
            <rFont val="Arial"/>
            <family val="2"/>
            <charset val="1"/>
          </rPr>
          <t>Csg rds</t>
        </r>
      </text>
    </comment>
    <comment ref="AP374" authorId="0" shapeId="0" xr:uid="{00000000-0006-0000-0700-0000DC000000}">
      <text>
        <r>
          <rPr>
            <sz val="10"/>
            <color rgb="FF000000"/>
            <rFont val="Arial"/>
            <family val="2"/>
            <charset val="1"/>
          </rPr>
          <t xml:space="preserve">Pei perco 10:2021
</t>
        </r>
      </text>
    </comment>
    <comment ref="V378" authorId="0" shapeId="0" xr:uid="{00000000-0006-0000-0700-0000DD000000}">
      <text>
        <r>
          <rPr>
            <sz val="10"/>
            <color rgb="FF000000"/>
            <rFont val="Arial"/>
            <family val="2"/>
            <charset val="1"/>
          </rPr>
          <t xml:space="preserve">211008 : -109,55
211009 : 96
211009 : 12
211004 : 17,99
</t>
        </r>
      </text>
    </comment>
    <comment ref="AN378" authorId="0" shapeId="0" xr:uid="{00000000-0006-0000-0700-0000DE000000}">
      <text>
        <r>
          <rPr>
            <sz val="10"/>
            <color rgb="FF000000"/>
            <rFont val="Arial"/>
            <family val="2"/>
            <charset val="1"/>
          </rPr>
          <t>breguiboul</t>
        </r>
      </text>
    </comment>
    <comment ref="AD379" authorId="0" shapeId="0" xr:uid="{00000000-0006-0000-0700-0000DF000000}">
      <text>
        <r>
          <rPr>
            <sz val="10"/>
            <color rgb="FF000000"/>
            <rFont val="Arial"/>
            <family val="2"/>
            <charset val="1"/>
          </rPr>
          <t>En attente facture</t>
        </r>
      </text>
    </comment>
    <comment ref="AJ379" authorId="0" shapeId="0" xr:uid="{00000000-0006-0000-0700-0000E0000000}">
      <text>
        <r>
          <rPr>
            <sz val="10"/>
            <color rgb="FF000000"/>
            <rFont val="Arial"/>
            <family val="2"/>
            <charset val="1"/>
          </rPr>
          <t>eau</t>
        </r>
      </text>
    </comment>
    <comment ref="AP380" authorId="0" shapeId="0" xr:uid="{00000000-0006-0000-0700-0000E1000000}">
      <text>
        <r>
          <rPr>
            <sz val="10"/>
            <color rgb="FF000000"/>
            <rFont val="Arial"/>
            <family val="2"/>
            <charset val="1"/>
          </rPr>
          <t xml:space="preserve">Rsm 09
</t>
        </r>
      </text>
    </comment>
    <comment ref="AN381" authorId="0" shapeId="0" xr:uid="{00000000-0006-0000-0700-0000E2000000}">
      <text>
        <r>
          <rPr>
            <sz val="10"/>
            <color rgb="FF000000"/>
            <rFont val="Arial"/>
            <family val="2"/>
            <charset val="1"/>
          </rPr>
          <t xml:space="preserve">210954 : 0
210955 : 141,20
210956 : 0
210957 : 21,6
210959 : 0
210960 : -27
210961 : 0
210962 : 54
210963 : 138,29
210964 : 21,6
210965 : 225,14
210966 : 0
210967 : 183,76
210968 : 14,4
210969 : 0
210970 : 14,4
210971 : 0
210972 : 135,82
</t>
        </r>
      </text>
    </comment>
    <comment ref="AP381" authorId="0" shapeId="0" xr:uid="{00000000-0006-0000-0700-0000E3000000}">
      <text>
        <r>
          <rPr>
            <sz val="10"/>
            <color rgb="FF000000"/>
            <rFont val="Arial"/>
            <family val="2"/>
            <charset val="1"/>
          </rPr>
          <t>Rsm social 09</t>
        </r>
      </text>
    </comment>
    <comment ref="V393" authorId="0" shapeId="0" xr:uid="{00000000-0006-0000-0700-0000E4000000}">
      <text>
        <r>
          <rPr>
            <sz val="10"/>
            <color rgb="FF000000"/>
            <rFont val="Arial"/>
            <family val="2"/>
            <charset val="1"/>
          </rPr>
          <t xml:space="preserve">211011 : -135,63
211012 : 90
211012 : 12
210715 : 13,88
210506 : 323,56
211004:6,37
</t>
        </r>
      </text>
    </comment>
    <comment ref="AJ393" authorId="0" shapeId="0" xr:uid="{00000000-0006-0000-0700-0000E5000000}">
      <text>
        <r>
          <rPr>
            <sz val="10"/>
            <color rgb="FF000000"/>
            <rFont val="Arial"/>
            <family val="2"/>
            <charset val="1"/>
          </rPr>
          <t>Leasecom caisse</t>
        </r>
      </text>
    </comment>
    <comment ref="AN393" authorId="0" shapeId="0" xr:uid="{00000000-0006-0000-0700-0000E6000000}">
      <text>
        <r>
          <rPr>
            <sz val="10"/>
            <color rgb="FF000000"/>
            <rFont val="Arial"/>
            <family val="2"/>
            <charset val="1"/>
          </rPr>
          <t>Pick up 09</t>
        </r>
      </text>
    </comment>
    <comment ref="V395" authorId="0" shapeId="0" xr:uid="{00000000-0006-0000-0700-0000E7000000}">
      <text>
        <r>
          <rPr>
            <sz val="10"/>
            <color rgb="FF000000"/>
            <rFont val="Arial"/>
            <family val="2"/>
            <charset val="1"/>
          </rPr>
          <t>En attente facture</t>
        </r>
      </text>
    </comment>
    <comment ref="AP397" authorId="0" shapeId="0" xr:uid="{00000000-0006-0000-0700-0000E8000000}">
      <text>
        <r>
          <rPr>
            <sz val="10"/>
            <color rgb="FF000000"/>
            <rFont val="Arial"/>
            <family val="2"/>
            <charset val="1"/>
          </rPr>
          <t>Rsi 4e t cyrille</t>
        </r>
      </text>
    </comment>
    <comment ref="AP398" authorId="0" shapeId="0" xr:uid="{00000000-0006-0000-0700-0000E9000000}">
      <text>
        <r>
          <rPr>
            <sz val="10"/>
            <color rgb="FF000000"/>
            <rFont val="Arial"/>
            <family val="2"/>
            <charset val="1"/>
          </rPr>
          <t>Rsi vale : 4e t</t>
        </r>
      </text>
    </comment>
    <comment ref="V400" authorId="0" shapeId="0" xr:uid="{00000000-0006-0000-0700-0000EA000000}">
      <text>
        <r>
          <rPr>
            <sz val="10"/>
            <color rgb="FF000000"/>
            <rFont val="Arial"/>
            <family val="2"/>
            <charset val="1"/>
          </rPr>
          <t xml:space="preserve">211014 : -151,47
211015 : 90
210503 : 80,89
211015 : 12
21071 : 11,24
</t>
        </r>
      </text>
    </comment>
    <comment ref="AJ403" authorId="0" shapeId="0" xr:uid="{00000000-0006-0000-0700-0000EB000000}">
      <text>
        <r>
          <rPr>
            <sz val="10"/>
            <color rgb="FF000000"/>
            <rFont val="Arial"/>
            <family val="2"/>
            <charset val="1"/>
          </rPr>
          <t>Edf facture annuelle soit
2211 (10x221,1 de janvier à octobre)-1707,69</t>
        </r>
      </text>
    </comment>
    <comment ref="AJ404" authorId="0" shapeId="0" xr:uid="{00000000-0006-0000-0700-0000EC000000}">
      <text>
        <r>
          <rPr>
            <sz val="10"/>
            <color rgb="FF000000"/>
            <rFont val="Arial"/>
            <family val="2"/>
            <charset val="1"/>
          </rPr>
          <t xml:space="preserve">Edf facture 11/2021
503,31-170,71
</t>
        </r>
      </text>
    </comment>
    <comment ref="AP404" authorId="0" shapeId="0" xr:uid="{00000000-0006-0000-0700-0000ED000000}">
      <text>
        <r>
          <rPr>
            <sz val="10"/>
            <color rgb="FF000000"/>
            <rFont val="Arial"/>
            <family val="2"/>
            <charset val="1"/>
          </rPr>
          <t>URSSAF 10:21</t>
        </r>
      </text>
    </comment>
    <comment ref="AP405" authorId="0" shapeId="0" xr:uid="{00000000-0006-0000-0700-0000EE000000}">
      <text>
        <r>
          <rPr>
            <sz val="10"/>
            <color rgb="FF000000"/>
            <rFont val="Arial"/>
            <family val="2"/>
            <charset val="1"/>
          </rPr>
          <t>AG2R 10 /21</t>
        </r>
      </text>
    </comment>
    <comment ref="V407" authorId="0" shapeId="0" xr:uid="{00000000-0006-0000-0700-0000EF000000}">
      <text>
        <r>
          <rPr>
            <sz val="10"/>
            <color rgb="FF000000"/>
            <rFont val="Arial"/>
            <family val="2"/>
            <charset val="1"/>
          </rPr>
          <t xml:space="preserve">211102 : -117,74
211103 : 114
211103 : 6
210804 : 13,48
210511 : 25,5
211004 : 3,74
</t>
        </r>
      </text>
    </comment>
    <comment ref="AP407" authorId="0" shapeId="0" xr:uid="{00000000-0006-0000-0700-0000F0000000}">
      <text>
        <r>
          <rPr>
            <sz val="10"/>
            <color rgb="FF000000"/>
            <rFont val="Arial"/>
            <family val="2"/>
            <charset val="1"/>
          </rPr>
          <t xml:space="preserve">Pei perco 11/21
420 +27,09
</t>
        </r>
      </text>
    </comment>
    <comment ref="AN408" authorId="0" shapeId="0" xr:uid="{00000000-0006-0000-0700-0000F1000000}">
      <text>
        <r>
          <rPr>
            <sz val="10"/>
            <color rgb="FF000000"/>
            <rFont val="Arial"/>
            <family val="2"/>
            <charset val="1"/>
          </rPr>
          <t>breguiboul</t>
        </r>
      </text>
    </comment>
    <comment ref="AN409" authorId="0" shapeId="0" xr:uid="{00000000-0006-0000-0700-0000F2000000}">
      <text>
        <r>
          <rPr>
            <sz val="10"/>
            <color rgb="FF000000"/>
            <rFont val="Arial"/>
            <family val="2"/>
            <charset val="1"/>
          </rPr>
          <t>kaizen</t>
        </r>
      </text>
    </comment>
    <comment ref="V414" authorId="0" shapeId="0" xr:uid="{00000000-0006-0000-0700-0000F3000000}">
      <text>
        <r>
          <rPr>
            <sz val="10"/>
            <color rgb="FF000000"/>
            <rFont val="Arial"/>
            <family val="2"/>
            <charset val="1"/>
          </rPr>
          <t xml:space="preserve">211105 :-120
211106 : 108
211106 : 12
210807 : 25,36
</t>
        </r>
      </text>
    </comment>
    <comment ref="AN414" authorId="0" shapeId="0" xr:uid="{00000000-0006-0000-0700-0000F4000000}">
      <text>
        <r>
          <rPr>
            <sz val="10"/>
            <color rgb="FF000000"/>
            <rFont val="Arial"/>
            <family val="2"/>
            <charset val="1"/>
          </rPr>
          <t>nespresso</t>
        </r>
      </text>
    </comment>
    <comment ref="AR415" authorId="0" shapeId="0" xr:uid="{00000000-0006-0000-0700-0000F5000000}">
      <text>
        <r>
          <rPr>
            <sz val="10"/>
            <color rgb="FF000000"/>
            <rFont val="Arial"/>
            <family val="2"/>
            <charset val="1"/>
          </rPr>
          <t xml:space="preserve">Centrakor
Gob kf
</t>
        </r>
      </text>
    </comment>
    <comment ref="AN416" authorId="0" shapeId="0" xr:uid="{00000000-0006-0000-0700-0000F6000000}">
      <text>
        <r>
          <rPr>
            <sz val="10"/>
            <color rgb="FF000000"/>
            <rFont val="Arial"/>
            <family val="2"/>
            <charset val="1"/>
          </rPr>
          <t xml:space="preserve">211058 : 318,67
211059 : 225,24
211060 : 239,66
211061 : 196,76
211062 : 18
211063 : 18
211064 : 25,2
211065 : 14,4
211066 : 0
211067 : 0
211068 : 0
211069 : 0
</t>
        </r>
      </text>
    </comment>
    <comment ref="AP416" authorId="0" shapeId="0" xr:uid="{00000000-0006-0000-0700-0000F7000000}">
      <text>
        <r>
          <rPr>
            <sz val="10"/>
            <color rgb="FF000000"/>
            <rFont val="Arial"/>
            <family val="2"/>
            <charset val="1"/>
          </rPr>
          <t>Sogexcom 10/21
Pr 25/11</t>
        </r>
      </text>
    </comment>
    <comment ref="AP417" authorId="0" shapeId="0" xr:uid="{00000000-0006-0000-0700-0000F8000000}">
      <text>
        <r>
          <rPr>
            <sz val="10"/>
            <color rgb="FF000000"/>
            <rFont val="Arial"/>
            <family val="2"/>
            <charset val="1"/>
          </rPr>
          <t>Sogexcom 10/21 pr le 1Er /12</t>
        </r>
      </text>
    </comment>
    <comment ref="AN418" authorId="0" shapeId="0" xr:uid="{00000000-0006-0000-0700-0000F9000000}">
      <text>
        <r>
          <rPr>
            <sz val="10"/>
            <color rgb="FF000000"/>
            <rFont val="Arial"/>
            <family val="2"/>
            <charset val="1"/>
          </rPr>
          <t>nhoss</t>
        </r>
      </text>
    </comment>
    <comment ref="AN419" authorId="0" shapeId="0" xr:uid="{00000000-0006-0000-0700-0000FA000000}">
      <text>
        <r>
          <rPr>
            <sz val="10"/>
            <color rgb="FF000000"/>
            <rFont val="Arial"/>
            <family val="2"/>
            <charset val="1"/>
          </rPr>
          <t>Comptoir du livre</t>
        </r>
      </text>
    </comment>
    <comment ref="AJ430" authorId="0" shapeId="0" xr:uid="{00000000-0006-0000-0700-0000FB000000}">
      <text>
        <r>
          <rPr>
            <sz val="10"/>
            <color rgb="FF000000"/>
            <rFont val="Arial"/>
            <family val="2"/>
            <charset val="1"/>
          </rPr>
          <t>Leasecom caisse</t>
        </r>
      </text>
    </comment>
    <comment ref="AN433" authorId="0" shapeId="0" xr:uid="{00000000-0006-0000-0700-0000FC000000}">
      <text>
        <r>
          <rPr>
            <sz val="10"/>
            <color rgb="FF000000"/>
            <rFont val="Arial"/>
            <family val="2"/>
            <charset val="1"/>
          </rPr>
          <t xml:space="preserve">Pick up 10/2021
</t>
        </r>
      </text>
    </comment>
    <comment ref="AP434" authorId="0" shapeId="0" xr:uid="{00000000-0006-0000-0700-0000FD000000}">
      <text>
        <r>
          <rPr>
            <sz val="10"/>
            <color rgb="FF000000"/>
            <rFont val="Arial"/>
            <family val="2"/>
            <charset val="1"/>
          </rPr>
          <t>Paiement virmt urssaf retard 1erT 2021 vale</t>
        </r>
      </text>
    </comment>
    <comment ref="AP435" authorId="0" shapeId="0" xr:uid="{00000000-0006-0000-0700-0000FE000000}">
      <text>
        <r>
          <rPr>
            <sz val="10"/>
            <color rgb="FF000000"/>
            <rFont val="Arial"/>
            <family val="2"/>
            <charset val="1"/>
          </rPr>
          <t>Paiement virement  urssaf 1erT 2021 retard
286-45</t>
        </r>
      </text>
    </comment>
    <comment ref="AP436" authorId="0" shapeId="0" xr:uid="{00000000-0006-0000-0700-0000FF000000}">
      <text>
        <r>
          <rPr>
            <sz val="10"/>
            <color rgb="FF000000"/>
            <rFont val="Arial"/>
            <family val="2"/>
            <charset val="1"/>
          </rPr>
          <t>Acompte IS 4et</t>
        </r>
      </text>
    </comment>
    <comment ref="AN438" authorId="0" shapeId="0" xr:uid="{00000000-0006-0000-0700-000000010000}">
      <text>
        <r>
          <rPr>
            <sz val="10"/>
            <color rgb="FF000000"/>
            <rFont val="Arial"/>
            <family val="2"/>
            <charset val="1"/>
          </rPr>
          <t>nardo</t>
        </r>
      </text>
    </comment>
    <comment ref="AP440" authorId="0" shapeId="0" xr:uid="{00000000-0006-0000-0700-000001010000}">
      <text>
        <r>
          <rPr>
            <sz val="10"/>
            <color rgb="FF000000"/>
            <rFont val="Arial"/>
            <family val="2"/>
            <charset val="1"/>
          </rPr>
          <t>Rsi 1ere echeance du 1er t 2021</t>
        </r>
      </text>
    </comment>
    <comment ref="AP442" authorId="0" shapeId="0" xr:uid="{00000000-0006-0000-0700-000002010000}">
      <text>
        <r>
          <rPr>
            <sz val="10"/>
            <color rgb="FF000000"/>
            <rFont val="Arial"/>
            <family val="2"/>
            <charset val="1"/>
          </rPr>
          <t>Urssaf 11/21</t>
        </r>
      </text>
    </comment>
    <comment ref="AP443" authorId="0" shapeId="0" xr:uid="{00000000-0006-0000-0700-000003010000}">
      <text>
        <r>
          <rPr>
            <sz val="10"/>
            <color rgb="FF000000"/>
            <rFont val="Arial"/>
            <family val="2"/>
            <charset val="1"/>
          </rPr>
          <t xml:space="preserve">Ag2r 11/2021
</t>
        </r>
      </text>
    </comment>
    <comment ref="AR444" authorId="0" shapeId="0" xr:uid="{00000000-0006-0000-0700-000004010000}">
      <text>
        <r>
          <rPr>
            <sz val="10"/>
            <color rgb="FF000000"/>
            <rFont val="Arial"/>
            <family val="2"/>
            <charset val="1"/>
          </rPr>
          <t>Theron dalles plaf</t>
        </r>
      </text>
    </comment>
    <comment ref="AN445" authorId="0" shapeId="0" xr:uid="{00000000-0006-0000-0700-000005010000}">
      <text>
        <r>
          <rPr>
            <sz val="10"/>
            <color rgb="FF000000"/>
            <rFont val="Arial"/>
            <family val="2"/>
            <charset val="1"/>
          </rPr>
          <t xml:space="preserve">Breguiboul
</t>
        </r>
      </text>
    </comment>
    <comment ref="AP445" authorId="0" shapeId="0" xr:uid="{00000000-0006-0000-0700-000006010000}">
      <text>
        <r>
          <rPr>
            <sz val="10"/>
            <color rgb="FF000000"/>
            <rFont val="Arial"/>
            <family val="2"/>
            <charset val="1"/>
          </rPr>
          <t>Pei perco 12/21
420+27,09</t>
        </r>
      </text>
    </comment>
    <comment ref="AR445" authorId="0" shapeId="0" xr:uid="{00000000-0006-0000-0700-000007010000}">
      <text>
        <r>
          <rPr>
            <sz val="10"/>
            <color rgb="FF000000"/>
            <rFont val="Arial"/>
            <family val="2"/>
            <charset val="1"/>
          </rPr>
          <t>Kdo vero</t>
        </r>
      </text>
    </comment>
    <comment ref="AJ447" authorId="0" shapeId="0" xr:uid="{00000000-0006-0000-0700-000008010000}">
      <text>
        <r>
          <rPr>
            <sz val="10"/>
            <color rgb="FF000000"/>
            <rFont val="Arial"/>
            <family val="2"/>
            <charset val="1"/>
          </rPr>
          <t>Koesio imprimante
2e T/2021</t>
        </r>
      </text>
    </comment>
    <comment ref="AJ448" authorId="0" shapeId="0" xr:uid="{00000000-0006-0000-0700-000009010000}">
      <text>
        <r>
          <rPr>
            <sz val="10"/>
            <color rgb="FF000000"/>
            <rFont val="Arial"/>
            <family val="2"/>
            <charset val="1"/>
          </rPr>
          <t xml:space="preserve">Koesio imprimante 3eT/2021
</t>
        </r>
      </text>
    </comment>
    <comment ref="AJ449" authorId="0" shapeId="0" xr:uid="{00000000-0006-0000-0700-00000A010000}">
      <text>
        <r>
          <rPr>
            <sz val="10"/>
            <color rgb="FF000000"/>
            <rFont val="Arial"/>
            <family val="2"/>
            <charset val="1"/>
          </rPr>
          <t xml:space="preserve">Koesio imprimante 4eT/2021
</t>
        </r>
      </text>
    </comment>
    <comment ref="AN450" authorId="0" shapeId="0" xr:uid="{00000000-0006-0000-0700-00000B010000}">
      <text>
        <r>
          <rPr>
            <sz val="10"/>
            <color rgb="FF000000"/>
            <rFont val="Arial"/>
            <family val="2"/>
            <charset val="1"/>
          </rPr>
          <t>kaisen</t>
        </r>
      </text>
    </comment>
    <comment ref="AN453" authorId="0" shapeId="0" xr:uid="{00000000-0006-0000-0700-00000C010000}">
      <text>
        <r>
          <rPr>
            <sz val="10"/>
            <color rgb="FF000000"/>
            <rFont val="Arial"/>
            <family val="2"/>
            <charset val="1"/>
          </rPr>
          <t>kaizen</t>
        </r>
      </text>
    </comment>
    <comment ref="AP453" authorId="0" shapeId="0" xr:uid="{00000000-0006-0000-0700-00000D010000}">
      <text>
        <r>
          <rPr>
            <sz val="10"/>
            <color rgb="FF000000"/>
            <rFont val="Arial"/>
            <family val="2"/>
            <charset val="1"/>
          </rPr>
          <t>Sogexcom 11/2021</t>
        </r>
      </text>
    </comment>
    <comment ref="AR455" authorId="0" shapeId="0" xr:uid="{00000000-0006-0000-0700-00000E010000}">
      <text>
        <r>
          <rPr>
            <sz val="10"/>
            <color rgb="FF000000"/>
            <rFont val="Arial"/>
            <family val="2"/>
            <charset val="1"/>
          </rPr>
          <t>Centrakor
Gobelet kfe</t>
        </r>
      </text>
    </comment>
    <comment ref="AJ456" authorId="0" shapeId="0" xr:uid="{00000000-0006-0000-0700-00000F010000}">
      <text>
        <r>
          <rPr>
            <sz val="10"/>
            <color rgb="FF000000"/>
            <rFont val="Arial"/>
            <family val="2"/>
            <charset val="1"/>
          </rPr>
          <t>Fact edf du 29/12/2021
211138 : -503,31
211139 : 170,71
Soit solde 332,60-187,05</t>
        </r>
      </text>
    </comment>
    <comment ref="AN456" authorId="0" shapeId="0" xr:uid="{00000000-0006-0000-0700-000010010000}">
      <text>
        <r>
          <rPr>
            <sz val="10"/>
            <color rgb="FF000000"/>
            <rFont val="Arial"/>
            <family val="2"/>
            <charset val="1"/>
          </rPr>
          <t xml:space="preserve">211150 : 231,14
211151 : 25,2
211152 : 0
211153 : 0
211154 : 21,6
211155 : 173,77
211156 : 150,36
211157 : 21,6
211158 : 0
211159 : 118,62
211160 : 36
211161:0
</t>
        </r>
      </text>
    </comment>
    <comment ref="AR457" authorId="0" shapeId="0" xr:uid="{00000000-0006-0000-0700-000011010000}">
      <text>
        <r>
          <rPr>
            <sz val="10"/>
            <color rgb="FF000000"/>
            <rFont val="Arial"/>
            <family val="2"/>
            <charset val="1"/>
          </rPr>
          <t>Gex changmt luminaires plafond</t>
        </r>
      </text>
    </comment>
    <comment ref="V458" authorId="0" shapeId="0" xr:uid="{00000000-0006-0000-0700-000012010000}">
      <text>
        <r>
          <rPr>
            <sz val="10"/>
            <color rgb="FF000000"/>
            <rFont val="Arial"/>
            <family val="2"/>
            <charset val="1"/>
          </rPr>
          <t xml:space="preserve">211208 : -131,99
211209 : 102
210912 ; 22,48
210610 : 253,17
210702 : 80,89
</t>
        </r>
      </text>
    </comment>
    <comment ref="AN458" authorId="0" shapeId="0" xr:uid="{00000000-0006-0000-0700-000013010000}">
      <text>
        <r>
          <rPr>
            <sz val="10"/>
            <color rgb="FF000000"/>
            <rFont val="Arial"/>
            <family val="2"/>
            <charset val="1"/>
          </rPr>
          <t xml:space="preserve">Nhoss
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None</author>
    <author>33678</author>
  </authors>
  <commentList>
    <comment ref="AP6" authorId="0" shapeId="0" xr:uid="{00000000-0006-0000-0800-000001000000}">
      <text>
        <r>
          <rPr>
            <sz val="10"/>
            <color rgb="FF000000"/>
            <rFont val="Arial"/>
            <family val="2"/>
            <charset val="1"/>
          </rPr>
          <t>Sal 12/2021</t>
        </r>
      </text>
    </comment>
    <comment ref="AN8" authorId="0" shapeId="0" xr:uid="{00000000-0006-0000-0800-000002000000}">
      <text>
        <r>
          <rPr>
            <sz val="10"/>
            <color rgb="FF000000"/>
            <rFont val="Arial"/>
            <family val="2"/>
            <charset val="1"/>
          </rPr>
          <t>Pick up 11/21</t>
        </r>
      </text>
    </comment>
    <comment ref="AP8" authorId="0" shapeId="0" xr:uid="{00000000-0006-0000-0800-000003000000}">
      <text>
        <r>
          <rPr>
            <sz val="10"/>
            <color rgb="FF000000"/>
            <rFont val="Arial"/>
            <family val="2"/>
            <charset val="1"/>
          </rPr>
          <t xml:space="preserve">Sogexcom 11/2021
</t>
        </r>
      </text>
    </comment>
    <comment ref="AJ9" authorId="0" shapeId="0" xr:uid="{00000000-0006-0000-0800-000004000000}">
      <text>
        <r>
          <rPr>
            <sz val="10"/>
            <color rgb="FF000000"/>
            <rFont val="Arial"/>
            <family val="2"/>
            <charset val="1"/>
          </rPr>
          <t xml:space="preserve">Koesio imprimante 1erT/2022
</t>
        </r>
      </text>
    </comment>
    <comment ref="V10" authorId="0" shapeId="0" xr:uid="{00000000-0006-0000-0800-000005000000}">
      <text>
        <r>
          <rPr>
            <sz val="10"/>
            <color rgb="FF000000"/>
            <rFont val="Arial"/>
            <family val="2"/>
            <charset val="1"/>
          </rPr>
          <t xml:space="preserve">211211 ; -102
211212 : 102
211003 : 17,99
211003 : 8,99
211003 : 13,48
</t>
        </r>
      </text>
    </comment>
    <comment ref="AJ11" authorId="0" shapeId="0" xr:uid="{00000000-0006-0000-0800-000006000000}">
      <text>
        <r>
          <rPr>
            <sz val="10"/>
            <color rgb="FF000000"/>
            <rFont val="Arial"/>
            <family val="2"/>
            <charset val="1"/>
          </rPr>
          <t>loyer</t>
        </r>
      </text>
    </comment>
    <comment ref="AJ13" authorId="0" shapeId="0" xr:uid="{00000000-0006-0000-0800-000007000000}">
      <text>
        <r>
          <rPr>
            <sz val="10"/>
            <color rgb="FF000000"/>
            <rFont val="Arial"/>
            <family val="2"/>
            <charset val="1"/>
          </rPr>
          <t>Leasecom caisse</t>
        </r>
      </text>
    </comment>
    <comment ref="AP13" authorId="0" shapeId="0" xr:uid="{00000000-0006-0000-0800-000008000000}">
      <text>
        <r>
          <rPr>
            <sz val="10"/>
            <color rgb="FF000000"/>
            <rFont val="Arial"/>
            <family val="2"/>
            <charset val="1"/>
          </rPr>
          <t>retraite</t>
        </r>
      </text>
    </comment>
    <comment ref="AF15" authorId="0" shapeId="0" xr:uid="{00000000-0006-0000-0800-000009000000}">
      <text>
        <r>
          <rPr>
            <sz val="10"/>
            <color rgb="FF000000"/>
            <rFont val="Arial"/>
            <family val="2"/>
            <charset val="1"/>
          </rPr>
          <t>+20 euros correspondant à dif de versm  monnaie du 31/12/2021</t>
        </r>
      </text>
    </comment>
    <comment ref="AP17" authorId="0" shapeId="0" xr:uid="{00000000-0006-0000-0800-00000A000000}">
      <text>
        <r>
          <rPr>
            <sz val="10"/>
            <color rgb="FF000000"/>
            <rFont val="Arial"/>
            <family val="2"/>
            <charset val="1"/>
          </rPr>
          <t>Fact  annuelle frais d’epargne salariale</t>
        </r>
      </text>
    </comment>
    <comment ref="AP19" authorId="0" shapeId="0" xr:uid="{00000000-0006-0000-0800-00000B000000}">
      <text>
        <r>
          <rPr>
            <sz val="10"/>
            <color rgb="FF000000"/>
            <rFont val="Arial"/>
            <family val="2"/>
            <charset val="1"/>
          </rPr>
          <t>Mudetaf</t>
        </r>
      </text>
    </comment>
    <comment ref="AP21" authorId="0" shapeId="0" xr:uid="{00000000-0006-0000-0800-00000C000000}">
      <text>
        <r>
          <rPr>
            <sz val="10"/>
            <color rgb="FF000000"/>
            <rFont val="Arial"/>
            <family val="2"/>
            <charset val="1"/>
          </rPr>
          <t xml:space="preserve">AESIO cotisation  mensuelle de complémentaire santé 2022
</t>
        </r>
      </text>
    </comment>
    <comment ref="AJ22" authorId="0" shapeId="0" xr:uid="{00000000-0006-0000-0800-00000D000000}">
      <text>
        <r>
          <rPr>
            <sz val="10"/>
            <color rgb="FF000000"/>
            <rFont val="Arial"/>
            <family val="2"/>
            <charset val="1"/>
          </rPr>
          <t>orange</t>
        </r>
      </text>
    </comment>
    <comment ref="AP23" authorId="0" shapeId="0" xr:uid="{00000000-0006-0000-0800-00000E000000}">
      <text>
        <r>
          <rPr>
            <sz val="10"/>
            <color rgb="FF000000"/>
            <rFont val="Arial"/>
            <family val="2"/>
            <charset val="1"/>
          </rPr>
          <t>Urssaf 12/21</t>
        </r>
      </text>
    </comment>
    <comment ref="V24" authorId="0" shapeId="0" xr:uid="{00000000-0006-0000-0800-00000F000000}">
      <text>
        <r>
          <rPr>
            <sz val="10"/>
            <color rgb="FF000000"/>
            <rFont val="Arial"/>
            <family val="2"/>
            <charset val="1"/>
          </rPr>
          <t>2201/02 -158,97
2201/03 96
2201/03 12
2110/09 88,67
2107/09 161,78
2110/12 20,42</t>
        </r>
      </text>
    </comment>
    <comment ref="AP24" authorId="0" shapeId="0" xr:uid="{00000000-0006-0000-0800-000010000000}">
      <text>
        <r>
          <rPr>
            <sz val="10"/>
            <color rgb="FF000000"/>
            <rFont val="Arial"/>
            <family val="2"/>
            <charset val="1"/>
          </rPr>
          <t xml:space="preserve">Ag2r 12/2021
</t>
        </r>
      </text>
    </comment>
    <comment ref="AN25" authorId="0" shapeId="0" xr:uid="{00000000-0006-0000-0800-000011000000}">
      <text>
        <r>
          <rPr>
            <sz val="10"/>
            <color rgb="FF000000"/>
            <rFont val="Arial"/>
            <family val="2"/>
            <charset val="1"/>
          </rPr>
          <t>NESPRESSO</t>
        </r>
      </text>
    </comment>
    <comment ref="AP26" authorId="0" shapeId="0" xr:uid="{00000000-0006-0000-0800-000012000000}">
      <text>
        <r>
          <rPr>
            <sz val="10"/>
            <color rgb="FF000000"/>
            <rFont val="Arial"/>
            <family val="2"/>
            <charset val="1"/>
          </rPr>
          <t>PEI PERCO 01/22</t>
        </r>
      </text>
    </comment>
    <comment ref="AN29" authorId="0" shapeId="0" xr:uid="{00000000-0006-0000-0800-000013000000}">
      <text>
        <r>
          <rPr>
            <sz val="10"/>
            <color rgb="FF000000"/>
            <rFont val="Arial"/>
            <family val="2"/>
            <charset val="1"/>
          </rPr>
          <t>krf</t>
        </r>
      </text>
    </comment>
    <comment ref="AP29" authorId="0" shapeId="0" xr:uid="{00000000-0006-0000-0800-000014000000}">
      <text>
        <r>
          <rPr>
            <sz val="10"/>
            <color rgb="FF000000"/>
            <rFont val="Arial"/>
            <family val="2"/>
            <charset val="1"/>
          </rPr>
          <t xml:space="preserve">Rsm 12/2021
</t>
        </r>
      </text>
    </comment>
    <comment ref="V31" authorId="0" shapeId="0" xr:uid="{00000000-0006-0000-0800-000015000000}">
      <text>
        <r>
          <rPr>
            <sz val="10"/>
            <color rgb="FF000000"/>
            <rFont val="Arial"/>
            <family val="2"/>
            <charset val="1"/>
          </rPr>
          <t xml:space="preserve">2201/05 -85,98
2201/06 90
2201/06 12
2110/12 124,63
2110/12 22,48
</t>
        </r>
      </text>
    </comment>
    <comment ref="AP31" authorId="0" shapeId="0" xr:uid="{00000000-0006-0000-0800-000016000000}">
      <text>
        <r>
          <rPr>
            <sz val="10"/>
            <color rgb="FF000000"/>
            <rFont val="Arial"/>
            <family val="2"/>
            <charset val="1"/>
          </rPr>
          <t>PRIME INFLATION CYRILLE</t>
        </r>
      </text>
    </comment>
    <comment ref="AJ33" authorId="0" shapeId="0" xr:uid="{00000000-0006-0000-0800-000017000000}">
      <text>
        <r>
          <rPr>
            <sz val="10"/>
            <color rgb="FF000000"/>
            <rFont val="Arial"/>
            <family val="2"/>
            <charset val="1"/>
          </rPr>
          <t xml:space="preserve">Edf soit fact 189,35 -145,55 solde trop percu donc 43,80
</t>
        </r>
      </text>
    </comment>
    <comment ref="AJ35" authorId="0" shapeId="0" xr:uid="{00000000-0006-0000-0800-000018000000}">
      <text>
        <r>
          <rPr>
            <sz val="10"/>
            <color rgb="FF000000"/>
            <rFont val="Arial"/>
            <family val="2"/>
            <charset val="1"/>
          </rPr>
          <t xml:space="preserve">Gip 01/22
</t>
        </r>
      </text>
    </comment>
    <comment ref="AL35" authorId="0" shapeId="0" xr:uid="{00000000-0006-0000-0800-000019000000}">
      <text>
        <r>
          <rPr>
            <sz val="10"/>
            <color rgb="FF000000"/>
            <rFont val="Arial"/>
            <family val="2"/>
            <charset val="1"/>
          </rPr>
          <t>TANGO</t>
        </r>
      </text>
    </comment>
    <comment ref="AN35" authorId="0" shapeId="0" xr:uid="{00000000-0006-0000-0800-00001A000000}">
      <text>
        <r>
          <rPr>
            <sz val="10"/>
            <color rgb="FF000000"/>
            <rFont val="Arial"/>
            <family val="2"/>
            <charset val="1"/>
          </rPr>
          <t xml:space="preserve">211255 : 123,57
211256 : 21,6
211257 : 0
211258 : 303,36
211259 : 18
211260 : 0
211261 : 225,11
211262 : 25,2
211263 : 0
</t>
        </r>
      </text>
    </comment>
    <comment ref="AJ44" authorId="0" shapeId="0" xr:uid="{00000000-0006-0000-0800-00001B000000}">
      <text>
        <r>
          <rPr>
            <sz val="10"/>
            <color rgb="FF000000"/>
            <rFont val="Arial"/>
            <family val="2"/>
            <charset val="1"/>
          </rPr>
          <t>loyer</t>
        </r>
      </text>
    </comment>
    <comment ref="V46" authorId="0" shapeId="0" xr:uid="{00000000-0006-0000-0800-00001C000000}">
      <text>
        <r>
          <rPr>
            <sz val="10"/>
            <color rgb="FF000000"/>
            <rFont val="Arial"/>
            <family val="2"/>
            <charset val="1"/>
          </rPr>
          <t xml:space="preserve">2201/08 -139,86
2201/09 66
2201/09 6
2111/03 31,47
2110/15 : 13,45
</t>
        </r>
      </text>
    </comment>
    <comment ref="AP46" authorId="0" shapeId="0" xr:uid="{00000000-0006-0000-0800-00001D000000}">
      <text>
        <r>
          <rPr>
            <sz val="10"/>
            <color rgb="FF000000"/>
            <rFont val="Arial"/>
            <family val="2"/>
            <charset val="1"/>
          </rPr>
          <t>retraite</t>
        </r>
      </text>
    </comment>
    <comment ref="AJ47" authorId="0" shapeId="0" xr:uid="{00000000-0006-0000-0800-00001E000000}">
      <text>
        <r>
          <rPr>
            <sz val="10"/>
            <color rgb="FF000000"/>
            <rFont val="Arial"/>
            <family val="2"/>
            <charset val="1"/>
          </rPr>
          <t>Leasecom caisse</t>
        </r>
      </text>
    </comment>
    <comment ref="AN47" authorId="0" shapeId="0" xr:uid="{00000000-0006-0000-0800-00001F000000}">
      <text>
        <r>
          <rPr>
            <sz val="10"/>
            <color rgb="FF000000"/>
            <rFont val="Arial"/>
            <family val="2"/>
            <charset val="1"/>
          </rPr>
          <t>fimar</t>
        </r>
      </text>
    </comment>
    <comment ref="AP47" authorId="0" shapeId="0" xr:uid="{00000000-0006-0000-0800-000020000000}">
      <text>
        <r>
          <rPr>
            <sz val="10"/>
            <color rgb="FF000000"/>
            <rFont val="Arial"/>
            <family val="2"/>
            <charset val="1"/>
          </rPr>
          <t>FACT AMUNDI 4E T
Droit D « entree</t>
        </r>
      </text>
    </comment>
    <comment ref="V48" authorId="0" shapeId="0" xr:uid="{00000000-0006-0000-0800-000021000000}">
      <text>
        <r>
          <rPr>
            <sz val="10"/>
            <color rgb="FF000000"/>
            <rFont val="Arial"/>
            <family val="2"/>
            <charset val="1"/>
          </rPr>
          <t>EDC Presse</t>
        </r>
      </text>
    </comment>
    <comment ref="AP49" authorId="0" shapeId="0" xr:uid="{00000000-0006-0000-0800-000022000000}">
      <text>
        <r>
          <rPr>
            <sz val="10"/>
            <color rgb="FF000000"/>
            <rFont val="Arial"/>
            <family val="2"/>
            <charset val="1"/>
          </rPr>
          <t>mutex</t>
        </r>
      </text>
    </comment>
    <comment ref="AL50" authorId="0" shapeId="0" xr:uid="{00000000-0006-0000-0800-000023000000}">
      <text>
        <r>
          <rPr>
            <sz val="10"/>
            <color rgb="FF000000"/>
            <rFont val="Arial"/>
            <family val="2"/>
            <charset val="1"/>
          </rPr>
          <t>Metro</t>
        </r>
      </text>
    </comment>
    <comment ref="AN50" authorId="0" shapeId="0" xr:uid="{00000000-0006-0000-0800-000024000000}">
      <text>
        <r>
          <rPr>
            <sz val="10"/>
            <color rgb="FF000000"/>
            <rFont val="Arial"/>
            <family val="2"/>
            <charset val="1"/>
          </rPr>
          <t xml:space="preserve">Pick up 12/21
</t>
        </r>
      </text>
    </comment>
    <comment ref="AF51" authorId="0" shapeId="0" xr:uid="{00000000-0006-0000-0800-000025000000}">
      <text>
        <r>
          <rPr>
            <sz val="10"/>
            <color rgb="FF000000"/>
            <rFont val="Arial"/>
            <family val="2"/>
            <charset val="1"/>
          </rPr>
          <t xml:space="preserve">Complement de caisse suite a oubli fermeture pochette depot du 02/02/22
</t>
        </r>
      </text>
    </comment>
    <comment ref="AP52" authorId="0" shapeId="0" xr:uid="{00000000-0006-0000-0800-000026000000}">
      <text>
        <r>
          <rPr>
            <sz val="10"/>
            <color rgb="FF000000"/>
            <rFont val="Arial"/>
            <family val="2"/>
            <charset val="1"/>
          </rPr>
          <t>RSI 1er T 2022
Valerie</t>
        </r>
      </text>
    </comment>
    <comment ref="V53" authorId="0" shapeId="0" xr:uid="{00000000-0006-0000-0800-000027000000}">
      <text>
        <r>
          <rPr>
            <sz val="10"/>
            <color rgb="FF000000"/>
            <rFont val="Arial"/>
            <family val="2"/>
            <charset val="1"/>
          </rPr>
          <t xml:space="preserve">2201/11 -162,35
2201/12 66
220112 18
2111/03 20,27
2111/03 95,97
2201/13 -149,41
2201/14 84
</t>
        </r>
      </text>
    </comment>
    <comment ref="AP53" authorId="0" shapeId="0" xr:uid="{00000000-0006-0000-0800-000028000000}">
      <text>
        <r>
          <rPr>
            <sz val="10"/>
            <color rgb="FF000000"/>
            <rFont val="Arial"/>
            <family val="2"/>
            <charset val="1"/>
          </rPr>
          <t>RSI 1er T 2022
Cyrille</t>
        </r>
      </text>
    </comment>
    <comment ref="AP55" authorId="0" shapeId="0" xr:uid="{00000000-0006-0000-0800-000029000000}">
      <text>
        <r>
          <rPr>
            <sz val="10"/>
            <color rgb="FF000000"/>
            <rFont val="Arial"/>
            <family val="2"/>
            <charset val="1"/>
          </rPr>
          <t>URSSAF 01/22
Prélevé 394 prévu ducs 395</t>
        </r>
      </text>
    </comment>
    <comment ref="AN56" authorId="0" shapeId="0" xr:uid="{00000000-0006-0000-0800-00002A000000}">
      <text>
        <r>
          <rPr>
            <sz val="10"/>
            <color rgb="FF000000"/>
            <rFont val="Arial"/>
            <family val="2"/>
            <charset val="1"/>
          </rPr>
          <t>BREGUIB</t>
        </r>
      </text>
    </comment>
    <comment ref="AP56" authorId="0" shapeId="0" xr:uid="{00000000-0006-0000-0800-00002B000000}">
      <text>
        <r>
          <rPr>
            <sz val="10"/>
            <color rgb="FF000000"/>
            <rFont val="Arial"/>
            <family val="2"/>
            <charset val="1"/>
          </rPr>
          <t>AG2R 01/22
Prelvé 83,55
Duc 83,85</t>
        </r>
      </text>
    </comment>
    <comment ref="AD59" authorId="0" shapeId="0" xr:uid="{00000000-0006-0000-0800-00002C000000}">
      <text>
        <r>
          <rPr>
            <sz val="10"/>
            <color rgb="FF000000"/>
            <rFont val="Arial"/>
            <family val="2"/>
            <charset val="1"/>
          </rPr>
          <t>Dépannage livré suite à grève</t>
        </r>
      </text>
    </comment>
    <comment ref="AP59" authorId="0" shapeId="0" xr:uid="{00000000-0006-0000-0800-00002D000000}">
      <text>
        <r>
          <rPr>
            <sz val="10"/>
            <color rgb="FF000000"/>
            <rFont val="Arial"/>
            <family val="2"/>
            <charset val="1"/>
          </rPr>
          <t>Remboursement 1784+241payés le 10/02/21 correspondant au 1er T 2021 en retard de cyrille et valerie,
Pourquoi ?</t>
        </r>
      </text>
    </comment>
    <comment ref="V60" authorId="0" shapeId="0" xr:uid="{00000000-0006-0000-0800-00002E000000}">
      <text>
        <r>
          <rPr>
            <sz val="10"/>
            <color rgb="FF000000"/>
            <rFont val="Arial"/>
            <family val="2"/>
            <charset val="1"/>
          </rPr>
          <t xml:space="preserve">2201/14 : 12
2111/06 : 65,28
2108/04 : 323,57
2112/09 : 20,27
2201/03 : 3,74
</t>
        </r>
      </text>
    </comment>
    <comment ref="AP60" authorId="0" shapeId="0" xr:uid="{00000000-0006-0000-0800-00002F000000}">
      <text>
        <r>
          <rPr>
            <sz val="10"/>
            <color rgb="FF000000"/>
            <rFont val="Arial"/>
            <family val="2"/>
            <charset val="1"/>
          </rPr>
          <t>Amundi PEI PERCO 02/2022</t>
        </r>
      </text>
    </comment>
    <comment ref="AJ61" authorId="0" shapeId="0" xr:uid="{00000000-0006-0000-0800-000030000000}">
      <text>
        <r>
          <rPr>
            <sz val="10"/>
            <color rgb="FF000000"/>
            <rFont val="Arial"/>
            <family val="2"/>
            <charset val="1"/>
          </rPr>
          <t>orange</t>
        </r>
      </text>
    </comment>
    <comment ref="AP61" authorId="0" shapeId="0" xr:uid="{00000000-0006-0000-0800-000031000000}">
      <text>
        <r>
          <rPr>
            <sz val="10"/>
            <color rgb="FF000000"/>
            <rFont val="Arial"/>
            <family val="2"/>
            <charset val="1"/>
          </rPr>
          <t>Csg PEI PERCO</t>
        </r>
      </text>
    </comment>
    <comment ref="AP64" authorId="0" shapeId="0" xr:uid="{00000000-0006-0000-0800-000032000000}">
      <text>
        <r>
          <rPr>
            <sz val="10"/>
            <color rgb="FF000000"/>
            <rFont val="Arial"/>
            <family val="2"/>
            <charset val="1"/>
          </rPr>
          <t>APCDNA</t>
        </r>
      </text>
    </comment>
    <comment ref="AP65" authorId="0" shapeId="0" xr:uid="{00000000-0006-0000-0800-000033000000}">
      <text>
        <r>
          <rPr>
            <sz val="10"/>
            <color rgb="FF000000"/>
            <rFont val="Arial"/>
            <family val="2"/>
            <charset val="1"/>
          </rPr>
          <t>L’OPCOMMERCE</t>
        </r>
      </text>
    </comment>
    <comment ref="V67" authorId="0" shapeId="0" xr:uid="{00000000-0006-0000-0800-000034000000}">
      <text>
        <r>
          <rPr>
            <sz val="10"/>
            <color rgb="FF000000"/>
            <rFont val="Arial"/>
            <family val="2"/>
            <charset val="1"/>
          </rPr>
          <t xml:space="preserve">2202/03 :-164,93
2202/04 : 84
2202/04:6
2111/09 : 22,27
2111/09 :24,88
</t>
        </r>
      </text>
    </comment>
    <comment ref="AP68" authorId="0" shapeId="0" xr:uid="{00000000-0006-0000-0800-000035000000}">
      <text>
        <r>
          <rPr>
            <sz val="10"/>
            <color rgb="FF000000"/>
            <rFont val="Arial"/>
            <family val="2"/>
            <charset val="1"/>
          </rPr>
          <t>SOGEXCOM 01/22</t>
        </r>
      </text>
    </comment>
    <comment ref="AN69" authorId="0" shapeId="0" xr:uid="{00000000-0006-0000-0800-000036000000}">
      <text>
        <r>
          <rPr>
            <sz val="10"/>
            <color rgb="FF000000"/>
            <rFont val="Arial"/>
            <family val="2"/>
            <charset val="1"/>
          </rPr>
          <t>NHOSS</t>
        </r>
      </text>
    </comment>
    <comment ref="AP69" authorId="0" shapeId="0" xr:uid="{00000000-0006-0000-0800-000037000000}">
      <text>
        <r>
          <rPr>
            <sz val="10"/>
            <color rgb="FF000000"/>
            <rFont val="Arial"/>
            <family val="2"/>
            <charset val="1"/>
          </rPr>
          <t>SOGEXCOM SOCIAL 01/22</t>
        </r>
      </text>
    </comment>
    <comment ref="AJ71" authorId="0" shapeId="0" xr:uid="{00000000-0006-0000-0800-000038000000}">
      <text>
        <r>
          <rPr>
            <sz val="10"/>
            <color rgb="FF000000"/>
            <rFont val="Arial"/>
            <family val="2"/>
            <charset val="1"/>
          </rPr>
          <t>GIP 02/22</t>
        </r>
      </text>
    </comment>
    <comment ref="AL71" authorId="0" shapeId="0" xr:uid="{00000000-0006-0000-0800-000039000000}">
      <text>
        <r>
          <rPr>
            <sz val="10"/>
            <color rgb="FF000000"/>
            <rFont val="Arial"/>
            <family val="2"/>
            <charset val="1"/>
          </rPr>
          <t>tango</t>
        </r>
      </text>
    </comment>
    <comment ref="AN71" authorId="0" shapeId="0" xr:uid="{00000000-0006-0000-0800-00003A000000}">
      <text>
        <r>
          <rPr>
            <sz val="10"/>
            <color rgb="FF000000"/>
            <rFont val="Arial"/>
            <family val="2"/>
            <charset val="1"/>
          </rPr>
          <t xml:space="preserve">2201/51 0,00
2201/45 43,2
2201/46 0,00
2201/52 25,2
2201/47  129,06
2201/48  25,2
2201/49 00
2201/50  129,26
2201/53  181,8
2201/54  15,55
2201/55 206,33
</t>
        </r>
      </text>
    </comment>
    <comment ref="V85" authorId="0" shapeId="0" xr:uid="{00000000-0006-0000-0800-00003B000000}">
      <text>
        <r>
          <rPr>
            <sz val="10"/>
            <color rgb="FF000000"/>
            <rFont val="Arial"/>
            <family val="2"/>
            <charset val="1"/>
          </rPr>
          <t xml:space="preserve">2202/06 :-138,82
2202/07: 60
2202/07 : 12
2111/12 : 33,65
</t>
        </r>
      </text>
    </comment>
    <comment ref="AN85" authorId="0" shapeId="0" xr:uid="{00000000-0006-0000-0800-00003C000000}">
      <text>
        <r>
          <rPr>
            <sz val="10"/>
            <color rgb="FF000000"/>
            <rFont val="Arial"/>
            <family val="2"/>
            <charset val="1"/>
          </rPr>
          <t>breguiboul</t>
        </r>
      </text>
    </comment>
    <comment ref="AJ86" authorId="0" shapeId="0" xr:uid="{00000000-0006-0000-0800-00003D000000}">
      <text>
        <r>
          <rPr>
            <sz val="10"/>
            <color rgb="FF000000"/>
            <rFont val="Arial"/>
            <family val="2"/>
            <charset val="1"/>
          </rPr>
          <t>Leasecom caisse</t>
        </r>
      </text>
    </comment>
    <comment ref="AP86" authorId="0" shapeId="0" xr:uid="{00000000-0006-0000-0800-00003E000000}">
      <text>
        <r>
          <rPr>
            <sz val="10"/>
            <color rgb="FF000000"/>
            <rFont val="Arial"/>
            <family val="2"/>
            <charset val="1"/>
          </rPr>
          <t>Amundi
Frais D’épargne salariale annuelle salariale</t>
        </r>
      </text>
    </comment>
    <comment ref="AP88" authorId="0" shapeId="0" xr:uid="{00000000-0006-0000-0800-00003F000000}">
      <text>
        <r>
          <rPr>
            <sz val="10"/>
            <color rgb="FF000000"/>
            <rFont val="Arial"/>
            <family val="2"/>
            <charset val="1"/>
          </rPr>
          <t>retraite</t>
        </r>
      </text>
    </comment>
    <comment ref="AN89" authorId="0" shapeId="0" xr:uid="{00000000-0006-0000-0800-000040000000}">
      <text>
        <r>
          <rPr>
            <sz val="10"/>
            <color rgb="FF000000"/>
            <rFont val="Arial"/>
            <family val="2"/>
            <charset val="1"/>
          </rPr>
          <t>PICK UP 01/22</t>
        </r>
      </text>
    </comment>
    <comment ref="AP90" authorId="0" shapeId="0" xr:uid="{00000000-0006-0000-0800-000041000000}">
      <text>
        <r>
          <rPr>
            <sz val="10"/>
            <color rgb="FF000000"/>
            <rFont val="Arial"/>
            <family val="2"/>
            <charset val="1"/>
          </rPr>
          <t>mutex</t>
        </r>
      </text>
    </comment>
    <comment ref="AN91" authorId="0" shapeId="0" xr:uid="{00000000-0006-0000-0800-000042000000}">
      <text>
        <r>
          <rPr>
            <sz val="10"/>
            <color rgb="FF000000"/>
            <rFont val="Arial"/>
            <family val="2"/>
            <charset val="1"/>
          </rPr>
          <t>breguiboul</t>
        </r>
      </text>
    </comment>
    <comment ref="V92" authorId="0" shapeId="0" xr:uid="{00000000-0006-0000-0800-000043000000}">
      <text>
        <r>
          <rPr>
            <sz val="10"/>
            <color rgb="FF000000"/>
            <rFont val="Arial"/>
            <family val="2"/>
            <charset val="1"/>
          </rPr>
          <t xml:space="preserve">2202/09 :-107,90
2202/10 : 90
2202/10 : 12
2109/03 : 258,43
</t>
        </r>
      </text>
    </comment>
    <comment ref="AN93" authorId="0" shapeId="0" xr:uid="{00000000-0006-0000-0800-000044000000}">
      <text>
        <r>
          <rPr>
            <sz val="10"/>
            <color rgb="FF000000"/>
            <rFont val="Arial"/>
            <family val="2"/>
            <charset val="1"/>
          </rPr>
          <t>kaizen</t>
        </r>
      </text>
    </comment>
    <comment ref="AP93" authorId="0" shapeId="0" xr:uid="{00000000-0006-0000-0800-000045000000}">
      <text>
        <r>
          <rPr>
            <sz val="10"/>
            <color rgb="FF000000"/>
            <rFont val="Arial"/>
            <family val="2"/>
            <charset val="1"/>
          </rPr>
          <t>Urssaf 02/22
Prélevé 294 prévu ducs 395</t>
        </r>
      </text>
    </comment>
    <comment ref="AR93" authorId="0" shapeId="0" xr:uid="{00000000-0006-0000-0800-000046000000}">
      <text>
        <r>
          <rPr>
            <sz val="10"/>
            <color rgb="FF000000"/>
            <rFont val="Arial"/>
            <family val="2"/>
            <charset val="1"/>
          </rPr>
          <t>Bricomarché matériel et peinture pr porte métal</t>
        </r>
      </text>
    </comment>
    <comment ref="AN94" authorId="0" shapeId="0" xr:uid="{00000000-0006-0000-0800-000047000000}">
      <text>
        <r>
          <rPr>
            <sz val="10"/>
            <color rgb="FF000000"/>
            <rFont val="Arial"/>
            <family val="2"/>
            <charset val="1"/>
          </rPr>
          <t>kaizen</t>
        </r>
      </text>
    </comment>
    <comment ref="AP94" authorId="0" shapeId="0" xr:uid="{00000000-0006-0000-0800-000048000000}">
      <text>
        <r>
          <rPr>
            <sz val="10"/>
            <color rgb="FF000000"/>
            <rFont val="Arial"/>
            <family val="2"/>
            <charset val="1"/>
          </rPr>
          <t>AG2R 02/2022
Prelevé 83,55
Duc 83,85</t>
        </r>
      </text>
    </comment>
    <comment ref="AJ98" authorId="0" shapeId="0" xr:uid="{00000000-0006-0000-0800-000049000000}">
      <text>
        <r>
          <rPr>
            <sz val="10"/>
            <color rgb="FF000000"/>
            <rFont val="Arial"/>
            <family val="2"/>
            <charset val="1"/>
          </rPr>
          <t>EDF 02/22</t>
        </r>
      </text>
    </comment>
    <comment ref="AP98" authorId="0" shapeId="0" xr:uid="{00000000-0006-0000-0800-00004A000000}">
      <text>
        <r>
          <rPr>
            <sz val="10"/>
            <color rgb="FF000000"/>
            <rFont val="Arial"/>
            <family val="2"/>
            <charset val="1"/>
          </rPr>
          <t>IS 1er T/22</t>
        </r>
      </text>
    </comment>
    <comment ref="V99" authorId="0" shapeId="0" xr:uid="{00000000-0006-0000-0800-00004B000000}">
      <text>
        <r>
          <rPr>
            <sz val="10"/>
            <color rgb="FF000000"/>
            <rFont val="Arial"/>
            <family val="2"/>
            <charset val="1"/>
          </rPr>
          <t xml:space="preserve">2203/02 : -108
2203/06 : 108
2203/03 : 18
2112/06 : 88,53
2202/06 : -20,27
2202/07 : 20,27
</t>
        </r>
      </text>
    </comment>
    <comment ref="AJ100" authorId="0" shapeId="0" xr:uid="{00000000-0006-0000-0800-00004C000000}">
      <text>
        <r>
          <rPr>
            <sz val="10"/>
            <color rgb="FF000000"/>
            <rFont val="Arial"/>
            <family val="2"/>
            <charset val="1"/>
          </rPr>
          <t>orange</t>
        </r>
      </text>
    </comment>
    <comment ref="AN100" authorId="0" shapeId="0" xr:uid="{00000000-0006-0000-0800-00004D000000}">
      <text>
        <r>
          <rPr>
            <sz val="10"/>
            <color rgb="FF000000"/>
            <rFont val="Arial"/>
            <family val="2"/>
            <charset val="1"/>
          </rPr>
          <t>breguiboul</t>
        </r>
      </text>
    </comment>
    <comment ref="AP100" authorId="0" shapeId="0" xr:uid="{00000000-0006-0000-0800-00004E000000}">
      <text>
        <r>
          <rPr>
            <sz val="10"/>
            <color rgb="FF000000"/>
            <rFont val="Arial"/>
            <family val="2"/>
            <charset val="1"/>
          </rPr>
          <t>PEI PERCO 03/22</t>
        </r>
      </text>
    </comment>
    <comment ref="AR101" authorId="0" shapeId="0" xr:uid="{00000000-0006-0000-0800-00004F000000}">
      <text>
        <r>
          <rPr>
            <sz val="10"/>
            <color rgb="FF000000"/>
            <rFont val="Arial"/>
            <family val="2"/>
            <charset val="1"/>
          </rPr>
          <t>Cap Métal
Porte pr DAB</t>
        </r>
      </text>
    </comment>
    <comment ref="AR102" authorId="0" shapeId="0" xr:uid="{00000000-0006-0000-0800-000050000000}">
      <text>
        <r>
          <rPr>
            <sz val="10"/>
            <color rgb="FF000000"/>
            <rFont val="Arial"/>
            <family val="2"/>
            <charset val="1"/>
          </rPr>
          <t>GEX Prise internet pr DAB</t>
        </r>
      </text>
    </comment>
    <comment ref="AN104" authorId="0" shapeId="0" xr:uid="{00000000-0006-0000-0800-000051000000}">
      <text>
        <r>
          <rPr>
            <sz val="10"/>
            <color rgb="FF000000"/>
            <rFont val="Arial"/>
            <family val="2"/>
            <charset val="1"/>
          </rPr>
          <t>KFE</t>
        </r>
      </text>
    </comment>
    <comment ref="V105" authorId="0" shapeId="0" xr:uid="{00000000-0006-0000-0800-000052000000}">
      <text>
        <r>
          <rPr>
            <sz val="10"/>
            <color rgb="FF000000"/>
            <rFont val="Arial"/>
            <family val="2"/>
            <charset val="1"/>
          </rPr>
          <t xml:space="preserve">2203/05 : -114
2203/06 : 90
2203/06 : 18
</t>
        </r>
      </text>
    </comment>
    <comment ref="AN106" authorId="0" shapeId="0" xr:uid="{00000000-0006-0000-0800-000053000000}">
      <text>
        <r>
          <rPr>
            <sz val="10"/>
            <color rgb="FF000000"/>
            <rFont val="Arial"/>
            <family val="2"/>
            <charset val="1"/>
          </rPr>
          <t>METRO</t>
        </r>
      </text>
    </comment>
    <comment ref="AP107" authorId="0" shapeId="0" xr:uid="{00000000-0006-0000-0800-000054000000}">
      <text>
        <r>
          <rPr>
            <sz val="10"/>
            <color rgb="FF000000"/>
            <rFont val="Arial"/>
            <family val="2"/>
            <charset val="1"/>
          </rPr>
          <t>Sogex 02/22</t>
        </r>
      </text>
    </comment>
    <comment ref="AN108" authorId="0" shapeId="0" xr:uid="{00000000-0006-0000-0800-000055000000}">
      <text>
        <r>
          <rPr>
            <sz val="10"/>
            <color rgb="FF000000"/>
            <rFont val="Arial"/>
            <family val="2"/>
            <charset val="1"/>
          </rPr>
          <t>Comptoir du livre</t>
        </r>
      </text>
    </comment>
    <comment ref="AP108" authorId="0" shapeId="0" xr:uid="{00000000-0006-0000-0800-000056000000}">
      <text>
        <r>
          <rPr>
            <sz val="10"/>
            <color rgb="FF000000"/>
            <rFont val="Arial"/>
            <family val="2"/>
            <charset val="1"/>
          </rPr>
          <t xml:space="preserve">Sogex social 02/2022
</t>
        </r>
      </text>
    </comment>
    <comment ref="AN110" authorId="0" shapeId="0" xr:uid="{00000000-0006-0000-0800-000057000000}">
      <text>
        <r>
          <rPr>
            <sz val="10"/>
            <color rgb="FF000000"/>
            <rFont val="Arial"/>
            <family val="2"/>
            <charset val="1"/>
          </rPr>
          <t>nhoss</t>
        </r>
      </text>
    </comment>
    <comment ref="AP110" authorId="0" shapeId="0" xr:uid="{00000000-0006-0000-0800-000058000000}">
      <text>
        <r>
          <rPr>
            <sz val="10"/>
            <color rgb="FF000000"/>
            <rFont val="Arial"/>
            <family val="2"/>
            <charset val="1"/>
          </rPr>
          <t>Virmt prime inflation cyrille</t>
        </r>
      </text>
    </comment>
    <comment ref="AJ111" authorId="0" shapeId="0" xr:uid="{00000000-0006-0000-0800-000059000000}">
      <text>
        <r>
          <rPr>
            <sz val="10"/>
            <color rgb="FF000000"/>
            <rFont val="Arial"/>
            <family val="2"/>
            <charset val="1"/>
          </rPr>
          <t>EDF</t>
        </r>
      </text>
    </comment>
    <comment ref="AN111" authorId="0" shapeId="0" xr:uid="{00000000-0006-0000-0800-00005A000000}">
      <text>
        <r>
          <rPr>
            <sz val="10"/>
            <color rgb="FF000000"/>
            <rFont val="Arial"/>
            <family val="2"/>
            <charset val="1"/>
          </rPr>
          <t>nhoss</t>
        </r>
      </text>
    </comment>
    <comment ref="AJ112" authorId="0" shapeId="0" xr:uid="{00000000-0006-0000-0800-00005B000000}">
      <text>
        <r>
          <rPr>
            <sz val="10"/>
            <color rgb="FF000000"/>
            <rFont val="Arial"/>
            <family val="2"/>
            <charset val="1"/>
          </rPr>
          <t>GIP</t>
        </r>
      </text>
    </comment>
    <comment ref="V113" authorId="0" shapeId="0" xr:uid="{00000000-0006-0000-0800-00005C000000}">
      <text>
        <r>
          <rPr>
            <sz val="10"/>
            <color rgb="FF000000"/>
            <rFont val="Arial"/>
            <family val="2"/>
            <charset val="1"/>
          </rPr>
          <t xml:space="preserve">2203/08 :-176,35
2203/09 : 54
2203/09 : 18
2109/09 : 161,78
</t>
        </r>
      </text>
    </comment>
    <comment ref="AL113" authorId="0" shapeId="0" xr:uid="{00000000-0006-0000-0800-00005D000000}">
      <text>
        <r>
          <rPr>
            <sz val="10"/>
            <color rgb="FF000000"/>
            <rFont val="Arial"/>
            <family val="2"/>
            <charset val="1"/>
          </rPr>
          <t>TANGO</t>
        </r>
      </text>
    </comment>
    <comment ref="AN113" authorId="0" shapeId="0" xr:uid="{00000000-0006-0000-0800-00005E000000}">
      <text>
        <r>
          <rPr>
            <sz val="10"/>
            <color rgb="FF000000"/>
            <rFont val="Arial"/>
            <family val="2"/>
            <charset val="1"/>
          </rPr>
          <t xml:space="preserve">2202/42 : 14,40
2202/43 : 00
2202/44 : 238,96
2202/46 : 103,50
2202/47 : 25,20
2202/48 : 00
2202/49 : 156,04
2202/50 : 7,5
2202/51 : 14,40
2202/52 : 00
2202/53 : 238,72
2202/54 : 7,2
2202/55 : 138,95
</t>
        </r>
      </text>
    </comment>
    <comment ref="AJ125" authorId="0" shapeId="0" xr:uid="{00000000-0006-0000-0800-00005F000000}">
      <text>
        <r>
          <rPr>
            <sz val="10"/>
            <color rgb="FF000000"/>
            <rFont val="Arial"/>
            <family val="2"/>
            <charset val="1"/>
          </rPr>
          <t>Leasecom caisse</t>
        </r>
      </text>
    </comment>
    <comment ref="AP126" authorId="0" shapeId="0" xr:uid="{00000000-0006-0000-0800-000060000000}">
      <text>
        <r>
          <rPr>
            <sz val="10"/>
            <color rgb="FF000000"/>
            <rFont val="Arial"/>
            <family val="2"/>
            <charset val="1"/>
          </rPr>
          <t>mutex</t>
        </r>
      </text>
    </comment>
    <comment ref="AP127" authorId="0" shapeId="0" xr:uid="{00000000-0006-0000-0800-000061000000}">
      <text>
        <r>
          <rPr>
            <sz val="10"/>
            <color rgb="FF000000"/>
            <rFont val="Arial"/>
            <family val="2"/>
            <charset val="1"/>
          </rPr>
          <t>retraite</t>
        </r>
      </text>
    </comment>
    <comment ref="V128" authorId="0" shapeId="0" xr:uid="{00000000-0006-0000-0800-000062000000}">
      <text>
        <r>
          <rPr>
            <sz val="10"/>
            <color rgb="FF000000"/>
            <rFont val="Arial"/>
            <family val="2"/>
            <charset val="1"/>
          </rPr>
          <t xml:space="preserve">2203/11 : -90
2203/12: 60
2203/12 : 18
</t>
        </r>
      </text>
    </comment>
    <comment ref="AN128" authorId="0" shapeId="0" xr:uid="{00000000-0006-0000-0800-000063000000}">
      <text>
        <r>
          <rPr>
            <sz val="10"/>
            <color rgb="FF000000"/>
            <rFont val="Arial"/>
            <family val="2"/>
            <charset val="1"/>
          </rPr>
          <t>Pick up 02/22</t>
        </r>
      </text>
    </comment>
    <comment ref="AJ129" authorId="0" shapeId="0" xr:uid="{00000000-0006-0000-0800-000064000000}">
      <text>
        <r>
          <rPr>
            <sz val="10"/>
            <color rgb="FF000000"/>
            <rFont val="Arial"/>
            <family val="2"/>
            <charset val="1"/>
          </rPr>
          <t>Koesio BSM</t>
        </r>
      </text>
    </comment>
    <comment ref="AD132" authorId="0" shapeId="0" xr:uid="{00000000-0006-0000-0800-000065000000}">
      <text>
        <r>
          <rPr>
            <sz val="10"/>
            <color rgb="FF000000"/>
            <rFont val="Arial"/>
            <family val="2"/>
            <charset val="1"/>
          </rPr>
          <t>PAIEMT CREDIT DE STOCK 2021</t>
        </r>
      </text>
    </comment>
    <comment ref="AL132" authorId="0" shapeId="0" xr:uid="{00000000-0006-0000-0800-000066000000}">
      <text>
        <r>
          <rPr>
            <sz val="10"/>
            <color rgb="FF000000"/>
            <rFont val="Arial"/>
            <family val="2"/>
            <charset val="1"/>
          </rPr>
          <t>TA</t>
        </r>
      </text>
    </comment>
    <comment ref="AN132" authorId="0" shapeId="0" xr:uid="{00000000-0006-0000-0800-000067000000}">
      <text>
        <r>
          <rPr>
            <sz val="10"/>
            <color rgb="FF000000"/>
            <rFont val="Arial"/>
            <family val="2"/>
            <charset val="1"/>
          </rPr>
          <t>Cart cely</t>
        </r>
      </text>
    </comment>
    <comment ref="AL133" authorId="0" shapeId="0" xr:uid="{00000000-0006-0000-0800-000068000000}">
      <text>
        <r>
          <rPr>
            <sz val="10"/>
            <color rgb="FF000000"/>
            <rFont val="Arial"/>
            <family val="2"/>
            <charset val="1"/>
          </rPr>
          <t>TF</t>
        </r>
      </text>
    </comment>
    <comment ref="AP133" authorId="0" shapeId="0" xr:uid="{00000000-0006-0000-0800-000069000000}">
      <text>
        <r>
          <rPr>
            <sz val="10"/>
            <color rgb="FF000000"/>
            <rFont val="Arial"/>
            <family val="2"/>
            <charset val="1"/>
          </rPr>
          <t>Urssaf 03/22
Duc 395 prelevé 394</t>
        </r>
      </text>
    </comment>
    <comment ref="AR133" authorId="0" shapeId="0" xr:uid="{00000000-0006-0000-0800-00006A000000}">
      <text>
        <r>
          <rPr>
            <sz val="10"/>
            <color rgb="FF000000"/>
            <rFont val="Arial"/>
            <family val="2"/>
            <charset val="1"/>
          </rPr>
          <t>Selecta DAB</t>
        </r>
      </text>
    </comment>
    <comment ref="AP134" authorId="0" shapeId="0" xr:uid="{00000000-0006-0000-0800-00006B000000}">
      <text>
        <r>
          <rPr>
            <sz val="10"/>
            <color rgb="FF000000"/>
            <rFont val="Arial"/>
            <family val="2"/>
            <charset val="1"/>
          </rPr>
          <t>AGR2R 03/22
Prelevé 83,55
Duc 83,85</t>
        </r>
      </text>
    </comment>
    <comment ref="AR134" authorId="0" shapeId="0" xr:uid="{00000000-0006-0000-0800-00006C000000}">
      <text>
        <r>
          <rPr>
            <sz val="10"/>
            <color rgb="FF000000"/>
            <rFont val="Arial"/>
            <family val="2"/>
            <charset val="1"/>
          </rPr>
          <t>Avoir Pr Non Mécanisme CB
SELECTA</t>
        </r>
      </text>
    </comment>
    <comment ref="V135" authorId="0" shapeId="0" xr:uid="{00000000-0006-0000-0800-00006D000000}">
      <text>
        <r>
          <rPr>
            <sz val="10"/>
            <color rgb="FF000000"/>
            <rFont val="Arial"/>
            <family val="2"/>
            <charset val="1"/>
          </rPr>
          <t xml:space="preserve">2203/11 : -90
2203/12A : 84
2203/12A : 24
2201/03 : 52
2201/03 : 17,99
2204/02 : -96
2204/03 : 66
</t>
        </r>
      </text>
    </comment>
    <comment ref="AP139" authorId="0" shapeId="0" xr:uid="{00000000-0006-0000-0800-00006E000000}">
      <text>
        <r>
          <rPr>
            <sz val="10"/>
            <color rgb="FF000000"/>
            <rFont val="Arial"/>
            <family val="2"/>
            <charset val="1"/>
          </rPr>
          <t>PEI PERCO</t>
        </r>
      </text>
    </comment>
    <comment ref="AP140" authorId="0" shapeId="0" xr:uid="{00000000-0006-0000-0800-00006F000000}">
      <text>
        <r>
          <rPr>
            <sz val="10"/>
            <color rgb="FF000000"/>
            <rFont val="Arial"/>
            <family val="2"/>
            <charset val="1"/>
          </rPr>
          <t>Regul cotisations 2020</t>
        </r>
      </text>
    </comment>
    <comment ref="AP141" authorId="0" shapeId="0" xr:uid="{00000000-0006-0000-0800-000070000000}">
      <text>
        <r>
          <rPr>
            <sz val="10"/>
            <color rgb="FF000000"/>
            <rFont val="Arial"/>
            <family val="2"/>
            <charset val="1"/>
          </rPr>
          <t>Citisations provisoires 2021</t>
        </r>
      </text>
    </comment>
    <comment ref="V142" authorId="0" shapeId="0" xr:uid="{00000000-0006-0000-0800-000071000000}">
      <text>
        <r>
          <rPr>
            <sz val="10"/>
            <color rgb="FF000000"/>
            <rFont val="Arial"/>
            <family val="2"/>
            <charset val="1"/>
          </rPr>
          <t>2204/03 : 18
2201/06 : 33,72
2201/06 : 17,99</t>
        </r>
      </text>
    </comment>
    <comment ref="AP142" authorId="0" shapeId="0" xr:uid="{00000000-0006-0000-0800-000072000000}">
      <text>
        <r>
          <rPr>
            <sz val="10"/>
            <color rgb="FF000000"/>
            <rFont val="Arial"/>
            <family val="2"/>
            <charset val="1"/>
          </rPr>
          <t>Urssaf PEI PERCO VERO</t>
        </r>
      </text>
    </comment>
    <comment ref="AN143" authorId="0" shapeId="0" xr:uid="{00000000-0006-0000-0800-000073000000}">
      <text>
        <r>
          <rPr>
            <sz val="10"/>
            <color rgb="FF000000"/>
            <rFont val="Arial"/>
            <family val="2"/>
            <charset val="1"/>
          </rPr>
          <t>breguiboul</t>
        </r>
      </text>
    </comment>
    <comment ref="AP146" authorId="0" shapeId="0" xr:uid="{00000000-0006-0000-0800-000074000000}">
      <text>
        <r>
          <rPr>
            <sz val="10"/>
            <color rgb="FF000000"/>
            <rFont val="Arial"/>
            <family val="2"/>
            <charset val="1"/>
          </rPr>
          <t>Sogexcom 03</t>
        </r>
      </text>
    </comment>
    <comment ref="AN147" authorId="0" shapeId="0" xr:uid="{00000000-0006-0000-0800-000075000000}">
      <text>
        <r>
          <rPr>
            <sz val="10"/>
            <color rgb="FF000000"/>
            <rFont val="Arial"/>
            <family val="2"/>
            <charset val="1"/>
          </rPr>
          <t>metro</t>
        </r>
      </text>
    </comment>
    <comment ref="V149" authorId="0" shapeId="0" xr:uid="{00000000-0006-0000-0800-000076000000}">
      <text>
        <r>
          <rPr>
            <sz val="10"/>
            <color rgb="FF000000"/>
            <rFont val="Arial"/>
            <family val="2"/>
            <charset val="1"/>
          </rPr>
          <t xml:space="preserve">2204/06 : -102
2204/07 : 90
2204 /07 : 18
</t>
        </r>
      </text>
    </comment>
    <comment ref="AJ150" authorId="0" shapeId="0" xr:uid="{00000000-0006-0000-0800-000077000000}">
      <text>
        <r>
          <rPr>
            <sz val="10"/>
            <color rgb="FF000000"/>
            <rFont val="Arial"/>
            <family val="2"/>
            <charset val="1"/>
          </rPr>
          <t>edf</t>
        </r>
      </text>
    </comment>
    <comment ref="AN150" authorId="1" shapeId="0" xr:uid="{00000000-0006-0000-0800-000078000000}">
      <text>
        <r>
          <rPr>
            <sz val="10"/>
            <color rgb="FF000000"/>
            <rFont val="Arial"/>
            <family val="2"/>
            <charset val="1"/>
          </rPr>
          <t xml:space="preserve">avoir
</t>
        </r>
      </text>
    </comment>
    <comment ref="AP151" authorId="0" shapeId="0" xr:uid="{00000000-0006-0000-0800-000079000000}">
      <text>
        <r>
          <rPr>
            <sz val="10"/>
            <color rgb="FF000000"/>
            <rFont val="Arial"/>
            <family val="2"/>
            <charset val="1"/>
          </rPr>
          <t>Salaire Vero</t>
        </r>
      </text>
    </comment>
    <comment ref="AN152" authorId="0" shapeId="0" xr:uid="{00000000-0006-0000-0800-00007A000000}">
      <text>
        <r>
          <rPr>
            <sz val="10"/>
            <color rgb="FF000000"/>
            <rFont val="Arial"/>
            <family val="2"/>
            <charset val="1"/>
          </rPr>
          <t xml:space="preserve">2203/45 : 21,6
2203/46 : 0
2203/47 : 198,74
2203/48 : 28,8
2203/49 : 0
2203/50 : 144,86
2203/51 : 21,6
2203/52 : 0
2203/53 : 162,5
2203/54 : 10,8
2203/55 : 120,56
2203/56 : 21,6
2103/56A : 0
2203/57 : 130,93
</t>
        </r>
      </text>
    </comment>
    <comment ref="AP162" authorId="0" shapeId="0" xr:uid="{00000000-0006-0000-0800-00007B000000}">
      <text>
        <r>
          <rPr>
            <sz val="10"/>
            <color rgb="FF000000"/>
            <rFont val="Arial"/>
            <family val="2"/>
            <charset val="1"/>
          </rPr>
          <t>Sogexcom social 03</t>
        </r>
      </text>
    </comment>
    <comment ref="V165" authorId="0" shapeId="0" xr:uid="{00000000-0006-0000-0800-00007C000000}">
      <text>
        <r>
          <rPr>
            <sz val="10"/>
            <color rgb="FF000000"/>
            <rFont val="Arial"/>
            <family val="2"/>
            <charset val="1"/>
          </rPr>
          <t xml:space="preserve">2204/09 : -84
2204/10 : 66
2204/10 : 6
2201/12 : 97,67
2201/10 : 17,99
</t>
        </r>
      </text>
    </comment>
    <comment ref="AJ165" authorId="0" shapeId="0" xr:uid="{00000000-0006-0000-0800-00007D000000}">
      <text>
        <r>
          <rPr>
            <sz val="10"/>
            <color rgb="FF000000"/>
            <rFont val="Arial"/>
            <family val="2"/>
            <charset val="1"/>
          </rPr>
          <t>Leasecom caisse</t>
        </r>
      </text>
    </comment>
    <comment ref="AP165" authorId="0" shapeId="0" xr:uid="{00000000-0006-0000-0800-00007E000000}">
      <text>
        <r>
          <rPr>
            <sz val="10"/>
            <color rgb="FF000000"/>
            <rFont val="Arial"/>
            <family val="2"/>
            <charset val="1"/>
          </rPr>
          <t>Rsi cyrille 2eT/22</t>
        </r>
      </text>
    </comment>
    <comment ref="AN166" authorId="0" shapeId="0" xr:uid="{00000000-0006-0000-0800-00007F000000}">
      <text>
        <r>
          <rPr>
            <sz val="10"/>
            <color rgb="FF000000"/>
            <rFont val="Arial"/>
            <family val="2"/>
            <charset val="1"/>
          </rPr>
          <t>PICK UP 03/22</t>
        </r>
      </text>
    </comment>
    <comment ref="AP166" authorId="0" shapeId="0" xr:uid="{00000000-0006-0000-0800-000080000000}">
      <text>
        <r>
          <rPr>
            <sz val="10"/>
            <color rgb="FF000000"/>
            <rFont val="Arial"/>
            <family val="2"/>
            <charset val="1"/>
          </rPr>
          <t>Rsi 2eT2022 valerie</t>
        </r>
      </text>
    </comment>
    <comment ref="AP169" authorId="0" shapeId="0" xr:uid="{00000000-0006-0000-0800-000081000000}">
      <text>
        <r>
          <rPr>
            <sz val="10"/>
            <color rgb="FF000000"/>
            <rFont val="Arial"/>
            <family val="2"/>
            <charset val="1"/>
          </rPr>
          <t>Excedent IS 2021</t>
        </r>
      </text>
    </comment>
    <comment ref="AJ170" authorId="0" shapeId="0" xr:uid="{00000000-0006-0000-0800-000082000000}">
      <text>
        <r>
          <rPr>
            <sz val="10"/>
            <color rgb="FF000000"/>
            <rFont val="Arial"/>
            <family val="2"/>
            <charset val="1"/>
          </rPr>
          <t>eau</t>
        </r>
      </text>
    </comment>
    <comment ref="AP171" authorId="0" shapeId="0" xr:uid="{00000000-0006-0000-0800-000083000000}">
      <text>
        <r>
          <rPr>
            <sz val="10"/>
            <color rgb="FF000000"/>
            <rFont val="Arial"/>
            <family val="2"/>
            <charset val="1"/>
          </rPr>
          <t>mutex</t>
        </r>
      </text>
    </comment>
    <comment ref="V172" authorId="0" shapeId="0" xr:uid="{00000000-0006-0000-0800-000084000000}">
      <text>
        <r>
          <rPr>
            <sz val="10"/>
            <color rgb="FF000000"/>
            <rFont val="Arial"/>
            <family val="2"/>
            <charset val="1"/>
          </rPr>
          <t xml:space="preserve">2204/12 : -60
2204/13 : 60
2204/13 : 12
2204/14 :-195,91
2204/15 : 60
</t>
        </r>
      </text>
    </comment>
    <comment ref="AP172" authorId="0" shapeId="0" xr:uid="{00000000-0006-0000-0800-000085000000}">
      <text>
        <r>
          <rPr>
            <sz val="10"/>
            <color rgb="FF000000"/>
            <rFont val="Arial"/>
            <family val="2"/>
            <charset val="1"/>
          </rPr>
          <t>Amundi Frais droits d’entrée</t>
        </r>
      </text>
    </comment>
    <comment ref="I173" authorId="0" shapeId="0" xr:uid="{00000000-0006-0000-0800-000086000000}">
      <text>
        <r>
          <rPr>
            <sz val="10"/>
            <color rgb="FF000000"/>
            <rFont val="Arial"/>
            <family val="2"/>
            <charset val="1"/>
          </rPr>
          <t>Erreur pt vert 20 euros</t>
        </r>
      </text>
    </comment>
    <comment ref="AP173" authorId="0" shapeId="0" xr:uid="{00000000-0006-0000-0800-000087000000}">
      <text>
        <r>
          <rPr>
            <sz val="10"/>
            <color rgb="FF000000"/>
            <rFont val="Arial"/>
            <family val="2"/>
            <charset val="1"/>
          </rPr>
          <t>retraite</t>
        </r>
      </text>
    </comment>
    <comment ref="AN174" authorId="0" shapeId="0" xr:uid="{00000000-0006-0000-0800-000088000000}">
      <text>
        <r>
          <rPr>
            <sz val="10"/>
            <color rgb="FF000000"/>
            <rFont val="Arial"/>
            <family val="2"/>
            <charset val="1"/>
          </rPr>
          <t>nespresso</t>
        </r>
      </text>
    </comment>
    <comment ref="AP177" authorId="0" shapeId="0" xr:uid="{00000000-0006-0000-0800-000089000000}">
      <text>
        <r>
          <rPr>
            <sz val="10"/>
            <color rgb="FF000000"/>
            <rFont val="Arial"/>
            <family val="2"/>
            <charset val="1"/>
          </rPr>
          <t xml:space="preserve">Urssaf 04/22
Prelevé 394
</t>
        </r>
      </text>
    </comment>
    <comment ref="AJ178" authorId="0" shapeId="0" xr:uid="{00000000-0006-0000-0800-00008A000000}">
      <text>
        <r>
          <rPr>
            <sz val="10"/>
            <color rgb="FF000000"/>
            <rFont val="Arial"/>
            <family val="2"/>
            <charset val="1"/>
          </rPr>
          <t>orange</t>
        </r>
      </text>
    </comment>
    <comment ref="AP178" authorId="0" shapeId="0" xr:uid="{00000000-0006-0000-0800-00008B000000}">
      <text>
        <r>
          <rPr>
            <sz val="10"/>
            <color rgb="FF000000"/>
            <rFont val="Arial"/>
            <family val="2"/>
            <charset val="1"/>
          </rPr>
          <t>Ag2r 04/22</t>
        </r>
      </text>
    </comment>
    <comment ref="V179" authorId="0" shapeId="0" xr:uid="{00000000-0006-0000-0800-00008C000000}">
      <text>
        <r>
          <rPr>
            <sz val="10"/>
            <color rgb="FF000000"/>
            <rFont val="Arial"/>
            <family val="2"/>
            <charset val="1"/>
          </rPr>
          <t xml:space="preserve">2204/15 : 6
</t>
        </r>
      </text>
    </comment>
    <comment ref="AP180" authorId="0" shapeId="0" xr:uid="{00000000-0006-0000-0800-00008D000000}">
      <text>
        <r>
          <rPr>
            <sz val="10"/>
            <color rgb="FF000000"/>
            <rFont val="Arial"/>
            <family val="2"/>
            <charset val="1"/>
          </rPr>
          <t>Amundi vero +vale</t>
        </r>
      </text>
    </comment>
    <comment ref="AN181" authorId="0" shapeId="0" xr:uid="{00000000-0006-0000-0800-00008E000000}">
      <text>
        <r>
          <rPr>
            <sz val="10"/>
            <color rgb="FF000000"/>
            <rFont val="Arial"/>
            <family val="2"/>
            <charset val="1"/>
          </rPr>
          <t>breguiboul</t>
        </r>
      </text>
    </comment>
    <comment ref="AR183" authorId="0" shapeId="0" xr:uid="{00000000-0006-0000-0800-00008F000000}">
      <text>
        <r>
          <rPr>
            <sz val="10"/>
            <color rgb="FF000000"/>
            <rFont val="Arial"/>
            <family val="2"/>
            <charset val="1"/>
          </rPr>
          <t>Eurofeu revision extincteur</t>
        </r>
      </text>
    </comment>
    <comment ref="AN184" authorId="0" shapeId="0" xr:uid="{00000000-0006-0000-0800-000090000000}">
      <text>
        <r>
          <rPr>
            <sz val="10"/>
            <color rgb="FF000000"/>
            <rFont val="Arial"/>
            <family val="2"/>
            <charset val="1"/>
          </rPr>
          <t>bic</t>
        </r>
      </text>
    </comment>
    <comment ref="AP185" authorId="0" shapeId="0" xr:uid="{00000000-0006-0000-0800-000091000000}">
      <text>
        <r>
          <rPr>
            <sz val="10"/>
            <color rgb="FF000000"/>
            <rFont val="Arial"/>
            <family val="2"/>
            <charset val="1"/>
          </rPr>
          <t>Sogexcom 04/22</t>
        </r>
      </text>
    </comment>
    <comment ref="V186" authorId="0" shapeId="0" xr:uid="{00000000-0006-0000-0800-000092000000}">
      <text>
        <r>
          <rPr>
            <sz val="10"/>
            <color rgb="FF000000"/>
            <rFont val="Arial"/>
            <family val="2"/>
            <charset val="1"/>
          </rPr>
          <t xml:space="preserve">2205/03 : -72
2205/04 : 66
2205/04 : 12
2203/12 : 35,99
2111/09 : 24,01
2202/07 : 52,45
2202/10 : 13,48
</t>
        </r>
      </text>
    </comment>
    <comment ref="AN186" authorId="0" shapeId="0" xr:uid="{00000000-0006-0000-0800-000093000000}">
      <text>
        <r>
          <rPr>
            <sz val="10"/>
            <color rgb="FF000000"/>
            <rFont val="Arial"/>
            <family val="2"/>
            <charset val="1"/>
          </rPr>
          <t>Kaizen</t>
        </r>
      </text>
    </comment>
    <comment ref="AN187" authorId="0" shapeId="0" xr:uid="{00000000-0006-0000-0800-000094000000}">
      <text>
        <r>
          <rPr>
            <sz val="10"/>
            <color rgb="FF000000"/>
            <rFont val="Arial"/>
            <family val="2"/>
            <charset val="1"/>
          </rPr>
          <t>Kaizen</t>
        </r>
      </text>
    </comment>
    <comment ref="AJ189" authorId="0" shapeId="0" xr:uid="{00000000-0006-0000-0800-000095000000}">
      <text>
        <r>
          <rPr>
            <sz val="10"/>
            <color rgb="FF000000"/>
            <rFont val="Arial"/>
            <family val="2"/>
            <charset val="1"/>
          </rPr>
          <t>edf</t>
        </r>
      </text>
    </comment>
    <comment ref="AR189" authorId="0" shapeId="0" xr:uid="{00000000-0006-0000-0800-000096000000}">
      <text>
        <r>
          <rPr>
            <sz val="10"/>
            <color rgb="FF000000"/>
            <rFont val="Arial"/>
            <family val="2"/>
            <charset val="1"/>
          </rPr>
          <t>Croix rouge pour srage rea puis annuler pb date</t>
        </r>
      </text>
    </comment>
    <comment ref="AJ190" authorId="0" shapeId="0" xr:uid="{00000000-0006-0000-0800-000097000000}">
      <text>
        <r>
          <rPr>
            <sz val="10"/>
            <color rgb="FF000000"/>
            <rFont val="Arial"/>
            <family val="2"/>
            <charset val="1"/>
          </rPr>
          <t>Leasecom assurance en attente de remboursement fin de credit vu avec JDC</t>
        </r>
      </text>
    </comment>
    <comment ref="AN190" authorId="0" shapeId="0" xr:uid="{00000000-0006-0000-0800-000098000000}">
      <text>
        <r>
          <rPr>
            <sz val="10"/>
            <color rgb="FF000000"/>
            <rFont val="Arial"/>
            <family val="2"/>
            <charset val="1"/>
          </rPr>
          <t>nhoss</t>
        </r>
      </text>
    </comment>
    <comment ref="AJ191" authorId="0" shapeId="0" xr:uid="{00000000-0006-0000-0800-000099000000}">
      <text>
        <r>
          <rPr>
            <sz val="10"/>
            <color rgb="FF000000"/>
            <rFont val="Arial"/>
            <family val="2"/>
            <charset val="1"/>
          </rPr>
          <t>gip</t>
        </r>
      </text>
    </comment>
    <comment ref="AL191" authorId="0" shapeId="0" xr:uid="{00000000-0006-0000-0800-00009A000000}">
      <text>
        <r>
          <rPr>
            <sz val="10"/>
            <color rgb="FF000000"/>
            <rFont val="Arial"/>
            <family val="2"/>
            <charset val="1"/>
          </rPr>
          <t>Tango</t>
        </r>
      </text>
    </comment>
    <comment ref="AN191" authorId="0" shapeId="0" xr:uid="{00000000-0006-0000-0800-00009B000000}">
      <text>
        <r>
          <rPr>
            <sz val="10"/>
            <color rgb="FF000000"/>
            <rFont val="Arial"/>
            <family val="2"/>
            <charset val="1"/>
          </rPr>
          <t xml:space="preserve">2204/46: 21,6
2204/47 : 0
2204/48 : 337,22
2204/49 : 25,2
2204/50 : 0
2204/51 : 211,08
2204/52 : 36
2204/53 : 0
2204/54 : 143,08
2204/55 : 3,6
2204/56 : 201,73
</t>
        </r>
      </text>
    </comment>
    <comment ref="AR191" authorId="0" shapeId="0" xr:uid="{00000000-0006-0000-0800-00009C000000}">
      <text>
        <r>
          <rPr>
            <sz val="10"/>
            <color rgb="FF000000"/>
            <rFont val="Arial"/>
            <family val="2"/>
            <charset val="1"/>
          </rPr>
          <t>Rembrsmt crois rouge</t>
        </r>
      </text>
    </comment>
    <comment ref="AP200" authorId="0" shapeId="0" xr:uid="{00000000-0006-0000-0800-00009D000000}">
      <text>
        <r>
          <rPr>
            <sz val="10"/>
            <color rgb="FF000000"/>
            <rFont val="Arial"/>
            <family val="2"/>
            <charset val="1"/>
          </rPr>
          <t>Sogexcom social 04/2022</t>
        </r>
      </text>
    </comment>
    <comment ref="V201" authorId="0" shapeId="0" xr:uid="{00000000-0006-0000-0800-00009E000000}">
      <text>
        <r>
          <rPr>
            <sz val="10"/>
            <color rgb="FF000000"/>
            <rFont val="Arial"/>
            <family val="2"/>
            <charset val="1"/>
          </rPr>
          <t xml:space="preserve">2111/09 : 89,27
2205/06 : -78
2205/07 : 78
2205/07 : 6
2202/10 : 60,68
</t>
        </r>
      </text>
    </comment>
    <comment ref="AJ201" authorId="0" shapeId="0" xr:uid="{00000000-0006-0000-0800-00009F000000}">
      <text>
        <r>
          <rPr>
            <sz val="10"/>
            <color rgb="FF000000"/>
            <rFont val="Arial"/>
            <family val="2"/>
            <charset val="1"/>
          </rPr>
          <t>Leasecom facture a rembourser</t>
        </r>
      </text>
    </comment>
    <comment ref="AN202" authorId="1" shapeId="0" xr:uid="{00000000-0006-0000-0800-0000A0000000}">
      <text>
        <r>
          <rPr>
            <sz val="10"/>
            <color rgb="FF000000"/>
            <rFont val="Arial"/>
            <family val="2"/>
            <charset val="1"/>
          </rPr>
          <t xml:space="preserve">metro
</t>
        </r>
      </text>
    </comment>
    <comment ref="AP203" authorId="0" shapeId="0" xr:uid="{00000000-0006-0000-0800-0000A1000000}">
      <text>
        <r>
          <rPr>
            <sz val="10"/>
            <color rgb="FF000000"/>
            <rFont val="Arial"/>
            <family val="2"/>
            <charset val="1"/>
          </rPr>
          <t>mutex</t>
        </r>
      </text>
    </comment>
    <comment ref="AF204" authorId="1" shapeId="0" xr:uid="{00000000-0006-0000-0800-0000A2000000}">
      <text>
        <r>
          <rPr>
            <sz val="10"/>
            <color rgb="FF000000"/>
            <rFont val="Arial"/>
            <family val="2"/>
            <charset val="1"/>
          </rPr>
          <t xml:space="preserve">frais de dossiers credit polo en attente remboursemnt 100
</t>
        </r>
      </text>
    </comment>
    <comment ref="AN204" authorId="0" shapeId="0" xr:uid="{00000000-0006-0000-0800-0000A3000000}">
      <text>
        <r>
          <rPr>
            <sz val="10"/>
            <color rgb="FF000000"/>
            <rFont val="Arial"/>
            <family val="2"/>
            <charset val="1"/>
          </rPr>
          <t>Nardo</t>
        </r>
      </text>
    </comment>
    <comment ref="AP205" authorId="1" shapeId="0" xr:uid="{00000000-0006-0000-0800-0000A4000000}">
      <text>
        <r>
          <rPr>
            <sz val="10"/>
            <color rgb="FF000000"/>
            <rFont val="Arial"/>
            <family val="2"/>
            <charset val="1"/>
          </rPr>
          <t xml:space="preserve">RSI 1er T/2021
Cyrille
</t>
        </r>
      </text>
    </comment>
    <comment ref="AN206" authorId="0" shapeId="0" xr:uid="{00000000-0006-0000-0800-0000A5000000}">
      <text>
        <r>
          <rPr>
            <sz val="10"/>
            <color rgb="FF000000"/>
            <rFont val="Arial"/>
            <family val="2"/>
            <charset val="1"/>
          </rPr>
          <t>Pick up 04</t>
        </r>
      </text>
    </comment>
    <comment ref="AP206" authorId="1" shapeId="0" xr:uid="{00000000-0006-0000-0800-0000A6000000}">
      <text>
        <r>
          <rPr>
            <sz val="10"/>
            <color rgb="FF000000"/>
            <rFont val="Arial"/>
            <family val="2"/>
            <charset val="1"/>
          </rPr>
          <t xml:space="preserve">rsi 1er t/2021
Valerie
</t>
        </r>
      </text>
    </comment>
    <comment ref="V208" authorId="0" shapeId="0" xr:uid="{00000000-0006-0000-0800-0000A7000000}">
      <text>
        <r>
          <rPr>
            <sz val="10"/>
            <color rgb="FF000000"/>
            <rFont val="Arial"/>
            <family val="2"/>
            <charset val="1"/>
          </rPr>
          <t xml:space="preserve">2202/10 : 17,99
2205:09 : -78
2205/10 : 66
2205/10 : 12
2202/10 : 42,8
2203/03 : 11,24
2203/03 : 47,97
2112/03 : 603
2204/07 : 17,99
</t>
        </r>
      </text>
    </comment>
    <comment ref="AL208" authorId="0" shapeId="0" xr:uid="{00000000-0006-0000-0800-0000A8000000}">
      <text>
        <r>
          <rPr>
            <sz val="10"/>
            <color rgb="FF000000"/>
            <rFont val="Arial"/>
            <family val="2"/>
            <charset val="1"/>
          </rPr>
          <t>poste</t>
        </r>
      </text>
    </comment>
    <comment ref="AP208" authorId="0" shapeId="0" xr:uid="{00000000-0006-0000-0800-0000A9000000}">
      <text>
        <r>
          <rPr>
            <sz val="10"/>
            <color rgb="FF000000"/>
            <rFont val="Arial"/>
            <family val="2"/>
            <charset val="1"/>
          </rPr>
          <t>retraite</t>
        </r>
      </text>
    </comment>
    <comment ref="AL210" authorId="0" shapeId="0" xr:uid="{00000000-0006-0000-0800-0000AA000000}">
      <text>
        <r>
          <rPr>
            <sz val="10"/>
            <color rgb="FF000000"/>
            <rFont val="Arial"/>
            <family val="2"/>
            <charset val="1"/>
          </rPr>
          <t>TA</t>
        </r>
      </text>
    </comment>
    <comment ref="AL211" authorId="0" shapeId="0" xr:uid="{00000000-0006-0000-0800-0000AB000000}">
      <text>
        <r>
          <rPr>
            <sz val="10"/>
            <color rgb="FF000000"/>
            <rFont val="Arial"/>
            <family val="2"/>
            <charset val="1"/>
          </rPr>
          <t>TF</t>
        </r>
      </text>
    </comment>
    <comment ref="AN211" authorId="0" shapeId="0" xr:uid="{00000000-0006-0000-0800-0000AC000000}">
      <text>
        <r>
          <rPr>
            <sz val="10"/>
            <color rgb="FF000000"/>
            <rFont val="Arial"/>
            <family val="2"/>
            <charset val="1"/>
          </rPr>
          <t>kaizen</t>
        </r>
      </text>
    </comment>
    <comment ref="AP211" authorId="1" shapeId="0" xr:uid="{00000000-0006-0000-0800-0000AD000000}">
      <text>
        <r>
          <rPr>
            <sz val="10"/>
            <color rgb="FF000000"/>
            <rFont val="Arial"/>
            <family val="2"/>
            <charset val="1"/>
          </rPr>
          <t xml:space="preserve">acompte IS 
</t>
        </r>
      </text>
    </comment>
    <comment ref="AN212" authorId="0" shapeId="0" xr:uid="{00000000-0006-0000-0800-0000AE000000}">
      <text>
        <r>
          <rPr>
            <sz val="10"/>
            <color rgb="FF000000"/>
            <rFont val="Arial"/>
            <family val="2"/>
            <charset val="1"/>
          </rPr>
          <t>kaizen</t>
        </r>
      </text>
    </comment>
    <comment ref="V215" authorId="0" shapeId="0" xr:uid="{00000000-0006-0000-0800-0000AF000000}">
      <text>
        <r>
          <rPr>
            <sz val="10"/>
            <color rgb="FF000000"/>
            <rFont val="Arial"/>
            <family val="2"/>
            <charset val="1"/>
          </rPr>
          <t xml:space="preserve">2206/02 : -91,48
2206:03 : 72
2203:06 : 34,61
2206:03 : 12
2203:06 : 11,24
2204/07 : 11,96
2203:06 : 23,99
2203:06 :-201,13
2206:04 : 90
</t>
        </r>
      </text>
    </comment>
    <comment ref="AN216" authorId="0" shapeId="0" xr:uid="{00000000-0006-0000-0800-0000B0000000}">
      <text>
        <r>
          <rPr>
            <sz val="10"/>
            <color rgb="FF000000"/>
            <rFont val="Arial"/>
            <family val="2"/>
            <charset val="1"/>
          </rPr>
          <t>breguiboul</t>
        </r>
      </text>
    </comment>
    <comment ref="AP216" authorId="0" shapeId="0" xr:uid="{00000000-0006-0000-0800-0000B1000000}">
      <text>
        <r>
          <rPr>
            <sz val="10"/>
            <color rgb="FF000000"/>
            <rFont val="Arial"/>
            <family val="2"/>
            <charset val="1"/>
          </rPr>
          <t>Urssaf 05/22 vero
Prevu 418 prélevé 417</t>
        </r>
      </text>
    </comment>
    <comment ref="AJ217" authorId="0" shapeId="0" xr:uid="{00000000-0006-0000-0800-0000B2000000}">
      <text>
        <r>
          <rPr>
            <sz val="10"/>
            <color rgb="FF000000"/>
            <rFont val="Arial"/>
            <family val="2"/>
            <charset val="1"/>
          </rPr>
          <t>orange</t>
        </r>
      </text>
    </comment>
    <comment ref="AP217" authorId="0" shapeId="0" xr:uid="{00000000-0006-0000-0800-0000B3000000}">
      <text>
        <r>
          <rPr>
            <sz val="10"/>
            <color rgb="FF000000"/>
            <rFont val="Arial"/>
            <family val="2"/>
            <charset val="1"/>
          </rPr>
          <t>Ag2r 05,22 vero</t>
        </r>
      </text>
    </comment>
    <comment ref="AP219" authorId="1" shapeId="0" xr:uid="{00000000-0006-0000-0800-0000B4000000}">
      <text>
        <r>
          <rPr>
            <sz val="10"/>
            <color rgb="FF000000"/>
            <rFont val="Arial"/>
            <family val="2"/>
            <charset val="1"/>
          </rPr>
          <t xml:space="preserve">pee perco 06
</t>
        </r>
      </text>
    </comment>
    <comment ref="AR221" authorId="1" shapeId="0" xr:uid="{00000000-0006-0000-0800-0000B5000000}">
      <text>
        <r>
          <rPr>
            <sz val="10"/>
            <color rgb="FF000000"/>
            <rFont val="Arial"/>
            <family val="2"/>
            <charset val="1"/>
          </rPr>
          <t xml:space="preserve">Voiture Polo
</t>
        </r>
      </text>
    </comment>
    <comment ref="V222" authorId="0" shapeId="0" xr:uid="{00000000-0006-0000-0800-0000B6000000}">
      <text>
        <r>
          <rPr>
            <sz val="10"/>
            <color rgb="FF000000"/>
            <rFont val="Arial"/>
            <family val="2"/>
            <charset val="1"/>
          </rPr>
          <t xml:space="preserve">2206/04 : 12
2206:04 : 6
2203/09 : 35,99
2112/06 : 76,05
2203/09 : 42,75
2204/07 : 17,99
</t>
        </r>
      </text>
    </comment>
    <comment ref="AP222" authorId="0" shapeId="0" xr:uid="{00000000-0006-0000-0800-0000B7000000}">
      <text>
        <r>
          <rPr>
            <sz val="10"/>
            <color rgb="FF000000"/>
            <rFont val="Arial"/>
            <family val="2"/>
            <charset val="1"/>
          </rPr>
          <t>aismt</t>
        </r>
      </text>
    </comment>
    <comment ref="AR222" authorId="1" shapeId="0" xr:uid="{00000000-0006-0000-0800-0000B8000000}">
      <text>
        <r>
          <rPr>
            <sz val="10"/>
            <color rgb="FF000000"/>
            <rFont val="Arial"/>
            <family val="2"/>
            <charset val="1"/>
          </rPr>
          <t xml:space="preserve">erreur de chequier toliettage de mon chien
</t>
        </r>
      </text>
    </comment>
    <comment ref="AN223" authorId="1" shapeId="0" xr:uid="{00000000-0006-0000-0800-0000B9000000}">
      <text>
        <r>
          <rPr>
            <sz val="10"/>
            <color rgb="FF000000"/>
            <rFont val="Arial"/>
            <family val="2"/>
            <charset val="1"/>
          </rPr>
          <t xml:space="preserve">Krf
</t>
        </r>
      </text>
    </comment>
    <comment ref="AN224" authorId="1" shapeId="0" xr:uid="{00000000-0006-0000-0800-0000BA000000}">
      <text>
        <r>
          <rPr>
            <sz val="10"/>
            <color rgb="FF000000"/>
            <rFont val="Arial"/>
            <family val="2"/>
            <charset val="1"/>
          </rPr>
          <t xml:space="preserve">krf
</t>
        </r>
      </text>
    </comment>
    <comment ref="AP224" authorId="0" shapeId="0" xr:uid="{00000000-0006-0000-0800-0000BB000000}">
      <text>
        <r>
          <rPr>
            <sz val="10"/>
            <color rgb="FF000000"/>
            <rFont val="Arial"/>
            <family val="2"/>
            <charset val="1"/>
          </rPr>
          <t>Sogexcom 05/22</t>
        </r>
      </text>
    </comment>
    <comment ref="AR224" authorId="1" shapeId="0" xr:uid="{00000000-0006-0000-0800-0000BC000000}">
      <text>
        <r>
          <rPr>
            <sz val="10"/>
            <color rgb="FF000000"/>
            <rFont val="Arial"/>
            <family val="2"/>
            <charset val="1"/>
          </rPr>
          <t xml:space="preserve">en attente facture
</t>
        </r>
      </text>
    </comment>
    <comment ref="AF225" authorId="1" shapeId="0" xr:uid="{00000000-0006-0000-0800-0000BD000000}">
      <text>
        <r>
          <rPr>
            <sz val="10"/>
            <color rgb="FF000000"/>
            <rFont val="Arial"/>
            <family val="2"/>
            <charset val="1"/>
          </rPr>
          <t xml:space="preserve">viment bq pour voiture au garage
</t>
        </r>
      </text>
    </comment>
    <comment ref="AP227" authorId="1" shapeId="0" xr:uid="{00000000-0006-0000-0800-0000BE000000}">
      <text>
        <r>
          <rPr>
            <sz val="10"/>
            <color rgb="FF000000"/>
            <rFont val="Arial"/>
            <family val="2"/>
            <charset val="1"/>
          </rPr>
          <t>fact en attente d avoir
vu alain</t>
        </r>
      </text>
    </comment>
    <comment ref="AH228" authorId="1" shapeId="0" xr:uid="{00000000-0006-0000-0800-0000BF000000}">
      <text>
        <r>
          <rPr>
            <sz val="10"/>
            <color rgb="FF000000"/>
            <rFont val="Arial"/>
            <family val="2"/>
            <charset val="1"/>
          </rPr>
          <t xml:space="preserve">voir relevé dab
</t>
        </r>
      </text>
    </comment>
    <comment ref="AJ228" authorId="0" shapeId="0" xr:uid="{00000000-0006-0000-0800-0000C0000000}">
      <text>
        <r>
          <rPr>
            <sz val="10"/>
            <color rgb="FF000000"/>
            <rFont val="Arial"/>
            <family val="2"/>
            <charset val="1"/>
          </rPr>
          <t>Koesio erreur montant facture 135,78 au lieu de 132</t>
        </r>
      </text>
    </comment>
    <comment ref="AN228" authorId="0" shapeId="0" xr:uid="{00000000-0006-0000-0800-0000C1000000}">
      <text>
        <r>
          <rPr>
            <sz val="10"/>
            <color rgb="FF000000"/>
            <rFont val="Arial"/>
            <family val="2"/>
            <charset val="1"/>
          </rPr>
          <t>nhoss</t>
        </r>
      </text>
    </comment>
    <comment ref="AP228" authorId="1" shapeId="0" xr:uid="{00000000-0006-0000-0800-0000C2000000}">
      <text>
        <r>
          <rPr>
            <sz val="10"/>
            <color rgb="FF000000"/>
            <rFont val="Arial"/>
            <family val="2"/>
            <charset val="1"/>
          </rPr>
          <t xml:space="preserve">avoir sogexcom erreur facturation
</t>
        </r>
      </text>
    </comment>
    <comment ref="V229" authorId="0" shapeId="0" xr:uid="{00000000-0006-0000-0800-0000C3000000}">
      <text>
        <r>
          <rPr>
            <sz val="10"/>
            <color rgb="FF000000"/>
            <rFont val="Arial"/>
            <family val="2"/>
            <charset val="1"/>
          </rPr>
          <t xml:space="preserve">2206/08 : -78
2206/07 : 42
2206/07 : 18
2203:12 : 19,51
2203:12 : 55,49
</t>
        </r>
      </text>
    </comment>
    <comment ref="AJ229" authorId="0" shapeId="0" xr:uid="{00000000-0006-0000-0800-0000C4000000}">
      <text>
        <r>
          <rPr>
            <sz val="10"/>
            <color rgb="FF000000"/>
            <rFont val="Arial"/>
            <family val="2"/>
            <charset val="1"/>
          </rPr>
          <t>gip</t>
        </r>
      </text>
    </comment>
    <comment ref="AL229" authorId="1" shapeId="0" xr:uid="{00000000-0006-0000-0800-0000C5000000}">
      <text>
        <r>
          <rPr>
            <sz val="10"/>
            <color rgb="FF000000"/>
            <rFont val="Arial"/>
            <family val="2"/>
            <charset val="1"/>
          </rPr>
          <t xml:space="preserve">tango 06
</t>
        </r>
      </text>
    </comment>
    <comment ref="AN229" authorId="0" shapeId="0" xr:uid="{00000000-0006-0000-0800-0000C6000000}">
      <text>
        <r>
          <rPr>
            <sz val="10"/>
            <color rgb="FF000000"/>
            <rFont val="Arial"/>
            <family val="2"/>
            <charset val="1"/>
          </rPr>
          <t xml:space="preserve">2205/42 : 43,2
2205/43 : 0
2205/44 : 265,67
2205/45 : 248,40
2205/46 : 21,6
2205/47 : 0
2205/48 : 152,29
2205/50 : 122,46
2205/51 : 21,6
2205/52 : 0
2205:53 : 137,16
2205/54 : 39,6
2205/55 : 0
2205/56 : 182,93
</t>
        </r>
      </text>
    </comment>
    <comment ref="AP229" authorId="1" shapeId="0" xr:uid="{00000000-0006-0000-0800-0000C7000000}">
      <text>
        <r>
          <rPr>
            <sz val="10"/>
            <color rgb="FF000000"/>
            <rFont val="Arial"/>
            <family val="2"/>
            <charset val="1"/>
          </rPr>
          <t xml:space="preserve">vero 06
</t>
        </r>
      </text>
    </comment>
    <comment ref="AP240" authorId="0" shapeId="0" xr:uid="{00000000-0006-0000-0800-0000C8000000}">
      <text>
        <r>
          <rPr>
            <sz val="10"/>
            <color rgb="FF000000"/>
            <rFont val="Arial"/>
            <family val="2"/>
            <charset val="1"/>
          </rPr>
          <t>Sogexcom social 05/22</t>
        </r>
      </text>
    </comment>
    <comment ref="AJ241" authorId="1" shapeId="0" xr:uid="{00000000-0006-0000-0800-0000C9000000}">
      <text>
        <r>
          <rPr>
            <sz val="10"/>
            <color rgb="FF000000"/>
            <rFont val="Arial"/>
            <family val="2"/>
            <charset val="1"/>
          </rPr>
          <t xml:space="preserve">en attente remboursement
</t>
        </r>
      </text>
    </comment>
    <comment ref="AP241" authorId="0" shapeId="0" xr:uid="{00000000-0006-0000-0800-0000CA000000}">
      <text>
        <r>
          <rPr>
            <sz val="10"/>
            <color rgb="FF000000"/>
            <rFont val="Arial"/>
            <family val="2"/>
            <charset val="1"/>
          </rPr>
          <t>retraite</t>
        </r>
      </text>
    </comment>
    <comment ref="AF243" authorId="0" shapeId="0" xr:uid="{00000000-0006-0000-0800-0000CB000000}">
      <text>
        <r>
          <rPr>
            <sz val="10"/>
            <color rgb="FF000000"/>
            <rFont val="Arial"/>
            <family val="2"/>
            <charset val="1"/>
          </rPr>
          <t>Pret voiture Polo 297,10+6,94</t>
        </r>
      </text>
    </comment>
    <comment ref="AP243" authorId="0" shapeId="0" xr:uid="{00000000-0006-0000-0800-0000CC000000}">
      <text>
        <r>
          <rPr>
            <sz val="10"/>
            <color rgb="FF000000"/>
            <rFont val="Arial"/>
            <family val="2"/>
            <charset val="1"/>
          </rPr>
          <t>mutex</t>
        </r>
      </text>
    </comment>
    <comment ref="AN244" authorId="0" shapeId="0" xr:uid="{00000000-0006-0000-0800-0000CD000000}">
      <text>
        <r>
          <rPr>
            <sz val="10"/>
            <color rgb="FF000000"/>
            <rFont val="Arial"/>
            <family val="2"/>
            <charset val="1"/>
          </rPr>
          <t>Pick up 05/22</t>
        </r>
      </text>
    </comment>
    <comment ref="V245" authorId="0" shapeId="0" xr:uid="{00000000-0006-0000-0800-0000CE000000}">
      <text>
        <r>
          <rPr>
            <sz val="10"/>
            <color rgb="FF000000"/>
            <rFont val="Arial"/>
            <family val="2"/>
            <charset val="1"/>
          </rPr>
          <t xml:space="preserve">2206/10 :-128,21
2206/11 : 78
2203:12 : 11,24
2206/11:12
2203/12A : 29,98
2204/07 : 3,74
2204/10 : 3,74
2204/13 : 3,74
</t>
        </r>
      </text>
    </comment>
    <comment ref="E247" authorId="0" shapeId="0" xr:uid="{00000000-0006-0000-0800-0000CF000000}">
      <text>
        <r>
          <rPr>
            <sz val="10"/>
            <color rgb="FF000000"/>
            <rFont val="Arial"/>
            <family val="2"/>
            <charset val="1"/>
          </rPr>
          <t>Dont Pt vert 80 passé en cb</t>
        </r>
      </text>
    </comment>
    <comment ref="I247" authorId="0" shapeId="0" xr:uid="{00000000-0006-0000-0800-0000D0000000}">
      <text>
        <r>
          <rPr>
            <sz val="10"/>
            <color rgb="FF000000"/>
            <rFont val="Arial"/>
            <family val="2"/>
            <charset val="1"/>
          </rPr>
          <t>+80 pt vert passé en cb</t>
        </r>
      </text>
    </comment>
    <comment ref="AL249" authorId="1" shapeId="0" xr:uid="{00000000-0006-0000-0800-0000D1000000}">
      <text>
        <r>
          <rPr>
            <sz val="10"/>
            <color rgb="FF000000"/>
            <rFont val="Arial"/>
            <family val="2"/>
            <charset val="1"/>
          </rPr>
          <t xml:space="preserve">TA
</t>
        </r>
      </text>
    </comment>
    <comment ref="AF250" authorId="1" shapeId="0" xr:uid="{00000000-0006-0000-0800-0000D2000000}">
      <text>
        <r>
          <rPr>
            <sz val="10"/>
            <color rgb="FF000000"/>
            <rFont val="Arial"/>
            <family val="2"/>
            <charset val="1"/>
          </rPr>
          <t>voiture</t>
        </r>
      </text>
    </comment>
    <comment ref="AL250" authorId="1" shapeId="0" xr:uid="{00000000-0006-0000-0800-0000D3000000}">
      <text>
        <r>
          <rPr>
            <sz val="10"/>
            <color rgb="FF000000"/>
            <rFont val="Arial"/>
            <family val="2"/>
            <charset val="1"/>
          </rPr>
          <t xml:space="preserve">TF
</t>
        </r>
      </text>
    </comment>
    <comment ref="AP250" authorId="1" shapeId="0" xr:uid="{00000000-0006-0000-0800-0000D4000000}">
      <text>
        <r>
          <rPr>
            <sz val="10"/>
            <color rgb="FF000000"/>
            <rFont val="Arial"/>
            <family val="2"/>
            <charset val="1"/>
          </rPr>
          <t>urssaf vero 06
Prevu 406 preleve 405</t>
        </r>
      </text>
    </comment>
    <comment ref="AP251" authorId="1" shapeId="0" xr:uid="{00000000-0006-0000-0800-0000D5000000}">
      <text>
        <r>
          <rPr>
            <sz val="10"/>
            <color rgb="FF000000"/>
            <rFont val="Arial"/>
            <family val="2"/>
            <charset val="1"/>
          </rPr>
          <t xml:space="preserve">ag2r 06
</t>
        </r>
      </text>
    </comment>
    <comment ref="V252" authorId="1" shapeId="0" xr:uid="{00000000-0006-0000-0800-0000D6000000}">
      <text>
        <r>
          <rPr>
            <sz val="10"/>
            <color rgb="FF000000"/>
            <rFont val="Arial"/>
            <family val="2"/>
            <charset val="1"/>
          </rPr>
          <t xml:space="preserve">2207/02: -113,99
2207/03: 78
2207/03: 12
2207/04: -114,37
2207/05: 18
2207/05: 24
2207/05: 24
2204/07: 20,27
</t>
        </r>
      </text>
    </comment>
    <comment ref="AJ253" authorId="1" shapeId="0" xr:uid="{00000000-0006-0000-0800-0000D7000000}">
      <text>
        <r>
          <rPr>
            <sz val="10"/>
            <color rgb="FF000000"/>
            <rFont val="Arial"/>
            <family val="2"/>
            <charset val="1"/>
          </rPr>
          <t xml:space="preserve">edf
</t>
        </r>
      </text>
    </comment>
    <comment ref="AP256" authorId="1" shapeId="0" xr:uid="{00000000-0006-0000-0800-0000D8000000}">
      <text>
        <r>
          <rPr>
            <sz val="10"/>
            <color rgb="FF000000"/>
            <rFont val="Arial"/>
            <family val="2"/>
            <charset val="1"/>
          </rPr>
          <t xml:space="preserve">pee perco 477,09
</t>
        </r>
      </text>
    </comment>
    <comment ref="AP257" authorId="1" shapeId="0" xr:uid="{00000000-0006-0000-0800-0000D9000000}">
      <text/>
    </comment>
    <comment ref="AB258" authorId="1" shapeId="0" xr:uid="{00000000-0006-0000-0800-0000DA000000}">
      <text>
        <r>
          <rPr>
            <sz val="10"/>
            <color rgb="FF000000"/>
            <rFont val="Arial"/>
            <family val="2"/>
            <charset val="1"/>
          </rPr>
          <t xml:space="preserve">491,6-115,6-115,6
</t>
        </r>
      </text>
    </comment>
    <comment ref="G263" authorId="0" shapeId="0" xr:uid="{00000000-0006-0000-0800-0000DB000000}">
      <text>
        <r>
          <rPr>
            <sz val="10"/>
            <color rgb="FF000000"/>
            <rFont val="Arial"/>
            <family val="2"/>
            <charset val="1"/>
          </rPr>
          <t xml:space="preserve">Erreur 186,6-2,6
Tirage passé en grattage
</t>
        </r>
      </text>
    </comment>
    <comment ref="H263" authorId="0" shapeId="0" xr:uid="{00000000-0006-0000-0800-0000DC000000}">
      <text>
        <r>
          <rPr>
            <sz val="10"/>
            <color rgb="FF000000"/>
            <rFont val="Arial"/>
            <family val="2"/>
            <charset val="1"/>
          </rPr>
          <t>586,6+2,6
Erreur</t>
        </r>
      </text>
    </comment>
    <comment ref="AP263" authorId="1" shapeId="0" xr:uid="{00000000-0006-0000-0800-0000DD000000}">
      <text>
        <r>
          <rPr>
            <sz val="10"/>
            <color rgb="FF000000"/>
            <rFont val="Arial"/>
            <family val="2"/>
            <charset val="1"/>
          </rPr>
          <t xml:space="preserve">sogex 06 compta
</t>
        </r>
      </text>
    </comment>
    <comment ref="AN264" authorId="1" shapeId="0" xr:uid="{00000000-0006-0000-0800-0000DE000000}">
      <text>
        <r>
          <rPr>
            <sz val="10"/>
            <color rgb="FF000000"/>
            <rFont val="Arial"/>
            <family val="2"/>
            <charset val="1"/>
          </rPr>
          <t>33678:
metro</t>
        </r>
      </text>
    </comment>
    <comment ref="AP264" authorId="1" shapeId="0" xr:uid="{00000000-0006-0000-0800-0000DF000000}">
      <text>
        <r>
          <rPr>
            <sz val="10"/>
            <color rgb="FF000000"/>
            <rFont val="Arial"/>
            <family val="2"/>
            <charset val="1"/>
          </rPr>
          <t xml:space="preserve">TVA 2eT
</t>
        </r>
      </text>
    </comment>
    <comment ref="V266" authorId="1" shapeId="0" xr:uid="{00000000-0006-0000-0800-0000E0000000}">
      <text>
        <r>
          <rPr>
            <sz val="10"/>
            <color rgb="FF000000"/>
            <rFont val="Arial"/>
            <family val="2"/>
            <charset val="1"/>
          </rPr>
          <t xml:space="preserve">2207/08: -132,01
2207/09: 132
2207/09: 18
2204/10: 88,43
2204/10: 13,48
2205/07: 7,5
</t>
        </r>
      </text>
    </comment>
    <comment ref="AN266" authorId="1" shapeId="0" xr:uid="{00000000-0006-0000-0800-0000E1000000}">
      <text>
        <r>
          <rPr>
            <sz val="10"/>
            <color rgb="FF000000"/>
            <rFont val="Arial"/>
            <family val="2"/>
            <charset val="1"/>
          </rPr>
          <t xml:space="preserve">Fimar
</t>
        </r>
      </text>
    </comment>
    <comment ref="AF267" authorId="1" shapeId="0" xr:uid="{00000000-0006-0000-0800-0000E2000000}">
      <text>
        <r>
          <rPr>
            <sz val="10"/>
            <color rgb="FF000000"/>
            <rFont val="Arial"/>
            <family val="2"/>
            <charset val="1"/>
          </rPr>
          <t>33678:
remboursement frais dossier credit voiture</t>
        </r>
      </text>
    </comment>
    <comment ref="AN267" authorId="1" shapeId="0" xr:uid="{00000000-0006-0000-0800-0000E3000000}">
      <text>
        <r>
          <rPr>
            <sz val="10"/>
            <color rgb="FF000000"/>
            <rFont val="Arial"/>
            <family val="2"/>
            <charset val="1"/>
          </rPr>
          <t xml:space="preserve">Nhoss
</t>
        </r>
      </text>
    </comment>
    <comment ref="AN269" authorId="0" shapeId="0" xr:uid="{00000000-0006-0000-0800-0000E4000000}">
      <text>
        <r>
          <rPr>
            <sz val="10"/>
            <color rgb="FF000000"/>
            <rFont val="Arial"/>
            <family val="2"/>
            <charset val="1"/>
          </rPr>
          <t>As de coeur</t>
        </r>
      </text>
    </comment>
    <comment ref="AP269" authorId="1" shapeId="0" xr:uid="{00000000-0006-0000-0800-0000E5000000}">
      <text>
        <r>
          <rPr>
            <sz val="10"/>
            <color rgb="FF000000"/>
            <rFont val="Arial"/>
            <family val="2"/>
            <charset val="1"/>
          </rPr>
          <t>33678:
salaire vero</t>
        </r>
      </text>
    </comment>
    <comment ref="AP279" authorId="1" shapeId="0" xr:uid="{00000000-0006-0000-0800-0000E6000000}">
      <text>
        <r>
          <rPr>
            <sz val="10"/>
            <color rgb="FF000000"/>
            <rFont val="Arial"/>
            <family val="2"/>
            <charset val="1"/>
          </rPr>
          <t xml:space="preserve">sogex social 06
</t>
        </r>
      </text>
    </comment>
    <comment ref="AJ280" authorId="1" shapeId="0" xr:uid="{00000000-0006-0000-0800-0000E7000000}">
      <text>
        <r>
          <rPr>
            <sz val="10"/>
            <color rgb="FF000000"/>
            <rFont val="Arial"/>
            <family val="2"/>
            <charset val="1"/>
          </rPr>
          <t>leasecom 08/2022
Attente remboursement</t>
        </r>
      </text>
    </comment>
    <comment ref="V281" authorId="1" shapeId="0" xr:uid="{00000000-0006-0000-0800-0000E8000000}">
      <text>
        <r>
          <rPr>
            <sz val="10"/>
            <color rgb="FF000000"/>
            <rFont val="Arial"/>
            <family val="2"/>
            <charset val="1"/>
          </rPr>
          <t xml:space="preserve">2207/11: -77,99
2207/12: 30
2206/03: 15,76
2207/12: 18
2204/13: 26,99
2205/10: 7,5
</t>
        </r>
      </text>
    </comment>
    <comment ref="AF282" authorId="0" shapeId="0" xr:uid="{00000000-0006-0000-0800-0000E9000000}">
      <text>
        <r>
          <rPr>
            <sz val="10"/>
            <color rgb="FF000000"/>
            <rFont val="Arial"/>
            <family val="2"/>
            <charset val="1"/>
          </rPr>
          <t>Credit voiture POLO soit 297,48+22,75</t>
        </r>
      </text>
    </comment>
    <comment ref="AN282" authorId="1" shapeId="0" xr:uid="{00000000-0006-0000-0800-0000EA000000}">
      <text>
        <r>
          <rPr>
            <sz val="10"/>
            <color rgb="FF000000"/>
            <rFont val="Arial"/>
            <family val="2"/>
            <charset val="1"/>
          </rPr>
          <t xml:space="preserve">pick up 06
</t>
        </r>
      </text>
    </comment>
    <comment ref="AP282" authorId="0" shapeId="0" xr:uid="{00000000-0006-0000-0800-0000EB000000}">
      <text>
        <r>
          <rPr>
            <sz val="10"/>
            <color rgb="FF000000"/>
            <rFont val="Arial"/>
            <family val="2"/>
            <charset val="1"/>
          </rPr>
          <t>mutex</t>
        </r>
      </text>
    </comment>
    <comment ref="AP283" authorId="0" shapeId="0" xr:uid="{00000000-0006-0000-0800-0000EC000000}">
      <text>
        <r>
          <rPr>
            <sz val="10"/>
            <color rgb="FF000000"/>
            <rFont val="Arial"/>
            <family val="2"/>
            <charset val="1"/>
          </rPr>
          <t>retraite</t>
        </r>
      </text>
    </comment>
    <comment ref="AR283" authorId="1" shapeId="0" xr:uid="{00000000-0006-0000-0800-0000ED000000}">
      <text>
        <r>
          <rPr>
            <sz val="10"/>
            <color rgb="FF000000"/>
            <rFont val="Arial"/>
            <family val="2"/>
            <charset val="1"/>
          </rPr>
          <t>Croix rouge</t>
        </r>
      </text>
    </comment>
    <comment ref="AP285" authorId="1" shapeId="0" xr:uid="{00000000-0006-0000-0800-0000EE000000}">
      <text>
        <r>
          <rPr>
            <sz val="10"/>
            <color rgb="FF000000"/>
            <rFont val="Arial"/>
            <family val="2"/>
            <charset val="1"/>
          </rPr>
          <t xml:space="preserve">amundi 2eT 2022
droit d'entrée
</t>
        </r>
      </text>
    </comment>
    <comment ref="AP287" authorId="1" shapeId="0" xr:uid="{00000000-0006-0000-0800-0000EF000000}">
      <text>
        <r>
          <rPr>
            <sz val="10"/>
            <color rgb="FF000000"/>
            <rFont val="Arial"/>
            <family val="2"/>
            <charset val="1"/>
          </rPr>
          <t xml:space="preserve">Rsi vale 3eT
</t>
        </r>
      </text>
    </comment>
    <comment ref="AP288" authorId="1" shapeId="0" xr:uid="{00000000-0006-0000-0800-0000F0000000}">
      <text>
        <r>
          <rPr>
            <sz val="10"/>
            <color rgb="FF000000"/>
            <rFont val="Arial"/>
            <family val="2"/>
            <charset val="1"/>
          </rPr>
          <t xml:space="preserve">RSI Cyrille 3eT
</t>
        </r>
      </text>
    </comment>
    <comment ref="AN289" authorId="1" shapeId="0" xr:uid="{00000000-0006-0000-0800-0000F1000000}">
      <text>
        <r>
          <rPr>
            <sz val="10"/>
            <color rgb="FF000000"/>
            <rFont val="Arial"/>
            <family val="2"/>
            <charset val="1"/>
          </rPr>
          <t xml:space="preserve">KRF
</t>
        </r>
      </text>
    </comment>
    <comment ref="AP290" authorId="1" shapeId="0" xr:uid="{00000000-0006-0000-0800-0000F2000000}">
      <text>
        <r>
          <rPr>
            <sz val="10"/>
            <color rgb="FF000000"/>
            <rFont val="Arial"/>
            <family val="2"/>
            <charset val="1"/>
          </rPr>
          <t xml:space="preserve">urssaf 07/22 prevu 412 sur ducs
</t>
        </r>
      </text>
    </comment>
    <comment ref="AP291" authorId="1" shapeId="0" xr:uid="{00000000-0006-0000-0800-0000F3000000}">
      <text>
        <r>
          <rPr>
            <sz val="10"/>
            <color rgb="FF000000"/>
            <rFont val="Arial"/>
            <family val="2"/>
            <charset val="1"/>
          </rPr>
          <t>33678:
ag2r 07/2242</t>
        </r>
      </text>
    </comment>
    <comment ref="AP294" authorId="1" shapeId="0" xr:uid="{00000000-0006-0000-0800-0000F4000000}">
      <text>
        <r>
          <rPr>
            <sz val="10"/>
            <color rgb="FF000000"/>
            <rFont val="Arial"/>
            <family val="2"/>
            <charset val="1"/>
          </rPr>
          <t xml:space="preserve">Pee Perco 08
</t>
        </r>
      </text>
    </comment>
    <comment ref="V295" authorId="1" shapeId="0" xr:uid="{00000000-0006-0000-0800-0000F5000000}">
      <text>
        <r>
          <rPr>
            <sz val="10"/>
            <color rgb="FF000000"/>
            <rFont val="Arial"/>
            <family val="2"/>
            <charset val="1"/>
          </rPr>
          <t xml:space="preserve">2208/02: -82,49
2208/03: 72
2208/03: 18
2205/04: 23,99
</t>
        </r>
      </text>
    </comment>
    <comment ref="AR299" authorId="1" shapeId="0" xr:uid="{00000000-0006-0000-0800-0000F6000000}">
      <text>
        <r>
          <rPr>
            <sz val="10"/>
            <color rgb="FF000000"/>
            <rFont val="Arial"/>
            <family val="2"/>
            <charset val="1"/>
          </rPr>
          <t>Grand frais</t>
        </r>
      </text>
    </comment>
    <comment ref="AR300" authorId="1" shapeId="0" xr:uid="{00000000-0006-0000-0800-0000F7000000}">
      <text>
        <r>
          <rPr>
            <sz val="10"/>
            <color rgb="FF000000"/>
            <rFont val="Arial"/>
            <family val="2"/>
            <charset val="1"/>
          </rPr>
          <t>marie blachere repas croix rouge</t>
        </r>
      </text>
    </comment>
    <comment ref="V302" authorId="1" shapeId="0" xr:uid="{00000000-0006-0000-0800-0000F8000000}">
      <text>
        <r>
          <rPr>
            <sz val="10"/>
            <color rgb="FF000000"/>
            <rFont val="Arial"/>
            <family val="2"/>
            <charset val="1"/>
          </rPr>
          <t xml:space="preserve">2208/05: -78
2208/06: 48
2208/06: 6
2206/11: 16,87
2205/07: 47,26
2207/03: 41,99
2205/07: 44,95
</t>
        </r>
      </text>
    </comment>
    <comment ref="AP302" authorId="1" shapeId="0" xr:uid="{00000000-0006-0000-0800-0000F9000000}">
      <text>
        <r>
          <rPr>
            <sz val="10"/>
            <color rgb="FF000000"/>
            <rFont val="Arial"/>
            <family val="2"/>
            <charset val="1"/>
          </rPr>
          <t xml:space="preserve">sogexcom 07/22
</t>
        </r>
      </text>
    </comment>
    <comment ref="AR303" authorId="1" shapeId="0" xr:uid="{00000000-0006-0000-0800-0000FA000000}">
      <text>
        <r>
          <rPr>
            <sz val="10"/>
            <color rgb="FF000000"/>
            <rFont val="Arial"/>
            <family val="2"/>
            <charset val="1"/>
          </rPr>
          <t>Super u essence</t>
        </r>
      </text>
    </comment>
    <comment ref="AN304" authorId="1" shapeId="0" xr:uid="{00000000-0006-0000-0800-0000FB000000}">
      <text>
        <r>
          <rPr>
            <sz val="10"/>
            <color rgb="FF000000"/>
            <rFont val="Arial"/>
            <family val="2"/>
            <charset val="1"/>
          </rPr>
          <t>33678:
Nhoss</t>
        </r>
      </text>
    </comment>
    <comment ref="D306" authorId="1" shapeId="0" xr:uid="{00000000-0006-0000-0800-0000FC000000}">
      <text>
        <r>
          <rPr>
            <sz val="10"/>
            <color rgb="FF000000"/>
            <rFont val="Arial"/>
            <family val="2"/>
            <charset val="1"/>
          </rPr>
          <t xml:space="preserve">dont 30 pt vert passé en cb
</t>
        </r>
      </text>
    </comment>
    <comment ref="I306" authorId="1" shapeId="0" xr:uid="{00000000-0006-0000-0800-0000FD000000}">
      <text>
        <r>
          <rPr>
            <sz val="10"/>
            <color rgb="FF000000"/>
            <rFont val="Arial"/>
            <family val="2"/>
            <charset val="1"/>
          </rPr>
          <t xml:space="preserve"> +30 passe en cb
</t>
        </r>
      </text>
    </comment>
    <comment ref="AN306" authorId="1" shapeId="0" xr:uid="{00000000-0006-0000-0800-0000FE000000}">
      <text>
        <r>
          <rPr>
            <sz val="10"/>
            <color rgb="FF000000"/>
            <rFont val="Arial"/>
            <family val="2"/>
            <charset val="1"/>
          </rPr>
          <t xml:space="preserve">
nhos</t>
        </r>
      </text>
    </comment>
    <comment ref="AJ307" authorId="1" shapeId="0" xr:uid="{00000000-0006-0000-0800-0000FF000000}">
      <text>
        <r>
          <rPr>
            <sz val="10"/>
            <color rgb="FF000000"/>
            <rFont val="Arial"/>
            <family val="2"/>
            <charset val="1"/>
          </rPr>
          <t xml:space="preserve">gip intervention
</t>
        </r>
      </text>
    </comment>
    <comment ref="D308" authorId="1" shapeId="0" xr:uid="{00000000-0006-0000-0800-000000010000}">
      <text>
        <r>
          <rPr>
            <sz val="10"/>
            <color rgb="FF000000"/>
            <rFont val="Arial"/>
            <family val="2"/>
            <charset val="1"/>
          </rPr>
          <t xml:space="preserve">3865,07=3815,65+50 pt vert passé en cb
</t>
        </r>
      </text>
    </comment>
    <comment ref="I308" authorId="1" shapeId="0" xr:uid="{00000000-0006-0000-0800-000001010000}">
      <text>
        <r>
          <rPr>
            <sz val="10"/>
            <color rgb="FF000000"/>
            <rFont val="Arial"/>
            <family val="2"/>
            <charset val="1"/>
          </rPr>
          <t xml:space="preserve">150+50 Pt vert passéen CB
</t>
        </r>
      </text>
    </comment>
    <comment ref="V308" authorId="1" shapeId="0" xr:uid="{00000000-0006-0000-0800-000002010000}">
      <text>
        <r>
          <rPr>
            <sz val="10"/>
            <color rgb="FF000000"/>
            <rFont val="Arial"/>
            <family val="2"/>
            <charset val="1"/>
          </rPr>
          <t xml:space="preserve">2208/08: -74,99
2208/09: 54
2206/03: 29,99
2205/10: 32,99
2206/04: 29,99
</t>
        </r>
      </text>
    </comment>
    <comment ref="AJ308" authorId="1" shapeId="0" xr:uid="{00000000-0006-0000-0800-000003010000}">
      <text>
        <r>
          <rPr>
            <sz val="10"/>
            <color rgb="FF000000"/>
            <rFont val="Arial"/>
            <family val="2"/>
            <charset val="1"/>
          </rPr>
          <t xml:space="preserve">
gip</t>
        </r>
      </text>
    </comment>
    <comment ref="AL308" authorId="1" shapeId="0" xr:uid="{00000000-0006-0000-0800-000004010000}">
      <text>
        <r>
          <rPr>
            <sz val="10"/>
            <color rgb="FF000000"/>
            <rFont val="Arial"/>
            <family val="2"/>
            <charset val="1"/>
          </rPr>
          <t xml:space="preserve">Tango
</t>
        </r>
      </text>
    </comment>
    <comment ref="AR308" authorId="1" shapeId="0" xr:uid="{00000000-0006-0000-0800-000005010000}">
      <text>
        <r>
          <rPr>
            <sz val="10"/>
            <color rgb="FF000000"/>
            <rFont val="Arial"/>
            <family val="2"/>
            <charset val="1"/>
          </rPr>
          <t>Brico</t>
        </r>
      </text>
    </comment>
    <comment ref="AP317" authorId="1" shapeId="0" xr:uid="{00000000-0006-0000-0800-000006010000}">
      <text>
        <r>
          <rPr>
            <sz val="10"/>
            <color rgb="FF000000"/>
            <rFont val="Arial"/>
            <family val="2"/>
            <charset val="1"/>
          </rPr>
          <t xml:space="preserve">sogexcom 07/22
</t>
        </r>
      </text>
    </comment>
    <comment ref="AP320" authorId="0" shapeId="0" xr:uid="{00000000-0006-0000-0800-000007010000}">
      <text>
        <r>
          <rPr>
            <sz val="10"/>
            <color rgb="FF000000"/>
            <rFont val="Arial"/>
            <family val="2"/>
            <charset val="1"/>
          </rPr>
          <t>mutex</t>
        </r>
      </text>
    </comment>
    <comment ref="AF321" authorId="0" shapeId="0" xr:uid="{00000000-0006-0000-0800-000008010000}">
      <text>
        <r>
          <rPr>
            <sz val="10"/>
            <color rgb="FF000000"/>
            <rFont val="Arial"/>
            <family val="2"/>
            <charset val="1"/>
          </rPr>
          <t>Credit voiture POLOcapital +interet</t>
        </r>
      </text>
    </comment>
    <comment ref="AP321" authorId="0" shapeId="0" xr:uid="{00000000-0006-0000-0800-000009010000}">
      <text>
        <r>
          <rPr>
            <sz val="10"/>
            <color rgb="FF000000"/>
            <rFont val="Arial"/>
            <family val="2"/>
            <charset val="1"/>
          </rPr>
          <t>retraite</t>
        </r>
      </text>
    </comment>
    <comment ref="AR321" authorId="1" shapeId="0" xr:uid="{00000000-0006-0000-0800-00000A010000}">
      <text>
        <r>
          <rPr>
            <sz val="10"/>
            <color rgb="FF000000"/>
            <rFont val="Arial"/>
            <family val="2"/>
            <charset val="1"/>
          </rPr>
          <t>centrakor gobelet pour kafe a la vte</t>
        </r>
      </text>
    </comment>
    <comment ref="AN323" authorId="1" shapeId="0" xr:uid="{00000000-0006-0000-0800-00000B010000}">
      <text>
        <r>
          <rPr>
            <sz val="10"/>
            <color rgb="FF000000"/>
            <rFont val="Arial"/>
            <family val="2"/>
            <charset val="1"/>
          </rPr>
          <t xml:space="preserve">pick up 07/22
</t>
        </r>
      </text>
    </comment>
    <comment ref="AP323" authorId="0" shapeId="0" xr:uid="{00000000-0006-0000-0800-00000C010000}">
      <text>
        <r>
          <rPr>
            <sz val="10"/>
            <color rgb="FF000000"/>
            <rFont val="Arial"/>
            <family val="2"/>
            <charset val="1"/>
          </rPr>
          <t>mutex</t>
        </r>
      </text>
    </comment>
    <comment ref="V324" authorId="1" shapeId="0" xr:uid="{00000000-0006-0000-0800-00000D010000}">
      <text>
        <r>
          <rPr>
            <sz val="10"/>
            <color rgb="FF000000"/>
            <rFont val="Arial"/>
            <family val="2"/>
            <charset val="1"/>
          </rPr>
          <t xml:space="preserve">
2208/11: -66
2208/12: 72
2208/12: 12
2202/10: 24,01
2207/09: 23,99
2203/03: 749,03
</t>
        </r>
      </text>
    </comment>
    <comment ref="AD324" authorId="1" shapeId="0" xr:uid="{00000000-0006-0000-0800-00000E010000}">
      <text>
        <r>
          <rPr>
            <sz val="10"/>
            <color rgb="FF000000"/>
            <rFont val="Arial"/>
            <family val="2"/>
            <charset val="1"/>
          </rPr>
          <t>reprise marchandise</t>
        </r>
      </text>
    </comment>
    <comment ref="AN325" authorId="1" shapeId="0" xr:uid="{00000000-0006-0000-0800-00000F010000}">
      <text>
        <r>
          <rPr>
            <sz val="10"/>
            <color rgb="FF000000"/>
            <rFont val="Arial"/>
            <family val="2"/>
            <charset val="1"/>
          </rPr>
          <t>reprise defect cig elec</t>
        </r>
      </text>
    </comment>
    <comment ref="AN326" authorId="1" shapeId="0" xr:uid="{00000000-0006-0000-0800-000010010000}">
      <text>
        <r>
          <rPr>
            <sz val="10"/>
            <color rgb="FF000000"/>
            <rFont val="Arial"/>
            <family val="2"/>
            <charset val="1"/>
          </rPr>
          <t>reprise confis</t>
        </r>
      </text>
    </comment>
    <comment ref="AD328" authorId="1" shapeId="0" xr:uid="{00000000-0006-0000-0800-000011010000}">
      <text>
        <r>
          <rPr>
            <sz val="10"/>
            <color rgb="FF000000"/>
            <rFont val="Arial"/>
            <family val="2"/>
            <charset val="1"/>
          </rPr>
          <t>en attente facture</t>
        </r>
      </text>
    </comment>
    <comment ref="AL328" authorId="1" shapeId="0" xr:uid="{00000000-0006-0000-0800-000012010000}">
      <text>
        <r>
          <rPr>
            <sz val="10"/>
            <color rgb="FF000000"/>
            <rFont val="Arial"/>
            <family val="2"/>
            <charset val="1"/>
          </rPr>
          <t xml:space="preserve">TA
</t>
        </r>
      </text>
    </comment>
    <comment ref="AN328" authorId="1" shapeId="0" xr:uid="{00000000-0006-0000-0800-000013010000}">
      <text>
        <r>
          <rPr>
            <sz val="10"/>
            <color rgb="FF000000"/>
            <rFont val="Arial"/>
            <family val="2"/>
            <charset val="1"/>
          </rPr>
          <t xml:space="preserve">
kfe</t>
        </r>
      </text>
    </comment>
    <comment ref="AJ329" authorId="1" shapeId="0" xr:uid="{00000000-0006-0000-0800-000014010000}">
      <text>
        <r>
          <rPr>
            <sz val="10"/>
            <color rgb="FF000000"/>
            <rFont val="Arial"/>
            <family val="2"/>
            <charset val="1"/>
          </rPr>
          <t xml:space="preserve">edf
</t>
        </r>
      </text>
    </comment>
    <comment ref="AL329" authorId="1" shapeId="0" xr:uid="{00000000-0006-0000-0800-000015010000}">
      <text>
        <r>
          <rPr>
            <sz val="10"/>
            <color rgb="FF000000"/>
            <rFont val="Arial"/>
            <family val="2"/>
            <charset val="1"/>
          </rPr>
          <t xml:space="preserve">TF
</t>
        </r>
      </text>
    </comment>
    <comment ref="AP329" authorId="1" shapeId="0" xr:uid="{00000000-0006-0000-0800-000016010000}">
      <text>
        <r>
          <rPr>
            <sz val="10"/>
            <color rgb="FF000000"/>
            <rFont val="Arial"/>
            <family val="2"/>
            <charset val="1"/>
          </rPr>
          <t>33678:
Acompte IS 3eT</t>
        </r>
      </text>
    </comment>
    <comment ref="V331" authorId="1" shapeId="0" xr:uid="{00000000-0006-0000-0800-000017010000}">
      <text>
        <r>
          <rPr>
            <sz val="10"/>
            <color rgb="FF000000"/>
            <rFont val="Arial"/>
            <family val="2"/>
            <charset val="1"/>
          </rPr>
          <t xml:space="preserve">R35
</t>
        </r>
      </text>
    </comment>
    <comment ref="AP333" authorId="1" shapeId="0" xr:uid="{00000000-0006-0000-0800-000018010000}">
      <text>
        <r>
          <rPr>
            <sz val="10"/>
            <color rgb="FF000000"/>
            <rFont val="Arial"/>
            <family val="2"/>
            <charset val="1"/>
          </rPr>
          <t xml:space="preserve">Urssaf 08
</t>
        </r>
      </text>
    </comment>
    <comment ref="AJ334" authorId="1" shapeId="0" xr:uid="{00000000-0006-0000-0800-000019010000}">
      <text>
        <r>
          <rPr>
            <sz val="10"/>
            <color rgb="FF000000"/>
            <rFont val="Arial"/>
            <family val="2"/>
            <charset val="1"/>
          </rPr>
          <t xml:space="preserve">TEL
</t>
        </r>
      </text>
    </comment>
    <comment ref="AP334" authorId="1" shapeId="0" xr:uid="{00000000-0006-0000-0800-00001A010000}">
      <text>
        <r>
          <rPr>
            <sz val="10"/>
            <color rgb="FF000000"/>
            <rFont val="Arial"/>
            <family val="2"/>
            <charset val="1"/>
          </rPr>
          <t xml:space="preserve">Ag2r 08
</t>
        </r>
      </text>
    </comment>
    <comment ref="AR334" authorId="1" shapeId="0" xr:uid="{00000000-0006-0000-0800-00001B010000}">
      <text>
        <r>
          <rPr>
            <sz val="10"/>
            <color rgb="FF000000"/>
            <rFont val="Arial"/>
            <family val="2"/>
            <charset val="1"/>
          </rPr>
          <t>Cap Metal 
panneau boisson</t>
        </r>
      </text>
    </comment>
    <comment ref="AP336" authorId="1" shapeId="0" xr:uid="{00000000-0006-0000-0800-00001C010000}">
      <text>
        <r>
          <rPr>
            <sz val="10"/>
            <color rgb="FF000000"/>
            <rFont val="Arial"/>
            <family val="2"/>
            <charset val="1"/>
          </rPr>
          <t>amundi 09/22</t>
        </r>
      </text>
    </comment>
    <comment ref="V338" authorId="1" shapeId="0" xr:uid="{00000000-0006-0000-0800-00001D010000}">
      <text>
        <r>
          <rPr>
            <sz val="10"/>
            <color rgb="FF000000"/>
            <rFont val="Arial"/>
            <family val="2"/>
            <charset val="1"/>
          </rPr>
          <t xml:space="preserve">
R36</t>
        </r>
      </text>
    </comment>
    <comment ref="AN339" authorId="1" shapeId="0" xr:uid="{00000000-0006-0000-0800-00001E010000}">
      <text>
        <r>
          <rPr>
            <sz val="10"/>
            <color rgb="FF000000"/>
            <rFont val="Arial"/>
            <family val="2"/>
            <charset val="1"/>
          </rPr>
          <t xml:space="preserve">
krfr</t>
        </r>
      </text>
    </comment>
    <comment ref="AN340" authorId="1" shapeId="0" xr:uid="{00000000-0006-0000-0800-00001F010000}">
      <text>
        <r>
          <rPr>
            <sz val="10"/>
            <color rgb="FF000000"/>
            <rFont val="Arial"/>
            <family val="2"/>
            <charset val="1"/>
          </rPr>
          <t>Metro</t>
        </r>
      </text>
    </comment>
    <comment ref="AP341" authorId="1" shapeId="0" xr:uid="{00000000-0006-0000-0800-000020010000}">
      <text>
        <r>
          <rPr>
            <sz val="10"/>
            <color rgb="FF000000"/>
            <rFont val="Arial"/>
            <family val="2"/>
            <charset val="1"/>
          </rPr>
          <t xml:space="preserve">Sogex 08
</t>
        </r>
      </text>
    </comment>
    <comment ref="V345" authorId="1" shapeId="0" xr:uid="{00000000-0006-0000-0800-000021010000}">
      <text>
        <r>
          <rPr>
            <sz val="10"/>
            <color rgb="FF000000"/>
            <rFont val="Arial"/>
            <family val="2"/>
            <charset val="1"/>
          </rPr>
          <t xml:space="preserve">R37
</t>
        </r>
      </text>
    </comment>
    <comment ref="AJ346" authorId="1" shapeId="0" xr:uid="{00000000-0006-0000-0800-000022010000}">
      <text>
        <r>
          <rPr>
            <sz val="10"/>
            <color rgb="FF000000"/>
            <rFont val="Arial"/>
            <family val="2"/>
            <charset val="1"/>
          </rPr>
          <t>4eT 2022
erreur facturation 135,78 au lieu de 132</t>
        </r>
      </text>
    </comment>
    <comment ref="AN346" authorId="1" shapeId="0" xr:uid="{00000000-0006-0000-0800-000023010000}">
      <text>
        <r>
          <rPr>
            <sz val="10"/>
            <color rgb="FF000000"/>
            <rFont val="Arial"/>
            <family val="2"/>
            <charset val="1"/>
          </rPr>
          <t xml:space="preserve">Voir Facture
</t>
        </r>
      </text>
    </comment>
    <comment ref="AJ347" authorId="1" shapeId="0" xr:uid="{00000000-0006-0000-0800-000024010000}">
      <text>
        <r>
          <rPr>
            <sz val="10"/>
            <color rgb="FF000000"/>
            <rFont val="Arial"/>
            <family val="2"/>
            <charset val="1"/>
          </rPr>
          <t xml:space="preserve">
gip</t>
        </r>
      </text>
    </comment>
    <comment ref="AN356" authorId="1" shapeId="0" xr:uid="{00000000-0006-0000-0800-000025010000}">
      <text>
        <r>
          <rPr>
            <sz val="10"/>
            <color rgb="FF000000"/>
            <rFont val="Arial"/>
            <family val="2"/>
            <charset val="1"/>
          </rPr>
          <t xml:space="preserve">sogex social 08/22
</t>
        </r>
      </text>
    </comment>
    <comment ref="AJ358" authorId="1" shapeId="0" xr:uid="{00000000-0006-0000-0800-000026010000}">
      <text>
        <r>
          <rPr>
            <sz val="10"/>
            <color rgb="FF000000"/>
            <rFont val="Arial"/>
            <family val="2"/>
            <charset val="1"/>
          </rPr>
          <t>Impots fonciers</t>
        </r>
      </text>
    </comment>
    <comment ref="AF360" authorId="0" shapeId="0" xr:uid="{00000000-0006-0000-0800-000027010000}">
      <text>
        <r>
          <rPr>
            <sz val="10"/>
            <color rgb="FF000000"/>
            <rFont val="Arial"/>
            <family val="2"/>
            <charset val="1"/>
          </rPr>
          <t xml:space="preserve">Credit voiture POLO
298,22+22,01
</t>
        </r>
      </text>
    </comment>
    <comment ref="AP360" authorId="0" shapeId="0" xr:uid="{00000000-0006-0000-0800-000028010000}">
      <text>
        <r>
          <rPr>
            <sz val="10"/>
            <color rgb="FF000000"/>
            <rFont val="Arial"/>
            <family val="2"/>
            <charset val="1"/>
          </rPr>
          <t>mutex</t>
        </r>
      </text>
    </comment>
    <comment ref="V361" authorId="1" shapeId="0" xr:uid="{00000000-0006-0000-0800-000029010000}">
      <text>
        <r>
          <rPr>
            <sz val="10"/>
            <color rgb="FF000000"/>
            <rFont val="Arial"/>
            <family val="2"/>
            <charset val="1"/>
          </rPr>
          <t xml:space="preserve">R38
</t>
        </r>
      </text>
    </comment>
    <comment ref="AP361" authorId="0" shapeId="0" xr:uid="{00000000-0006-0000-0800-00002A010000}">
      <text>
        <r>
          <rPr>
            <sz val="10"/>
            <color rgb="FF000000"/>
            <rFont val="Arial"/>
            <family val="2"/>
            <charset val="1"/>
          </rPr>
          <t>retraite</t>
        </r>
      </text>
    </comment>
    <comment ref="AN362" authorId="1" shapeId="0" xr:uid="{00000000-0006-0000-0800-00002B010000}">
      <text>
        <r>
          <rPr>
            <sz val="10"/>
            <color rgb="FF000000"/>
            <rFont val="Arial"/>
            <family val="2"/>
            <charset val="1"/>
          </rPr>
          <t>33678:
Pick up 08</t>
        </r>
      </text>
    </comment>
    <comment ref="AN363" authorId="1" shapeId="0" xr:uid="{00000000-0006-0000-0800-00002C010000}">
      <text>
        <r>
          <rPr>
            <sz val="10"/>
            <color rgb="FF000000"/>
            <rFont val="Arial"/>
            <family val="2"/>
            <charset val="1"/>
          </rPr>
          <t>Breguiboul</t>
        </r>
      </text>
    </comment>
    <comment ref="V368" authorId="1" shapeId="0" xr:uid="{00000000-0006-0000-0800-00002D010000}">
      <text>
        <r>
          <rPr>
            <sz val="10"/>
            <color rgb="FF000000"/>
            <rFont val="Arial"/>
            <family val="2"/>
            <charset val="1"/>
          </rPr>
          <t xml:space="preserve">R39
</t>
        </r>
      </text>
    </comment>
    <comment ref="AP371" authorId="1" shapeId="0" xr:uid="{00000000-0006-0000-0800-00002E010000}">
      <text>
        <r>
          <rPr>
            <sz val="10"/>
            <color rgb="FF000000"/>
            <rFont val="Arial"/>
            <family val="2"/>
            <charset val="1"/>
          </rPr>
          <t xml:space="preserve">urssaf 09/22
</t>
        </r>
      </text>
    </comment>
    <comment ref="AJ373" authorId="1" shapeId="0" xr:uid="{00000000-0006-0000-0800-00002F010000}">
      <text>
        <r>
          <rPr>
            <sz val="10"/>
            <color rgb="FF000000"/>
            <rFont val="Arial"/>
            <family val="2"/>
            <charset val="1"/>
          </rPr>
          <t>33678:
tel</t>
        </r>
      </text>
    </comment>
    <comment ref="AP374" authorId="1" shapeId="0" xr:uid="{00000000-0006-0000-0800-000030010000}">
      <text>
        <r>
          <rPr>
            <sz val="10"/>
            <color rgb="FF000000"/>
            <rFont val="Arial"/>
            <family val="2"/>
            <charset val="1"/>
          </rPr>
          <t>Ag2r 09/22</t>
        </r>
      </text>
    </comment>
    <comment ref="V376" authorId="1" shapeId="0" xr:uid="{00000000-0006-0000-0800-000031010000}">
      <text>
        <r>
          <rPr>
            <sz val="10"/>
            <color rgb="FF000000"/>
            <rFont val="Arial"/>
            <family val="2"/>
            <charset val="1"/>
          </rPr>
          <t xml:space="preserve">R40
</t>
        </r>
      </text>
    </comment>
    <comment ref="AP376" authorId="1" shapeId="0" xr:uid="{00000000-0006-0000-0800-000032010000}">
      <text>
        <r>
          <rPr>
            <sz val="10"/>
            <color rgb="FF000000"/>
            <rFont val="Arial"/>
            <family val="2"/>
            <charset val="1"/>
          </rPr>
          <t>PEE PERCO</t>
        </r>
      </text>
    </comment>
    <comment ref="AR376" authorId="1" shapeId="0" xr:uid="{00000000-0006-0000-0800-000033010000}">
      <text>
        <r>
          <rPr>
            <sz val="10"/>
            <color rgb="FF000000"/>
            <rFont val="Arial"/>
            <family val="2"/>
            <charset val="1"/>
          </rPr>
          <t>essence CB</t>
        </r>
      </text>
    </comment>
    <comment ref="V379" authorId="1" shapeId="0" xr:uid="{00000000-0006-0000-0800-000034010000}">
      <text>
        <r>
          <rPr>
            <sz val="10"/>
            <color rgb="FF000000"/>
            <rFont val="Arial"/>
            <family val="2"/>
            <charset val="1"/>
          </rPr>
          <t>en attente facture</t>
        </r>
      </text>
    </comment>
    <comment ref="AB379" authorId="1" shapeId="0" xr:uid="{00000000-0006-0000-0800-000035010000}">
      <text>
        <r>
          <rPr>
            <sz val="10"/>
            <color rgb="FF000000"/>
            <rFont val="Arial"/>
            <family val="2"/>
            <charset val="1"/>
          </rPr>
          <t>EDC FDJ pour 2023</t>
        </r>
      </text>
    </comment>
    <comment ref="AP380" authorId="1" shapeId="0" xr:uid="{00000000-0006-0000-0800-000036010000}">
      <text>
        <r>
          <rPr>
            <sz val="10"/>
            <color rgb="FF000000"/>
            <rFont val="Arial"/>
            <family val="2"/>
            <charset val="1"/>
          </rPr>
          <t>sogexcom 09/22</t>
        </r>
      </text>
    </comment>
    <comment ref="AP381" authorId="1" shapeId="0" xr:uid="{00000000-0006-0000-0800-000037010000}">
      <text>
        <r>
          <rPr>
            <sz val="10"/>
            <color rgb="FF000000"/>
            <rFont val="Arial"/>
            <family val="2"/>
            <charset val="1"/>
          </rPr>
          <t>rsm social</t>
        </r>
      </text>
    </comment>
    <comment ref="V382" authorId="1" shapeId="0" xr:uid="{00000000-0006-0000-0800-000038010000}">
      <text>
        <r>
          <rPr>
            <sz val="10"/>
            <color rgb="FF000000"/>
            <rFont val="Arial"/>
            <family val="2"/>
            <charset val="1"/>
          </rPr>
          <t xml:space="preserve">R41
</t>
        </r>
      </text>
    </comment>
    <comment ref="AR383" authorId="1" shapeId="0" xr:uid="{00000000-0006-0000-0800-000039010000}">
      <text>
        <r>
          <rPr>
            <sz val="10"/>
            <color rgb="FF000000"/>
            <rFont val="Arial"/>
            <family val="2"/>
            <charset val="1"/>
          </rPr>
          <t>repas stage tabac
buffalo</t>
        </r>
      </text>
    </comment>
    <comment ref="AJ386" authorId="1" shapeId="0" xr:uid="{00000000-0006-0000-0800-00003A010000}">
      <text>
        <r>
          <rPr>
            <sz val="10"/>
            <color rgb="FF000000"/>
            <rFont val="Arial"/>
            <family val="2"/>
            <charset val="1"/>
          </rPr>
          <t xml:space="preserve">
gip</t>
        </r>
      </text>
    </comment>
    <comment ref="AP386" authorId="1" shapeId="0" xr:uid="{00000000-0006-0000-0800-00003B010000}">
      <text>
        <r>
          <rPr>
            <sz val="10"/>
            <color rgb="FF000000"/>
            <rFont val="Arial"/>
            <family val="2"/>
            <charset val="1"/>
          </rPr>
          <t xml:space="preserve">
vero</t>
        </r>
      </text>
    </comment>
    <comment ref="V397" authorId="1" shapeId="0" xr:uid="{00000000-0006-0000-0800-00003C010000}">
      <text>
        <r>
          <rPr>
            <sz val="10"/>
            <color rgb="FF000000"/>
            <rFont val="Arial"/>
            <family val="2"/>
            <charset val="1"/>
          </rPr>
          <t>R42</t>
        </r>
      </text>
    </comment>
    <comment ref="AD397" authorId="1" shapeId="0" xr:uid="{00000000-0006-0000-0800-00003D010000}">
      <text>
        <r>
          <rPr>
            <sz val="10"/>
            <color rgb="FF000000"/>
            <rFont val="Arial"/>
            <family val="2"/>
            <charset val="1"/>
          </rPr>
          <t>Acompt EDC</t>
        </r>
      </text>
    </comment>
    <comment ref="V398" authorId="1" shapeId="0" xr:uid="{00000000-0006-0000-0800-00003E010000}">
      <text>
        <r>
          <rPr>
            <sz val="10"/>
            <color rgb="FF000000"/>
            <rFont val="Arial"/>
            <family val="2"/>
            <charset val="1"/>
          </rPr>
          <t>Complemt renum MLP
1er semestre 2022</t>
        </r>
      </text>
    </comment>
    <comment ref="AN398" authorId="1" shapeId="0" xr:uid="{00000000-0006-0000-0800-00003F010000}">
      <text>
        <r>
          <rPr>
            <sz val="10"/>
            <color rgb="FF000000"/>
            <rFont val="Arial"/>
            <family val="2"/>
            <charset val="1"/>
          </rPr>
          <t>33678:
pick up 09/22</t>
        </r>
      </text>
    </comment>
    <comment ref="AP398" authorId="1" shapeId="0" xr:uid="{00000000-0006-0000-0800-000040010000}">
      <text>
        <r>
          <rPr>
            <sz val="10"/>
            <color rgb="FF000000"/>
            <rFont val="Arial"/>
            <family val="2"/>
            <charset val="1"/>
          </rPr>
          <t xml:space="preserve">Droits d'entrée 
</t>
        </r>
      </text>
    </comment>
    <comment ref="V399" authorId="1" shapeId="0" xr:uid="{00000000-0006-0000-0800-000041010000}">
      <text>
        <r>
          <rPr>
            <sz val="10"/>
            <color rgb="FF000000"/>
            <rFont val="Arial"/>
            <family val="2"/>
            <charset val="1"/>
          </rPr>
          <t>complemt renum presstalis 1er semestre 22</t>
        </r>
      </text>
    </comment>
    <comment ref="AP399" authorId="0" shapeId="0" xr:uid="{00000000-0006-0000-0800-000042010000}">
      <text>
        <r>
          <rPr>
            <sz val="10"/>
            <color rgb="FF000000"/>
            <rFont val="Arial"/>
            <family val="2"/>
            <charset val="1"/>
          </rPr>
          <t>mutex</t>
        </r>
      </text>
    </comment>
    <comment ref="AF400" authorId="0" shapeId="0" xr:uid="{00000000-0006-0000-0800-000043010000}">
      <text>
        <r>
          <rPr>
            <sz val="10"/>
            <color rgb="FF000000"/>
            <rFont val="Arial"/>
            <family val="2"/>
            <charset val="1"/>
          </rPr>
          <t>Credit voiture POLO
298,59+21,64</t>
        </r>
      </text>
    </comment>
    <comment ref="AP400" authorId="0" shapeId="0" xr:uid="{00000000-0006-0000-0800-000044010000}">
      <text>
        <r>
          <rPr>
            <sz val="10"/>
            <color rgb="FF000000"/>
            <rFont val="Arial"/>
            <family val="2"/>
            <charset val="1"/>
          </rPr>
          <t>retraite</t>
        </r>
      </text>
    </comment>
    <comment ref="AR401" authorId="1" shapeId="0" xr:uid="{00000000-0006-0000-0800-000045010000}">
      <text>
        <r>
          <rPr>
            <sz val="10"/>
            <color rgb="FF000000"/>
            <rFont val="Arial"/>
            <family val="2"/>
            <charset val="1"/>
          </rPr>
          <t>Deco noel pr mag</t>
        </r>
      </text>
    </comment>
    <comment ref="AP402" authorId="1" shapeId="0" xr:uid="{00000000-0006-0000-0800-000046010000}">
      <text>
        <r>
          <rPr>
            <sz val="10"/>
            <color rgb="FF000000"/>
            <rFont val="Arial"/>
            <family val="2"/>
            <charset val="1"/>
          </rPr>
          <t>RSI Cyrille 4e T</t>
        </r>
      </text>
    </comment>
    <comment ref="AP403" authorId="1" shapeId="0" xr:uid="{00000000-0006-0000-0800-000047010000}">
      <text>
        <r>
          <rPr>
            <sz val="10"/>
            <color rgb="FF000000"/>
            <rFont val="Arial"/>
            <family val="2"/>
            <charset val="1"/>
          </rPr>
          <t>RSI 4eT valerie</t>
        </r>
      </text>
    </comment>
    <comment ref="V404" authorId="1" shapeId="0" xr:uid="{00000000-0006-0000-0800-000048010000}">
      <text>
        <r>
          <rPr>
            <sz val="10"/>
            <color rgb="FF000000"/>
            <rFont val="Arial"/>
            <family val="2"/>
            <charset val="1"/>
          </rPr>
          <t xml:space="preserve">
R43</t>
        </r>
      </text>
    </comment>
    <comment ref="AD404" authorId="1" shapeId="0" xr:uid="{00000000-0006-0000-0800-000049010000}">
      <text>
        <r>
          <rPr>
            <sz val="10"/>
            <color rgb="FF000000"/>
            <rFont val="Arial"/>
            <family val="2"/>
            <charset val="1"/>
          </rPr>
          <t xml:space="preserve">Rembrsrmt stage tabac
</t>
        </r>
      </text>
    </comment>
    <comment ref="AL404" authorId="1" shapeId="0" xr:uid="{00000000-0006-0000-0800-00004A010000}">
      <text>
        <r>
          <rPr>
            <sz val="10"/>
            <color rgb="FF000000"/>
            <rFont val="Arial"/>
            <family val="2"/>
            <charset val="1"/>
          </rPr>
          <t xml:space="preserve">
TA</t>
        </r>
      </text>
    </comment>
    <comment ref="AN404" authorId="1" shapeId="0" xr:uid="{00000000-0006-0000-0800-00004B010000}">
      <text>
        <r>
          <rPr>
            <sz val="10"/>
            <color rgb="FF000000"/>
            <rFont val="Arial"/>
            <family val="2"/>
            <charset val="1"/>
          </rPr>
          <t>Avoir fimar</t>
        </r>
      </text>
    </comment>
    <comment ref="AL405" authorId="1" shapeId="0" xr:uid="{00000000-0006-0000-0800-00004C010000}">
      <text>
        <r>
          <rPr>
            <sz val="10"/>
            <color rgb="FF000000"/>
            <rFont val="Arial"/>
            <family val="2"/>
            <charset val="1"/>
          </rPr>
          <t>TF</t>
        </r>
      </text>
    </comment>
    <comment ref="D406" authorId="1" shapeId="0" xr:uid="{00000000-0006-0000-0800-00004D010000}">
      <text>
        <r>
          <rPr>
            <sz val="10"/>
            <color rgb="FF000000"/>
            <rFont val="Arial"/>
            <family val="2"/>
            <charset val="1"/>
          </rPr>
          <t>Cb 3740,53 soit 3720,53CB et un PT vert 20e passé en CB</t>
        </r>
      </text>
    </comment>
    <comment ref="I406" authorId="1" shapeId="0" xr:uid="{00000000-0006-0000-0800-00004E010000}">
      <text>
        <r>
          <rPr>
            <sz val="10"/>
            <color rgb="FF000000"/>
            <rFont val="Arial"/>
            <family val="2"/>
            <charset val="1"/>
          </rPr>
          <t>60 ptvert +20pt vert passéen CB</t>
        </r>
      </text>
    </comment>
    <comment ref="AF408" authorId="1" shapeId="0" xr:uid="{00000000-0006-0000-0800-00004F010000}">
      <text>
        <r>
          <rPr>
            <sz val="10"/>
            <color rgb="FF000000"/>
            <rFont val="Arial"/>
            <family val="2"/>
            <charset val="1"/>
          </rPr>
          <t>En attente remboursement
nvx contrat pee perco CA</t>
        </r>
      </text>
    </comment>
    <comment ref="AJ408" authorId="1" shapeId="0" xr:uid="{00000000-0006-0000-0800-000050010000}">
      <text>
        <r>
          <rPr>
            <sz val="10"/>
            <color rgb="FF000000"/>
            <rFont val="Arial"/>
            <family val="2"/>
            <charset val="1"/>
          </rPr>
          <t xml:space="preserve">
edf 10/22</t>
        </r>
      </text>
    </comment>
    <comment ref="AN408" authorId="1" shapeId="0" xr:uid="{00000000-0006-0000-0800-000051010000}">
      <text>
        <r>
          <rPr>
            <sz val="10"/>
            <color rgb="FF000000"/>
            <rFont val="Arial"/>
            <family val="2"/>
            <charset val="1"/>
          </rPr>
          <t>avoir fimar</t>
        </r>
      </text>
    </comment>
    <comment ref="AJ410" authorId="1" shapeId="0" xr:uid="{00000000-0006-0000-0800-000052010000}">
      <text>
        <r>
          <rPr>
            <sz val="10"/>
            <color rgb="FF000000"/>
            <rFont val="Arial"/>
            <family val="2"/>
            <charset val="1"/>
          </rPr>
          <t>SAUR</t>
        </r>
      </text>
    </comment>
    <comment ref="AL410" authorId="1" shapeId="0" xr:uid="{00000000-0006-0000-0800-000053010000}">
      <text>
        <r>
          <rPr>
            <sz val="10"/>
            <color rgb="FF000000"/>
            <rFont val="Arial"/>
            <family val="2"/>
            <charset val="1"/>
          </rPr>
          <t>33678:
poste</t>
        </r>
      </text>
    </comment>
    <comment ref="AN410" authorId="1" shapeId="0" xr:uid="{00000000-0006-0000-0800-000054010000}">
      <text>
        <r>
          <rPr>
            <sz val="10"/>
            <color rgb="FF000000"/>
            <rFont val="Arial"/>
            <family val="2"/>
            <charset val="1"/>
          </rPr>
          <t xml:space="preserve">carterie cely
</t>
        </r>
      </text>
    </comment>
    <comment ref="V411" authorId="1" shapeId="0" xr:uid="{00000000-0006-0000-0800-000055010000}">
      <text>
        <r>
          <rPr>
            <sz val="10"/>
            <color rgb="FF000000"/>
            <rFont val="Arial"/>
            <family val="2"/>
            <charset val="1"/>
          </rPr>
          <t>R44</t>
        </r>
      </text>
    </comment>
    <comment ref="AP411" authorId="1" shapeId="0" xr:uid="{00000000-0006-0000-0800-000056010000}">
      <text>
        <r>
          <rPr>
            <sz val="10"/>
            <color rgb="FF000000"/>
            <rFont val="Arial"/>
            <family val="2"/>
            <charset val="1"/>
          </rPr>
          <t>urssaf 10/22</t>
        </r>
      </text>
    </comment>
    <comment ref="AJ412" authorId="1" shapeId="0" xr:uid="{00000000-0006-0000-0800-000057010000}">
      <text>
        <r>
          <rPr>
            <sz val="10"/>
            <color rgb="FF000000"/>
            <rFont val="Arial"/>
            <family val="2"/>
            <charset val="1"/>
          </rPr>
          <t>Orange 11/22</t>
        </r>
      </text>
    </comment>
    <comment ref="AP412" authorId="1" shapeId="0" xr:uid="{00000000-0006-0000-0800-000058010000}">
      <text>
        <r>
          <rPr>
            <sz val="10"/>
            <color rgb="FF000000"/>
            <rFont val="Arial"/>
            <family val="2"/>
            <charset val="1"/>
          </rPr>
          <t>AG2r 10/22</t>
        </r>
      </text>
    </comment>
    <comment ref="AP414" authorId="1" shapeId="0" xr:uid="{00000000-0006-0000-0800-000059010000}">
      <text>
        <r>
          <rPr>
            <sz val="10"/>
            <color rgb="FF000000"/>
            <rFont val="Arial"/>
            <family val="2"/>
            <charset val="1"/>
          </rPr>
          <t>PEE PERCO 11/22</t>
        </r>
      </text>
    </comment>
    <comment ref="V418" authorId="1" shapeId="0" xr:uid="{00000000-0006-0000-0800-00005A010000}">
      <text>
        <r>
          <rPr>
            <sz val="10"/>
            <color rgb="FF000000"/>
            <rFont val="Arial"/>
            <family val="2"/>
            <charset val="1"/>
          </rPr>
          <t>R45</t>
        </r>
      </text>
    </comment>
    <comment ref="AN418" authorId="1" shapeId="0" xr:uid="{00000000-0006-0000-0800-00005B010000}">
      <text>
        <r>
          <rPr>
            <sz val="10"/>
            <color rgb="FF000000"/>
            <rFont val="Arial"/>
            <family val="2"/>
            <charset val="1"/>
          </rPr>
          <t>draeger</t>
        </r>
      </text>
    </comment>
    <comment ref="AP419" authorId="1" shapeId="0" xr:uid="{00000000-0006-0000-0800-00005C010000}">
      <text>
        <r>
          <rPr>
            <sz val="10"/>
            <color rgb="FF000000"/>
            <rFont val="Arial"/>
            <family val="2"/>
            <charset val="1"/>
          </rPr>
          <t>fact compta 10/22</t>
        </r>
      </text>
    </comment>
    <comment ref="AN420" authorId="1" shapeId="0" xr:uid="{00000000-0006-0000-0800-00005D010000}">
      <text>
        <r>
          <rPr>
            <sz val="10"/>
            <color rgb="FF000000"/>
            <rFont val="Arial"/>
            <family val="2"/>
            <charset val="1"/>
          </rPr>
          <t>carterie draeger
en attente d'avoir pr dif tarif
soit 1,45 au lieu de 2,02</t>
        </r>
      </text>
    </comment>
    <comment ref="AP420" authorId="1" shapeId="0" xr:uid="{00000000-0006-0000-0800-00005E010000}">
      <text>
        <r>
          <rPr>
            <sz val="10"/>
            <color rgb="FF000000"/>
            <rFont val="Arial"/>
            <family val="2"/>
            <charset val="1"/>
          </rPr>
          <t>fact social 10/22</t>
        </r>
      </text>
    </comment>
    <comment ref="AN421" authorId="1" shapeId="0" xr:uid="{00000000-0006-0000-0800-00005F010000}">
      <text>
        <r>
          <rPr>
            <sz val="10"/>
            <color rgb="FF000000"/>
            <rFont val="Arial"/>
            <family val="2"/>
            <charset val="1"/>
          </rPr>
          <t>Avoir fact draeger erreur prix</t>
        </r>
      </text>
    </comment>
    <comment ref="AN422" authorId="1" shapeId="0" xr:uid="{00000000-0006-0000-0800-000060010000}">
      <text>
        <r>
          <rPr>
            <sz val="10"/>
            <color rgb="FF000000"/>
            <rFont val="Arial"/>
            <family val="2"/>
            <charset val="1"/>
          </rPr>
          <t>librairie</t>
        </r>
      </text>
    </comment>
    <comment ref="AN423" authorId="1" shapeId="0" xr:uid="{00000000-0006-0000-0800-000061010000}">
      <text>
        <r>
          <rPr>
            <sz val="10"/>
            <color rgb="FF000000"/>
            <rFont val="Arial"/>
            <family val="2"/>
            <charset val="1"/>
          </rPr>
          <t>nhoss</t>
        </r>
      </text>
    </comment>
    <comment ref="AJ424" authorId="1" shapeId="0" xr:uid="{00000000-0006-0000-0800-000062010000}">
      <text>
        <r>
          <rPr>
            <sz val="10"/>
            <color rgb="FF000000"/>
            <rFont val="Arial"/>
            <family val="2"/>
            <charset val="1"/>
          </rPr>
          <t>GIP 11/22</t>
        </r>
      </text>
    </comment>
    <comment ref="AF438" authorId="0" shapeId="0" xr:uid="{00000000-0006-0000-0800-000063010000}">
      <text>
        <r>
          <rPr>
            <sz val="10"/>
            <color rgb="FF000000"/>
            <rFont val="Arial"/>
            <family val="2"/>
            <charset val="1"/>
          </rPr>
          <t xml:space="preserve">Credit voiture POLO
298,97+21,26
</t>
        </r>
      </text>
    </comment>
    <comment ref="AP438" authorId="0" shapeId="0" xr:uid="{00000000-0006-0000-0800-000064010000}">
      <text>
        <r>
          <rPr>
            <sz val="10"/>
            <color rgb="FF000000"/>
            <rFont val="Arial"/>
            <family val="2"/>
            <charset val="1"/>
          </rPr>
          <t>mutex</t>
        </r>
      </text>
    </comment>
    <comment ref="AN439" authorId="1" shapeId="0" xr:uid="{00000000-0006-0000-0800-000065010000}">
      <text>
        <r>
          <rPr>
            <sz val="10"/>
            <color rgb="FF000000"/>
            <rFont val="Arial"/>
            <family val="2"/>
            <charset val="1"/>
          </rPr>
          <t>33678:
pick up 10/22</t>
        </r>
      </text>
    </comment>
    <comment ref="AP439" authorId="0" shapeId="0" xr:uid="{00000000-0006-0000-0800-000066010000}">
      <text>
        <r>
          <rPr>
            <sz val="10"/>
            <color rgb="FF000000"/>
            <rFont val="Arial"/>
            <family val="2"/>
            <charset val="1"/>
          </rPr>
          <t>retraite</t>
        </r>
      </text>
    </comment>
    <comment ref="D440" authorId="1" shapeId="0" xr:uid="{00000000-0006-0000-0800-000067010000}">
      <text>
        <r>
          <rPr>
            <sz val="10"/>
            <color rgb="FF000000"/>
            <rFont val="Arial"/>
            <family val="2"/>
            <charset val="1"/>
          </rPr>
          <t xml:space="preserve">
2956,79+20e pt vert passé en cb</t>
        </r>
      </text>
    </comment>
    <comment ref="I440" authorId="1" shapeId="0" xr:uid="{00000000-0006-0000-0800-000068010000}">
      <text>
        <r>
          <rPr>
            <sz val="10"/>
            <color rgb="FF000000"/>
            <rFont val="Arial"/>
            <family val="2"/>
            <charset val="1"/>
          </rPr>
          <t>110 pt vert +20e passe en cb</t>
        </r>
      </text>
    </comment>
    <comment ref="V441" authorId="1" shapeId="0" xr:uid="{00000000-0006-0000-0800-000069010000}">
      <text>
        <r>
          <rPr>
            <sz val="10"/>
            <color rgb="FF000000"/>
            <rFont val="Arial"/>
            <family val="2"/>
            <charset val="1"/>
          </rPr>
          <t>R47</t>
        </r>
      </text>
    </comment>
    <comment ref="AL445" authorId="1" shapeId="0" xr:uid="{00000000-0006-0000-0800-00006A010000}">
      <text>
        <r>
          <rPr>
            <sz val="10"/>
            <color rgb="FF000000"/>
            <rFont val="Arial"/>
            <family val="2"/>
            <charset val="1"/>
          </rPr>
          <t>TA</t>
        </r>
      </text>
    </comment>
    <comment ref="AP445" authorId="1" shapeId="0" xr:uid="{00000000-0006-0000-0800-00006B010000}">
      <text>
        <r>
          <rPr>
            <sz val="10"/>
            <color rgb="FF000000"/>
            <rFont val="Arial"/>
            <family val="2"/>
            <charset val="1"/>
          </rPr>
          <t>urssaf 11/22</t>
        </r>
      </text>
    </comment>
    <comment ref="AR445" authorId="1" shapeId="0" xr:uid="{00000000-0006-0000-0800-00006C010000}">
      <text>
        <r>
          <rPr>
            <sz val="10"/>
            <color rgb="FF000000"/>
            <rFont val="Arial"/>
            <family val="2"/>
            <charset val="1"/>
          </rPr>
          <t>essence</t>
        </r>
      </text>
    </comment>
    <comment ref="AP446" authorId="1" shapeId="0" xr:uid="{00000000-0006-0000-0800-00006D010000}">
      <text>
        <r>
          <rPr>
            <sz val="10"/>
            <color rgb="FF000000"/>
            <rFont val="Arial"/>
            <family val="2"/>
            <charset val="1"/>
          </rPr>
          <t>Ag2r 11/22</t>
        </r>
      </text>
    </comment>
    <comment ref="AJ447" authorId="1" shapeId="0" xr:uid="{00000000-0006-0000-0800-00006E010000}">
      <text>
        <r>
          <rPr>
            <sz val="10"/>
            <color rgb="FF000000"/>
            <rFont val="Arial"/>
            <family val="2"/>
            <charset val="1"/>
          </rPr>
          <t>EDF 11/22</t>
        </r>
      </text>
    </comment>
    <comment ref="V448" authorId="1" shapeId="0" xr:uid="{00000000-0006-0000-0800-00006F010000}">
      <text>
        <r>
          <rPr>
            <sz val="10"/>
            <color rgb="FF000000"/>
            <rFont val="Arial"/>
            <family val="2"/>
            <charset val="1"/>
          </rPr>
          <t>R48</t>
        </r>
      </text>
    </comment>
    <comment ref="AP450" authorId="1" shapeId="0" xr:uid="{00000000-0006-0000-0800-000070010000}">
      <text>
        <r>
          <rPr>
            <sz val="10"/>
            <color rgb="FF000000"/>
            <rFont val="Arial"/>
            <family val="2"/>
            <charset val="1"/>
          </rPr>
          <t>IS 4eT</t>
        </r>
      </text>
    </comment>
    <comment ref="AJ451" authorId="1" shapeId="0" xr:uid="{00000000-0006-0000-0800-000071010000}">
      <text>
        <r>
          <rPr>
            <sz val="10"/>
            <color rgb="FF000000"/>
            <rFont val="Arial"/>
            <family val="2"/>
            <charset val="1"/>
          </rPr>
          <t>tel</t>
        </r>
      </text>
    </comment>
    <comment ref="AP452" authorId="1" shapeId="0" xr:uid="{00000000-0006-0000-0800-000072010000}">
      <text>
        <r>
          <rPr>
            <sz val="10"/>
            <color rgb="FF000000"/>
            <rFont val="Arial"/>
            <family val="2"/>
            <charset val="1"/>
          </rPr>
          <t>frais 15/10 au 15/11</t>
        </r>
      </text>
    </comment>
    <comment ref="AR452" authorId="1" shapeId="0" xr:uid="{00000000-0006-0000-0800-000073010000}">
      <text>
        <r>
          <rPr>
            <sz val="10"/>
            <color rgb="FF000000"/>
            <rFont val="Arial"/>
            <family val="2"/>
            <charset val="1"/>
          </rPr>
          <t xml:space="preserve">KDO vero Adopt
</t>
        </r>
      </text>
    </comment>
    <comment ref="AR453" authorId="1" shapeId="0" xr:uid="{00000000-0006-0000-0800-000074010000}">
      <text>
        <r>
          <rPr>
            <sz val="10"/>
            <color rgb="FF000000"/>
            <rFont val="Arial"/>
            <family val="2"/>
            <charset val="1"/>
          </rPr>
          <t>KDO VERO</t>
        </r>
      </text>
    </comment>
    <comment ref="V455" authorId="1" shapeId="0" xr:uid="{00000000-0006-0000-0800-000075010000}">
      <text>
        <r>
          <rPr>
            <sz val="10"/>
            <color rgb="FF000000"/>
            <rFont val="Arial"/>
            <family val="2"/>
            <charset val="1"/>
          </rPr>
          <t>R49</t>
        </r>
      </text>
    </comment>
    <comment ref="AL456" authorId="1" shapeId="0" xr:uid="{00000000-0006-0000-0800-000076010000}">
      <text>
        <r>
          <rPr>
            <sz val="10"/>
            <color rgb="FF000000"/>
            <rFont val="Arial"/>
            <family val="2"/>
            <charset val="1"/>
          </rPr>
          <t>poste</t>
        </r>
      </text>
    </comment>
    <comment ref="AP460" authorId="1" shapeId="0" xr:uid="{00000000-0006-0000-0800-000077010000}">
      <text>
        <r>
          <rPr>
            <sz val="10"/>
            <color rgb="FF000000"/>
            <rFont val="Arial"/>
            <family val="2"/>
            <charset val="1"/>
          </rPr>
          <t>sogexcom 11/22</t>
        </r>
      </text>
    </comment>
    <comment ref="AR460" authorId="1" shapeId="0" xr:uid="{00000000-0006-0000-0800-000078010000}">
      <text>
        <r>
          <rPr>
            <sz val="10"/>
            <color rgb="FF000000"/>
            <rFont val="Arial"/>
            <family val="2"/>
            <charset val="1"/>
          </rPr>
          <t>Assurance Maaf voiture</t>
        </r>
      </text>
    </comment>
    <comment ref="AP461" authorId="1" shapeId="0" xr:uid="{00000000-0006-0000-0800-000079010000}">
      <text>
        <r>
          <rPr>
            <sz val="10"/>
            <color rgb="FF000000"/>
            <rFont val="Arial"/>
            <family val="2"/>
            <charset val="1"/>
          </rPr>
          <t>amundi cloture compte</t>
        </r>
      </text>
    </comment>
    <comment ref="V462" authorId="1" shapeId="0" xr:uid="{00000000-0006-0000-0800-00007A010000}">
      <text>
        <r>
          <rPr>
            <sz val="10"/>
            <color rgb="FF000000"/>
            <rFont val="Arial"/>
            <family val="2"/>
            <charset val="1"/>
          </rPr>
          <t>R50</t>
        </r>
      </text>
    </comment>
    <comment ref="AJ462" authorId="1" shapeId="0" xr:uid="{00000000-0006-0000-0800-00007B010000}">
      <text>
        <r>
          <rPr>
            <sz val="10"/>
            <color rgb="FF000000"/>
            <rFont val="Arial"/>
            <family val="2"/>
            <charset val="1"/>
          </rPr>
          <t>koesio erreur fact139,67 au lieu de 132</t>
        </r>
      </text>
    </comment>
    <comment ref="AN462" authorId="1" shapeId="0" xr:uid="{00000000-0006-0000-0800-00007C010000}">
      <text>
        <r>
          <rPr>
            <sz val="10"/>
            <color rgb="FF000000"/>
            <rFont val="Arial"/>
            <family val="2"/>
            <charset val="1"/>
          </rPr>
          <t>Avoir librairie comptoir du livre</t>
        </r>
      </text>
    </comment>
    <comment ref="AR462" authorId="1" shapeId="0" xr:uid="{00000000-0006-0000-0800-00007D010000}">
      <text>
        <r>
          <rPr>
            <sz val="10"/>
            <color rgb="FF000000"/>
            <rFont val="Arial"/>
            <family val="2"/>
            <charset val="1"/>
          </rPr>
          <t>centrakor</t>
        </r>
      </text>
    </comment>
    <comment ref="AN463" authorId="1" shapeId="0" xr:uid="{00000000-0006-0000-0800-00007E010000}">
      <text>
        <r>
          <rPr>
            <sz val="10"/>
            <color rgb="FF000000"/>
            <rFont val="Arial"/>
            <family val="2"/>
            <charset val="1"/>
          </rPr>
          <t>nhos</t>
        </r>
      </text>
    </comment>
    <comment ref="AR463" authorId="1" shapeId="0" xr:uid="{00000000-0006-0000-0800-00007F010000}">
      <text>
        <r>
          <rPr>
            <sz val="10"/>
            <color rgb="FF000000"/>
            <rFont val="Arial"/>
            <family val="2"/>
            <charset val="1"/>
          </rPr>
          <t>2880,00 SAVE changement cameras mag payé en 3x par chq 1000+1000+880
12/22 &amp;01/23&amp; 02/23</t>
        </r>
      </text>
    </comment>
    <comment ref="AJ464" authorId="1" shapeId="0" xr:uid="{00000000-0006-0000-0800-000080010000}">
      <text>
        <r>
          <rPr>
            <sz val="10"/>
            <color rgb="FF000000"/>
            <rFont val="Arial"/>
            <family val="2"/>
            <charset val="1"/>
          </rPr>
          <t>GIP</t>
        </r>
      </text>
    </comment>
    <comment ref="AL464" authorId="1" shapeId="0" xr:uid="{00000000-0006-0000-0800-000081010000}">
      <text>
        <r>
          <rPr>
            <sz val="10"/>
            <color rgb="FF000000"/>
            <rFont val="Arial"/>
            <family val="2"/>
            <charset val="1"/>
          </rPr>
          <t>33678:
tango</t>
        </r>
      </text>
    </comment>
    <comment ref="AN464" authorId="1" shapeId="0" xr:uid="{00000000-0006-0000-0800-000082010000}">
      <text>
        <r>
          <rPr>
            <sz val="10"/>
            <color rgb="FF000000"/>
            <rFont val="Arial"/>
            <family val="2"/>
            <charset val="1"/>
          </rPr>
          <t>Fact 11/22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33678</author>
    <author>None</author>
  </authors>
  <commentList>
    <comment ref="AK6" authorId="0" shapeId="0" xr:uid="{00000000-0006-0000-0900-000001000000}">
      <text>
        <r>
          <rPr>
            <sz val="10"/>
            <color rgb="FF000000"/>
            <rFont val="Arial"/>
            <family val="2"/>
            <charset val="1"/>
          </rPr>
          <t>loyer SCI EMI</t>
        </r>
      </text>
    </comment>
    <comment ref="AQ6" authorId="0" shapeId="0" xr:uid="{00000000-0006-0000-0900-000002000000}">
      <text>
        <r>
          <rPr>
            <sz val="10"/>
            <color rgb="FF000000"/>
            <rFont val="Arial"/>
            <family val="2"/>
            <charset val="1"/>
          </rPr>
          <t>rsm social 11/22</t>
        </r>
      </text>
    </comment>
    <comment ref="AQ8" authorId="0" shapeId="0" xr:uid="{00000000-0006-0000-0900-000003000000}">
      <text>
        <r>
          <rPr>
            <sz val="10"/>
            <color rgb="FF000000"/>
            <rFont val="Arial"/>
            <family val="2"/>
            <charset val="1"/>
          </rPr>
          <t>Mutex 2023</t>
        </r>
      </text>
    </comment>
    <comment ref="W9" authorId="0" shapeId="0" xr:uid="{00000000-0006-0000-0900-000004000000}">
      <text>
        <r>
          <rPr>
            <sz val="10"/>
            <color rgb="FF000000"/>
            <rFont val="Arial"/>
            <family val="2"/>
            <charset val="1"/>
          </rPr>
          <t>R51</t>
        </r>
      </text>
    </comment>
    <comment ref="AO9" authorId="0" shapeId="0" xr:uid="{00000000-0006-0000-0900-000005000000}">
      <text>
        <r>
          <rPr>
            <sz val="10"/>
            <color rgb="FF000000"/>
            <rFont val="Arial"/>
            <family val="2"/>
            <charset val="1"/>
          </rPr>
          <t>Pick up 11/22</t>
        </r>
      </text>
    </comment>
    <comment ref="AO10" authorId="0" shapeId="0" xr:uid="{00000000-0006-0000-0900-000006000000}">
      <text>
        <r>
          <rPr>
            <sz val="10"/>
            <color rgb="FF000000"/>
            <rFont val="Arial"/>
            <family val="2"/>
            <charset val="1"/>
          </rPr>
          <t>METRO</t>
        </r>
      </text>
    </comment>
    <comment ref="AO11" authorId="0" shapeId="0" xr:uid="{00000000-0006-0000-0900-000007000000}">
      <text>
        <r>
          <rPr>
            <sz val="10"/>
            <color rgb="FF000000"/>
            <rFont val="Arial"/>
            <family val="2"/>
            <charset val="1"/>
          </rPr>
          <t>nespresso</t>
        </r>
      </text>
    </comment>
    <comment ref="AG13" authorId="1" shapeId="0" xr:uid="{00000000-0006-0000-0900-000008000000}">
      <text>
        <r>
          <rPr>
            <sz val="10"/>
            <color rgb="FF000000"/>
            <rFont val="Arial"/>
            <family val="2"/>
            <charset val="1"/>
          </rPr>
          <t xml:space="preserve">Credit voiture POLO
299,34+20,89
</t>
        </r>
      </text>
    </comment>
    <comment ref="AO13" authorId="0" shapeId="0" xr:uid="{00000000-0006-0000-0900-000009000000}">
      <text>
        <r>
          <rPr>
            <sz val="10"/>
            <color rgb="FF000000"/>
            <rFont val="Arial"/>
            <family val="2"/>
            <charset val="1"/>
          </rPr>
          <t>NARDO</t>
        </r>
      </text>
    </comment>
    <comment ref="W16" authorId="0" shapeId="0" xr:uid="{00000000-0006-0000-0900-00000A000000}">
      <text>
        <r>
          <rPr>
            <sz val="10"/>
            <color rgb="FF000000"/>
            <rFont val="Arial"/>
            <family val="2"/>
            <charset val="1"/>
          </rPr>
          <t>R52</t>
        </r>
      </text>
    </comment>
    <comment ref="AM16" authorId="0" shapeId="0" xr:uid="{00000000-0006-0000-0900-00000B000000}">
      <text>
        <r>
          <rPr>
            <sz val="10"/>
            <color rgb="FF000000"/>
            <rFont val="Arial"/>
            <family val="2"/>
            <charset val="1"/>
          </rPr>
          <t>TA</t>
        </r>
      </text>
    </comment>
    <comment ref="AK17" authorId="0" shapeId="0" xr:uid="{00000000-0006-0000-0900-00000C000000}">
      <text>
        <r>
          <rPr>
            <sz val="10"/>
            <color rgb="FF000000"/>
            <rFont val="Arial"/>
            <family val="2"/>
            <charset val="1"/>
          </rPr>
          <t>edf 12/22</t>
        </r>
      </text>
    </comment>
    <comment ref="AM17" authorId="0" shapeId="0" xr:uid="{00000000-0006-0000-0900-00000D000000}">
      <text>
        <r>
          <rPr>
            <sz val="10"/>
            <color rgb="FF000000"/>
            <rFont val="Arial"/>
            <family val="2"/>
            <charset val="1"/>
          </rPr>
          <t>TF</t>
        </r>
      </text>
    </comment>
    <comment ref="AO18" authorId="0" shapeId="0" xr:uid="{00000000-0006-0000-0900-00000E000000}">
      <text>
        <r>
          <rPr>
            <sz val="10"/>
            <color rgb="FF000000"/>
            <rFont val="Arial"/>
            <family val="2"/>
            <charset val="1"/>
          </rPr>
          <t>Kaizen</t>
        </r>
      </text>
    </comment>
    <comment ref="AS18" authorId="0" shapeId="0" xr:uid="{00000000-0006-0000-0900-00000F000000}">
      <text>
        <r>
          <rPr>
            <sz val="10"/>
            <color rgb="FF000000"/>
            <rFont val="Arial"/>
            <family val="2"/>
            <charset val="1"/>
          </rPr>
          <t>IKEA</t>
        </r>
      </text>
    </comment>
    <comment ref="AO19" authorId="0" shapeId="0" xr:uid="{00000000-0006-0000-0900-000010000000}">
      <text>
        <r>
          <rPr>
            <sz val="10"/>
            <color rgb="FF000000"/>
            <rFont val="Arial"/>
            <family val="2"/>
            <charset val="1"/>
          </rPr>
          <t>Kaizen</t>
        </r>
      </text>
    </comment>
    <comment ref="AQ19" authorId="0" shapeId="0" xr:uid="{00000000-0006-0000-0900-000011000000}">
      <text>
        <r>
          <rPr>
            <sz val="10"/>
            <color rgb="FF000000"/>
            <rFont val="Arial"/>
            <family val="2"/>
            <charset val="1"/>
          </rPr>
          <t>Aesio mutuelle</t>
        </r>
      </text>
    </comment>
    <comment ref="AO21" authorId="0" shapeId="0" xr:uid="{00000000-0006-0000-0900-000012000000}">
      <text>
        <r>
          <rPr>
            <sz val="10"/>
            <color rgb="FF000000"/>
            <rFont val="Arial"/>
            <family val="2"/>
            <charset val="1"/>
          </rPr>
          <t xml:space="preserve">
FIMAR</t>
        </r>
      </text>
    </comment>
    <comment ref="AQ21" authorId="0" shapeId="0" xr:uid="{00000000-0006-0000-0900-000013000000}">
      <text>
        <r>
          <rPr>
            <sz val="10"/>
            <color rgb="FF000000"/>
            <rFont val="Arial"/>
            <family val="2"/>
            <charset val="1"/>
          </rPr>
          <t>Urssaf 12/22</t>
        </r>
      </text>
    </comment>
    <comment ref="AQ22" authorId="0" shapeId="0" xr:uid="{00000000-0006-0000-0900-000014000000}">
      <text>
        <r>
          <rPr>
            <sz val="10"/>
            <color rgb="FF000000"/>
            <rFont val="Arial"/>
            <family val="2"/>
            <charset val="1"/>
          </rPr>
          <t>Ag2r 12/22</t>
        </r>
      </text>
    </comment>
    <comment ref="W23" authorId="0" shapeId="0" xr:uid="{00000000-0006-0000-0900-000015000000}">
      <text>
        <r>
          <rPr>
            <sz val="10"/>
            <color rgb="FF000000"/>
            <rFont val="Arial"/>
            <family val="2"/>
            <charset val="1"/>
          </rPr>
          <t>R1</t>
        </r>
      </text>
    </comment>
    <comment ref="AK23" authorId="0" shapeId="0" xr:uid="{00000000-0006-0000-0900-000016000000}">
      <text>
        <r>
          <rPr>
            <sz val="10"/>
            <color rgb="FF000000"/>
            <rFont val="Arial"/>
            <family val="2"/>
            <charset val="1"/>
          </rPr>
          <t xml:space="preserve">TEL
</t>
        </r>
      </text>
    </comment>
    <comment ref="Y24" authorId="0" shapeId="0" xr:uid="{00000000-0006-0000-0900-000017000000}">
      <text>
        <r>
          <rPr>
            <sz val="10"/>
            <color rgb="FF000000"/>
            <rFont val="Arial"/>
            <family val="2"/>
            <charset val="1"/>
          </rPr>
          <t>CP</t>
        </r>
      </text>
    </comment>
    <comment ref="Y25" authorId="0" shapeId="0" xr:uid="{00000000-0006-0000-0900-000018000000}">
      <text>
        <r>
          <rPr>
            <sz val="10"/>
            <color rgb="FF000000"/>
            <rFont val="Arial"/>
            <family val="2"/>
            <charset val="1"/>
          </rPr>
          <t>TEL</t>
        </r>
      </text>
    </comment>
    <comment ref="AK25" authorId="0" shapeId="0" xr:uid="{00000000-0006-0000-0900-000019000000}">
      <text>
        <r>
          <rPr>
            <sz val="10"/>
            <color rgb="FF000000"/>
            <rFont val="Arial"/>
            <family val="2"/>
            <charset val="1"/>
          </rPr>
          <t xml:space="preserve">mudetaf </t>
        </r>
      </text>
    </comment>
    <comment ref="AQ26" authorId="0" shapeId="0" xr:uid="{00000000-0006-0000-0900-00001A000000}">
      <text>
        <r>
          <rPr>
            <sz val="10"/>
            <color rgb="FF000000"/>
            <rFont val="Arial"/>
            <family val="2"/>
            <charset val="1"/>
          </rPr>
          <t>Tva 4èt 2022</t>
        </r>
      </text>
    </comment>
    <comment ref="AO27" authorId="0" shapeId="0" xr:uid="{00000000-0006-0000-0900-00001B000000}">
      <text>
        <r>
          <rPr>
            <sz val="10"/>
            <color rgb="FF000000"/>
            <rFont val="Arial"/>
            <family val="2"/>
            <charset val="1"/>
          </rPr>
          <t xml:space="preserve">
NESPRESSO</t>
        </r>
      </text>
    </comment>
    <comment ref="AQ28" authorId="0" shapeId="0" xr:uid="{00000000-0006-0000-0900-00001C000000}">
      <text>
        <r>
          <rPr>
            <sz val="10"/>
            <color rgb="FF000000"/>
            <rFont val="Arial"/>
            <family val="2"/>
            <charset val="1"/>
          </rPr>
          <t>33678:
amundi</t>
        </r>
      </text>
    </comment>
    <comment ref="W30" authorId="0" shapeId="0" xr:uid="{00000000-0006-0000-0900-00001D000000}">
      <text>
        <r>
          <rPr>
            <sz val="10"/>
            <color rgb="FF000000"/>
            <rFont val="Arial"/>
            <family val="2"/>
            <charset val="1"/>
          </rPr>
          <t>R2</t>
        </r>
      </text>
    </comment>
    <comment ref="AO34" authorId="0" shapeId="0" xr:uid="{00000000-0006-0000-0900-00001E000000}">
      <text>
        <r>
          <rPr>
            <sz val="10"/>
            <color rgb="FF000000"/>
            <rFont val="Arial"/>
            <family val="2"/>
            <charset val="1"/>
          </rPr>
          <t>Nhoss</t>
        </r>
      </text>
    </comment>
    <comment ref="Y35" authorId="0" shapeId="0" xr:uid="{00000000-0006-0000-0900-00001F000000}">
      <text>
        <r>
          <rPr>
            <sz val="10"/>
            <color rgb="FF000000"/>
            <rFont val="Arial"/>
            <family val="2"/>
            <charset val="1"/>
          </rPr>
          <t>CP</t>
        </r>
      </text>
    </comment>
    <comment ref="AK35" authorId="0" shapeId="0" xr:uid="{00000000-0006-0000-0900-000020000000}">
      <text>
        <r>
          <rPr>
            <sz val="10"/>
            <color rgb="FF000000"/>
            <rFont val="Arial"/>
            <family val="2"/>
            <charset val="1"/>
          </rPr>
          <t>GIP</t>
        </r>
      </text>
    </comment>
    <comment ref="AM35" authorId="0" shapeId="0" xr:uid="{00000000-0006-0000-0900-000021000000}">
      <text>
        <r>
          <rPr>
            <sz val="10"/>
            <color rgb="FF000000"/>
            <rFont val="Arial"/>
            <family val="2"/>
            <charset val="1"/>
          </rPr>
          <t>TANGO</t>
        </r>
      </text>
    </comment>
    <comment ref="AO35" authorId="0" shapeId="0" xr:uid="{00000000-0006-0000-0900-000022000000}">
      <text>
        <r>
          <rPr>
            <sz val="10"/>
            <color rgb="FF000000"/>
            <rFont val="Arial"/>
            <family val="2"/>
            <charset val="1"/>
          </rPr>
          <t>fact 12/22</t>
        </r>
      </text>
    </comment>
    <comment ref="AK44" authorId="0" shapeId="0" xr:uid="{00000000-0006-0000-0900-000023000000}">
      <text>
        <r>
          <rPr>
            <sz val="10"/>
            <color rgb="FF000000"/>
            <rFont val="Arial"/>
            <family val="2"/>
            <charset val="1"/>
          </rPr>
          <t>SCI EMI loyer 02/23+augment 01/23</t>
        </r>
      </text>
    </comment>
    <comment ref="W45" authorId="0" shapeId="0" xr:uid="{00000000-0006-0000-0900-000024000000}">
      <text>
        <r>
          <rPr>
            <sz val="10"/>
            <color rgb="FF000000"/>
            <rFont val="Arial"/>
            <family val="2"/>
            <charset val="1"/>
          </rPr>
          <t>R3</t>
        </r>
      </text>
    </comment>
    <comment ref="AQ45" authorId="0" shapeId="0" xr:uid="{00000000-0006-0000-0900-000025000000}">
      <text>
        <r>
          <rPr>
            <sz val="10"/>
            <color rgb="FF000000"/>
            <rFont val="Arial"/>
            <family val="2"/>
            <charset val="1"/>
          </rPr>
          <t>sogexcom 12/22</t>
        </r>
      </text>
    </comment>
    <comment ref="AQ46" authorId="0" shapeId="0" xr:uid="{00000000-0006-0000-0900-000026000000}">
      <text>
        <r>
          <rPr>
            <sz val="10"/>
            <color rgb="FF000000"/>
            <rFont val="Arial"/>
            <family val="2"/>
            <charset val="1"/>
          </rPr>
          <t>sogexcom compta</t>
        </r>
      </text>
    </comment>
    <comment ref="AQ47" authorId="0" shapeId="0" xr:uid="{00000000-0006-0000-0900-000027000000}">
      <text>
        <r>
          <rPr>
            <sz val="10"/>
            <color rgb="FF000000"/>
            <rFont val="Arial"/>
            <family val="2"/>
            <charset val="1"/>
          </rPr>
          <t>Mutex 2023</t>
        </r>
      </text>
    </comment>
    <comment ref="AG49" authorId="1" shapeId="0" xr:uid="{00000000-0006-0000-0900-000028000000}">
      <text>
        <r>
          <rPr>
            <sz val="10"/>
            <color rgb="FF000000"/>
            <rFont val="Arial"/>
            <family val="2"/>
            <charset val="1"/>
          </rPr>
          <t xml:space="preserve">Credit voiture POLO
299,71+20,52
</t>
        </r>
      </text>
    </comment>
    <comment ref="AO49" authorId="0" shapeId="0" xr:uid="{00000000-0006-0000-0900-000029000000}">
      <text>
        <r>
          <rPr>
            <sz val="10"/>
            <color rgb="FF000000"/>
            <rFont val="Arial"/>
            <family val="2"/>
            <charset val="1"/>
          </rPr>
          <t>Pick up 12/22</t>
        </r>
      </text>
    </comment>
    <comment ref="R52" authorId="0" shapeId="0" xr:uid="{00000000-0006-0000-0900-00002A000000}">
      <text>
        <r>
          <rPr>
            <sz val="10"/>
            <color rgb="FF000000"/>
            <rFont val="Arial"/>
            <family val="2"/>
            <charset val="1"/>
          </rPr>
          <t>-20 euros fx billets</t>
        </r>
      </text>
    </comment>
    <comment ref="W52" authorId="0" shapeId="0" xr:uid="{00000000-0006-0000-0900-00002B000000}">
      <text>
        <r>
          <rPr>
            <sz val="10"/>
            <color rgb="FF000000"/>
            <rFont val="Arial"/>
            <family val="2"/>
            <charset val="1"/>
          </rPr>
          <t>R4</t>
        </r>
      </text>
    </comment>
    <comment ref="AQ52" authorId="0" shapeId="0" xr:uid="{00000000-0006-0000-0900-00002C000000}">
      <text>
        <r>
          <rPr>
            <sz val="10"/>
            <color rgb="FF000000"/>
            <rFont val="Arial"/>
            <family val="2"/>
            <charset val="1"/>
          </rPr>
          <t>RSI VALE 1er T/23</t>
        </r>
      </text>
    </comment>
    <comment ref="Y53" authorId="0" shapeId="0" xr:uid="{00000000-0006-0000-0900-00002D000000}">
      <text>
        <r>
          <rPr>
            <sz val="10"/>
            <color rgb="FF000000"/>
            <rFont val="Arial"/>
            <family val="2"/>
            <charset val="1"/>
          </rPr>
          <t>CP</t>
        </r>
      </text>
    </comment>
    <comment ref="AK53" authorId="0" shapeId="0" xr:uid="{00000000-0006-0000-0900-00002E000000}">
      <text>
        <r>
          <rPr>
            <sz val="10"/>
            <color rgb="FF000000"/>
            <rFont val="Arial"/>
            <family val="2"/>
            <charset val="1"/>
          </rPr>
          <t>avoir koesio</t>
        </r>
      </text>
    </comment>
    <comment ref="AM53" authorId="0" shapeId="0" xr:uid="{00000000-0006-0000-0900-00002F000000}">
      <text>
        <r>
          <rPr>
            <sz val="10"/>
            <color rgb="FF000000"/>
            <rFont val="Arial"/>
            <family val="2"/>
            <charset val="1"/>
          </rPr>
          <t>TA</t>
        </r>
      </text>
    </comment>
    <comment ref="AQ53" authorId="0" shapeId="0" xr:uid="{00000000-0006-0000-0900-000030000000}">
      <text>
        <r>
          <rPr>
            <sz val="10"/>
            <color rgb="FF000000"/>
            <rFont val="Arial"/>
            <family val="2"/>
            <charset val="1"/>
          </rPr>
          <t>RSI CYRILLE 1erT/23</t>
        </r>
      </text>
    </comment>
    <comment ref="AS53" authorId="0" shapeId="0" xr:uid="{00000000-0006-0000-0900-000031000000}">
      <text>
        <r>
          <rPr>
            <sz val="10"/>
            <color rgb="FF000000"/>
            <rFont val="Arial"/>
            <family val="2"/>
            <charset val="1"/>
          </rPr>
          <t>essence</t>
        </r>
      </text>
    </comment>
    <comment ref="W54" authorId="0" shapeId="0" xr:uid="{00000000-0006-0000-0900-000032000000}">
      <text>
        <r>
          <rPr>
            <sz val="10"/>
            <color rgb="FF000000"/>
            <rFont val="Arial"/>
            <family val="2"/>
            <charset val="1"/>
          </rPr>
          <t>EDC presse</t>
        </r>
      </text>
    </comment>
    <comment ref="Y54" authorId="0" shapeId="0" xr:uid="{00000000-0006-0000-0900-000033000000}">
      <text>
        <r>
          <rPr>
            <sz val="10"/>
            <color rgb="FF000000"/>
            <rFont val="Arial"/>
            <family val="2"/>
            <charset val="1"/>
          </rPr>
          <t>TEL</t>
        </r>
      </text>
    </comment>
    <comment ref="AM54" authorId="0" shapeId="0" xr:uid="{00000000-0006-0000-0900-000034000000}">
      <text>
        <r>
          <rPr>
            <sz val="10"/>
            <color rgb="FF000000"/>
            <rFont val="Arial"/>
            <family val="2"/>
            <charset val="1"/>
          </rPr>
          <t>TF</t>
        </r>
      </text>
    </comment>
    <comment ref="AK56" authorId="0" shapeId="0" xr:uid="{00000000-0006-0000-0900-000035000000}">
      <text>
        <r>
          <rPr>
            <sz val="10"/>
            <color rgb="FF000000"/>
            <rFont val="Arial"/>
            <family val="2"/>
            <charset val="1"/>
          </rPr>
          <t>Edf 01/23</t>
        </r>
      </text>
    </comment>
    <comment ref="AQ57" authorId="0" shapeId="0" xr:uid="{00000000-0006-0000-0900-000036000000}">
      <text>
        <r>
          <rPr>
            <sz val="10"/>
            <color rgb="FF000000"/>
            <rFont val="Arial"/>
            <family val="2"/>
            <charset val="1"/>
          </rPr>
          <t>Aesio mutuelle</t>
        </r>
      </text>
    </comment>
    <comment ref="AS57" authorId="0" shapeId="0" xr:uid="{00000000-0006-0000-0900-000037000000}">
      <text>
        <r>
          <rPr>
            <sz val="10"/>
            <color rgb="FF000000"/>
            <rFont val="Arial"/>
            <family val="2"/>
            <charset val="1"/>
          </rPr>
          <t>2880,00 SAVE changement cameras mag payé en 3x par chq 1000+1000+880
12/22 &amp;01/23&amp; 02/23</t>
        </r>
      </text>
    </comment>
    <comment ref="W59" authorId="0" shapeId="0" xr:uid="{00000000-0006-0000-0900-000038000000}">
      <text>
        <r>
          <rPr>
            <sz val="10"/>
            <color rgb="FF000000"/>
            <rFont val="Arial"/>
            <family val="2"/>
            <charset val="1"/>
          </rPr>
          <t>02/23</t>
        </r>
      </text>
    </comment>
    <comment ref="AQ59" authorId="0" shapeId="0" xr:uid="{00000000-0006-0000-0900-000039000000}">
      <text>
        <r>
          <rPr>
            <sz val="10"/>
            <color rgb="FF000000"/>
            <rFont val="Arial"/>
            <family val="2"/>
            <charset val="1"/>
          </rPr>
          <t>URSSAF 01/23</t>
        </r>
      </text>
    </comment>
    <comment ref="AQ60" authorId="0" shapeId="0" xr:uid="{00000000-0006-0000-0900-00003A000000}">
      <text>
        <r>
          <rPr>
            <sz val="10"/>
            <color rgb="FF000000"/>
            <rFont val="Arial"/>
            <family val="2"/>
            <charset val="1"/>
          </rPr>
          <t>AG2R 01/23</t>
        </r>
      </text>
    </comment>
    <comment ref="AK61" authorId="0" shapeId="0" xr:uid="{00000000-0006-0000-0900-00003B000000}">
      <text>
        <r>
          <rPr>
            <sz val="10"/>
            <color rgb="FF000000"/>
            <rFont val="Arial"/>
            <family val="2"/>
            <charset val="1"/>
          </rPr>
          <t>tel</t>
        </r>
      </text>
    </comment>
    <comment ref="AS63" authorId="0" shapeId="0" xr:uid="{00000000-0006-0000-0900-00003C000000}">
      <text>
        <r>
          <rPr>
            <sz val="10"/>
            <color rgb="FF000000"/>
            <rFont val="Arial"/>
            <family val="2"/>
            <charset val="1"/>
          </rPr>
          <t>33678:
vistaprint</t>
        </r>
      </text>
    </comment>
    <comment ref="AE65" authorId="0" shapeId="0" xr:uid="{00000000-0006-0000-0900-00003D000000}">
      <text>
        <r>
          <rPr>
            <sz val="10"/>
            <color rgb="FF000000"/>
            <rFont val="Arial"/>
            <family val="2"/>
            <charset val="1"/>
          </rPr>
          <t>cotisation syndicale</t>
        </r>
      </text>
    </comment>
    <comment ref="W66" authorId="0" shapeId="0" xr:uid="{00000000-0006-0000-0900-00003E000000}">
      <text>
        <r>
          <rPr>
            <sz val="10"/>
            <color rgb="FF000000"/>
            <rFont val="Arial"/>
            <family val="2"/>
            <charset val="1"/>
          </rPr>
          <t>Fact 02/23</t>
        </r>
      </text>
    </comment>
    <comment ref="AO69" authorId="0" shapeId="0" xr:uid="{00000000-0006-0000-0900-00003F000000}">
      <text>
        <r>
          <rPr>
            <sz val="10"/>
            <color rgb="FF000000"/>
            <rFont val="Arial"/>
            <family val="2"/>
            <charset val="1"/>
          </rPr>
          <t xml:space="preserve">NHOSS
</t>
        </r>
      </text>
    </comment>
    <comment ref="W70" authorId="0" shapeId="0" xr:uid="{00000000-0006-0000-0900-000040000000}">
      <text>
        <r>
          <rPr>
            <sz val="10"/>
            <color rgb="FF000000"/>
            <rFont val="Arial"/>
            <family val="2"/>
            <charset val="1"/>
          </rPr>
          <t>MLP 01/23</t>
        </r>
      </text>
    </comment>
    <comment ref="AQ70" authorId="0" shapeId="0" xr:uid="{00000000-0006-0000-0900-000041000000}">
      <text>
        <r>
          <rPr>
            <sz val="10"/>
            <color rgb="FF000000"/>
            <rFont val="Arial"/>
            <family val="2"/>
            <charset val="1"/>
          </rPr>
          <t>APCDNA</t>
        </r>
      </text>
    </comment>
    <comment ref="AK71" authorId="0" shapeId="0" xr:uid="{00000000-0006-0000-0900-000042000000}">
      <text>
        <r>
          <rPr>
            <sz val="10"/>
            <color rgb="FF000000"/>
            <rFont val="Arial"/>
            <family val="2"/>
            <charset val="1"/>
          </rPr>
          <t xml:space="preserve">
Gip</t>
        </r>
      </text>
    </comment>
    <comment ref="AO71" authorId="0" shapeId="0" xr:uid="{00000000-0006-0000-0900-000043000000}">
      <text>
        <r>
          <rPr>
            <sz val="10"/>
            <color rgb="FF000000"/>
            <rFont val="Arial"/>
            <family val="2"/>
            <charset val="1"/>
          </rPr>
          <t>FACT 02/23</t>
        </r>
      </text>
    </comment>
    <comment ref="AQ71" authorId="0" shapeId="0" xr:uid="{00000000-0006-0000-0900-000044000000}">
      <text>
        <r>
          <rPr>
            <sz val="10"/>
            <color rgb="FF000000"/>
            <rFont val="Arial"/>
            <family val="2"/>
            <charset val="1"/>
          </rPr>
          <t>vero</t>
        </r>
      </text>
    </comment>
    <comment ref="AK83" authorId="0" shapeId="0" xr:uid="{00000000-0006-0000-0900-000045000000}">
      <text>
        <r>
          <rPr>
            <sz val="10"/>
            <color rgb="FF000000"/>
            <rFont val="Arial"/>
            <family val="2"/>
            <charset val="1"/>
          </rPr>
          <t>SCI EMI loyer</t>
        </r>
      </text>
    </comment>
    <comment ref="AQ83" authorId="0" shapeId="0" xr:uid="{00000000-0006-0000-0900-000046000000}">
      <text>
        <r>
          <rPr>
            <sz val="10"/>
            <color rgb="FF000000"/>
            <rFont val="Arial"/>
            <family val="2"/>
            <charset val="1"/>
          </rPr>
          <t>rsm 01/23</t>
        </r>
      </text>
    </comment>
    <comment ref="W84" authorId="0" shapeId="0" xr:uid="{00000000-0006-0000-0900-000047000000}">
      <text>
        <r>
          <rPr>
            <sz val="10"/>
            <color rgb="FF000000"/>
            <rFont val="Arial"/>
            <family val="2"/>
            <charset val="1"/>
          </rPr>
          <t>fact 02/23</t>
        </r>
      </text>
    </comment>
    <comment ref="AM84" authorId="0" shapeId="0" xr:uid="{00000000-0006-0000-0900-000048000000}">
      <text>
        <r>
          <rPr>
            <sz val="10"/>
            <color rgb="FF000000"/>
            <rFont val="Arial"/>
            <family val="2"/>
            <charset val="1"/>
          </rPr>
          <t>poste</t>
        </r>
      </text>
    </comment>
    <comment ref="AQ84" authorId="0" shapeId="0" xr:uid="{00000000-0006-0000-0900-000049000000}">
      <text>
        <r>
          <rPr>
            <sz val="10"/>
            <color rgb="FF000000"/>
            <rFont val="Arial"/>
            <family val="2"/>
            <charset val="1"/>
          </rPr>
          <t>sogexcom 01/23</t>
        </r>
      </text>
    </comment>
    <comment ref="AQ86" authorId="0" shapeId="0" xr:uid="{00000000-0006-0000-0900-00004A000000}">
      <text>
        <r>
          <rPr>
            <sz val="10"/>
            <color rgb="FF000000"/>
            <rFont val="Arial"/>
            <family val="2"/>
            <charset val="1"/>
          </rPr>
          <t>Mutex 2023</t>
        </r>
      </text>
    </comment>
    <comment ref="AO88" authorId="0" shapeId="0" xr:uid="{00000000-0006-0000-0900-00004B000000}">
      <text>
        <r>
          <rPr>
            <sz val="10"/>
            <color rgb="FF000000"/>
            <rFont val="Arial"/>
            <family val="2"/>
            <charset val="1"/>
          </rPr>
          <t xml:space="preserve">
PICK UP 01/23</t>
        </r>
      </text>
    </comment>
    <comment ref="AO89" authorId="0" shapeId="0" xr:uid="{00000000-0006-0000-0900-00004C000000}">
      <text>
        <r>
          <rPr>
            <sz val="10"/>
            <color rgb="FF000000"/>
            <rFont val="Arial"/>
            <family val="2"/>
            <charset val="1"/>
          </rPr>
          <t>kaizen</t>
        </r>
      </text>
    </comment>
    <comment ref="AG90" authorId="1" shapeId="0" xr:uid="{00000000-0006-0000-0900-00004D000000}">
      <text>
        <r>
          <rPr>
            <sz val="10"/>
            <color rgb="FF000000"/>
            <rFont val="Arial"/>
            <family val="2"/>
            <charset val="1"/>
          </rPr>
          <t xml:space="preserve">Credit voiture POLO
300,09+20,14
</t>
        </r>
      </text>
    </comment>
    <comment ref="W91" authorId="0" shapeId="0" xr:uid="{00000000-0006-0000-0900-00004E000000}">
      <text>
        <r>
          <rPr>
            <sz val="10"/>
            <color rgb="FF000000"/>
            <rFont val="Arial"/>
            <family val="2"/>
            <charset val="1"/>
          </rPr>
          <t>fact 02/23</t>
        </r>
      </text>
    </comment>
    <comment ref="AM92" authorId="0" shapeId="0" xr:uid="{00000000-0006-0000-0900-00004F000000}">
      <text>
        <r>
          <rPr>
            <sz val="10"/>
            <color rgb="FF000000"/>
            <rFont val="Arial"/>
            <family val="2"/>
            <charset val="1"/>
          </rPr>
          <t>TF</t>
        </r>
      </text>
    </comment>
    <comment ref="AM93" authorId="0" shapeId="0" xr:uid="{00000000-0006-0000-0900-000050000000}">
      <text>
        <r>
          <rPr>
            <sz val="10"/>
            <color rgb="FF000000"/>
            <rFont val="Arial"/>
            <family val="2"/>
            <charset val="1"/>
          </rPr>
          <t>TA</t>
        </r>
      </text>
    </comment>
    <comment ref="AQ93" authorId="0" shapeId="0" xr:uid="{00000000-0006-0000-0900-000051000000}">
      <text>
        <r>
          <rPr>
            <sz val="10"/>
            <color rgb="FF000000"/>
            <rFont val="Arial"/>
            <family val="2"/>
            <charset val="1"/>
          </rPr>
          <t>33678:
urssaf 02/23</t>
        </r>
      </text>
    </comment>
    <comment ref="AS93" authorId="0" shapeId="0" xr:uid="{00000000-0006-0000-0900-000052000000}">
      <text>
        <r>
          <rPr>
            <sz val="10"/>
            <color rgb="FF000000"/>
            <rFont val="Arial"/>
            <family val="2"/>
            <charset val="1"/>
          </rPr>
          <t xml:space="preserve">CENTRAKOR </t>
        </r>
      </text>
    </comment>
    <comment ref="AO94" authorId="0" shapeId="0" xr:uid="{00000000-0006-0000-0900-000053000000}">
      <text>
        <r>
          <rPr>
            <sz val="10"/>
            <color rgb="FF000000"/>
            <rFont val="Arial"/>
            <family val="2"/>
            <charset val="1"/>
          </rPr>
          <t>Ag2r 02/23</t>
        </r>
      </text>
    </comment>
    <comment ref="AQ97" authorId="0" shapeId="0" xr:uid="{00000000-0006-0000-0900-000054000000}">
      <text>
        <r>
          <rPr>
            <sz val="10"/>
            <color rgb="FF000000"/>
            <rFont val="Arial"/>
            <family val="2"/>
            <charset val="1"/>
          </rPr>
          <t>Aesio mutuelle</t>
        </r>
      </text>
    </comment>
    <comment ref="W98" authorId="0" shapeId="0" xr:uid="{00000000-0006-0000-0900-000055000000}">
      <text>
        <r>
          <rPr>
            <sz val="10"/>
            <color rgb="FF000000"/>
            <rFont val="Arial"/>
            <family val="2"/>
            <charset val="1"/>
          </rPr>
          <t xml:space="preserve">
Fact 03/23</t>
        </r>
      </text>
    </comment>
    <comment ref="AK98" authorId="0" shapeId="0" xr:uid="{00000000-0006-0000-0900-000056000000}">
      <text>
        <r>
          <rPr>
            <sz val="10"/>
            <color rgb="FF000000"/>
            <rFont val="Arial"/>
            <family val="2"/>
            <charset val="1"/>
          </rPr>
          <t>EDF 02/23</t>
        </r>
      </text>
    </comment>
    <comment ref="AS99" authorId="0" shapeId="0" xr:uid="{00000000-0006-0000-0900-000057000000}">
      <text>
        <r>
          <rPr>
            <sz val="10"/>
            <color rgb="FF000000"/>
            <rFont val="Arial"/>
            <family val="2"/>
            <charset val="1"/>
          </rPr>
          <t xml:space="preserve">solde save 
</t>
        </r>
      </text>
    </comment>
    <comment ref="AK100" authorId="0" shapeId="0" xr:uid="{00000000-0006-0000-0900-000058000000}">
      <text>
        <r>
          <rPr>
            <sz val="10"/>
            <color rgb="FF000000"/>
            <rFont val="Arial"/>
            <family val="2"/>
            <charset val="1"/>
          </rPr>
          <t>tel</t>
        </r>
      </text>
    </comment>
    <comment ref="W105" authorId="0" shapeId="0" xr:uid="{00000000-0006-0000-0900-000059000000}">
      <text>
        <r>
          <rPr>
            <sz val="10"/>
            <color rgb="FF000000"/>
            <rFont val="Arial"/>
            <family val="2"/>
            <charset val="1"/>
          </rPr>
          <t>fact 03/23</t>
        </r>
      </text>
    </comment>
    <comment ref="AS106" authorId="0" shapeId="0" xr:uid="{00000000-0006-0000-0900-00005A000000}">
      <text>
        <r>
          <rPr>
            <sz val="10"/>
            <color rgb="FF000000"/>
            <rFont val="Arial"/>
            <family val="2"/>
            <charset val="1"/>
          </rPr>
          <t>Super u</t>
        </r>
      </text>
    </comment>
    <comment ref="W107" authorId="0" shapeId="0" xr:uid="{00000000-0006-0000-0900-00005B000000}">
      <text>
        <r>
          <rPr>
            <sz val="10"/>
            <color rgb="FF000000"/>
            <rFont val="Arial"/>
            <family val="2"/>
            <charset val="1"/>
          </rPr>
          <t>MLP 02/23</t>
        </r>
      </text>
    </comment>
    <comment ref="AO108" authorId="0" shapeId="0" xr:uid="{00000000-0006-0000-0900-00005C000000}">
      <text>
        <r>
          <rPr>
            <sz val="10"/>
            <color rgb="FF000000"/>
            <rFont val="Arial"/>
            <family val="2"/>
            <charset val="1"/>
          </rPr>
          <t>KF</t>
        </r>
      </text>
    </comment>
    <comment ref="W109" authorId="0" shapeId="0" xr:uid="{00000000-0006-0000-0900-00005D000000}">
      <text>
        <r>
          <rPr>
            <sz val="10"/>
            <color rgb="FF000000"/>
            <rFont val="Arial"/>
            <family val="2"/>
            <charset val="1"/>
          </rPr>
          <t>France messagerie 2nd T 2022</t>
        </r>
      </text>
    </comment>
    <comment ref="AO110" authorId="0" shapeId="0" xr:uid="{00000000-0006-0000-0900-00005E000000}">
      <text>
        <r>
          <rPr>
            <sz val="10"/>
            <color rgb="FF000000"/>
            <rFont val="Arial"/>
            <family val="2"/>
            <charset val="1"/>
          </rPr>
          <t>briquet</t>
        </r>
      </text>
    </comment>
    <comment ref="AK111" authorId="0" shapeId="0" xr:uid="{00000000-0006-0000-0900-00005F000000}">
      <text>
        <r>
          <rPr>
            <sz val="10"/>
            <color rgb="FF000000"/>
            <rFont val="Arial"/>
            <family val="2"/>
            <charset val="1"/>
          </rPr>
          <t>koesio 2eT/23</t>
        </r>
      </text>
    </comment>
    <comment ref="AO111" authorId="0" shapeId="0" xr:uid="{00000000-0006-0000-0900-000060000000}">
      <text>
        <r>
          <rPr>
            <sz val="10"/>
            <color rgb="FF000000"/>
            <rFont val="Arial"/>
            <family val="2"/>
            <charset val="1"/>
          </rPr>
          <t>Nhoss Fact=210 prelevé 184,80</t>
        </r>
      </text>
    </comment>
    <comment ref="W112" authorId="0" shapeId="0" xr:uid="{00000000-0006-0000-0900-000061000000}">
      <text>
        <r>
          <rPr>
            <sz val="10"/>
            <color rgb="FF000000"/>
            <rFont val="Arial"/>
            <family val="2"/>
            <charset val="1"/>
          </rPr>
          <t>fact 03/23</t>
        </r>
      </text>
    </comment>
    <comment ref="AO112" authorId="0" shapeId="0" xr:uid="{00000000-0006-0000-0900-000062000000}">
      <text>
        <r>
          <rPr>
            <sz val="10"/>
            <color rgb="FF000000"/>
            <rFont val="Arial"/>
            <family val="2"/>
            <charset val="1"/>
          </rPr>
          <t xml:space="preserve">
nhoss</t>
        </r>
      </text>
    </comment>
    <comment ref="AM113" authorId="0" shapeId="0" xr:uid="{00000000-0006-0000-0900-000063000000}">
      <text>
        <r>
          <rPr>
            <sz val="10"/>
            <color rgb="FF000000"/>
            <rFont val="Arial"/>
            <family val="2"/>
            <charset val="1"/>
          </rPr>
          <t xml:space="preserve">
tango</t>
        </r>
      </text>
    </comment>
    <comment ref="AO113" authorId="0" shapeId="0" xr:uid="{00000000-0006-0000-0900-000064000000}">
      <text>
        <r>
          <rPr>
            <sz val="10"/>
            <color rgb="FF000000"/>
            <rFont val="Arial"/>
            <family val="2"/>
            <charset val="1"/>
          </rPr>
          <t>Fact 02/23</t>
        </r>
      </text>
    </comment>
    <comment ref="AQ113" authorId="0" shapeId="0" xr:uid="{00000000-0006-0000-0900-000065000000}">
      <text>
        <r>
          <rPr>
            <sz val="10"/>
            <color rgb="FF000000"/>
            <rFont val="Arial"/>
            <family val="2"/>
            <charset val="1"/>
          </rPr>
          <t>vero</t>
        </r>
      </text>
    </comment>
    <comment ref="AK122" authorId="0" shapeId="0" xr:uid="{00000000-0006-0000-0900-000066000000}">
      <text>
        <r>
          <rPr>
            <sz val="10"/>
            <color rgb="FF000000"/>
            <rFont val="Arial"/>
            <family val="2"/>
            <charset val="1"/>
          </rPr>
          <t>SCI EMI loyer</t>
        </r>
      </text>
    </comment>
    <comment ref="AQ122" authorId="0" shapeId="0" xr:uid="{00000000-0006-0000-0900-000067000000}">
      <text>
        <r>
          <rPr>
            <sz val="10"/>
            <color rgb="FF000000"/>
            <rFont val="Arial"/>
            <family val="2"/>
            <charset val="1"/>
          </rPr>
          <t>rsm 02/23</t>
        </r>
      </text>
    </comment>
    <comment ref="AQ123" authorId="0" shapeId="0" xr:uid="{00000000-0006-0000-0900-000068000000}">
      <text>
        <r>
          <rPr>
            <sz val="10"/>
            <color rgb="FF000000"/>
            <rFont val="Arial"/>
            <family val="2"/>
            <charset val="1"/>
          </rPr>
          <t>rsm social 02/23</t>
        </r>
      </text>
    </comment>
    <comment ref="AE124" authorId="0" shapeId="0" xr:uid="{00000000-0006-0000-0900-000069000000}">
      <text>
        <r>
          <rPr>
            <sz val="10"/>
            <color rgb="FF000000"/>
            <rFont val="Arial"/>
            <family val="2"/>
            <charset val="1"/>
          </rPr>
          <t>credit stock 2022</t>
        </r>
      </text>
    </comment>
    <comment ref="AO124" authorId="0" shapeId="0" xr:uid="{00000000-0006-0000-0900-00006A000000}">
      <text>
        <r>
          <rPr>
            <sz val="10"/>
            <color rgb="FF000000"/>
            <rFont val="Arial"/>
            <family val="2"/>
            <charset val="1"/>
          </rPr>
          <t>Metro</t>
        </r>
      </text>
    </comment>
    <comment ref="AO125" authorId="0" shapeId="0" xr:uid="{00000000-0006-0000-0900-00006B000000}">
      <text>
        <r>
          <rPr>
            <sz val="10"/>
            <color rgb="FF000000"/>
            <rFont val="Arial"/>
            <family val="2"/>
            <charset val="1"/>
          </rPr>
          <t>33678:
KRF</t>
        </r>
      </text>
    </comment>
    <comment ref="AQ126" authorId="0" shapeId="0" xr:uid="{00000000-0006-0000-0900-00006C000000}">
      <text>
        <r>
          <rPr>
            <sz val="10"/>
            <color rgb="FF000000"/>
            <rFont val="Arial"/>
            <family val="2"/>
            <charset val="1"/>
          </rPr>
          <t>Mutex 2023</t>
        </r>
      </text>
    </comment>
    <comment ref="W127" authorId="0" shapeId="0" xr:uid="{00000000-0006-0000-0900-00006D000000}">
      <text>
        <r>
          <rPr>
            <sz val="10"/>
            <color rgb="FF000000"/>
            <rFont val="Arial"/>
            <family val="2"/>
            <charset val="1"/>
          </rPr>
          <t>fact 03/23</t>
        </r>
      </text>
    </comment>
    <comment ref="AG127" authorId="0" shapeId="0" xr:uid="{00000000-0006-0000-0900-00006E000000}">
      <text>
        <r>
          <rPr>
            <sz val="10"/>
            <color rgb="FF000000"/>
            <rFont val="Arial"/>
            <family val="2"/>
            <charset val="1"/>
          </rPr>
          <t>frais pee perco 03/23</t>
        </r>
      </text>
    </comment>
    <comment ref="AM127" authorId="0" shapeId="0" xr:uid="{00000000-0006-0000-0900-00006F000000}">
      <text>
        <r>
          <rPr>
            <sz val="10"/>
            <color rgb="FF000000"/>
            <rFont val="Arial"/>
            <family val="2"/>
            <charset val="1"/>
          </rPr>
          <t>poste</t>
        </r>
      </text>
    </comment>
    <comment ref="AO127" authorId="0" shapeId="0" xr:uid="{00000000-0006-0000-0900-000070000000}">
      <text>
        <r>
          <rPr>
            <sz val="10"/>
            <color rgb="FF000000"/>
            <rFont val="Arial"/>
            <family val="2"/>
            <charset val="1"/>
          </rPr>
          <t>Pick up 02/23</t>
        </r>
      </text>
    </comment>
    <comment ref="AG128" authorId="0" shapeId="0" xr:uid="{00000000-0006-0000-0900-000071000000}">
      <text>
        <r>
          <rPr>
            <sz val="10"/>
            <color rgb="FF000000"/>
            <rFont val="Arial"/>
            <family val="2"/>
            <charset val="1"/>
          </rPr>
          <t>CA/PEE PERCO 03/23</t>
        </r>
      </text>
    </comment>
    <comment ref="AO128" authorId="0" shapeId="0" xr:uid="{00000000-0006-0000-0900-000072000000}">
      <text>
        <r>
          <rPr>
            <sz val="10"/>
            <color rgb="FF000000"/>
            <rFont val="Arial"/>
            <family val="2"/>
            <charset val="1"/>
          </rPr>
          <t>kaizen</t>
        </r>
      </text>
    </comment>
    <comment ref="AQ128" authorId="0" shapeId="0" xr:uid="{00000000-0006-0000-0900-000073000000}">
      <text>
        <r>
          <rPr>
            <sz val="10"/>
            <color rgb="FF000000"/>
            <rFont val="Arial"/>
            <family val="2"/>
            <charset val="1"/>
          </rPr>
          <t>PEE PERCO 2023</t>
        </r>
      </text>
    </comment>
    <comment ref="W129" authorId="0" shapeId="0" xr:uid="{00000000-0006-0000-0900-000074000000}">
      <text>
        <r>
          <rPr>
            <sz val="10"/>
            <color rgb="FF000000"/>
            <rFont val="Arial"/>
            <family val="2"/>
            <charset val="1"/>
          </rPr>
          <t>MLP 
2nd semest 2022</t>
        </r>
      </text>
    </comment>
    <comment ref="AG132" authorId="1" shapeId="0" xr:uid="{00000000-0006-0000-0900-000075000000}">
      <text>
        <r>
          <rPr>
            <sz val="10"/>
            <color rgb="FF000000"/>
            <rFont val="Arial"/>
            <family val="2"/>
            <charset val="1"/>
          </rPr>
          <t xml:space="preserve">Credit voiture POLO
300,46+19,77
</t>
        </r>
      </text>
    </comment>
    <comment ref="AM132" authorId="0" shapeId="0" xr:uid="{00000000-0006-0000-0900-000076000000}">
      <text>
        <r>
          <rPr>
            <sz val="10"/>
            <color rgb="FF000000"/>
            <rFont val="Arial"/>
            <family val="2"/>
            <charset val="1"/>
          </rPr>
          <t>TA&amp;TF</t>
        </r>
      </text>
    </comment>
    <comment ref="AQ133" authorId="0" shapeId="0" xr:uid="{00000000-0006-0000-0900-000077000000}">
      <text>
        <r>
          <rPr>
            <sz val="10"/>
            <color rgb="FF000000"/>
            <rFont val="Arial"/>
            <family val="2"/>
            <charset val="1"/>
          </rPr>
          <t>urssaf 03/23</t>
        </r>
      </text>
    </comment>
    <comment ref="W134" authorId="0" shapeId="0" xr:uid="{00000000-0006-0000-0900-000078000000}">
      <text>
        <r>
          <rPr>
            <sz val="10"/>
            <color rgb="FF000000"/>
            <rFont val="Arial"/>
            <family val="2"/>
            <charset val="1"/>
          </rPr>
          <t>fact 04/23</t>
        </r>
      </text>
    </comment>
    <comment ref="AK134" authorId="0" shapeId="0" xr:uid="{00000000-0006-0000-0900-000079000000}">
      <text>
        <r>
          <rPr>
            <sz val="10"/>
            <color rgb="FF000000"/>
            <rFont val="Arial"/>
            <family val="2"/>
            <charset val="1"/>
          </rPr>
          <t>EDF 03/23</t>
        </r>
      </text>
    </comment>
    <comment ref="AQ134" authorId="0" shapeId="0" xr:uid="{00000000-0006-0000-0900-00007A000000}">
      <text>
        <r>
          <rPr>
            <sz val="10"/>
            <color rgb="FF000000"/>
            <rFont val="Arial"/>
            <family val="2"/>
            <charset val="1"/>
          </rPr>
          <t>Ag2r 03/23</t>
        </r>
      </text>
    </comment>
    <comment ref="AQ136" authorId="0" shapeId="0" xr:uid="{00000000-0006-0000-0900-00007B000000}">
      <text>
        <r>
          <rPr>
            <sz val="10"/>
            <color rgb="FF000000"/>
            <rFont val="Arial"/>
            <family val="2"/>
            <charset val="1"/>
          </rPr>
          <t>Aesio mutuelle</t>
        </r>
      </text>
    </comment>
    <comment ref="AE138" authorId="0" shapeId="0" xr:uid="{00000000-0006-0000-0900-00007C000000}">
      <text>
        <r>
          <rPr>
            <sz val="10"/>
            <color rgb="FF000000"/>
            <rFont val="Arial"/>
            <family val="2"/>
            <charset val="1"/>
          </rPr>
          <t>changmt prix 01/03</t>
        </r>
      </text>
    </comment>
    <comment ref="AE139" authorId="0" shapeId="0" xr:uid="{00000000-0006-0000-0900-00007D000000}">
      <text>
        <r>
          <rPr>
            <sz val="10"/>
            <color rgb="FF000000"/>
            <rFont val="Arial"/>
            <family val="2"/>
            <charset val="1"/>
          </rPr>
          <t>changement prix tabac</t>
        </r>
      </text>
    </comment>
    <comment ref="AK139" authorId="0" shapeId="0" xr:uid="{00000000-0006-0000-0900-00007E000000}">
      <text>
        <r>
          <rPr>
            <sz val="10"/>
            <color rgb="FF000000"/>
            <rFont val="Arial"/>
            <family val="2"/>
            <charset val="1"/>
          </rPr>
          <t>orange</t>
        </r>
      </text>
    </comment>
    <comment ref="AE140" authorId="0" shapeId="0" xr:uid="{00000000-0006-0000-0900-00007F000000}">
      <text>
        <r>
          <rPr>
            <sz val="10"/>
            <color rgb="FF000000"/>
            <rFont val="Arial"/>
            <family val="2"/>
            <charset val="1"/>
          </rPr>
          <t>edc</t>
        </r>
      </text>
    </comment>
    <comment ref="AG140" authorId="0" shapeId="0" xr:uid="{00000000-0006-0000-0900-000080000000}">
      <text>
        <r>
          <rPr>
            <sz val="10"/>
            <color rgb="FF000000"/>
            <rFont val="Arial"/>
            <family val="2"/>
            <charset val="1"/>
          </rPr>
          <t xml:space="preserve">Frais annuel Pee Perco </t>
        </r>
      </text>
    </comment>
    <comment ref="W141" authorId="0" shapeId="0" xr:uid="{00000000-0006-0000-0900-000081000000}">
      <text>
        <r>
          <rPr>
            <sz val="10"/>
            <color rgb="FF000000"/>
            <rFont val="Arial"/>
            <family val="2"/>
            <charset val="1"/>
          </rPr>
          <t xml:space="preserve">fact 04/23
</t>
        </r>
      </text>
    </comment>
    <comment ref="AK141" authorId="0" shapeId="0" xr:uid="{00000000-0006-0000-0900-000082000000}">
      <text>
        <r>
          <rPr>
            <sz val="10"/>
            <color rgb="FF000000"/>
            <rFont val="Arial"/>
            <family val="2"/>
            <charset val="1"/>
          </rPr>
          <t>saur</t>
        </r>
      </text>
    </comment>
    <comment ref="W145" authorId="0" shapeId="0" xr:uid="{00000000-0006-0000-0900-000083000000}">
      <text>
        <r>
          <rPr>
            <sz val="10"/>
            <color rgb="FF000000"/>
            <rFont val="Arial"/>
            <family val="2"/>
            <charset val="1"/>
          </rPr>
          <t>Acompte 03/23 MLP</t>
        </r>
      </text>
    </comment>
    <comment ref="W148" authorId="0" shapeId="0" xr:uid="{00000000-0006-0000-0900-000084000000}">
      <text>
        <r>
          <rPr>
            <sz val="10"/>
            <color rgb="FF000000"/>
            <rFont val="Arial"/>
            <family val="2"/>
            <charset val="1"/>
          </rPr>
          <t>fact 04/23</t>
        </r>
      </text>
    </comment>
    <comment ref="AO150" authorId="0" shapeId="0" xr:uid="{00000000-0006-0000-0900-000085000000}">
      <text>
        <r>
          <rPr>
            <sz val="10"/>
            <color rgb="FF000000"/>
            <rFont val="Arial"/>
            <family val="2"/>
            <charset val="1"/>
          </rPr>
          <t>NHOSS</t>
        </r>
      </text>
    </comment>
    <comment ref="AM151" authorId="0" shapeId="0" xr:uid="{00000000-0006-0000-0900-000086000000}">
      <text>
        <r>
          <rPr>
            <sz val="10"/>
            <color rgb="FF000000"/>
            <rFont val="Arial"/>
            <family val="2"/>
            <charset val="1"/>
          </rPr>
          <t>la poste</t>
        </r>
      </text>
    </comment>
    <comment ref="AQ151" authorId="0" shapeId="0" xr:uid="{00000000-0006-0000-0900-000087000000}">
      <text>
        <r>
          <rPr>
            <sz val="10"/>
            <color rgb="FF000000"/>
            <rFont val="Arial"/>
            <family val="2"/>
            <charset val="1"/>
          </rPr>
          <t>vero</t>
        </r>
      </text>
    </comment>
    <comment ref="AK162" authorId="0" shapeId="0" xr:uid="{00000000-0006-0000-0900-000088000000}">
      <text>
        <r>
          <rPr>
            <sz val="10"/>
            <color rgb="FF000000"/>
            <rFont val="Arial"/>
            <family val="2"/>
            <charset val="1"/>
          </rPr>
          <t>SCI EMI loyer</t>
        </r>
      </text>
    </comment>
    <comment ref="AM162" authorId="0" shapeId="0" xr:uid="{00000000-0006-0000-0900-000089000000}">
      <text>
        <r>
          <rPr>
            <sz val="10"/>
            <color rgb="FF000000"/>
            <rFont val="Arial"/>
            <family val="2"/>
            <charset val="1"/>
          </rPr>
          <t>la poste</t>
        </r>
      </text>
    </comment>
    <comment ref="AQ162" authorId="0" shapeId="0" xr:uid="{00000000-0006-0000-0900-00008A000000}">
      <text>
        <r>
          <rPr>
            <sz val="10"/>
            <color rgb="FF000000"/>
            <rFont val="Arial"/>
            <family val="2"/>
            <charset val="1"/>
          </rPr>
          <t>rsm soc 03/23</t>
        </r>
      </text>
    </comment>
    <comment ref="AQ163" authorId="0" shapeId="0" xr:uid="{00000000-0006-0000-0900-00008B000000}">
      <text>
        <r>
          <rPr>
            <sz val="10"/>
            <color rgb="FF000000"/>
            <rFont val="Arial"/>
            <family val="2"/>
            <charset val="1"/>
          </rPr>
          <t>rsm compta 03/23</t>
        </r>
      </text>
    </comment>
    <comment ref="AO165" authorId="0" shapeId="0" xr:uid="{00000000-0006-0000-0900-00008C000000}">
      <text>
        <r>
          <rPr>
            <sz val="10"/>
            <color rgb="FF000000"/>
            <rFont val="Arial"/>
            <family val="2"/>
            <charset val="1"/>
          </rPr>
          <t>pick up 03/23</t>
        </r>
      </text>
    </comment>
    <comment ref="AQ165" authorId="0" shapeId="0" xr:uid="{00000000-0006-0000-0900-00008D000000}">
      <text>
        <r>
          <rPr>
            <sz val="10"/>
            <color rgb="FF000000"/>
            <rFont val="Arial"/>
            <family val="2"/>
            <charset val="1"/>
          </rPr>
          <t>Mutex 2023</t>
        </r>
      </text>
    </comment>
    <comment ref="AQ167" authorId="0" shapeId="0" xr:uid="{00000000-0006-0000-0900-00008E000000}">
      <text>
        <r>
          <rPr>
            <sz val="10"/>
            <color rgb="FF000000"/>
            <rFont val="Arial"/>
            <family val="2"/>
            <charset val="1"/>
          </rPr>
          <t>urssaf 2rT vale</t>
        </r>
      </text>
    </comment>
    <comment ref="AG168" authorId="0" shapeId="0" xr:uid="{00000000-0006-0000-0900-00008F000000}">
      <text>
        <r>
          <rPr>
            <sz val="10"/>
            <color rgb="FF000000"/>
            <rFont val="Arial"/>
            <family val="2"/>
            <charset val="1"/>
          </rPr>
          <t>PEE PERCO 30/04</t>
        </r>
      </text>
    </comment>
    <comment ref="AQ168" authorId="0" shapeId="0" xr:uid="{00000000-0006-0000-0900-000090000000}">
      <text>
        <r>
          <rPr>
            <sz val="10"/>
            <color rgb="FF000000"/>
            <rFont val="Arial"/>
            <family val="2"/>
            <charset val="1"/>
          </rPr>
          <t>urssaf 2et 2023 cyrille</t>
        </r>
      </text>
    </comment>
    <comment ref="AG170" authorId="0" shapeId="0" xr:uid="{00000000-0006-0000-0900-000091000000}">
      <text>
        <r>
          <rPr>
            <sz val="10"/>
            <color rgb="FF000000"/>
            <rFont val="Arial"/>
            <family val="2"/>
            <charset val="1"/>
          </rPr>
          <t>Droits d'entrée 04/23</t>
        </r>
      </text>
    </comment>
    <comment ref="W171" authorId="0" shapeId="0" xr:uid="{00000000-0006-0000-0900-000092000000}">
      <text>
        <r>
          <rPr>
            <sz val="10"/>
            <color rgb="FF000000"/>
            <rFont val="Arial"/>
            <family val="2"/>
            <charset val="1"/>
          </rPr>
          <t xml:space="preserve">fact04/23
</t>
        </r>
      </text>
    </comment>
    <comment ref="AG171" authorId="1" shapeId="0" xr:uid="{00000000-0006-0000-0900-000093000000}">
      <text>
        <r>
          <rPr>
            <sz val="10"/>
            <color rgb="FF000000"/>
            <rFont val="Arial"/>
            <family val="2"/>
            <charset val="1"/>
          </rPr>
          <t xml:space="preserve">Credit voiture POLO
298,97+21,26
</t>
        </r>
      </text>
    </comment>
    <comment ref="AC173" authorId="0" shapeId="0" xr:uid="{00000000-0006-0000-0900-000094000000}">
      <text>
        <r>
          <rPr>
            <sz val="10"/>
            <color rgb="FF000000"/>
            <rFont val="Arial"/>
            <family val="2"/>
            <charset val="1"/>
          </rPr>
          <t>CA int debit</t>
        </r>
      </text>
    </comment>
    <comment ref="AQ173" authorId="0" shapeId="0" xr:uid="{00000000-0006-0000-0900-000095000000}">
      <text>
        <r>
          <rPr>
            <sz val="10"/>
            <color rgb="FF000000"/>
            <rFont val="Arial"/>
            <family val="2"/>
            <charset val="1"/>
          </rPr>
          <t xml:space="preserve">urssaf
</t>
        </r>
      </text>
    </comment>
    <comment ref="AO174" authorId="0" shapeId="0" xr:uid="{00000000-0006-0000-0900-000096000000}">
      <text>
        <r>
          <rPr>
            <sz val="10"/>
            <color rgb="FF000000"/>
            <rFont val="Arial"/>
            <family val="2"/>
            <charset val="1"/>
          </rPr>
          <t>E/Cely</t>
        </r>
      </text>
    </comment>
    <comment ref="AQ174" authorId="0" shapeId="0" xr:uid="{00000000-0006-0000-0900-000097000000}">
      <text>
        <r>
          <rPr>
            <sz val="10"/>
            <color rgb="FF000000"/>
            <rFont val="Arial"/>
            <family val="2"/>
            <charset val="1"/>
          </rPr>
          <t xml:space="preserve">AG2R 04/23
</t>
        </r>
      </text>
    </comment>
    <comment ref="AK175" authorId="0" shapeId="0" xr:uid="{00000000-0006-0000-0900-000098000000}">
      <text>
        <r>
          <rPr>
            <sz val="10"/>
            <color rgb="FF000000"/>
            <rFont val="Arial"/>
            <family val="2"/>
            <charset val="1"/>
          </rPr>
          <t>EDF 04/23</t>
        </r>
      </text>
    </comment>
    <comment ref="AO175" authorId="0" shapeId="0" xr:uid="{00000000-0006-0000-0900-000099000000}">
      <text>
        <r>
          <rPr>
            <sz val="10"/>
            <color rgb="FF000000"/>
            <rFont val="Arial"/>
            <family val="2"/>
            <charset val="1"/>
          </rPr>
          <t>cely carterie</t>
        </r>
      </text>
    </comment>
    <comment ref="AQ176" authorId="0" shapeId="0" xr:uid="{00000000-0006-0000-0900-00009A000000}">
      <text>
        <r>
          <rPr>
            <sz val="10"/>
            <color rgb="FF000000"/>
            <rFont val="Arial"/>
            <family val="2"/>
            <charset val="1"/>
          </rPr>
          <t>Aesio mutuelle</t>
        </r>
      </text>
    </comment>
    <comment ref="AO177" authorId="0" shapeId="0" xr:uid="{00000000-0006-0000-0900-00009B000000}">
      <text>
        <r>
          <rPr>
            <sz val="10"/>
            <color rgb="FF000000"/>
            <rFont val="Arial"/>
            <family val="2"/>
            <charset val="1"/>
          </rPr>
          <t>bic</t>
        </r>
      </text>
    </comment>
    <comment ref="W178" authorId="0" shapeId="0" xr:uid="{00000000-0006-0000-0900-00009C000000}">
      <text/>
    </comment>
    <comment ref="AK179" authorId="0" shapeId="0" xr:uid="{00000000-0006-0000-0900-00009D000000}">
      <text>
        <r>
          <rPr>
            <sz val="10"/>
            <color rgb="FF000000"/>
            <rFont val="Arial"/>
            <family val="2"/>
            <charset val="1"/>
          </rPr>
          <t>orange 05/23</t>
        </r>
      </text>
    </comment>
    <comment ref="AO180" authorId="0" shapeId="0" xr:uid="{00000000-0006-0000-0900-00009E000000}">
      <text>
        <r>
          <rPr>
            <sz val="10"/>
            <color rgb="FF000000"/>
            <rFont val="Arial"/>
            <family val="2"/>
            <charset val="1"/>
          </rPr>
          <t>KRF</t>
        </r>
      </text>
    </comment>
    <comment ref="W185" authorId="0" shapeId="0" xr:uid="{00000000-0006-0000-0900-00009F000000}">
      <text>
        <r>
          <rPr>
            <sz val="10"/>
            <color rgb="FF000000"/>
            <rFont val="Arial"/>
            <family val="2"/>
            <charset val="1"/>
          </rPr>
          <t>MLP 04/23</t>
        </r>
      </text>
    </comment>
    <comment ref="AO189" authorId="0" shapeId="0" xr:uid="{00000000-0006-0000-0900-0000A0000000}">
      <text>
        <r>
          <rPr>
            <sz val="10"/>
            <color rgb="FF000000"/>
            <rFont val="Arial"/>
            <family val="2"/>
            <charset val="1"/>
          </rPr>
          <t xml:space="preserve">Nhoss
</t>
        </r>
      </text>
    </comment>
    <comment ref="AO190" authorId="0" shapeId="0" xr:uid="{00000000-0006-0000-0900-0000A1000000}">
      <text>
        <r>
          <rPr>
            <sz val="10"/>
            <color rgb="FF000000"/>
            <rFont val="Arial"/>
            <family val="2"/>
            <charset val="1"/>
          </rPr>
          <t xml:space="preserve">nhoss
</t>
        </r>
      </text>
    </comment>
    <comment ref="AM191" authorId="0" shapeId="0" xr:uid="{00000000-0006-0000-0900-0000A2000000}">
      <text>
        <r>
          <rPr>
            <sz val="10"/>
            <color rgb="FF000000"/>
            <rFont val="Arial"/>
            <family val="2"/>
            <charset val="1"/>
          </rPr>
          <t>Tango04/23</t>
        </r>
      </text>
    </comment>
    <comment ref="AQ191" authorId="0" shapeId="0" xr:uid="{00000000-0006-0000-0900-0000A3000000}">
      <text>
        <r>
          <rPr>
            <sz val="10"/>
            <color rgb="FF000000"/>
            <rFont val="Arial"/>
            <family val="2"/>
            <charset val="1"/>
          </rPr>
          <t>vero</t>
        </r>
      </text>
    </comment>
    <comment ref="AK200" authorId="0" shapeId="0" xr:uid="{00000000-0006-0000-0900-0000A4000000}">
      <text>
        <r>
          <rPr>
            <sz val="10"/>
            <color rgb="FF000000"/>
            <rFont val="Arial"/>
            <family val="2"/>
            <charset val="1"/>
          </rPr>
          <t>SCI EMI loyer</t>
        </r>
      </text>
    </comment>
    <comment ref="AQ201" authorId="0" shapeId="0" xr:uid="{00000000-0006-0000-0900-0000A5000000}">
      <text>
        <r>
          <rPr>
            <sz val="10"/>
            <color rgb="FF000000"/>
            <rFont val="Arial"/>
            <family val="2"/>
            <charset val="1"/>
          </rPr>
          <t xml:space="preserve">RSM compta 04/23 </t>
        </r>
      </text>
    </comment>
    <comment ref="AQ202" authorId="0" shapeId="0" xr:uid="{00000000-0006-0000-0900-0000A6000000}">
      <text>
        <r>
          <rPr>
            <sz val="10"/>
            <color rgb="FF000000"/>
            <rFont val="Arial"/>
            <family val="2"/>
            <charset val="1"/>
          </rPr>
          <t xml:space="preserve">RSM social 04/23
</t>
        </r>
      </text>
    </comment>
    <comment ref="AQ204" authorId="0" shapeId="0" xr:uid="{00000000-0006-0000-0900-0000A7000000}">
      <text>
        <r>
          <rPr>
            <sz val="10"/>
            <color rgb="FF000000"/>
            <rFont val="Arial"/>
            <family val="2"/>
            <charset val="1"/>
          </rPr>
          <t>Mutex 2023</t>
        </r>
      </text>
    </comment>
    <comment ref="AO205" authorId="0" shapeId="0" xr:uid="{00000000-0006-0000-0900-0000A8000000}">
      <text>
        <r>
          <rPr>
            <sz val="10"/>
            <color rgb="FF000000"/>
            <rFont val="Arial"/>
            <family val="2"/>
            <charset val="1"/>
          </rPr>
          <t>Pick up 04/23</t>
        </r>
      </text>
    </comment>
    <comment ref="AG206" authorId="0" shapeId="0" xr:uid="{00000000-0006-0000-0900-0000A9000000}">
      <text>
        <r>
          <rPr>
            <sz val="10"/>
            <color rgb="FF000000"/>
            <rFont val="Arial"/>
            <family val="2"/>
            <charset val="1"/>
          </rPr>
          <t>Pee Perco: 05,23</t>
        </r>
      </text>
    </comment>
    <comment ref="AG208" authorId="0" shapeId="0" xr:uid="{00000000-0006-0000-0900-0000AA000000}">
      <text>
        <r>
          <rPr>
            <sz val="10"/>
            <color rgb="FF000000"/>
            <rFont val="Arial"/>
            <family val="2"/>
            <charset val="1"/>
          </rPr>
          <t>Frais PEE PERCO 05/23</t>
        </r>
      </text>
    </comment>
    <comment ref="AG210" authorId="1" shapeId="0" xr:uid="{00000000-0006-0000-0900-0000AB000000}">
      <text>
        <r>
          <rPr>
            <sz val="10"/>
            <color rgb="FF000000"/>
            <rFont val="Arial"/>
            <family val="2"/>
            <charset val="1"/>
          </rPr>
          <t xml:space="preserve">Credit voiture POLO
298,97+21,26
</t>
        </r>
      </text>
    </comment>
    <comment ref="AO210" authorId="0" shapeId="0" xr:uid="{00000000-0006-0000-0900-0000AC000000}">
      <text>
        <r>
          <rPr>
            <sz val="10"/>
            <color rgb="FF000000"/>
            <rFont val="Arial"/>
            <family val="2"/>
            <charset val="1"/>
          </rPr>
          <t>kaizen</t>
        </r>
      </text>
    </comment>
    <comment ref="AM211" authorId="0" shapeId="0" xr:uid="{00000000-0006-0000-0900-0000AD000000}">
      <text>
        <r>
          <rPr>
            <sz val="10"/>
            <color rgb="FF000000"/>
            <rFont val="Arial"/>
            <family val="2"/>
            <charset val="1"/>
          </rPr>
          <t>TF</t>
        </r>
      </text>
    </comment>
    <comment ref="AQ211" authorId="0" shapeId="0" xr:uid="{00000000-0006-0000-0900-0000AE000000}">
      <text>
        <r>
          <rPr>
            <sz val="10"/>
            <color rgb="FF000000"/>
            <rFont val="Arial"/>
            <family val="2"/>
            <charset val="1"/>
          </rPr>
          <t>urssaf 05/23</t>
        </r>
      </text>
    </comment>
    <comment ref="AK212" authorId="0" shapeId="0" xr:uid="{00000000-0006-0000-0900-0000AF000000}">
      <text>
        <r>
          <rPr>
            <sz val="10"/>
            <color rgb="FF000000"/>
            <rFont val="Arial"/>
            <family val="2"/>
            <charset val="1"/>
          </rPr>
          <t>EDF 05/23</t>
        </r>
      </text>
    </comment>
    <comment ref="AM212" authorId="0" shapeId="0" xr:uid="{00000000-0006-0000-0900-0000B0000000}">
      <text>
        <r>
          <rPr>
            <sz val="10"/>
            <color rgb="FF000000"/>
            <rFont val="Arial"/>
            <family val="2"/>
            <charset val="1"/>
          </rPr>
          <t>TA</t>
        </r>
      </text>
    </comment>
    <comment ref="AQ212" authorId="0" shapeId="0" xr:uid="{00000000-0006-0000-0900-0000B1000000}">
      <text>
        <r>
          <rPr>
            <sz val="10"/>
            <color rgb="FF000000"/>
            <rFont val="Arial"/>
            <family val="2"/>
            <charset val="1"/>
          </rPr>
          <t>ag2r 05/23</t>
        </r>
      </text>
    </comment>
    <comment ref="AQ214" authorId="0" shapeId="0" xr:uid="{00000000-0006-0000-0900-0000B2000000}">
      <text>
        <r>
          <rPr>
            <sz val="10"/>
            <color rgb="FF000000"/>
            <rFont val="Arial"/>
            <family val="2"/>
            <charset val="1"/>
          </rPr>
          <t>Aesio mutuelle</t>
        </r>
      </text>
    </comment>
    <comment ref="AO227" authorId="0" shapeId="0" xr:uid="{00000000-0006-0000-0900-0000B3000000}">
      <text>
        <r>
          <rPr>
            <sz val="10"/>
            <color rgb="FF000000"/>
            <rFont val="Arial"/>
            <family val="2"/>
            <charset val="1"/>
          </rPr>
          <t>nhoss</t>
        </r>
      </text>
    </comment>
    <comment ref="AO228" authorId="0" shapeId="0" xr:uid="{00000000-0006-0000-0900-0000B4000000}">
      <text>
        <r>
          <rPr>
            <sz val="10"/>
            <color rgb="FF000000"/>
            <rFont val="Arial"/>
            <family val="2"/>
            <charset val="1"/>
          </rPr>
          <t>nhoss</t>
        </r>
      </text>
    </comment>
    <comment ref="AO229" authorId="0" shapeId="0" xr:uid="{00000000-0006-0000-0900-0000B5000000}">
      <text>
        <r>
          <rPr>
            <sz val="10"/>
            <color rgb="FF000000"/>
            <rFont val="Arial"/>
            <family val="2"/>
            <charset val="1"/>
          </rPr>
          <t>fact 05/23</t>
        </r>
      </text>
    </comment>
    <comment ref="AK239" authorId="0" shapeId="0" xr:uid="{00000000-0006-0000-0900-0000B6000000}">
      <text>
        <r>
          <rPr>
            <sz val="10"/>
            <color rgb="FF000000"/>
            <rFont val="Arial"/>
            <family val="2"/>
            <charset val="1"/>
          </rPr>
          <t>SCI EMI loyer</t>
        </r>
      </text>
    </comment>
    <comment ref="AQ240" authorId="0" shapeId="0" xr:uid="{00000000-0006-0000-0900-0000B7000000}">
      <text>
        <r>
          <rPr>
            <sz val="10"/>
            <color rgb="FF000000"/>
            <rFont val="Arial"/>
            <family val="2"/>
            <charset val="1"/>
          </rPr>
          <t>rsm compta</t>
        </r>
      </text>
    </comment>
    <comment ref="AQ241" authorId="0" shapeId="0" xr:uid="{00000000-0006-0000-0900-0000B8000000}">
      <text>
        <r>
          <rPr>
            <sz val="10"/>
            <color rgb="FF000000"/>
            <rFont val="Arial"/>
            <family val="2"/>
            <charset val="1"/>
          </rPr>
          <t>rsm social</t>
        </r>
      </text>
    </comment>
    <comment ref="AO243" authorId="0" shapeId="0" xr:uid="{00000000-0006-0000-0900-0000B9000000}">
      <text>
        <r>
          <rPr>
            <sz val="10"/>
            <color rgb="FF000000"/>
            <rFont val="Arial"/>
            <family val="2"/>
            <charset val="1"/>
          </rPr>
          <t>pick up 05/23</t>
        </r>
      </text>
    </comment>
    <comment ref="AQ243" authorId="0" shapeId="0" xr:uid="{00000000-0006-0000-0900-0000BA000000}">
      <text>
        <r>
          <rPr>
            <sz val="10"/>
            <color rgb="FF000000"/>
            <rFont val="Arial"/>
            <family val="2"/>
            <charset val="1"/>
          </rPr>
          <t>Mutex 2023</t>
        </r>
      </text>
    </comment>
    <comment ref="AG249" authorId="1" shapeId="0" xr:uid="{00000000-0006-0000-0900-0000BB000000}">
      <text>
        <r>
          <rPr>
            <sz val="10"/>
            <color rgb="FF000000"/>
            <rFont val="Arial"/>
            <family val="2"/>
            <charset val="1"/>
          </rPr>
          <t xml:space="preserve">Credit voiture POLO
298,97+21,26
</t>
        </r>
      </text>
    </comment>
    <comment ref="AQ252" authorId="0" shapeId="0" xr:uid="{00000000-0006-0000-0900-0000BC000000}">
      <text>
        <r>
          <rPr>
            <sz val="10"/>
            <color rgb="FF000000"/>
            <rFont val="Arial"/>
            <family val="2"/>
            <charset val="1"/>
          </rPr>
          <t>Aesio mutuelle</t>
        </r>
      </text>
    </comment>
    <comment ref="AK278" authorId="0" shapeId="0" xr:uid="{00000000-0006-0000-0900-0000BD000000}">
      <text>
        <r>
          <rPr>
            <sz val="10"/>
            <color rgb="FF000000"/>
            <rFont val="Arial"/>
            <family val="2"/>
            <charset val="1"/>
          </rPr>
          <t>SCI EMI loyer</t>
        </r>
      </text>
    </comment>
    <comment ref="AQ281" authorId="0" shapeId="0" xr:uid="{00000000-0006-0000-0900-0000BE000000}">
      <text>
        <r>
          <rPr>
            <sz val="10"/>
            <color rgb="FF000000"/>
            <rFont val="Arial"/>
            <family val="2"/>
            <charset val="1"/>
          </rPr>
          <t>Mutex 2023</t>
        </r>
      </text>
    </comment>
    <comment ref="AG288" authorId="1" shapeId="0" xr:uid="{00000000-0006-0000-0900-0000BF000000}">
      <text>
        <r>
          <rPr>
            <sz val="10"/>
            <color rgb="FF000000"/>
            <rFont val="Arial"/>
            <family val="2"/>
            <charset val="1"/>
          </rPr>
          <t xml:space="preserve">Credit voiture POLO
298,97+21,26
</t>
        </r>
      </text>
    </comment>
    <comment ref="AQ292" authorId="0" shapeId="0" xr:uid="{00000000-0006-0000-0900-0000C0000000}">
      <text>
        <r>
          <rPr>
            <sz val="10"/>
            <color rgb="FF000000"/>
            <rFont val="Arial"/>
            <family val="2"/>
            <charset val="1"/>
          </rPr>
          <t>Aesio mutuelle</t>
        </r>
      </text>
    </comment>
    <comment ref="AK317" authorId="0" shapeId="0" xr:uid="{00000000-0006-0000-0900-0000C1000000}">
      <text>
        <r>
          <rPr>
            <sz val="10"/>
            <color rgb="FF000000"/>
            <rFont val="Arial"/>
            <family val="2"/>
            <charset val="1"/>
          </rPr>
          <t>SCI EMI loyer</t>
        </r>
      </text>
    </comment>
    <comment ref="AQ322" authorId="0" shapeId="0" xr:uid="{00000000-0006-0000-0900-0000C2000000}">
      <text>
        <r>
          <rPr>
            <sz val="10"/>
            <color rgb="FF000000"/>
            <rFont val="Arial"/>
            <family val="2"/>
            <charset val="1"/>
          </rPr>
          <t>Mutex 2023</t>
        </r>
      </text>
    </comment>
    <comment ref="AG327" authorId="1" shapeId="0" xr:uid="{00000000-0006-0000-0900-0000C3000000}">
      <text>
        <r>
          <rPr>
            <sz val="10"/>
            <color rgb="FF000000"/>
            <rFont val="Arial"/>
            <family val="2"/>
            <charset val="1"/>
          </rPr>
          <t xml:space="preserve">Credit voiture POLO
298,97+21,26
</t>
        </r>
      </text>
    </comment>
    <comment ref="AQ330" authorId="0" shapeId="0" xr:uid="{00000000-0006-0000-0900-0000C4000000}">
      <text>
        <r>
          <rPr>
            <sz val="10"/>
            <color rgb="FF000000"/>
            <rFont val="Arial"/>
            <family val="2"/>
            <charset val="1"/>
          </rPr>
          <t>Aesio mutuelle</t>
        </r>
      </text>
    </comment>
    <comment ref="AK356" authorId="0" shapeId="0" xr:uid="{00000000-0006-0000-0900-0000C5000000}">
      <text>
        <r>
          <rPr>
            <sz val="10"/>
            <color rgb="FF000000"/>
            <rFont val="Arial"/>
            <family val="2"/>
            <charset val="1"/>
          </rPr>
          <t>SCI EMI loyer</t>
        </r>
      </text>
    </comment>
    <comment ref="AQ360" authorId="0" shapeId="0" xr:uid="{00000000-0006-0000-0900-0000C6000000}">
      <text>
        <r>
          <rPr>
            <sz val="10"/>
            <color rgb="FF000000"/>
            <rFont val="Arial"/>
            <family val="2"/>
            <charset val="1"/>
          </rPr>
          <t>Mutex 2023</t>
        </r>
      </text>
    </comment>
    <comment ref="AG366" authorId="1" shapeId="0" xr:uid="{00000000-0006-0000-0900-0000C7000000}">
      <text>
        <r>
          <rPr>
            <sz val="10"/>
            <color rgb="FF000000"/>
            <rFont val="Arial"/>
            <family val="2"/>
            <charset val="1"/>
          </rPr>
          <t xml:space="preserve">Credit voiture POLO
298,97+21,26
</t>
        </r>
      </text>
    </comment>
    <comment ref="AQ371" authorId="0" shapeId="0" xr:uid="{00000000-0006-0000-0900-0000C8000000}">
      <text>
        <r>
          <rPr>
            <sz val="10"/>
            <color rgb="FF000000"/>
            <rFont val="Arial"/>
            <family val="2"/>
            <charset val="1"/>
          </rPr>
          <t>Aesio mutuelle</t>
        </r>
      </text>
    </comment>
    <comment ref="AK395" authorId="0" shapeId="0" xr:uid="{00000000-0006-0000-0900-0000C9000000}">
      <text>
        <r>
          <rPr>
            <sz val="10"/>
            <color rgb="FF000000"/>
            <rFont val="Arial"/>
            <family val="2"/>
            <charset val="1"/>
          </rPr>
          <t>SCI EMI loyer</t>
        </r>
      </text>
    </comment>
    <comment ref="AQ399" authorId="0" shapeId="0" xr:uid="{00000000-0006-0000-0900-0000CA000000}">
      <text>
        <r>
          <rPr>
            <sz val="10"/>
            <color rgb="FF000000"/>
            <rFont val="Arial"/>
            <family val="2"/>
            <charset val="1"/>
          </rPr>
          <t>Mutex 2023</t>
        </r>
      </text>
    </comment>
    <comment ref="AG405" authorId="1" shapeId="0" xr:uid="{00000000-0006-0000-0900-0000CB000000}">
      <text>
        <r>
          <rPr>
            <sz val="10"/>
            <color rgb="FF000000"/>
            <rFont val="Arial"/>
            <family val="2"/>
            <charset val="1"/>
          </rPr>
          <t xml:space="preserve">Credit voiture POLO
298,97+21,26
</t>
        </r>
      </text>
    </comment>
    <comment ref="AQ409" authorId="0" shapeId="0" xr:uid="{00000000-0006-0000-0900-0000CC000000}">
      <text>
        <r>
          <rPr>
            <sz val="10"/>
            <color rgb="FF000000"/>
            <rFont val="Arial"/>
            <family val="2"/>
            <charset val="1"/>
          </rPr>
          <t>Aesio mutuelle</t>
        </r>
      </text>
    </comment>
    <comment ref="AK434" authorId="0" shapeId="0" xr:uid="{00000000-0006-0000-0900-0000CD000000}">
      <text>
        <r>
          <rPr>
            <sz val="10"/>
            <color rgb="FF000000"/>
            <rFont val="Arial"/>
            <family val="2"/>
            <charset val="1"/>
          </rPr>
          <t>SCI EMI loyer</t>
        </r>
      </text>
    </comment>
    <comment ref="AQ438" authorId="0" shapeId="0" xr:uid="{00000000-0006-0000-0900-0000CE000000}">
      <text>
        <r>
          <rPr>
            <sz val="10"/>
            <color rgb="FF000000"/>
            <rFont val="Arial"/>
            <family val="2"/>
            <charset val="1"/>
          </rPr>
          <t>Mutex 2023</t>
        </r>
      </text>
    </comment>
    <comment ref="AG444" authorId="1" shapeId="0" xr:uid="{00000000-0006-0000-0900-0000CF000000}">
      <text>
        <r>
          <rPr>
            <sz val="10"/>
            <color rgb="FF000000"/>
            <rFont val="Arial"/>
            <family val="2"/>
            <charset val="1"/>
          </rPr>
          <t xml:space="preserve">Credit voiture POLO
298,97+21,26
</t>
        </r>
      </text>
    </comment>
    <comment ref="AQ447" authorId="0" shapeId="0" xr:uid="{00000000-0006-0000-0900-0000D0000000}">
      <text>
        <r>
          <rPr>
            <sz val="10"/>
            <color rgb="FF000000"/>
            <rFont val="Arial"/>
            <family val="2"/>
            <charset val="1"/>
          </rPr>
          <t>Aesio mutuelle</t>
        </r>
      </text>
    </comment>
  </commentList>
</comments>
</file>

<file path=xl/sharedStrings.xml><?xml version="1.0" encoding="utf-8"?>
<sst xmlns="http://schemas.openxmlformats.org/spreadsheetml/2006/main" count="6857" uniqueCount="1424">
  <si>
    <t>JANVIER 2019</t>
  </si>
  <si>
    <t>Encaissement</t>
  </si>
  <si>
    <t>Banque</t>
  </si>
  <si>
    <t>Date</t>
  </si>
  <si>
    <t>Agedi</t>
  </si>
  <si>
    <t>Saf</t>
  </si>
  <si>
    <t>Midi Libre</t>
  </si>
  <si>
    <t>Loto</t>
  </si>
  <si>
    <t>Altadis</t>
  </si>
  <si>
    <t>Crédit agricole</t>
  </si>
  <si>
    <t>Compte Nickel</t>
  </si>
  <si>
    <t>charges locatives</t>
  </si>
  <si>
    <t>Poste TCN TF PVA</t>
  </si>
  <si>
    <t>GSA/NVX FR</t>
  </si>
  <si>
    <t>Charge</t>
  </si>
  <si>
    <t>Divers</t>
  </si>
  <si>
    <t>Total</t>
  </si>
  <si>
    <t>Espèce</t>
  </si>
  <si>
    <t>Chèque</t>
  </si>
  <si>
    <t>Carte Bleue</t>
  </si>
  <si>
    <t>Sans Contact</t>
  </si>
  <si>
    <t>Carte Nickel</t>
  </si>
  <si>
    <t>JEUX</t>
  </si>
  <si>
    <t>LOTO</t>
  </si>
  <si>
    <t>POINT VERT</t>
  </si>
  <si>
    <t>Ret Nickel</t>
  </si>
  <si>
    <t>Dpt Nickel</t>
  </si>
  <si>
    <t>Avoir</t>
  </si>
  <si>
    <t>S/Total Encais</t>
  </si>
  <si>
    <t>Compte client</t>
  </si>
  <si>
    <t>Credit Compte</t>
  </si>
  <si>
    <t>CA Brut</t>
  </si>
  <si>
    <t>Dépôt Banque</t>
  </si>
  <si>
    <t>Monnaie</t>
  </si>
  <si>
    <t>N°</t>
  </si>
  <si>
    <t/>
  </si>
  <si>
    <t>FEVRIER 2019</t>
  </si>
  <si>
    <t>MARS 2019</t>
  </si>
  <si>
    <t>CA NET</t>
  </si>
  <si>
    <t>AVRIL 2019</t>
  </si>
  <si>
    <t>MAI 2019</t>
  </si>
  <si>
    <t>JUIN 2019</t>
  </si>
  <si>
    <t>JUILLET 2019</t>
  </si>
  <si>
    <t>AOUT 2019</t>
  </si>
  <si>
    <t>SEPTEMBRE 2019</t>
  </si>
  <si>
    <t>OCTOBRE 2019</t>
  </si>
  <si>
    <t>NOVEMBRE 2019</t>
  </si>
  <si>
    <t>DECEMBRE 2019</t>
  </si>
  <si>
    <t>altadis</t>
  </si>
  <si>
    <t>31,03,15</t>
  </si>
  <si>
    <t>credit stock</t>
  </si>
  <si>
    <t>20,323,06</t>
  </si>
  <si>
    <t>JANVIER</t>
  </si>
  <si>
    <t>DAB Boisson</t>
  </si>
  <si>
    <t>FEVRIER</t>
  </si>
  <si>
    <t>MARS</t>
  </si>
  <si>
    <t>AVRIL</t>
  </si>
  <si>
    <t>MAI</t>
  </si>
  <si>
    <t>DAB BOISSON</t>
  </si>
  <si>
    <t>JUIN</t>
  </si>
  <si>
    <t>JUILLET</t>
  </si>
  <si>
    <t>AOUT</t>
  </si>
  <si>
    <t>Cumul CB</t>
  </si>
  <si>
    <t>SEPTEMBRE</t>
  </si>
  <si>
    <t>OCTOBRE</t>
  </si>
  <si>
    <t>NOVEMBRE</t>
  </si>
  <si>
    <t>DECEMBRE</t>
  </si>
  <si>
    <t>Janvier 2016</t>
  </si>
  <si>
    <t>Janvier 2015</t>
  </si>
  <si>
    <t>Chiffre d'affaire</t>
  </si>
  <si>
    <t>Solde</t>
  </si>
  <si>
    <t>Frais CB</t>
  </si>
  <si>
    <t>Loc/Télésur/loyer/Télép</t>
  </si>
  <si>
    <t>CA BRUT</t>
  </si>
  <si>
    <t>CREDIT</t>
  </si>
  <si>
    <t>capital</t>
  </si>
  <si>
    <t>CB</t>
  </si>
  <si>
    <t>virmt</t>
  </si>
  <si>
    <t>Total Régul</t>
  </si>
  <si>
    <t>Point Vert</t>
  </si>
  <si>
    <t>Frais Carte Bleue</t>
  </si>
  <si>
    <t>fevrier 2016</t>
  </si>
  <si>
    <t>fevrier 2014</t>
  </si>
  <si>
    <t>fevrier 2013</t>
  </si>
  <si>
    <t>vrmt NP</t>
  </si>
  <si>
    <t>monnaie</t>
  </si>
  <si>
    <t>vrmt np</t>
  </si>
  <si>
    <t>rbmt TF</t>
  </si>
  <si>
    <t>160244A</t>
  </si>
  <si>
    <t>Rel evé 25/02</t>
  </si>
  <si>
    <t>Régul cumul</t>
  </si>
  <si>
    <t>Mars 2016</t>
  </si>
  <si>
    <t>mars 2014</t>
  </si>
  <si>
    <t>sal val</t>
  </si>
  <si>
    <t>com pt vt</t>
  </si>
  <si>
    <t>regul loto</t>
  </si>
  <si>
    <t>vrt EI</t>
  </si>
  <si>
    <t>impaye</t>
  </si>
  <si>
    <t>,</t>
  </si>
  <si>
    <t>160239A</t>
  </si>
  <si>
    <t>160345,A</t>
  </si>
  <si>
    <t>Avril2016</t>
  </si>
  <si>
    <t>avril 2014</t>
  </si>
  <si>
    <t>com ptvr</t>
  </si>
  <si>
    <t>mutex</t>
  </si>
  <si>
    <t>orange</t>
  </si>
  <si>
    <t>160341A</t>
  </si>
  <si>
    <t>160456A</t>
  </si>
  <si>
    <t>Mai 2016</t>
  </si>
  <si>
    <t>mai 2014</t>
  </si>
  <si>
    <t>val</t>
  </si>
  <si>
    <t>160532A</t>
  </si>
  <si>
    <t>160440A</t>
  </si>
  <si>
    <t>160553A</t>
  </si>
  <si>
    <t>cais PMU</t>
  </si>
  <si>
    <t>160537a</t>
  </si>
  <si>
    <t>Vrmt PMU</t>
  </si>
  <si>
    <t>160537b</t>
  </si>
  <si>
    <t>nardo</t>
  </si>
  <si>
    <t>160550a</t>
  </si>
  <si>
    <t>160554a</t>
  </si>
  <si>
    <t>160468A</t>
  </si>
  <si>
    <t>160554b</t>
  </si>
  <si>
    <t>Juin 2016</t>
  </si>
  <si>
    <t>JUIN 2014</t>
  </si>
  <si>
    <t>int p,soc</t>
  </si>
  <si>
    <t>160552A</t>
  </si>
  <si>
    <t>cais pmu</t>
  </si>
  <si>
    <t>vrt pmu</t>
  </si>
  <si>
    <t>ADREA</t>
  </si>
  <si>
    <t>prax</t>
  </si>
  <si>
    <t>160646a</t>
  </si>
  <si>
    <t>160550c</t>
  </si>
  <si>
    <t>160648a</t>
  </si>
  <si>
    <t>160550D</t>
  </si>
  <si>
    <t>Juillet 2016</t>
  </si>
  <si>
    <t>JUILLET 2014</t>
  </si>
  <si>
    <t>pmu</t>
  </si>
  <si>
    <t>160550b</t>
  </si>
  <si>
    <t>160758A</t>
  </si>
  <si>
    <t>160742A</t>
  </si>
  <si>
    <t>160764A</t>
  </si>
  <si>
    <t>Aout 2016</t>
  </si>
  <si>
    <t>aout 2014</t>
  </si>
  <si>
    <t>val sal</t>
  </si>
  <si>
    <t>160743A</t>
  </si>
  <si>
    <t>160759A</t>
  </si>
  <si>
    <t>cloture EI</t>
  </si>
  <si>
    <t>160764B</t>
  </si>
  <si>
    <t>PMU</t>
  </si>
  <si>
    <t>160850A</t>
  </si>
  <si>
    <t>impot</t>
  </si>
  <si>
    <t>160857A</t>
  </si>
  <si>
    <t>Septembre 2016</t>
  </si>
  <si>
    <t>septembre 2014</t>
  </si>
  <si>
    <t>sud cart</t>
  </si>
  <si>
    <t>prêt</t>
  </si>
  <si>
    <t>vrmt</t>
  </si>
  <si>
    <t>160953A</t>
  </si>
  <si>
    <t>160936A</t>
  </si>
  <si>
    <t>160936B</t>
  </si>
  <si>
    <t>Octobre 2016</t>
  </si>
  <si>
    <t>OCTOBRE 2014</t>
  </si>
  <si>
    <t>161045A</t>
  </si>
  <si>
    <t>EDC</t>
  </si>
  <si>
    <t>ass prêt</t>
  </si>
  <si>
    <t>interet</t>
  </si>
  <si>
    <t>160650A</t>
  </si>
  <si>
    <t>edc</t>
  </si>
  <si>
    <t>Novembre 2016</t>
  </si>
  <si>
    <t>NOVEMBRE 2014</t>
  </si>
  <si>
    <t>remb int</t>
  </si>
  <si>
    <t>rsi cyrille</t>
  </si>
  <si>
    <t>int prêt</t>
  </si>
  <si>
    <t>161047A</t>
  </si>
  <si>
    <t>Décembre 2016</t>
  </si>
  <si>
    <t>Decembre 2014</t>
  </si>
  <si>
    <t>vers pmu</t>
  </si>
  <si>
    <t>161243A</t>
  </si>
  <si>
    <t>161243B</t>
  </si>
  <si>
    <t>161243C</t>
  </si>
  <si>
    <t>161153A</t>
  </si>
  <si>
    <t>161145A</t>
  </si>
  <si>
    <t>161257A</t>
  </si>
  <si>
    <t>JANVIER 2017</t>
  </si>
  <si>
    <t>dat</t>
  </si>
  <si>
    <t>Com p vt</t>
  </si>
  <si>
    <t>170149A</t>
  </si>
  <si>
    <t>170135C</t>
  </si>
  <si>
    <t>170135E</t>
  </si>
  <si>
    <t>170135A</t>
  </si>
  <si>
    <t>170135B</t>
  </si>
  <si>
    <t>170136A</t>
  </si>
  <si>
    <t>FEVRIER 2017</t>
  </si>
  <si>
    <t>DAT</t>
  </si>
  <si>
    <t>170135D</t>
  </si>
  <si>
    <t>170135F</t>
  </si>
  <si>
    <t>170144A</t>
  </si>
  <si>
    <t>170143B</t>
  </si>
  <si>
    <t>adrea</t>
  </si>
  <si>
    <t>170235A</t>
  </si>
  <si>
    <t>170235B</t>
  </si>
  <si>
    <t>170235C</t>
  </si>
  <si>
    <t>170131A</t>
  </si>
  <si>
    <t>170249A</t>
  </si>
  <si>
    <t>170235D</t>
  </si>
  <si>
    <t>MARS 2017</t>
  </si>
  <si>
    <t>MONNAIE</t>
  </si>
  <si>
    <t>DAT INT</t>
  </si>
  <si>
    <t>edf</t>
  </si>
  <si>
    <t>int</t>
  </si>
  <si>
    <t>com pt v</t>
  </si>
  <si>
    <t>170240A</t>
  </si>
  <si>
    <t>AVRIL 2017</t>
  </si>
  <si>
    <t>VALE</t>
  </si>
  <si>
    <t>PT VRT</t>
  </si>
  <si>
    <t>EDF</t>
  </si>
  <si>
    <t>MUTEX</t>
  </si>
  <si>
    <t>PRÊT</t>
  </si>
  <si>
    <t>ASSUR</t>
  </si>
  <si>
    <t>INT</t>
  </si>
  <si>
    <t>170439A</t>
  </si>
  <si>
    <t>170439B</t>
  </si>
  <si>
    <t>170452A</t>
  </si>
  <si>
    <t>170340A</t>
  </si>
  <si>
    <t>170448A</t>
  </si>
  <si>
    <t>MAI 2017</t>
  </si>
  <si>
    <t>170439C</t>
  </si>
  <si>
    <t>170547A</t>
  </si>
  <si>
    <t>170439D</t>
  </si>
  <si>
    <t>int dat</t>
  </si>
  <si>
    <t>170433A</t>
  </si>
  <si>
    <t>170433B</t>
  </si>
  <si>
    <t>assur</t>
  </si>
  <si>
    <t>170442A</t>
  </si>
  <si>
    <t>170532A</t>
  </si>
  <si>
    <t>170549A</t>
  </si>
  <si>
    <t>170550A</t>
  </si>
  <si>
    <t>170535A</t>
  </si>
  <si>
    <t>JUIN 2017</t>
  </si>
  <si>
    <t>PT VERT</t>
  </si>
  <si>
    <t>INTER</t>
  </si>
  <si>
    <t>170636C</t>
  </si>
  <si>
    <t>170636D</t>
  </si>
  <si>
    <t>170540A</t>
  </si>
  <si>
    <t>170633A</t>
  </si>
  <si>
    <t>170652A</t>
  </si>
  <si>
    <t>170636A</t>
  </si>
  <si>
    <t>170636F</t>
  </si>
  <si>
    <t>170647A</t>
  </si>
  <si>
    <t>170636E</t>
  </si>
  <si>
    <t>JUILLET 2017</t>
  </si>
  <si>
    <t>170633B</t>
  </si>
  <si>
    <t>170636B</t>
  </si>
  <si>
    <t>ASS PT</t>
  </si>
  <si>
    <t>170751A</t>
  </si>
  <si>
    <t>Vt PMU</t>
  </si>
  <si>
    <t>170637A</t>
  </si>
  <si>
    <t>AOUT 2017</t>
  </si>
  <si>
    <t>SAL VAL</t>
  </si>
  <si>
    <t>170832A</t>
  </si>
  <si>
    <t>ASS PRÊT</t>
  </si>
  <si>
    <t>170757A</t>
  </si>
  <si>
    <t>SEPTEMBRE 2017</t>
  </si>
  <si>
    <t>INTERET</t>
  </si>
  <si>
    <t>170835A</t>
  </si>
  <si>
    <t>OCTOBRE 2017</t>
  </si>
  <si>
    <t>pt vrt</t>
  </si>
  <si>
    <t>171067A</t>
  </si>
  <si>
    <t>170946A</t>
  </si>
  <si>
    <t>NOVEMBRE 2017</t>
  </si>
  <si>
    <t>pt vert</t>
  </si>
  <si>
    <t>171101A</t>
  </si>
  <si>
    <t>171049A</t>
  </si>
  <si>
    <t>171149A</t>
  </si>
  <si>
    <t>DECEMBRE 2017</t>
  </si>
  <si>
    <t>vale</t>
  </si>
  <si>
    <t>181254A</t>
  </si>
  <si>
    <t>171247A</t>
  </si>
  <si>
    <t>171143A</t>
  </si>
  <si>
    <t>171235A</t>
  </si>
  <si>
    <t>171257A</t>
  </si>
  <si>
    <t>171256A</t>
  </si>
  <si>
    <t>171152A</t>
  </si>
  <si>
    <t>ok</t>
  </si>
  <si>
    <t>JANVIER 2018</t>
  </si>
  <si>
    <t>INT DAT</t>
  </si>
  <si>
    <t>INT PRÊT</t>
  </si>
  <si>
    <t>180155A</t>
  </si>
  <si>
    <t>IMPOT</t>
  </si>
  <si>
    <t>FEVRIER 2018</t>
  </si>
  <si>
    <t>Vale</t>
  </si>
  <si>
    <t>Assur</t>
  </si>
  <si>
    <t>Int</t>
  </si>
  <si>
    <t>Prêt</t>
  </si>
  <si>
    <t>180136A</t>
  </si>
  <si>
    <t>PTVert</t>
  </si>
  <si>
    <t>180235A</t>
  </si>
  <si>
    <t>180235B</t>
  </si>
  <si>
    <t>MARS 2018</t>
  </si>
  <si>
    <t>1280247A</t>
  </si>
  <si>
    <t>AVRIL 2018</t>
  </si>
  <si>
    <t>180412A</t>
  </si>
  <si>
    <t>180412B</t>
  </si>
  <si>
    <t>180425A</t>
  </si>
  <si>
    <t>MAI 2018</t>
  </si>
  <si>
    <t>180460A</t>
  </si>
  <si>
    <t>180527A</t>
  </si>
  <si>
    <t>180451A</t>
  </si>
  <si>
    <t>JUIN 2018</t>
  </si>
  <si>
    <t>180654A</t>
  </si>
  <si>
    <t>180654B</t>
  </si>
  <si>
    <t>180527B</t>
  </si>
  <si>
    <t>Pmu</t>
  </si>
  <si>
    <t>180533A</t>
  </si>
  <si>
    <t>K</t>
  </si>
  <si>
    <t>UPS</t>
  </si>
  <si>
    <t>180658A</t>
  </si>
  <si>
    <t>180619B</t>
  </si>
  <si>
    <t>180619A</t>
  </si>
  <si>
    <t>180651A</t>
  </si>
  <si>
    <t>JUILLET 2018</t>
  </si>
  <si>
    <t>180744B</t>
  </si>
  <si>
    <t>180708A</t>
  </si>
  <si>
    <t>180714A</t>
  </si>
  <si>
    <t>180735A</t>
  </si>
  <si>
    <t>180744A</t>
  </si>
  <si>
    <t>180714B</t>
  </si>
  <si>
    <t>180735B</t>
  </si>
  <si>
    <t>180642A</t>
  </si>
  <si>
    <t>AOUT 2018</t>
  </si>
  <si>
    <t>180740A</t>
  </si>
  <si>
    <t>ass</t>
  </si>
  <si>
    <t>180743A</t>
  </si>
  <si>
    <t>180743B</t>
  </si>
  <si>
    <t>180757A</t>
  </si>
  <si>
    <t>180757B</t>
  </si>
  <si>
    <t>180854A</t>
  </si>
  <si>
    <t>SEPTEMBRE 2018</t>
  </si>
  <si>
    <t>180654b</t>
  </si>
  <si>
    <t>180958A</t>
  </si>
  <si>
    <t>180834A</t>
  </si>
  <si>
    <t>180942A</t>
  </si>
  <si>
    <t>180942B</t>
  </si>
  <si>
    <t>OCTOBRE 2018</t>
  </si>
  <si>
    <t>pt vt</t>
  </si>
  <si>
    <t>181043A</t>
  </si>
  <si>
    <t>NOVEMBRE 2018</t>
  </si>
  <si>
    <t>attent fact</t>
  </si>
  <si>
    <t>181044A</t>
  </si>
  <si>
    <t>DECEMBRE 2018</t>
  </si>
  <si>
    <t>181244A</t>
  </si>
  <si>
    <t>181114B</t>
  </si>
  <si>
    <t>181114A</t>
  </si>
  <si>
    <t>181240A</t>
  </si>
  <si>
    <t>181242A</t>
  </si>
  <si>
    <t>prime</t>
  </si>
  <si>
    <t>181230A</t>
  </si>
  <si>
    <t>190143A</t>
  </si>
  <si>
    <t>inter</t>
  </si>
  <si>
    <t>190149A</t>
  </si>
  <si>
    <t>190156A</t>
  </si>
  <si>
    <t>190149B</t>
  </si>
  <si>
    <t>190138A</t>
  </si>
  <si>
    <t>190149C</t>
  </si>
  <si>
    <t>190231A</t>
  </si>
  <si>
    <t>190350B</t>
  </si>
  <si>
    <t>190350A</t>
  </si>
  <si>
    <t>marti</t>
  </si>
  <si>
    <t>180250A</t>
  </si>
  <si>
    <t>190456A</t>
  </si>
  <si>
    <t>190413A</t>
  </si>
  <si>
    <t>190413B</t>
  </si>
  <si>
    <t>190457A</t>
  </si>
  <si>
    <t>190356A</t>
  </si>
  <si>
    <t>190437A</t>
  </si>
  <si>
    <t>190451A</t>
  </si>
  <si>
    <t>190353A</t>
  </si>
  <si>
    <t>vrmt fdj</t>
  </si>
  <si>
    <t>190452A</t>
  </si>
  <si>
    <t>19530A</t>
  </si>
  <si>
    <t>190655A</t>
  </si>
  <si>
    <t>19052B</t>
  </si>
  <si>
    <t>190552A</t>
  </si>
  <si>
    <t>190544A</t>
  </si>
  <si>
    <t>190544B</t>
  </si>
  <si>
    <t>190656A</t>
  </si>
  <si>
    <t>190635A</t>
  </si>
  <si>
    <t>aviva</t>
  </si>
  <si>
    <t>190758A</t>
  </si>
  <si>
    <t>190722A</t>
  </si>
  <si>
    <t>190722B</t>
  </si>
  <si>
    <t>190830A</t>
  </si>
  <si>
    <t>190828A</t>
  </si>
  <si>
    <t>190828B</t>
  </si>
  <si>
    <t>190961B</t>
  </si>
  <si>
    <t>190961A</t>
  </si>
  <si>
    <t>190937A</t>
  </si>
  <si>
    <t>191058A</t>
  </si>
  <si>
    <t>pas fact</t>
  </si>
  <si>
    <t>190953A</t>
  </si>
  <si>
    <t>191036A</t>
  </si>
  <si>
    <t xml:space="preserve"> pt vt</t>
  </si>
  <si>
    <t>190953B</t>
  </si>
  <si>
    <t>191147A</t>
  </si>
  <si>
    <t>191147B</t>
  </si>
  <si>
    <t>int debit</t>
  </si>
  <si>
    <t>191060A</t>
  </si>
  <si>
    <t>191129A</t>
  </si>
  <si>
    <t>191111A</t>
  </si>
  <si>
    <t>191111B</t>
  </si>
  <si>
    <t>200133A</t>
  </si>
  <si>
    <t>2020</t>
  </si>
  <si>
    <t>191261A</t>
  </si>
  <si>
    <t>impayé</t>
  </si>
  <si>
    <t>191262A</t>
  </si>
  <si>
    <t>191145B</t>
  </si>
  <si>
    <t>191145A</t>
  </si>
  <si>
    <t>191262B</t>
  </si>
  <si>
    <t>191146A</t>
  </si>
  <si>
    <t>191236A</t>
  </si>
  <si>
    <t>FEVRIER 2020</t>
  </si>
  <si>
    <t>191258A</t>
  </si>
  <si>
    <t>aas prêt</t>
  </si>
  <si>
    <t>200259A</t>
  </si>
  <si>
    <t>200235A</t>
  </si>
  <si>
    <t>220238A</t>
  </si>
  <si>
    <t>MARS 2020</t>
  </si>
  <si>
    <t>200339A</t>
  </si>
  <si>
    <t>200357B</t>
  </si>
  <si>
    <t>200310A</t>
  </si>
  <si>
    <t>200336A</t>
  </si>
  <si>
    <t>AVRIL 2020</t>
  </si>
  <si>
    <t>200357A</t>
  </si>
  <si>
    <t>200432A</t>
  </si>
  <si>
    <t>rsi urss</t>
  </si>
  <si>
    <t>200428A</t>
  </si>
  <si>
    <t>200446A</t>
  </si>
  <si>
    <t>200356A</t>
  </si>
  <si>
    <t>200412A</t>
  </si>
  <si>
    <t>200412B</t>
  </si>
  <si>
    <t>200434A</t>
  </si>
  <si>
    <t>200548A</t>
  </si>
  <si>
    <t>200629A</t>
  </si>
  <si>
    <t>11,036,92</t>
  </si>
  <si>
    <t>200444A</t>
  </si>
  <si>
    <t>fx billet</t>
  </si>
  <si>
    <t>200655A</t>
  </si>
  <si>
    <t>200570A</t>
  </si>
  <si>
    <t>200653C</t>
  </si>
  <si>
    <t>200653B</t>
  </si>
  <si>
    <t>200653A</t>
  </si>
  <si>
    <t>200628A</t>
  </si>
  <si>
    <t>200626A</t>
  </si>
  <si>
    <t>tpe</t>
  </si>
  <si>
    <t>200751A</t>
  </si>
  <si>
    <t>p</t>
  </si>
  <si>
    <t>200750A</t>
  </si>
  <si>
    <t>200736A</t>
  </si>
  <si>
    <t>200752A</t>
  </si>
  <si>
    <t>200840A</t>
  </si>
  <si>
    <t>200835A</t>
  </si>
  <si>
    <t>fimar</t>
  </si>
  <si>
    <t>200964A</t>
  </si>
  <si>
    <t>201039A</t>
  </si>
  <si>
    <t>tva</t>
  </si>
  <si>
    <t>201005A</t>
  </si>
  <si>
    <t>201060A</t>
  </si>
  <si>
    <t>200962A</t>
  </si>
  <si>
    <t>201133A</t>
  </si>
  <si>
    <t>201144A</t>
  </si>
  <si>
    <t>201144B</t>
  </si>
  <si>
    <t>camca</t>
  </si>
  <si>
    <t>201268A</t>
  </si>
  <si>
    <t>marty</t>
  </si>
  <si>
    <t>201153A</t>
  </si>
  <si>
    <t>201238A</t>
  </si>
  <si>
    <t>*</t>
  </si>
  <si>
    <t>210136A</t>
  </si>
  <si>
    <t>210138A</t>
  </si>
  <si>
    <t>FIMAR</t>
  </si>
  <si>
    <t>210237A</t>
  </si>
  <si>
    <t>210335A</t>
  </si>
  <si>
    <t>210469A</t>
  </si>
  <si>
    <t>210359A</t>
  </si>
  <si>
    <t>210543A</t>
  </si>
  <si>
    <t>com pt vr</t>
  </si>
  <si>
    <t>erreur vrt</t>
  </si>
  <si>
    <t>regul er vrt</t>
  </si>
  <si>
    <t>210553A</t>
  </si>
  <si>
    <t>210553B</t>
  </si>
  <si>
    <t>is</t>
  </si>
  <si>
    <t>norton</t>
  </si>
  <si>
    <t>krfr</t>
  </si>
  <si>
    <t>210642A</t>
  </si>
  <si>
    <t>210642b</t>
  </si>
  <si>
    <t>210742A</t>
  </si>
  <si>
    <t>210635A</t>
  </si>
  <si>
    <t>210835A</t>
  </si>
  <si>
    <t>210815A</t>
  </si>
  <si>
    <t>210920A</t>
  </si>
  <si>
    <t>erreur</t>
  </si>
  <si>
    <t>210855A</t>
  </si>
  <si>
    <t>210972A</t>
  </si>
  <si>
    <t>211134A</t>
  </si>
  <si>
    <t>Ass prêt</t>
  </si>
  <si>
    <t>2201/36</t>
  </si>
  <si>
    <t>2201/19</t>
  </si>
  <si>
    <t>2201/24</t>
  </si>
  <si>
    <t>2201/29</t>
  </si>
  <si>
    <t>211165A</t>
  </si>
  <si>
    <t>2201/20</t>
  </si>
  <si>
    <t>2201/38</t>
  </si>
  <si>
    <t>2201/01</t>
  </si>
  <si>
    <t>2201/25</t>
  </si>
  <si>
    <t>2201/15</t>
  </si>
  <si>
    <t>2201/30</t>
  </si>
  <si>
    <t>2201/18</t>
  </si>
  <si>
    <t>2201/57</t>
  </si>
  <si>
    <t>2201/61</t>
  </si>
  <si>
    <t>2201/33</t>
  </si>
  <si>
    <t>2201/21</t>
  </si>
  <si>
    <t>2201/34</t>
  </si>
  <si>
    <t>2201/59</t>
  </si>
  <si>
    <t>2201/04</t>
  </si>
  <si>
    <t>2201/26</t>
  </si>
  <si>
    <t>2201/35</t>
  </si>
  <si>
    <t>2201/31</t>
  </si>
  <si>
    <t>2201/67</t>
  </si>
  <si>
    <t>2201/37</t>
  </si>
  <si>
    <t>2201/16</t>
  </si>
  <si>
    <t>220134A</t>
  </si>
  <si>
    <t>2201/39</t>
  </si>
  <si>
    <t>2201/41</t>
  </si>
  <si>
    <t>2201/64</t>
  </si>
  <si>
    <t>2201/07</t>
  </si>
  <si>
    <t>2201/22</t>
  </si>
  <si>
    <t>2201/27</t>
  </si>
  <si>
    <t>2201/32</t>
  </si>
  <si>
    <t>2202/16</t>
  </si>
  <si>
    <t>2202/45</t>
  </si>
  <si>
    <t>2201/62</t>
  </si>
  <si>
    <t>2201/63</t>
  </si>
  <si>
    <t>Pt vert</t>
  </si>
  <si>
    <t>2112/75</t>
  </si>
  <si>
    <t>2202/66A</t>
  </si>
  <si>
    <t>2201/10</t>
  </si>
  <si>
    <t>2202/17</t>
  </si>
  <si>
    <t>2202/22</t>
  </si>
  <si>
    <t>2202/69</t>
  </si>
  <si>
    <t>2201/17</t>
  </si>
  <si>
    <t>2202/23</t>
  </si>
  <si>
    <t>2201/42</t>
  </si>
  <si>
    <t>2202/70</t>
  </si>
  <si>
    <t>2201/17A</t>
  </si>
  <si>
    <t>2202/31</t>
  </si>
  <si>
    <t>2201/43</t>
  </si>
  <si>
    <t>2202/32</t>
  </si>
  <si>
    <t>2201/60</t>
  </si>
  <si>
    <t>2201/44</t>
  </si>
  <si>
    <t>2202/01</t>
  </si>
  <si>
    <t>2202/18</t>
  </si>
  <si>
    <t>2202/24</t>
  </si>
  <si>
    <t>2202/30</t>
  </si>
  <si>
    <t>Urssaf</t>
  </si>
  <si>
    <t>2202/25</t>
  </si>
  <si>
    <t>2202/75</t>
  </si>
  <si>
    <t>2202/35</t>
  </si>
  <si>
    <t>2202/11</t>
  </si>
  <si>
    <t>2202/12</t>
  </si>
  <si>
    <t>2202/74</t>
  </si>
  <si>
    <t>2202/34</t>
  </si>
  <si>
    <t>2202/73</t>
  </si>
  <si>
    <t>2202/02</t>
  </si>
  <si>
    <t>2202/19</t>
  </si>
  <si>
    <t>2202/26</t>
  </si>
  <si>
    <t>2202/27</t>
  </si>
  <si>
    <t>2201/65</t>
  </si>
  <si>
    <t>2201/56</t>
  </si>
  <si>
    <t>2201/66</t>
  </si>
  <si>
    <t>2202/13</t>
  </si>
  <si>
    <t>2204/36D</t>
  </si>
  <si>
    <t>2202/37</t>
  </si>
  <si>
    <t>2202/41</t>
  </si>
  <si>
    <t>2202/71</t>
  </si>
  <si>
    <t>2202/13A</t>
  </si>
  <si>
    <t>2204/36E</t>
  </si>
  <si>
    <t>2203/33A</t>
  </si>
  <si>
    <t>2202/05</t>
  </si>
  <si>
    <t>2202/20</t>
  </si>
  <si>
    <t>2202/28</t>
  </si>
  <si>
    <t>2202/33</t>
  </si>
  <si>
    <t>2202/29</t>
  </si>
  <si>
    <t>2201/40</t>
  </si>
  <si>
    <t>2202/56</t>
  </si>
  <si>
    <t>2203/66</t>
  </si>
  <si>
    <t>2201/58</t>
  </si>
  <si>
    <t>2202/08</t>
  </si>
  <si>
    <t>2203/19</t>
  </si>
  <si>
    <t>2203/24</t>
  </si>
  <si>
    <t>2202/57</t>
  </si>
  <si>
    <t>2202/14</t>
  </si>
  <si>
    <t>2203/28</t>
  </si>
  <si>
    <t>2202/39</t>
  </si>
  <si>
    <t>2202/15</t>
  </si>
  <si>
    <t>2202/40</t>
  </si>
  <si>
    <t>2202/61</t>
  </si>
  <si>
    <t>2202/72</t>
  </si>
  <si>
    <t>2203/71</t>
  </si>
  <si>
    <t>2202/62</t>
  </si>
  <si>
    <t>Erreur CB</t>
  </si>
  <si>
    <t>2203/01</t>
  </si>
  <si>
    <t>2203/20</t>
  </si>
  <si>
    <t>2203/25</t>
  </si>
  <si>
    <t>2203/32</t>
  </si>
  <si>
    <t>2202/36</t>
  </si>
  <si>
    <t>2203/64</t>
  </si>
  <si>
    <t>2203/20A</t>
  </si>
  <si>
    <t>2203/29</t>
  </si>
  <si>
    <t>2203/33</t>
  </si>
  <si>
    <t>2203/39</t>
  </si>
  <si>
    <t>2202/58</t>
  </si>
  <si>
    <t>2203/65</t>
  </si>
  <si>
    <t>2203/72</t>
  </si>
  <si>
    <t>2203/13</t>
  </si>
  <si>
    <t>2203/73</t>
  </si>
  <si>
    <t>2203/14</t>
  </si>
  <si>
    <t>2203/04</t>
  </si>
  <si>
    <t>2203/59</t>
  </si>
  <si>
    <t>2203/21</t>
  </si>
  <si>
    <t>2203/26</t>
  </si>
  <si>
    <t>2203/30</t>
  </si>
  <si>
    <t>2203/61</t>
  </si>
  <si>
    <t>2203/38</t>
  </si>
  <si>
    <t>2202/77</t>
  </si>
  <si>
    <t>2202/68</t>
  </si>
  <si>
    <t>2202/76</t>
  </si>
  <si>
    <t>2202/38</t>
  </si>
  <si>
    <t>2202/59</t>
  </si>
  <si>
    <t>cyrille</t>
  </si>
  <si>
    <t>2203/40</t>
  </si>
  <si>
    <t>2202/60</t>
  </si>
  <si>
    <t>2203/07</t>
  </si>
  <si>
    <t>2203/16</t>
  </si>
  <si>
    <t>2203/22</t>
  </si>
  <si>
    <t>2203/27</t>
  </si>
  <si>
    <t>2203/35</t>
  </si>
  <si>
    <t>2203/41</t>
  </si>
  <si>
    <t>2203/15</t>
  </si>
  <si>
    <t>2203/31</t>
  </si>
  <si>
    <t>2203/37A</t>
  </si>
  <si>
    <t>2203/44</t>
  </si>
  <si>
    <t>Fimar</t>
  </si>
  <si>
    <t>2203/62</t>
  </si>
  <si>
    <t>2204/22</t>
  </si>
  <si>
    <t>2203/10</t>
  </si>
  <si>
    <t>2203/23</t>
  </si>
  <si>
    <t>2204/27</t>
  </si>
  <si>
    <t>2204/30A</t>
  </si>
  <si>
    <t>2202/67</t>
  </si>
  <si>
    <t>2204/41</t>
  </si>
  <si>
    <t>2203/17</t>
  </si>
  <si>
    <t>2204/23</t>
  </si>
  <si>
    <t>2203/18</t>
  </si>
  <si>
    <t>2103/34</t>
  </si>
  <si>
    <t>2203/42</t>
  </si>
  <si>
    <t>2202/65</t>
  </si>
  <si>
    <t>2203/37</t>
  </si>
  <si>
    <t>2203/43</t>
  </si>
  <si>
    <t>2202/66</t>
  </si>
  <si>
    <t>2203/63</t>
  </si>
  <si>
    <t>2203/69</t>
  </si>
  <si>
    <t>2204/01</t>
  </si>
  <si>
    <t>2204/28</t>
  </si>
  <si>
    <t>2204/36</t>
  </si>
  <si>
    <t>2202/63</t>
  </si>
  <si>
    <t>2203/70</t>
  </si>
  <si>
    <t>2204/31</t>
  </si>
  <si>
    <t>2202/64</t>
  </si>
  <si>
    <t>2203/34</t>
  </si>
  <si>
    <t>2204/24</t>
  </si>
  <si>
    <t>2204/38</t>
  </si>
  <si>
    <t>2204/68</t>
  </si>
  <si>
    <t>2204/64</t>
  </si>
  <si>
    <t>2204/04</t>
  </si>
  <si>
    <t>2204/16</t>
  </si>
  <si>
    <t>2204/29</t>
  </si>
  <si>
    <t>2204/65</t>
  </si>
  <si>
    <t>2204/17</t>
  </si>
  <si>
    <t>2204/32</t>
  </si>
  <si>
    <t>2203/58</t>
  </si>
  <si>
    <t>2204/25</t>
  </si>
  <si>
    <t>2204/36B</t>
  </si>
  <si>
    <t>2204/37</t>
  </si>
  <si>
    <t>2203/68</t>
  </si>
  <si>
    <t>2204/11A</t>
  </si>
  <si>
    <t>2204/36C</t>
  </si>
  <si>
    <t>2204/63</t>
  </si>
  <si>
    <t>2204/05</t>
  </si>
  <si>
    <t>2204/11B</t>
  </si>
  <si>
    <t>2204/30</t>
  </si>
  <si>
    <t>2204/33</t>
  </si>
  <si>
    <t>2204/35</t>
  </si>
  <si>
    <t>2204/19</t>
  </si>
  <si>
    <t>2204/39</t>
  </si>
  <si>
    <t>2203/58A</t>
  </si>
  <si>
    <t>2204/18</t>
  </si>
  <si>
    <t>2204/26</t>
  </si>
  <si>
    <t>2204/36F</t>
  </si>
  <si>
    <t>2204/40</t>
  </si>
  <si>
    <t>Tango</t>
  </si>
  <si>
    <t>2204/71</t>
  </si>
  <si>
    <t>2203/67</t>
  </si>
  <si>
    <t>2204/08</t>
  </si>
  <si>
    <t>2205/22</t>
  </si>
  <si>
    <t>2205/34</t>
  </si>
  <si>
    <t>2205/27</t>
  </si>
  <si>
    <t>2205/64</t>
  </si>
  <si>
    <t>2204/43</t>
  </si>
  <si>
    <t>2203/60</t>
  </si>
  <si>
    <t>2205/65</t>
  </si>
  <si>
    <t>2205/66</t>
  </si>
  <si>
    <t>2204/20</t>
  </si>
  <si>
    <t>2204/12</t>
  </si>
  <si>
    <t>2204/44</t>
  </si>
  <si>
    <t>2204/11</t>
  </si>
  <si>
    <t>2204/21</t>
  </si>
  <si>
    <t>2205/17</t>
  </si>
  <si>
    <t>2205/23</t>
  </si>
  <si>
    <t>2204/45</t>
  </si>
  <si>
    <t>2205/28</t>
  </si>
  <si>
    <t>2204/67</t>
  </si>
  <si>
    <t>2204/34</t>
  </si>
  <si>
    <t>2205/57B</t>
  </si>
  <si>
    <t>2204/36A</t>
  </si>
  <si>
    <t>2204/66</t>
  </si>
  <si>
    <t>2205/01</t>
  </si>
  <si>
    <t>2205/18</t>
  </si>
  <si>
    <t>2205/24</t>
  </si>
  <si>
    <t>2205/35</t>
  </si>
  <si>
    <t>2205/29</t>
  </si>
  <si>
    <t>2205/11</t>
  </si>
  <si>
    <t>2205/63</t>
  </si>
  <si>
    <t>2205/12</t>
  </si>
  <si>
    <t>2204/57</t>
  </si>
  <si>
    <t>2204/72</t>
  </si>
  <si>
    <t>2203/58B</t>
  </si>
  <si>
    <t>2205/02</t>
  </si>
  <si>
    <t>2205/19</t>
  </si>
  <si>
    <t>2205/25</t>
  </si>
  <si>
    <t>2204/70</t>
  </si>
  <si>
    <t>2205/30</t>
  </si>
  <si>
    <t>2204/59</t>
  </si>
  <si>
    <t>2205/32</t>
  </si>
  <si>
    <t>2204/60</t>
  </si>
  <si>
    <t>2205/36</t>
  </si>
  <si>
    <t>2205/71</t>
  </si>
  <si>
    <t>2205/13</t>
  </si>
  <si>
    <t>2205/37A</t>
  </si>
  <si>
    <t>2204/58</t>
  </si>
  <si>
    <t>2205/14</t>
  </si>
  <si>
    <t>2205/33A</t>
  </si>
  <si>
    <t>2205/37</t>
  </si>
  <si>
    <t>2205/1</t>
  </si>
  <si>
    <t>2205/70</t>
  </si>
  <si>
    <t>2205/72</t>
  </si>
  <si>
    <t>2205/05</t>
  </si>
  <si>
    <t>2205/20</t>
  </si>
  <si>
    <t>2205/26</t>
  </si>
  <si>
    <t>2206/31</t>
  </si>
  <si>
    <t>2204/69</t>
  </si>
  <si>
    <t>2205/31</t>
  </si>
  <si>
    <t>2206/36</t>
  </si>
  <si>
    <t>2206/59</t>
  </si>
  <si>
    <t>2204/61</t>
  </si>
  <si>
    <t>2206/61</t>
  </si>
  <si>
    <t>2204/62</t>
  </si>
  <si>
    <t>2206/62</t>
  </si>
  <si>
    <t>2205/08</t>
  </si>
  <si>
    <t>2205/21</t>
  </si>
  <si>
    <t>2206/21</t>
  </si>
  <si>
    <t>2206/16</t>
  </si>
  <si>
    <t>2206/25</t>
  </si>
  <si>
    <t>2205/38</t>
  </si>
  <si>
    <t>2205/15</t>
  </si>
  <si>
    <t>2205/16</t>
  </si>
  <si>
    <t>2205/39</t>
  </si>
  <si>
    <t>2205/40</t>
  </si>
  <si>
    <t>2205/59</t>
  </si>
  <si>
    <t>2206/64</t>
  </si>
  <si>
    <t>2205/33</t>
  </si>
  <si>
    <t>2205/60</t>
  </si>
  <si>
    <t>2206/01</t>
  </si>
  <si>
    <t>2206/17</t>
  </si>
  <si>
    <t>2206/22</t>
  </si>
  <si>
    <t>2206/26</t>
  </si>
  <si>
    <t>2205/57</t>
  </si>
  <si>
    <t>2205/69</t>
  </si>
  <si>
    <t>2206/32</t>
  </si>
  <si>
    <t>2206/12</t>
  </si>
  <si>
    <t>2206/65</t>
  </si>
  <si>
    <t>2206/12A</t>
  </si>
  <si>
    <t>2206/05</t>
  </si>
  <si>
    <t>2206/18</t>
  </si>
  <si>
    <t>2206/23</t>
  </si>
  <si>
    <t>2206/70</t>
  </si>
  <si>
    <t>2206/27</t>
  </si>
  <si>
    <t>2205/62</t>
  </si>
  <si>
    <t>2206/60</t>
  </si>
  <si>
    <t>2206/59A</t>
  </si>
  <si>
    <t>2205/67</t>
  </si>
  <si>
    <t>2206/71</t>
  </si>
  <si>
    <t>Prêt Polo</t>
  </si>
  <si>
    <t>2206/67</t>
  </si>
  <si>
    <t>2206/06</t>
  </si>
  <si>
    <t>2206/14</t>
  </si>
  <si>
    <t>2206/19</t>
  </si>
  <si>
    <t>2206/24</t>
  </si>
  <si>
    <t>2206/35</t>
  </si>
  <si>
    <t>2205/58</t>
  </si>
  <si>
    <t>2207/66</t>
  </si>
  <si>
    <t>2206/13</t>
  </si>
  <si>
    <t>2206/34</t>
  </si>
  <si>
    <t>2206/39</t>
  </si>
  <si>
    <t>2206/69</t>
  </si>
  <si>
    <t>2206/30A</t>
  </si>
  <si>
    <t>2207/37</t>
  </si>
  <si>
    <t>2205/68</t>
  </si>
  <si>
    <t>2207/43</t>
  </si>
  <si>
    <t>2206/31A</t>
  </si>
  <si>
    <t>2206/09</t>
  </si>
  <si>
    <t>2206/20</t>
  </si>
  <si>
    <t>2207/27</t>
  </si>
  <si>
    <t>2205/61</t>
  </si>
  <si>
    <t>2207/21</t>
  </si>
  <si>
    <t>2207/31</t>
  </si>
  <si>
    <t>2206/15</t>
  </si>
  <si>
    <t>2206/30</t>
  </si>
  <si>
    <t>2206/37</t>
  </si>
  <si>
    <t>2206/38</t>
  </si>
  <si>
    <t>2206/63</t>
  </si>
  <si>
    <t>2207/01</t>
  </si>
  <si>
    <t>2207/22</t>
  </si>
  <si>
    <t>2207/28</t>
  </si>
  <si>
    <t>2207/32</t>
  </si>
  <si>
    <t>2206/33</t>
  </si>
  <si>
    <t xml:space="preserve">int </t>
  </si>
  <si>
    <t>2207/38</t>
  </si>
  <si>
    <t>2207/64</t>
  </si>
  <si>
    <t>2207/06</t>
  </si>
  <si>
    <t>2207/14</t>
  </si>
  <si>
    <t>2207/23</t>
  </si>
  <si>
    <t>2207/29</t>
  </si>
  <si>
    <t>2207/18</t>
  </si>
  <si>
    <t>2206/66</t>
  </si>
  <si>
    <t>2207/34</t>
  </si>
  <si>
    <t>2207/60</t>
  </si>
  <si>
    <t>2207/64A</t>
  </si>
  <si>
    <t>2207/07</t>
  </si>
  <si>
    <t>2207/24</t>
  </si>
  <si>
    <t>2207/30</t>
  </si>
  <si>
    <t>2206/29</t>
  </si>
  <si>
    <t>2207/33</t>
  </si>
  <si>
    <t>2206/40</t>
  </si>
  <si>
    <t>2206/57</t>
  </si>
  <si>
    <t>2207/19</t>
  </si>
  <si>
    <t>2207/15</t>
  </si>
  <si>
    <t>2207/36</t>
  </si>
  <si>
    <t>2207/41</t>
  </si>
  <si>
    <t>2207/46</t>
  </si>
  <si>
    <t>2205/57A</t>
  </si>
  <si>
    <t>2207/69</t>
  </si>
  <si>
    <t>2208/35</t>
  </si>
  <si>
    <t>2206/68</t>
  </si>
  <si>
    <t>2207/12</t>
  </si>
  <si>
    <t>2207/26</t>
  </si>
  <si>
    <t>2208/22</t>
  </si>
  <si>
    <t>2208/39</t>
  </si>
  <si>
    <t>2208/27</t>
  </si>
  <si>
    <t>2206/58</t>
  </si>
  <si>
    <t>2208/74</t>
  </si>
  <si>
    <t>2207/63</t>
  </si>
  <si>
    <t>2207/35</t>
  </si>
  <si>
    <t>2208/38A</t>
  </si>
  <si>
    <t>2207/12A</t>
  </si>
  <si>
    <t>2207/17</t>
  </si>
  <si>
    <t>2208/18</t>
  </si>
  <si>
    <t>2208/23</t>
  </si>
  <si>
    <t>2207/44</t>
  </si>
  <si>
    <t>2208/67</t>
  </si>
  <si>
    <t>2207/20</t>
  </si>
  <si>
    <t>2208/28</t>
  </si>
  <si>
    <t>2207/45</t>
  </si>
  <si>
    <t>2208/68</t>
  </si>
  <si>
    <t>2208/56</t>
  </si>
  <si>
    <t>ass pt voit</t>
  </si>
  <si>
    <t>2207/62</t>
  </si>
  <si>
    <t>2207/61</t>
  </si>
  <si>
    <t>2207/39</t>
  </si>
  <si>
    <t>2208/01</t>
  </si>
  <si>
    <t>2208/19</t>
  </si>
  <si>
    <t>2208/24</t>
  </si>
  <si>
    <t>2208/70</t>
  </si>
  <si>
    <t>2208/29</t>
  </si>
  <si>
    <t>2208/36</t>
  </si>
  <si>
    <t>2208/13</t>
  </si>
  <si>
    <t>2208/14</t>
  </si>
  <si>
    <t>2208/04</t>
  </si>
  <si>
    <t>2208/20</t>
  </si>
  <si>
    <t>2208/25</t>
  </si>
  <si>
    <t>2208/32</t>
  </si>
  <si>
    <t>2208/30</t>
  </si>
  <si>
    <t>2207/68</t>
  </si>
  <si>
    <t>2208/77</t>
  </si>
  <si>
    <t>2207/58</t>
  </si>
  <si>
    <t>2207/59</t>
  </si>
  <si>
    <t>2208/07</t>
  </si>
  <si>
    <t>2208/15</t>
  </si>
  <si>
    <t>2208/31</t>
  </si>
  <si>
    <t>2209/41</t>
  </si>
  <si>
    <t>2208/16</t>
  </si>
  <si>
    <t>2208/21</t>
  </si>
  <si>
    <t>2208/26</t>
  </si>
  <si>
    <t>2208/34A</t>
  </si>
  <si>
    <t>2208/38</t>
  </si>
  <si>
    <t>2208/42</t>
  </si>
  <si>
    <t>2208/72</t>
  </si>
  <si>
    <t>2208/73</t>
  </si>
  <si>
    <t>2209/38</t>
  </si>
  <si>
    <t>2207/67</t>
  </si>
  <si>
    <t>Com Pt vr</t>
  </si>
  <si>
    <t>2209/78</t>
  </si>
  <si>
    <t>2208/10</t>
  </si>
  <si>
    <t>2209/19</t>
  </si>
  <si>
    <t>2209/23</t>
  </si>
  <si>
    <t>2208/34</t>
  </si>
  <si>
    <t>2209/27</t>
  </si>
  <si>
    <t>2209/35</t>
  </si>
  <si>
    <t>2208/17</t>
  </si>
  <si>
    <t>2209/49</t>
  </si>
  <si>
    <t>2209/52</t>
  </si>
  <si>
    <t>2209/34B</t>
  </si>
  <si>
    <t>2208/40</t>
  </si>
  <si>
    <t>2209/66</t>
  </si>
  <si>
    <t>2208/37</t>
  </si>
  <si>
    <t>2208/41</t>
  </si>
  <si>
    <t>2209/72</t>
  </si>
  <si>
    <t>2209/01</t>
  </si>
  <si>
    <t>2209/20</t>
  </si>
  <si>
    <t>2209/24</t>
  </si>
  <si>
    <t>2209/31</t>
  </si>
  <si>
    <t>2209/28</t>
  </si>
  <si>
    <t>2209/72A</t>
  </si>
  <si>
    <t>2208/69</t>
  </si>
  <si>
    <t>2209/39</t>
  </si>
  <si>
    <t>2209/77</t>
  </si>
  <si>
    <t>2209/13</t>
  </si>
  <si>
    <t>2209/74</t>
  </si>
  <si>
    <t>2209/04</t>
  </si>
  <si>
    <t>2209/14</t>
  </si>
  <si>
    <t>2209/21</t>
  </si>
  <si>
    <t>2209/25</t>
  </si>
  <si>
    <t>2209/79</t>
  </si>
  <si>
    <t>2209/29</t>
  </si>
  <si>
    <t>2208/33</t>
  </si>
  <si>
    <t>2209/70</t>
  </si>
  <si>
    <t>2209/71</t>
  </si>
  <si>
    <t>2208/71</t>
  </si>
  <si>
    <t>2209/07</t>
  </si>
  <si>
    <t>2209/22</t>
  </si>
  <si>
    <t>2209/26</t>
  </si>
  <si>
    <t>2209/34</t>
  </si>
  <si>
    <t>2209/46A</t>
  </si>
  <si>
    <t>2208/64</t>
  </si>
  <si>
    <t>2209/15</t>
  </si>
  <si>
    <t>2209/30</t>
  </si>
  <si>
    <t>2208/63</t>
  </si>
  <si>
    <t>2209/16</t>
  </si>
  <si>
    <t>2209/34A</t>
  </si>
  <si>
    <t>220942A</t>
  </si>
  <si>
    <t>2209/46</t>
  </si>
  <si>
    <t>2209/76</t>
  </si>
  <si>
    <t>2209/42</t>
  </si>
  <si>
    <t>2210/36</t>
  </si>
  <si>
    <t>2210/38A</t>
  </si>
  <si>
    <t>2209/10</t>
  </si>
  <si>
    <t>2209/22A</t>
  </si>
  <si>
    <t>2210/23</t>
  </si>
  <si>
    <t>2210/18</t>
  </si>
  <si>
    <t>2210/28</t>
  </si>
  <si>
    <t>ass prêt v</t>
  </si>
  <si>
    <t>2209/32</t>
  </si>
  <si>
    <t>2208/65</t>
  </si>
  <si>
    <t>2209/65</t>
  </si>
  <si>
    <t>2209/17</t>
  </si>
  <si>
    <t xml:space="preserve">ass prêt </t>
  </si>
  <si>
    <t>2209/44</t>
  </si>
  <si>
    <t>2209/18</t>
  </si>
  <si>
    <t>2209/45</t>
  </si>
  <si>
    <t>2210/01</t>
  </si>
  <si>
    <t>2210/19</t>
  </si>
  <si>
    <t>2210/24</t>
  </si>
  <si>
    <t>2209/37</t>
  </si>
  <si>
    <t>2210/29</t>
  </si>
  <si>
    <t>2210/35</t>
  </si>
  <si>
    <t>2209/33</t>
  </si>
  <si>
    <t>2209/40</t>
  </si>
  <si>
    <t>2209/43</t>
  </si>
  <si>
    <t>2209/80</t>
  </si>
  <si>
    <t>2210/37</t>
  </si>
  <si>
    <t>2210/20</t>
  </si>
  <si>
    <t>2210/25</t>
  </si>
  <si>
    <t>2210/06</t>
  </si>
  <si>
    <t>2210/13</t>
  </si>
  <si>
    <t>2210/30</t>
  </si>
  <si>
    <t>2210/64A</t>
  </si>
  <si>
    <t>2210/66C</t>
  </si>
  <si>
    <t>2210/63B</t>
  </si>
  <si>
    <t>2210/63A</t>
  </si>
  <si>
    <t>2209/75</t>
  </si>
  <si>
    <t>2210/07</t>
  </si>
  <si>
    <t>2210/21</t>
  </si>
  <si>
    <t>2210/26</t>
  </si>
  <si>
    <t>2210/33</t>
  </si>
  <si>
    <t>2209/75A</t>
  </si>
  <si>
    <t>2210/31</t>
  </si>
  <si>
    <t>2210/66A</t>
  </si>
  <si>
    <t>2209/36</t>
  </si>
  <si>
    <t>2210/16</t>
  </si>
  <si>
    <t>2210/66B</t>
  </si>
  <si>
    <t>2210/14</t>
  </si>
  <si>
    <t>2210/33A</t>
  </si>
  <si>
    <t>2210/39</t>
  </si>
  <si>
    <t>2210/41</t>
  </si>
  <si>
    <t>2210/66</t>
  </si>
  <si>
    <t>2210/10</t>
  </si>
  <si>
    <t>2210/27</t>
  </si>
  <si>
    <t>2210/34</t>
  </si>
  <si>
    <t>2211/35</t>
  </si>
  <si>
    <t>2211/64</t>
  </si>
  <si>
    <t>2210/22</t>
  </si>
  <si>
    <t>2210/32</t>
  </si>
  <si>
    <t>2210/34A</t>
  </si>
  <si>
    <t>2210/12E</t>
  </si>
  <si>
    <t>2209/69</t>
  </si>
  <si>
    <t>2210/64</t>
  </si>
  <si>
    <t>2210/12F</t>
  </si>
  <si>
    <t>2211/77</t>
  </si>
  <si>
    <t>2211/71</t>
  </si>
  <si>
    <t>2210/12A</t>
  </si>
  <si>
    <t>2211/18</t>
  </si>
  <si>
    <t>2211/23</t>
  </si>
  <si>
    <t>2211/72</t>
  </si>
  <si>
    <t>2210/15</t>
  </si>
  <si>
    <t>2211/27</t>
  </si>
  <si>
    <t>2211/33</t>
  </si>
  <si>
    <t>ass pr voit</t>
  </si>
  <si>
    <t>2110/42</t>
  </si>
  <si>
    <t>2211/45</t>
  </si>
  <si>
    <t>2210/17</t>
  </si>
  <si>
    <t>2110/43</t>
  </si>
  <si>
    <t>2211/35A</t>
  </si>
  <si>
    <t>2210/38</t>
  </si>
  <si>
    <t>2211/44</t>
  </si>
  <si>
    <t>2211/01</t>
  </si>
  <si>
    <t>2211/19</t>
  </si>
  <si>
    <t>2211/24</t>
  </si>
  <si>
    <t>2210/34B</t>
  </si>
  <si>
    <t>2211/39</t>
  </si>
  <si>
    <t>2210/40</t>
  </si>
  <si>
    <t>2209/67</t>
  </si>
  <si>
    <t>2211/28</t>
  </si>
  <si>
    <t>2210/63</t>
  </si>
  <si>
    <t>2211/36</t>
  </si>
  <si>
    <t>2211/12</t>
  </si>
  <si>
    <t>2211/73</t>
  </si>
  <si>
    <t>2211/13</t>
  </si>
  <si>
    <t>2211/03</t>
  </si>
  <si>
    <t>2211/20</t>
  </si>
  <si>
    <t>2211/25</t>
  </si>
  <si>
    <t>2211/29</t>
  </si>
  <si>
    <t>2211/66</t>
  </si>
  <si>
    <t>2211/34</t>
  </si>
  <si>
    <t>2210/65</t>
  </si>
  <si>
    <t>2209/68</t>
  </si>
  <si>
    <t>2211/65</t>
  </si>
  <si>
    <t>2212/36</t>
  </si>
  <si>
    <t>2210/62</t>
  </si>
  <si>
    <t>2211/14</t>
  </si>
  <si>
    <t>2211/30</t>
  </si>
  <si>
    <t>2210/60</t>
  </si>
  <si>
    <t>2211/06</t>
  </si>
  <si>
    <t>2211/15</t>
  </si>
  <si>
    <t>2211/21</t>
  </si>
  <si>
    <t>2211/26</t>
  </si>
  <si>
    <t>2211/38</t>
  </si>
  <si>
    <t>2211/41</t>
  </si>
  <si>
    <t>2211/76</t>
  </si>
  <si>
    <t>2212/38</t>
  </si>
  <si>
    <t>2210/61</t>
  </si>
  <si>
    <t>2211/09</t>
  </si>
  <si>
    <t>2211/22</t>
  </si>
  <si>
    <t>2212/27</t>
  </si>
  <si>
    <t>2212/16</t>
  </si>
  <si>
    <t>2212/22</t>
  </si>
  <si>
    <t>2212/31</t>
  </si>
  <si>
    <t>2211/31</t>
  </si>
  <si>
    <t>2211/16</t>
  </si>
  <si>
    <t>2211/34A</t>
  </si>
  <si>
    <t>2211/17</t>
  </si>
  <si>
    <t>2211/42</t>
  </si>
  <si>
    <t>2211/70</t>
  </si>
  <si>
    <t>2212/71</t>
  </si>
  <si>
    <t>2211/43</t>
  </si>
  <si>
    <t>2212/01</t>
  </si>
  <si>
    <t>2212/23</t>
  </si>
  <si>
    <t>2212/28</t>
  </si>
  <si>
    <t>2211/37</t>
  </si>
  <si>
    <t>2212/32</t>
  </si>
  <si>
    <t>2212/66</t>
  </si>
  <si>
    <t>2212/39</t>
  </si>
  <si>
    <t>2212/67</t>
  </si>
  <si>
    <t>2212/74</t>
  </si>
  <si>
    <t>2212/17</t>
  </si>
  <si>
    <t>2212/73</t>
  </si>
  <si>
    <t>2212/06</t>
  </si>
  <si>
    <t>2212/18</t>
  </si>
  <si>
    <t>2212/24</t>
  </si>
  <si>
    <t>2212/29</t>
  </si>
  <si>
    <t>2212/34</t>
  </si>
  <si>
    <t>2211/34B</t>
  </si>
  <si>
    <t>2212/35</t>
  </si>
  <si>
    <t>2211/40</t>
  </si>
  <si>
    <t>2211/32</t>
  </si>
  <si>
    <t>2211/74A</t>
  </si>
  <si>
    <t>2211/77A</t>
  </si>
  <si>
    <t>2212/07</t>
  </si>
  <si>
    <t>2212/25</t>
  </si>
  <si>
    <t>2212/30</t>
  </si>
  <si>
    <t>2211/73A</t>
  </si>
  <si>
    <t>2212/41</t>
  </si>
  <si>
    <t>2211/69</t>
  </si>
  <si>
    <t>2212/72</t>
  </si>
  <si>
    <t>2211/63</t>
  </si>
  <si>
    <t>2212/70</t>
  </si>
  <si>
    <t>2212/19</t>
  </si>
  <si>
    <t>2212/40</t>
  </si>
  <si>
    <t>2212/45</t>
  </si>
  <si>
    <t>2212/69</t>
  </si>
  <si>
    <t>2203/36</t>
  </si>
  <si>
    <t>30/042023</t>
  </si>
  <si>
    <t>Caisse</t>
  </si>
  <si>
    <t>Depot</t>
  </si>
  <si>
    <t>2301/40</t>
  </si>
  <si>
    <t>2301/41A</t>
  </si>
  <si>
    <t>2211/74</t>
  </si>
  <si>
    <t>2212/10</t>
  </si>
  <si>
    <t>2212/26</t>
  </si>
  <si>
    <t>2301/27</t>
  </si>
  <si>
    <t>2212/64</t>
  </si>
  <si>
    <t>2301/32</t>
  </si>
  <si>
    <t>2211/68</t>
  </si>
  <si>
    <t>2301/63A</t>
  </si>
  <si>
    <t>2301/64A</t>
  </si>
  <si>
    <t>2211/67</t>
  </si>
  <si>
    <t>2212/20</t>
  </si>
  <si>
    <t>2212/37</t>
  </si>
  <si>
    <t>2212/13</t>
  </si>
  <si>
    <t>2212/21</t>
  </si>
  <si>
    <t>2301/22</t>
  </si>
  <si>
    <t>2301/28</t>
  </si>
  <si>
    <t>2301/33</t>
  </si>
  <si>
    <t>2212/35A</t>
  </si>
  <si>
    <t>2212/43</t>
  </si>
  <si>
    <t>2212/44</t>
  </si>
  <si>
    <t>2212/61</t>
  </si>
  <si>
    <t>2101/68</t>
  </si>
  <si>
    <t>2212/62</t>
  </si>
  <si>
    <t>2212/65</t>
  </si>
  <si>
    <t>2301/55</t>
  </si>
  <si>
    <t>2212/66A</t>
  </si>
  <si>
    <t>2301/01</t>
  </si>
  <si>
    <t>2301/23</t>
  </si>
  <si>
    <t>2301/29</t>
  </si>
  <si>
    <t>2301/34</t>
  </si>
  <si>
    <t>2301/42</t>
  </si>
  <si>
    <t>2301/16</t>
  </si>
  <si>
    <t>2301/41B</t>
  </si>
  <si>
    <t>2301/19</t>
  </si>
  <si>
    <t>2301/41C</t>
  </si>
  <si>
    <t>2212/67A</t>
  </si>
  <si>
    <t>2301/64</t>
  </si>
  <si>
    <t>2301/37</t>
  </si>
  <si>
    <t>2301/08</t>
  </si>
  <si>
    <t>2301/24</t>
  </si>
  <si>
    <t>2301/30</t>
  </si>
  <si>
    <t>2301/39A</t>
  </si>
  <si>
    <t>2301/35</t>
  </si>
  <si>
    <t>2212/42</t>
  </si>
  <si>
    <t>2301/41D</t>
  </si>
  <si>
    <t>2301/41E</t>
  </si>
  <si>
    <t>2301/20</t>
  </si>
  <si>
    <t>2212/60</t>
  </si>
  <si>
    <t>2301/17</t>
  </si>
  <si>
    <t>2301/43</t>
  </si>
  <si>
    <t>2301/47</t>
  </si>
  <si>
    <t>2301/69</t>
  </si>
  <si>
    <t>1434,,29</t>
  </si>
  <si>
    <t>2301/09</t>
  </si>
  <si>
    <t>2301/26</t>
  </si>
  <si>
    <t>2301/31</t>
  </si>
  <si>
    <t>2301/39</t>
  </si>
  <si>
    <t>2302/37</t>
  </si>
  <si>
    <t>2301/36</t>
  </si>
  <si>
    <t>2212/68</t>
  </si>
  <si>
    <t>2212/68A</t>
  </si>
  <si>
    <t>2212/63</t>
  </si>
  <si>
    <t>abeille</t>
  </si>
  <si>
    <t>2301/13</t>
  </si>
  <si>
    <t>2302/23</t>
  </si>
  <si>
    <t>2302/27</t>
  </si>
  <si>
    <t>2302/31</t>
  </si>
  <si>
    <t>2302/66</t>
  </si>
  <si>
    <t>2301/18</t>
  </si>
  <si>
    <t>2302/41B</t>
  </si>
  <si>
    <t>2301/45</t>
  </si>
  <si>
    <t>2302/67</t>
  </si>
  <si>
    <t>2302/72</t>
  </si>
  <si>
    <t>2301/13A</t>
  </si>
  <si>
    <t>2301/21</t>
  </si>
  <si>
    <t>2301/46</t>
  </si>
  <si>
    <t>2301/41</t>
  </si>
  <si>
    <t>2302/01</t>
  </si>
  <si>
    <t>2302/24</t>
  </si>
  <si>
    <t>2302/28</t>
  </si>
  <si>
    <t>2303/32</t>
  </si>
  <si>
    <t>2302/38</t>
  </si>
  <si>
    <t>2302/18</t>
  </si>
  <si>
    <t>2302/64</t>
  </si>
  <si>
    <t>2302/73</t>
  </si>
  <si>
    <t>2302/17</t>
  </si>
  <si>
    <t>2302/35</t>
  </si>
  <si>
    <t>2302/05</t>
  </si>
  <si>
    <t>2302/25</t>
  </si>
  <si>
    <t>2302/29</t>
  </si>
  <si>
    <t>2302/33</t>
  </si>
  <si>
    <t>2301/63</t>
  </si>
  <si>
    <t>MLP</t>
  </si>
  <si>
    <t>2302/19</t>
  </si>
  <si>
    <t>2302/70A</t>
  </si>
  <si>
    <t>2302/22</t>
  </si>
  <si>
    <t>2302/40</t>
  </si>
  <si>
    <t>tango</t>
  </si>
  <si>
    <t>2302/69</t>
  </si>
  <si>
    <t>2302/09</t>
  </si>
  <si>
    <t>2302/26</t>
  </si>
  <si>
    <t>2302/30</t>
  </si>
  <si>
    <t>2301/38</t>
  </si>
  <si>
    <t>2303/43</t>
  </si>
  <si>
    <t>2301/66</t>
  </si>
  <si>
    <t>2302/34</t>
  </si>
  <si>
    <t>2301/44</t>
  </si>
  <si>
    <t>2301/65</t>
  </si>
  <si>
    <t>com cb</t>
  </si>
  <si>
    <t>2302/63</t>
  </si>
  <si>
    <t>2302/16</t>
  </si>
  <si>
    <t>2303/23</t>
  </si>
  <si>
    <t>2303/28</t>
  </si>
  <si>
    <t>2302/36</t>
  </si>
  <si>
    <t>2302/26A</t>
  </si>
  <si>
    <t>2302/36A</t>
  </si>
  <si>
    <t>2303/54</t>
  </si>
  <si>
    <t>2302/20</t>
  </si>
  <si>
    <t>2302/43</t>
  </si>
  <si>
    <t>2303/55</t>
  </si>
  <si>
    <t>2302/21</t>
  </si>
  <si>
    <t>2302/44</t>
  </si>
  <si>
    <t>2302/68</t>
  </si>
  <si>
    <t>2303/80</t>
  </si>
  <si>
    <t>2303/17</t>
  </si>
  <si>
    <t>2303/01</t>
  </si>
  <si>
    <t>2303/24</t>
  </si>
  <si>
    <t>2303/29</t>
  </si>
  <si>
    <t>2303/33</t>
  </si>
  <si>
    <t>2302/39</t>
  </si>
  <si>
    <t>IS</t>
  </si>
  <si>
    <t>2303/44</t>
  </si>
  <si>
    <t>2303/18</t>
  </si>
  <si>
    <t>2303/19</t>
  </si>
  <si>
    <t>2303/37</t>
  </si>
  <si>
    <t>2303/05</t>
  </si>
  <si>
    <t>2303/25</t>
  </si>
  <si>
    <t>2303/30</t>
  </si>
  <si>
    <t>2303/34</t>
  </si>
  <si>
    <t>2303/81</t>
  </si>
  <si>
    <t>2302/16A</t>
  </si>
  <si>
    <t>2303/68</t>
  </si>
  <si>
    <t>2303/16A</t>
  </si>
  <si>
    <t>2302/65A</t>
  </si>
  <si>
    <t>2303/09</t>
  </si>
  <si>
    <t>2303/26</t>
  </si>
  <si>
    <t>2303/31</t>
  </si>
  <si>
    <t>2303/46A</t>
  </si>
  <si>
    <t>2302/62</t>
  </si>
  <si>
    <t>2303/20</t>
  </si>
  <si>
    <t>2303/35</t>
  </si>
  <si>
    <t>2303/21</t>
  </si>
  <si>
    <t>2303/46</t>
  </si>
  <si>
    <t>2303/50</t>
  </si>
  <si>
    <t>2303/79</t>
  </si>
  <si>
    <t>2302/70</t>
  </si>
  <si>
    <t>2302/71</t>
  </si>
  <si>
    <t>2304/40</t>
  </si>
  <si>
    <t>2304/56</t>
  </si>
  <si>
    <t>2303/27</t>
  </si>
  <si>
    <t>2303/39</t>
  </si>
  <si>
    <t>2304/57</t>
  </si>
  <si>
    <t>2303/13</t>
  </si>
  <si>
    <t>2304/21</t>
  </si>
  <si>
    <t>2304/26</t>
  </si>
  <si>
    <t>cb</t>
  </si>
  <si>
    <t>2304/30</t>
  </si>
  <si>
    <t>2303/36</t>
  </si>
  <si>
    <t>2303/76</t>
  </si>
  <si>
    <t>2303/47</t>
  </si>
  <si>
    <t>2302/65</t>
  </si>
  <si>
    <t>2303/75</t>
  </si>
  <si>
    <t>2303/67</t>
  </si>
  <si>
    <t>2304/13F</t>
  </si>
  <si>
    <t>2303/22</t>
  </si>
  <si>
    <t>2303/49</t>
  </si>
  <si>
    <t>2304/01</t>
  </si>
  <si>
    <t>2304/22</t>
  </si>
  <si>
    <t>2304/27</t>
  </si>
  <si>
    <t>2303/48</t>
  </si>
  <si>
    <t>2303/73</t>
  </si>
  <si>
    <t>2304/31</t>
  </si>
  <si>
    <t>2303/45</t>
  </si>
  <si>
    <t>2303/41</t>
  </si>
  <si>
    <t>2303/42</t>
  </si>
  <si>
    <t>2304/42</t>
  </si>
  <si>
    <t>2304/05</t>
  </si>
  <si>
    <t>2304/23</t>
  </si>
  <si>
    <t>2304/28</t>
  </si>
  <si>
    <t>2303/74</t>
  </si>
  <si>
    <t>2304/60</t>
  </si>
  <si>
    <t>2304/19</t>
  </si>
  <si>
    <t>2304/32</t>
  </si>
  <si>
    <t>2303/40</t>
  </si>
  <si>
    <t>2304/45</t>
  </si>
  <si>
    <t>2304/16</t>
  </si>
  <si>
    <t>2304/35</t>
  </si>
  <si>
    <t>2304/17</t>
  </si>
  <si>
    <t>2304/37</t>
  </si>
  <si>
    <t>2304/09</t>
  </si>
  <si>
    <t>2304/24</t>
  </si>
  <si>
    <t>2304/29</t>
  </si>
  <si>
    <t>2304/33</t>
  </si>
  <si>
    <t>2304/18</t>
  </si>
  <si>
    <t>2303/66</t>
  </si>
  <si>
    <t>2304/44</t>
  </si>
  <si>
    <t>2304/48</t>
  </si>
  <si>
    <t xml:space="preserve">FIMAR </t>
  </si>
  <si>
    <t>2304/63</t>
  </si>
  <si>
    <t>2304/46</t>
  </si>
  <si>
    <t>2303/77</t>
  </si>
  <si>
    <t>2304/13</t>
  </si>
  <si>
    <t>2304/25</t>
  </si>
  <si>
    <t>2305/23</t>
  </si>
  <si>
    <t>2303/78</t>
  </si>
  <si>
    <t>2305/28</t>
  </si>
  <si>
    <t>2304/36</t>
  </si>
  <si>
    <t>2305/35</t>
  </si>
  <si>
    <t>2303/71</t>
  </si>
  <si>
    <t>2305/63</t>
  </si>
  <si>
    <t>2304/59</t>
  </si>
  <si>
    <t>2305/64</t>
  </si>
  <si>
    <t>2304/13B</t>
  </si>
  <si>
    <t>2305/19</t>
  </si>
  <si>
    <t>2305/24</t>
  </si>
  <si>
    <t>2305/29</t>
  </si>
  <si>
    <t>2305/36</t>
  </si>
  <si>
    <t>2304/58</t>
  </si>
  <si>
    <t>2303/70</t>
  </si>
  <si>
    <t>2304/43</t>
  </si>
  <si>
    <t>2303/69</t>
  </si>
  <si>
    <t>2305/01</t>
  </si>
  <si>
    <t>2305/20</t>
  </si>
  <si>
    <t>2305/25</t>
  </si>
  <si>
    <t>2303/72</t>
  </si>
  <si>
    <t>2305/30</t>
  </si>
  <si>
    <t>2305/39</t>
  </si>
  <si>
    <t>2305/43</t>
  </si>
  <si>
    <t>2305/33</t>
  </si>
  <si>
    <t>2305/06</t>
  </si>
  <si>
    <t>2305/21</t>
  </si>
  <si>
    <t>2305/26</t>
  </si>
  <si>
    <t>2305/31</t>
  </si>
  <si>
    <t>2304/54</t>
  </si>
  <si>
    <t>2305/14</t>
  </si>
  <si>
    <t>2305/32</t>
  </si>
  <si>
    <t>2304/53</t>
  </si>
  <si>
    <t>2305/22</t>
  </si>
  <si>
    <t>2305/27</t>
  </si>
  <si>
    <t>2305/38</t>
  </si>
  <si>
    <t>2305/42</t>
  </si>
  <si>
    <t>2305/59</t>
  </si>
  <si>
    <t>2304/61</t>
  </si>
  <si>
    <t>2304/34</t>
  </si>
  <si>
    <t>2305/34</t>
  </si>
  <si>
    <t>2304/55</t>
  </si>
  <si>
    <t>2305/15</t>
  </si>
  <si>
    <t>2305/65</t>
  </si>
  <si>
    <t>2305/55</t>
  </si>
  <si>
    <t>2305/41</t>
  </si>
  <si>
    <t>2305/60</t>
  </si>
  <si>
    <t>2305/37</t>
  </si>
  <si>
    <t>2305/40</t>
  </si>
  <si>
    <t>2305/57</t>
  </si>
  <si>
    <t>2305/56</t>
  </si>
  <si>
    <t>2305/61</t>
  </si>
  <si>
    <t>2305/62</t>
  </si>
  <si>
    <t>2305/58</t>
  </si>
  <si>
    <t>2303/38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</si>
</sst>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164" formatCode="[$-40C]General"/>
    <numFmt numFmtId="165" formatCode="#,##0.00&quot;   &quot;"/>
    <numFmt numFmtId="166" formatCode="dddd&quot;, &quot;mmmm\ dd&quot;, &quot;yyyy"/>
    <numFmt numFmtId="167" formatCode="00,000"/>
    <numFmt numFmtId="168" formatCode="[$]@"/>
    <numFmt numFmtId="169" formatCode="[$-40C]0.00"/>
    <numFmt numFmtId="170" formatCode="#,##0.00&quot; €&quot;"/>
    <numFmt numFmtId="171" formatCode="dd"/>
    <numFmt numFmtId="172" formatCode="[$-40C]dd\-mmm\-yy"/>
    <numFmt numFmtId="173" formatCode="[$-40C]d/m/yy"/>
    <numFmt numFmtId="174" formatCode="[$-40C]dddd\ dd\ mmmm\ yyyy"/>
    <numFmt numFmtId="175" formatCode="dddd\ dd\ mmmm\ yyyy"/>
    <numFmt numFmtId="176" formatCode="#,##0.00\ _€"/>
    <numFmt numFmtId="177" formatCode="#,##0.00\ [$€-40C];[Red]\-#,##0.00\ [$€-40C]"/>
    <numFmt numFmtId="178" formatCode="#,##0.00\ &quot;€&quot;"/>
    <numFmt numFmtId="179" formatCode="[$-40C]dd/mm/yy"/>
    <numFmt numFmtId="180" formatCode="[$-40C]0"/>
  </numFmts>
  <fonts count="44" x14ac:knownFonts="1">
    <font>
      <sz val="10"/>
      <color rgb="FF000000"/>
      <name val="Arial"/>
      <family val="2"/>
      <charset val="1"/>
    </font>
    <font>
      <sz val="10"/>
      <color rgb="FFFFFFFF"/>
      <name val="Arial"/>
      <family val="2"/>
      <charset val="1"/>
    </font>
    <font>
      <b/>
      <sz val="10"/>
      <color rgb="FF000000"/>
      <name val="Arial"/>
      <family val="2"/>
      <charset val="1"/>
    </font>
    <font>
      <sz val="10"/>
      <color rgb="FFCC0000"/>
      <name val="Arial"/>
      <family val="2"/>
      <charset val="1"/>
    </font>
    <font>
      <b/>
      <sz val="10"/>
      <color rgb="FFFFFFFF"/>
      <name val="Arial"/>
      <family val="2"/>
      <charset val="1"/>
    </font>
    <font>
      <i/>
      <sz val="10"/>
      <color rgb="FF808080"/>
      <name val="Arial"/>
      <family val="2"/>
      <charset val="1"/>
    </font>
    <font>
      <sz val="10"/>
      <color rgb="FF006600"/>
      <name val="Arial"/>
      <family val="2"/>
      <charset val="1"/>
    </font>
    <font>
      <b/>
      <i/>
      <sz val="16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u/>
      <sz val="10"/>
      <color rgb="FF0000EE"/>
      <name val="Arial"/>
      <family val="2"/>
      <charset val="1"/>
    </font>
    <font>
      <sz val="10"/>
      <color rgb="FF996600"/>
      <name val="Arial"/>
      <family val="2"/>
      <charset val="1"/>
    </font>
    <font>
      <b/>
      <i/>
      <u/>
      <sz val="10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b/>
      <sz val="12"/>
      <color rgb="FF000000"/>
      <name val="Arial"/>
      <family val="2"/>
      <charset val="1"/>
    </font>
    <font>
      <sz val="12"/>
      <color rgb="FFFF0000"/>
      <name val="Arial"/>
      <family val="2"/>
      <charset val="1"/>
    </font>
    <font>
      <sz val="12"/>
      <color rgb="FF92D050"/>
      <name val="Arial"/>
      <family val="2"/>
      <charset val="1"/>
    </font>
    <font>
      <sz val="12"/>
      <color rgb="FF8497B0"/>
      <name val="Arial"/>
      <family val="2"/>
      <charset val="1"/>
    </font>
    <font>
      <b/>
      <sz val="12"/>
      <color rgb="FF8497B0"/>
      <name val="Arial"/>
      <family val="2"/>
      <charset val="1"/>
    </font>
    <font>
      <sz val="12"/>
      <color rgb="FF0070C0"/>
      <name val="Arial"/>
      <family val="2"/>
      <charset val="1"/>
    </font>
    <font>
      <b/>
      <sz val="12"/>
      <color rgb="FFFF0000"/>
      <name val="Arial"/>
      <family val="2"/>
      <charset val="1"/>
    </font>
    <font>
      <b/>
      <sz val="12"/>
      <color rgb="FF00B050"/>
      <name val="Arial"/>
      <family val="2"/>
      <charset val="1"/>
    </font>
    <font>
      <b/>
      <sz val="12"/>
      <color rgb="FF70AD47"/>
      <name val="Arial"/>
      <family val="2"/>
      <charset val="1"/>
    </font>
    <font>
      <b/>
      <sz val="12"/>
      <color rgb="FF92D050"/>
      <name val="Arial"/>
      <family val="2"/>
      <charset val="1"/>
    </font>
    <font>
      <sz val="12"/>
      <color rgb="FF00B050"/>
      <name val="Arial"/>
      <family val="2"/>
      <charset val="1"/>
    </font>
    <font>
      <b/>
      <sz val="12"/>
      <color rgb="FFF8CBAD"/>
      <name val="Arial"/>
      <family val="2"/>
      <charset val="1"/>
    </font>
    <font>
      <b/>
      <sz val="12"/>
      <color rgb="FF009933"/>
      <name val="Arial"/>
      <family val="2"/>
      <charset val="1"/>
    </font>
    <font>
      <b/>
      <sz val="12"/>
      <color rgb="FF00CC33"/>
      <name val="Arial"/>
      <family val="2"/>
      <charset val="1"/>
    </font>
    <font>
      <b/>
      <sz val="12"/>
      <color rgb="FF168253"/>
      <name val="Arial"/>
      <family val="2"/>
      <charset val="1"/>
    </font>
    <font>
      <b/>
      <sz val="12"/>
      <color rgb="FF77BC65"/>
      <name val="Arial"/>
      <family val="2"/>
      <charset val="1"/>
    </font>
    <font>
      <b/>
      <sz val="12"/>
      <color rgb="FF3465A4"/>
      <name val="Arial"/>
      <family val="2"/>
      <charset val="1"/>
    </font>
    <font>
      <b/>
      <sz val="12"/>
      <color rgb="FF5EB91E"/>
      <name val="Arial"/>
      <family val="2"/>
      <charset val="1"/>
    </font>
    <font>
      <b/>
      <sz val="12"/>
      <color rgb="FF069A2E"/>
      <name val="Arial"/>
      <family val="2"/>
      <charset val="1"/>
    </font>
    <font>
      <b/>
      <sz val="10"/>
      <color rgb="FF3465A4"/>
      <name val="Arial"/>
      <family val="2"/>
      <charset val="1"/>
    </font>
    <font>
      <b/>
      <sz val="12"/>
      <color rgb="FFC9211E"/>
      <name val="Arial"/>
      <family val="2"/>
      <charset val="1"/>
    </font>
    <font>
      <sz val="12"/>
      <color rgb="FFFF3838"/>
      <name val="Arial"/>
      <family val="2"/>
      <charset val="1"/>
    </font>
    <font>
      <b/>
      <sz val="12"/>
      <color rgb="FF3FAF46"/>
      <name val="Arial"/>
      <family val="2"/>
      <charset val="1"/>
    </font>
    <font>
      <sz val="12"/>
      <color rgb="FFC9211E"/>
      <name val="Arial"/>
      <family val="2"/>
      <charset val="1"/>
    </font>
    <font>
      <sz val="10"/>
      <color rgb="FF000000"/>
      <name val="Arial"/>
      <family val="2"/>
      <charset val="1"/>
    </font>
    <font>
      <b/>
      <sz val="10"/>
      <color rgb="FF000000"/>
      <name val="Arial"/>
      <family val="2"/>
    </font>
    <font>
      <b/>
      <sz val="12"/>
      <color theme="1"/>
      <name val="Arial"/>
      <family val="2"/>
      <charset val="1"/>
    </font>
    <font>
      <sz val="12"/>
      <name val="Arial"/>
      <family val="2"/>
      <charset val="1"/>
    </font>
    <font>
      <b/>
      <sz val="12"/>
      <color rgb="FF000000"/>
      <name val="Arial"/>
      <family val="2"/>
    </font>
    <font>
      <b/>
      <sz val="12"/>
      <name val="Arial"/>
      <family val="2"/>
      <charset val="1"/>
    </font>
    <font>
      <sz val="12"/>
      <color theme="1"/>
      <name val="Arial"/>
      <family val="2"/>
      <charset val="1"/>
    </font>
  </fonts>
  <fills count="72">
    <fill>
      <patternFill patternType="none"/>
    </fill>
    <fill>
      <patternFill patternType="gray125"/>
    </fill>
    <fill>
      <patternFill patternType="solid">
        <fgColor rgb="FF000000"/>
        <bgColor rgb="FF006600"/>
      </patternFill>
    </fill>
    <fill>
      <patternFill patternType="solid">
        <fgColor rgb="FF808080"/>
        <bgColor rgb="FF8497B0"/>
      </patternFill>
    </fill>
    <fill>
      <patternFill patternType="solid">
        <fgColor rgb="FFDDDDDD"/>
        <bgColor rgb="FFCCCCCC"/>
      </patternFill>
    </fill>
    <fill>
      <patternFill patternType="solid">
        <fgColor rgb="FFFFCCCC"/>
        <bgColor rgb="FFF8CBAD"/>
      </patternFill>
    </fill>
    <fill>
      <patternFill patternType="solid">
        <fgColor rgb="FFCC0000"/>
        <bgColor rgb="FFC9211E"/>
      </patternFill>
    </fill>
    <fill>
      <patternFill patternType="solid">
        <fgColor rgb="FFCCFFCC"/>
        <bgColor rgb="FFF2F2F2"/>
      </patternFill>
    </fill>
    <fill>
      <patternFill patternType="solid">
        <fgColor rgb="FFFFFFCC"/>
        <bgColor rgb="FFFFF2CC"/>
      </patternFill>
    </fill>
    <fill>
      <patternFill patternType="solid">
        <fgColor rgb="FFFFFFFF"/>
        <bgColor rgb="FFF2F2F2"/>
      </patternFill>
    </fill>
    <fill>
      <patternFill patternType="solid">
        <fgColor rgb="FFFFCCFF"/>
        <bgColor rgb="FFFFCCCC"/>
      </patternFill>
    </fill>
    <fill>
      <patternFill patternType="solid">
        <fgColor rgb="FFFF3300"/>
        <bgColor rgb="FFFF420E"/>
      </patternFill>
    </fill>
    <fill>
      <patternFill patternType="solid">
        <fgColor rgb="FFFF0000"/>
        <bgColor rgb="FFCC0000"/>
      </patternFill>
    </fill>
    <fill>
      <patternFill patternType="solid">
        <fgColor rgb="FFFFE699"/>
        <bgColor rgb="FFFFE994"/>
      </patternFill>
    </fill>
    <fill>
      <patternFill patternType="solid">
        <fgColor rgb="FFC9C9C9"/>
        <bgColor rgb="FFCCCCCC"/>
      </patternFill>
    </fill>
    <fill>
      <patternFill patternType="solid">
        <fgColor rgb="FFFFD966"/>
        <bgColor rgb="FFFFDE59"/>
      </patternFill>
    </fill>
    <fill>
      <patternFill patternType="solid">
        <fgColor rgb="FFF8CBAD"/>
        <bgColor rgb="FFFFCCCC"/>
      </patternFill>
    </fill>
    <fill>
      <patternFill patternType="solid">
        <fgColor rgb="FFB4C7E7"/>
        <bgColor rgb="FFBDD7EE"/>
      </patternFill>
    </fill>
    <fill>
      <patternFill patternType="solid">
        <fgColor rgb="FF99FFCC"/>
        <bgColor rgb="FFCCFFCC"/>
      </patternFill>
    </fill>
    <fill>
      <patternFill patternType="solid">
        <fgColor rgb="FF99FF66"/>
        <bgColor rgb="FF99FF33"/>
      </patternFill>
    </fill>
    <fill>
      <patternFill patternType="solid">
        <fgColor rgb="FFFFC000"/>
        <bgColor rgb="FFFFBF00"/>
      </patternFill>
    </fill>
    <fill>
      <patternFill patternType="solid">
        <fgColor rgb="FF92D050"/>
        <bgColor rgb="FF81D41A"/>
      </patternFill>
    </fill>
    <fill>
      <patternFill patternType="solid">
        <fgColor rgb="FF00B0F0"/>
        <bgColor rgb="FF0070C0"/>
      </patternFill>
    </fill>
    <fill>
      <patternFill patternType="solid">
        <fgColor rgb="FFFFFF00"/>
        <bgColor rgb="FFFFD320"/>
      </patternFill>
    </fill>
    <fill>
      <patternFill patternType="solid">
        <fgColor rgb="FF99FF33"/>
        <bgColor rgb="FF99FF66"/>
      </patternFill>
    </fill>
    <fill>
      <patternFill patternType="solid">
        <fgColor rgb="FFFFF2CC"/>
        <bgColor rgb="FFFFFFCC"/>
      </patternFill>
    </fill>
    <fill>
      <patternFill patternType="solid">
        <fgColor rgb="FFB0ACAC"/>
        <bgColor rgb="FFA6A6A6"/>
      </patternFill>
    </fill>
    <fill>
      <patternFill patternType="solid">
        <fgColor rgb="FFBDD7EE"/>
        <bgColor rgb="FFB4C7E7"/>
      </patternFill>
    </fill>
    <fill>
      <patternFill patternType="solid">
        <fgColor rgb="FFFF99FF"/>
        <bgColor rgb="FFFFCCFF"/>
      </patternFill>
    </fill>
    <fill>
      <patternFill patternType="solid">
        <fgColor rgb="FFA6A6A6"/>
        <bgColor rgb="FFB0ACAC"/>
      </patternFill>
    </fill>
    <fill>
      <patternFill patternType="solid">
        <fgColor rgb="FF00FFCC"/>
        <bgColor rgb="FF00B0F0"/>
      </patternFill>
    </fill>
    <fill>
      <patternFill patternType="solid">
        <fgColor rgb="FFF2F2F2"/>
        <bgColor rgb="FFFFFFFF"/>
      </patternFill>
    </fill>
    <fill>
      <patternFill patternType="solid">
        <fgColor rgb="FFF4B183"/>
        <bgColor rgb="FFF8CBAD"/>
      </patternFill>
    </fill>
    <fill>
      <patternFill patternType="solid">
        <fgColor rgb="FFFFBF00"/>
        <bgColor rgb="FFFFC000"/>
      </patternFill>
    </fill>
    <fill>
      <patternFill patternType="solid">
        <fgColor rgb="FF81D41A"/>
        <bgColor rgb="FF92D050"/>
      </patternFill>
    </fill>
    <fill>
      <patternFill patternType="solid">
        <fgColor rgb="FFFFE994"/>
        <bgColor rgb="FFFFE699"/>
      </patternFill>
    </fill>
    <fill>
      <patternFill patternType="solid">
        <fgColor rgb="FFFFDE59"/>
        <bgColor rgb="FFFFD966"/>
      </patternFill>
    </fill>
    <fill>
      <patternFill patternType="solid">
        <fgColor rgb="FFFFDBB6"/>
        <bgColor rgb="FFFFE699"/>
      </patternFill>
    </fill>
    <fill>
      <patternFill patternType="solid">
        <fgColor rgb="FFCCCCCC"/>
        <bgColor rgb="FFC9C9C9"/>
      </patternFill>
    </fill>
    <fill>
      <patternFill patternType="solid">
        <fgColor rgb="FFFF0000"/>
        <bgColor rgb="FFFFCCCC"/>
      </patternFill>
    </fill>
    <fill>
      <patternFill patternType="solid">
        <fgColor theme="0"/>
        <bgColor rgb="FFFFE994"/>
      </patternFill>
    </fill>
    <fill>
      <patternFill patternType="solid">
        <fgColor rgb="FFFF0000"/>
        <bgColor rgb="FFFFE994"/>
      </patternFill>
    </fill>
    <fill>
      <patternFill patternType="solid">
        <fgColor theme="0"/>
        <bgColor rgb="FFFFCCCC"/>
      </patternFill>
    </fill>
    <fill>
      <patternFill patternType="solid">
        <fgColor theme="0"/>
        <bgColor rgb="FFFFE699"/>
      </patternFill>
    </fill>
    <fill>
      <patternFill patternType="solid">
        <fgColor theme="5" tint="0.59999389629810485"/>
        <bgColor rgb="FFFFCCCC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rgb="FFFFE994"/>
      </patternFill>
    </fill>
    <fill>
      <patternFill patternType="solid">
        <fgColor theme="9" tint="0.59999389629810485"/>
        <bgColor rgb="FFF2F2F2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FFDE59"/>
      </patternFill>
    </fill>
    <fill>
      <patternFill patternType="solid">
        <fgColor theme="9" tint="0.59999389629810485"/>
        <bgColor rgb="FFFFD320"/>
      </patternFill>
    </fill>
    <fill>
      <patternFill patternType="solid">
        <fgColor theme="4" tint="0.59999389629810485"/>
        <bgColor rgb="FFF2F2F2"/>
      </patternFill>
    </fill>
    <fill>
      <patternFill patternType="solid">
        <fgColor theme="4" tint="0.59999389629810485"/>
        <bgColor rgb="FFFFCCCC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CFFFF"/>
        <bgColor rgb="FFFFCCCC"/>
      </patternFill>
    </fill>
    <fill>
      <patternFill patternType="solid">
        <fgColor rgb="FFCCFFFF"/>
        <bgColor rgb="FFF2F2F2"/>
      </patternFill>
    </fill>
    <fill>
      <patternFill patternType="solid">
        <fgColor rgb="FFFF0000"/>
        <bgColor rgb="FFF2F2F2"/>
      </patternFill>
    </fill>
    <fill>
      <patternFill patternType="solid">
        <fgColor rgb="FFCCFFFF"/>
        <bgColor indexed="64"/>
      </patternFill>
    </fill>
    <fill>
      <patternFill patternType="solid">
        <fgColor rgb="FFFF0000"/>
        <bgColor rgb="FFFF420E"/>
      </patternFill>
    </fill>
    <fill>
      <patternFill patternType="solid">
        <fgColor rgb="FFCCFFFF"/>
        <bgColor rgb="FFBDD7EE"/>
      </patternFill>
    </fill>
    <fill>
      <patternFill patternType="solid">
        <fgColor rgb="FFCCFFFF"/>
        <bgColor rgb="FFFFE994"/>
      </patternFill>
    </fill>
    <fill>
      <patternFill patternType="solid">
        <fgColor rgb="FFCCFFFF"/>
        <bgColor rgb="FFFFDE59"/>
      </patternFill>
    </fill>
    <fill>
      <patternFill patternType="solid">
        <fgColor rgb="FFCCFFFF"/>
        <bgColor rgb="FFFFD320"/>
      </patternFill>
    </fill>
    <fill>
      <patternFill patternType="solid">
        <fgColor rgb="FFCCFFCC"/>
        <bgColor rgb="FFFFCCCC"/>
      </patternFill>
    </fill>
    <fill>
      <patternFill patternType="solid">
        <fgColor rgb="FFCCFFCC"/>
        <bgColor rgb="FFFFE699"/>
      </patternFill>
    </fill>
    <fill>
      <patternFill patternType="solid">
        <fgColor rgb="FFCCFFCC"/>
        <bgColor indexed="64"/>
      </patternFill>
    </fill>
    <fill>
      <patternFill patternType="solid">
        <fgColor rgb="FFCCFFCC"/>
        <bgColor rgb="FFBDD7EE"/>
      </patternFill>
    </fill>
    <fill>
      <patternFill patternType="solid">
        <fgColor theme="0"/>
        <bgColor rgb="FFBDD7EE"/>
      </patternFill>
    </fill>
    <fill>
      <patternFill patternType="solid">
        <fgColor theme="0"/>
        <bgColor rgb="FFFF420E"/>
      </patternFill>
    </fill>
    <fill>
      <patternFill patternType="solid">
        <fgColor theme="0"/>
        <bgColor rgb="FFF2F2F2"/>
      </patternFill>
    </fill>
    <fill>
      <patternFill patternType="solid">
        <fgColor rgb="FFB1F3F5"/>
        <bgColor rgb="FFFFCCCC"/>
      </patternFill>
    </fill>
  </fills>
  <borders count="41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</borders>
  <cellStyleXfs count="20">
    <xf numFmtId="0" fontId="0" fillId="0" borderId="0"/>
    <xf numFmtId="0" fontId="1" fillId="2" borderId="0"/>
    <xf numFmtId="0" fontId="1" fillId="3" borderId="0"/>
    <xf numFmtId="0" fontId="2" fillId="4" borderId="0"/>
    <xf numFmtId="0" fontId="2" fillId="0" borderId="0"/>
    <xf numFmtId="0" fontId="3" fillId="5" borderId="0"/>
    <xf numFmtId="0" fontId="4" fillId="6" borderId="0"/>
    <xf numFmtId="0" fontId="5" fillId="0" borderId="0"/>
    <xf numFmtId="0" fontId="6" fillId="7" borderId="0"/>
    <xf numFmtId="0" fontId="7" fillId="0" borderId="0">
      <alignment horizontal="center" textRotation="90"/>
    </xf>
    <xf numFmtId="0" fontId="7" fillId="0" borderId="0">
      <alignment horizontal="center"/>
    </xf>
    <xf numFmtId="0" fontId="8" fillId="0" borderId="0"/>
    <xf numFmtId="0" fontId="9" fillId="0" borderId="0"/>
    <xf numFmtId="0" fontId="10" fillId="8" borderId="0"/>
    <xf numFmtId="0" fontId="11" fillId="0" borderId="0"/>
    <xf numFmtId="177" fontId="11" fillId="0" borderId="0"/>
    <xf numFmtId="0" fontId="37" fillId="0" borderId="0"/>
    <xf numFmtId="0" fontId="37" fillId="0" borderId="0"/>
    <xf numFmtId="0" fontId="3" fillId="0" borderId="0"/>
    <xf numFmtId="164" fontId="12" fillId="0" borderId="0"/>
  </cellStyleXfs>
  <cellXfs count="589">
    <xf numFmtId="0" fontId="0" fillId="0" borderId="0" xfId="0"/>
    <xf numFmtId="0" fontId="8" fillId="0" borderId="0" xfId="0" applyFont="1"/>
    <xf numFmtId="0" fontId="13" fillId="0" borderId="0" xfId="0" applyFont="1"/>
    <xf numFmtId="0" fontId="20" fillId="0" borderId="0" xfId="19" applyNumberFormat="1" applyFont="1"/>
    <xf numFmtId="0" fontId="21" fillId="0" borderId="0" xfId="19" applyNumberFormat="1" applyFont="1"/>
    <xf numFmtId="0" fontId="22" fillId="0" borderId="0" xfId="19" applyNumberFormat="1" applyFont="1"/>
    <xf numFmtId="0" fontId="27" fillId="0" borderId="0" xfId="19" applyNumberFormat="1" applyFont="1"/>
    <xf numFmtId="0" fontId="29" fillId="0" borderId="0" xfId="19" applyNumberFormat="1" applyFont="1"/>
    <xf numFmtId="0" fontId="29" fillId="0" borderId="0" xfId="0" applyFont="1"/>
    <xf numFmtId="2" fontId="8" fillId="0" borderId="0" xfId="0" applyNumberFormat="1" applyFont="1" applyAlignment="1">
      <alignment horizontal="center"/>
    </xf>
    <xf numFmtId="0" fontId="28" fillId="0" borderId="0" xfId="19" applyNumberFormat="1" applyFont="1"/>
    <xf numFmtId="0" fontId="30" fillId="0" borderId="0" xfId="19" applyNumberFormat="1" applyFont="1"/>
    <xf numFmtId="0" fontId="31" fillId="0" borderId="0" xfId="19" applyNumberFormat="1" applyFont="1"/>
    <xf numFmtId="0" fontId="0" fillId="16" borderId="0" xfId="0" applyFill="1"/>
    <xf numFmtId="0" fontId="13" fillId="9" borderId="0" xfId="0" applyFont="1" applyFill="1" applyAlignment="1">
      <alignment horizontal="center"/>
    </xf>
    <xf numFmtId="0" fontId="8" fillId="0" borderId="25" xfId="0" applyFont="1" applyBorder="1"/>
    <xf numFmtId="0" fontId="13" fillId="16" borderId="25" xfId="19" applyNumberFormat="1" applyFont="1" applyFill="1" applyBorder="1" applyAlignment="1">
      <alignment horizontal="center"/>
    </xf>
    <xf numFmtId="0" fontId="13" fillId="16" borderId="25" xfId="19" applyNumberFormat="1" applyFont="1" applyFill="1" applyBorder="1" applyAlignment="1" applyProtection="1">
      <alignment horizontal="center"/>
      <protection locked="0"/>
    </xf>
    <xf numFmtId="0" fontId="13" fillId="9" borderId="25" xfId="19" applyNumberFormat="1" applyFont="1" applyFill="1" applyBorder="1" applyAlignment="1" applyProtection="1">
      <alignment horizontal="center"/>
      <protection locked="0"/>
    </xf>
    <xf numFmtId="0" fontId="8" fillId="0" borderId="0" xfId="19" applyNumberFormat="1" applyFont="1" applyAlignment="1">
      <alignment horizontal="center"/>
    </xf>
    <xf numFmtId="0" fontId="13" fillId="42" borderId="25" xfId="19" applyNumberFormat="1" applyFont="1" applyFill="1" applyBorder="1" applyAlignment="1" applyProtection="1">
      <alignment horizontal="center"/>
      <protection locked="0"/>
    </xf>
    <xf numFmtId="0" fontId="13" fillId="16" borderId="30" xfId="19" applyNumberFormat="1" applyFont="1" applyFill="1" applyBorder="1" applyAlignment="1">
      <alignment horizontal="center"/>
    </xf>
    <xf numFmtId="0" fontId="13" fillId="16" borderId="27" xfId="19" applyNumberFormat="1" applyFont="1" applyFill="1" applyBorder="1" applyAlignment="1">
      <alignment horizontal="center"/>
    </xf>
    <xf numFmtId="0" fontId="13" fillId="16" borderId="11" xfId="19" applyNumberFormat="1" applyFont="1" applyFill="1" applyBorder="1" applyAlignment="1" applyProtection="1">
      <alignment horizontal="center"/>
      <protection locked="0"/>
    </xf>
    <xf numFmtId="0" fontId="13" fillId="16" borderId="31" xfId="19" applyNumberFormat="1" applyFont="1" applyFill="1" applyBorder="1" applyAlignment="1" applyProtection="1">
      <alignment horizontal="center"/>
      <protection locked="0"/>
    </xf>
    <xf numFmtId="0" fontId="13" fillId="16" borderId="27" xfId="19" applyNumberFormat="1" applyFont="1" applyFill="1" applyBorder="1" applyAlignment="1" applyProtection="1">
      <alignment horizontal="center"/>
      <protection locked="0"/>
    </xf>
    <xf numFmtId="0" fontId="13" fillId="16" borderId="32" xfId="19" applyNumberFormat="1" applyFont="1" applyFill="1" applyBorder="1" applyAlignment="1" applyProtection="1">
      <alignment horizontal="center"/>
      <protection locked="0"/>
    </xf>
    <xf numFmtId="0" fontId="13" fillId="16" borderId="33" xfId="19" applyNumberFormat="1" applyFont="1" applyFill="1" applyBorder="1" applyAlignment="1" applyProtection="1">
      <alignment horizontal="center"/>
      <protection locked="0"/>
    </xf>
    <xf numFmtId="0" fontId="19" fillId="42" borderId="33" xfId="19" applyNumberFormat="1" applyFont="1" applyFill="1" applyBorder="1" applyAlignment="1" applyProtection="1">
      <alignment horizontal="center"/>
      <protection locked="0"/>
    </xf>
    <xf numFmtId="0" fontId="13" fillId="44" borderId="25" xfId="19" applyNumberFormat="1" applyFont="1" applyFill="1" applyBorder="1" applyAlignment="1">
      <alignment horizontal="center"/>
    </xf>
    <xf numFmtId="0" fontId="8" fillId="45" borderId="25" xfId="19" applyNumberFormat="1" applyFont="1" applyFill="1" applyBorder="1"/>
    <xf numFmtId="0" fontId="41" fillId="45" borderId="25" xfId="19" applyNumberFormat="1" applyFont="1" applyFill="1" applyBorder="1"/>
    <xf numFmtId="0" fontId="13" fillId="17" borderId="25" xfId="19" applyNumberFormat="1" applyFont="1" applyFill="1" applyBorder="1" applyAlignment="1" applyProtection="1">
      <alignment horizontal="center"/>
      <protection locked="0"/>
    </xf>
    <xf numFmtId="0" fontId="8" fillId="45" borderId="25" xfId="19" applyNumberFormat="1" applyFont="1" applyFill="1" applyBorder="1" applyAlignment="1">
      <alignment horizontal="center"/>
    </xf>
    <xf numFmtId="0" fontId="13" fillId="42" borderId="25" xfId="19" applyNumberFormat="1" applyFont="1" applyFill="1" applyBorder="1" applyAlignment="1">
      <alignment horizontal="center"/>
    </xf>
    <xf numFmtId="0" fontId="0" fillId="55" borderId="0" xfId="0" applyFill="1"/>
    <xf numFmtId="0" fontId="13" fillId="55" borderId="25" xfId="19" applyNumberFormat="1" applyFont="1" applyFill="1" applyBorder="1" applyAlignment="1">
      <alignment horizontal="center"/>
    </xf>
    <xf numFmtId="0" fontId="13" fillId="55" borderId="25" xfId="19" applyNumberFormat="1" applyFont="1" applyFill="1" applyBorder="1" applyAlignment="1" applyProtection="1">
      <alignment horizontal="center"/>
      <protection locked="0"/>
    </xf>
    <xf numFmtId="0" fontId="13" fillId="55" borderId="11" xfId="19" applyNumberFormat="1" applyFont="1" applyFill="1" applyBorder="1" applyAlignment="1" applyProtection="1">
      <alignment horizontal="center"/>
      <protection locked="0"/>
    </xf>
    <xf numFmtId="0" fontId="13" fillId="55" borderId="30" xfId="19" applyNumberFormat="1" applyFont="1" applyFill="1" applyBorder="1" applyAlignment="1">
      <alignment horizontal="center"/>
    </xf>
    <xf numFmtId="0" fontId="19" fillId="55" borderId="33" xfId="19" applyNumberFormat="1" applyFont="1" applyFill="1" applyBorder="1" applyAlignment="1" applyProtection="1">
      <alignment horizontal="center"/>
      <protection locked="0"/>
    </xf>
    <xf numFmtId="0" fontId="13" fillId="55" borderId="27" xfId="19" applyNumberFormat="1" applyFont="1" applyFill="1" applyBorder="1" applyAlignment="1" applyProtection="1">
      <alignment horizontal="center"/>
      <protection locked="0"/>
    </xf>
    <xf numFmtId="0" fontId="13" fillId="56" borderId="25" xfId="19" applyNumberFormat="1" applyFont="1" applyFill="1" applyBorder="1" applyAlignment="1" applyProtection="1">
      <alignment horizontal="center"/>
      <protection locked="0"/>
    </xf>
    <xf numFmtId="0" fontId="13" fillId="55" borderId="32" xfId="19" applyNumberFormat="1" applyFont="1" applyFill="1" applyBorder="1" applyAlignment="1" applyProtection="1">
      <alignment horizontal="center"/>
      <protection locked="0"/>
    </xf>
    <xf numFmtId="0" fontId="8" fillId="58" borderId="0" xfId="19" applyNumberFormat="1" applyFont="1" applyFill="1" applyAlignment="1">
      <alignment horizontal="center"/>
    </xf>
    <xf numFmtId="0" fontId="13" fillId="55" borderId="27" xfId="19" applyNumberFormat="1" applyFont="1" applyFill="1" applyBorder="1" applyAlignment="1">
      <alignment horizontal="center"/>
    </xf>
    <xf numFmtId="0" fontId="13" fillId="55" borderId="31" xfId="19" applyNumberFormat="1" applyFont="1" applyFill="1" applyBorder="1" applyAlignment="1" applyProtection="1">
      <alignment horizontal="center"/>
      <protection locked="0"/>
    </xf>
    <xf numFmtId="0" fontId="13" fillId="55" borderId="33" xfId="19" applyNumberFormat="1" applyFont="1" applyFill="1" applyBorder="1" applyAlignment="1" applyProtection="1">
      <alignment horizontal="center"/>
      <protection locked="0"/>
    </xf>
    <xf numFmtId="0" fontId="8" fillId="58" borderId="25" xfId="19" applyNumberFormat="1" applyFont="1" applyFill="1" applyBorder="1"/>
    <xf numFmtId="0" fontId="8" fillId="58" borderId="25" xfId="19" applyNumberFormat="1" applyFont="1" applyFill="1" applyBorder="1" applyAlignment="1">
      <alignment horizontal="center"/>
    </xf>
    <xf numFmtId="0" fontId="41" fillId="58" borderId="25" xfId="19" applyNumberFormat="1" applyFont="1" applyFill="1" applyBorder="1"/>
    <xf numFmtId="0" fontId="13" fillId="60" borderId="25" xfId="19" applyNumberFormat="1" applyFont="1" applyFill="1" applyBorder="1" applyAlignment="1" applyProtection="1">
      <alignment horizontal="center"/>
      <protection locked="0"/>
    </xf>
    <xf numFmtId="0" fontId="0" fillId="64" borderId="0" xfId="0" applyFill="1"/>
    <xf numFmtId="0" fontId="13" fillId="7" borderId="0" xfId="0" applyFont="1" applyFill="1" applyAlignment="1">
      <alignment horizontal="center"/>
    </xf>
    <xf numFmtId="0" fontId="13" fillId="64" borderId="25" xfId="19" applyNumberFormat="1" applyFont="1" applyFill="1" applyBorder="1" applyAlignment="1">
      <alignment horizontal="center"/>
    </xf>
    <xf numFmtId="0" fontId="13" fillId="64" borderId="25" xfId="19" applyNumberFormat="1" applyFont="1" applyFill="1" applyBorder="1" applyAlignment="1" applyProtection="1">
      <alignment horizontal="center"/>
      <protection locked="0"/>
    </xf>
    <xf numFmtId="0" fontId="13" fillId="64" borderId="11" xfId="19" applyNumberFormat="1" applyFont="1" applyFill="1" applyBorder="1" applyAlignment="1" applyProtection="1">
      <alignment horizontal="center"/>
      <protection locked="0"/>
    </xf>
    <xf numFmtId="0" fontId="13" fillId="64" borderId="30" xfId="19" applyNumberFormat="1" applyFont="1" applyFill="1" applyBorder="1" applyAlignment="1">
      <alignment horizontal="center"/>
    </xf>
    <xf numFmtId="0" fontId="19" fillId="64" borderId="33" xfId="19" applyNumberFormat="1" applyFont="1" applyFill="1" applyBorder="1" applyAlignment="1" applyProtection="1">
      <alignment horizontal="center"/>
      <protection locked="0"/>
    </xf>
    <xf numFmtId="0" fontId="13" fillId="64" borderId="27" xfId="19" applyNumberFormat="1" applyFont="1" applyFill="1" applyBorder="1" applyAlignment="1" applyProtection="1">
      <alignment horizontal="center"/>
      <protection locked="0"/>
    </xf>
    <xf numFmtId="0" fontId="13" fillId="7" borderId="25" xfId="19" applyNumberFormat="1" applyFont="1" applyFill="1" applyBorder="1" applyAlignment="1" applyProtection="1">
      <alignment horizontal="center"/>
      <protection locked="0"/>
    </xf>
    <xf numFmtId="0" fontId="13" fillId="64" borderId="32" xfId="19" applyNumberFormat="1" applyFont="1" applyFill="1" applyBorder="1" applyAlignment="1" applyProtection="1">
      <alignment horizontal="center"/>
      <protection locked="0"/>
    </xf>
    <xf numFmtId="0" fontId="8" fillId="66" borderId="0" xfId="19" applyNumberFormat="1" applyFont="1" applyFill="1" applyAlignment="1">
      <alignment horizontal="center"/>
    </xf>
    <xf numFmtId="0" fontId="13" fillId="64" borderId="27" xfId="19" applyNumberFormat="1" applyFont="1" applyFill="1" applyBorder="1" applyAlignment="1">
      <alignment horizontal="center"/>
    </xf>
    <xf numFmtId="0" fontId="13" fillId="64" borderId="31" xfId="19" applyNumberFormat="1" applyFont="1" applyFill="1" applyBorder="1" applyAlignment="1" applyProtection="1">
      <alignment horizontal="center"/>
      <protection locked="0"/>
    </xf>
    <xf numFmtId="0" fontId="13" fillId="64" borderId="33" xfId="19" applyNumberFormat="1" applyFont="1" applyFill="1" applyBorder="1" applyAlignment="1" applyProtection="1">
      <alignment horizontal="center"/>
      <protection locked="0"/>
    </xf>
    <xf numFmtId="0" fontId="8" fillId="66" borderId="25" xfId="19" applyNumberFormat="1" applyFont="1" applyFill="1" applyBorder="1"/>
    <xf numFmtId="0" fontId="8" fillId="66" borderId="25" xfId="19" applyNumberFormat="1" applyFont="1" applyFill="1" applyBorder="1" applyAlignment="1">
      <alignment horizontal="center"/>
    </xf>
    <xf numFmtId="0" fontId="41" fillId="66" borderId="25" xfId="19" applyNumberFormat="1" applyFont="1" applyFill="1" applyBorder="1"/>
    <xf numFmtId="0" fontId="13" fillId="67" borderId="25" xfId="19" applyNumberFormat="1" applyFont="1" applyFill="1" applyBorder="1" applyAlignment="1" applyProtection="1">
      <alignment horizontal="center"/>
      <protection locked="0"/>
    </xf>
    <xf numFmtId="0" fontId="13" fillId="17" borderId="25" xfId="19" applyNumberFormat="1" applyFont="1" applyFill="1" applyBorder="1" applyAlignment="1">
      <alignment horizontal="center"/>
    </xf>
    <xf numFmtId="164" fontId="13" fillId="0" borderId="0" xfId="19" applyFont="1"/>
    <xf numFmtId="164" fontId="8" fillId="0" borderId="0" xfId="19" applyFont="1"/>
    <xf numFmtId="164" fontId="8" fillId="0" borderId="0" xfId="19" applyFont="1" applyAlignment="1">
      <alignment horizontal="center"/>
    </xf>
    <xf numFmtId="165" fontId="8" fillId="0" borderId="0" xfId="19" applyNumberFormat="1" applyFont="1" applyAlignment="1">
      <alignment horizontal="center"/>
    </xf>
    <xf numFmtId="166" fontId="8" fillId="0" borderId="0" xfId="19" applyNumberFormat="1" applyFont="1"/>
    <xf numFmtId="167" fontId="13" fillId="0" borderId="0" xfId="19" applyNumberFormat="1" applyFont="1" applyAlignment="1">
      <alignment horizontal="center"/>
    </xf>
    <xf numFmtId="167" fontId="8" fillId="0" borderId="0" xfId="19" applyNumberFormat="1" applyFont="1" applyAlignment="1">
      <alignment horizontal="center"/>
    </xf>
    <xf numFmtId="164" fontId="13" fillId="9" borderId="0" xfId="19" applyFont="1" applyFill="1"/>
    <xf numFmtId="168" fontId="13" fillId="10" borderId="0" xfId="19" applyNumberFormat="1" applyFont="1" applyFill="1" applyAlignment="1">
      <alignment horizontal="center"/>
    </xf>
    <xf numFmtId="165" fontId="13" fillId="10" borderId="0" xfId="19" applyNumberFormat="1" applyFont="1" applyFill="1" applyAlignment="1">
      <alignment horizontal="center"/>
    </xf>
    <xf numFmtId="168" fontId="13" fillId="0" borderId="0" xfId="19" applyNumberFormat="1" applyFont="1" applyAlignment="1">
      <alignment horizontal="center"/>
    </xf>
    <xf numFmtId="168" fontId="13" fillId="0" borderId="2" xfId="19" applyNumberFormat="1" applyFont="1" applyBorder="1" applyAlignment="1">
      <alignment horizontal="center"/>
    </xf>
    <xf numFmtId="164" fontId="8" fillId="0" borderId="2" xfId="19" applyFont="1" applyBorder="1" applyAlignment="1">
      <alignment horizontal="center"/>
    </xf>
    <xf numFmtId="168" fontId="13" fillId="0" borderId="9" xfId="19" applyNumberFormat="1" applyFont="1" applyBorder="1" applyAlignment="1">
      <alignment horizontal="center"/>
    </xf>
    <xf numFmtId="168" fontId="13" fillId="0" borderId="10" xfId="19" applyNumberFormat="1" applyFont="1" applyBorder="1" applyAlignment="1">
      <alignment horizontal="center"/>
    </xf>
    <xf numFmtId="168" fontId="13" fillId="0" borderId="11" xfId="19" applyNumberFormat="1" applyFont="1" applyBorder="1" applyAlignment="1">
      <alignment horizontal="center"/>
    </xf>
    <xf numFmtId="168" fontId="13" fillId="0" borderId="12" xfId="19" applyNumberFormat="1" applyFont="1" applyBorder="1" applyAlignment="1">
      <alignment horizontal="center"/>
    </xf>
    <xf numFmtId="168" fontId="13" fillId="0" borderId="14" xfId="19" applyNumberFormat="1" applyFont="1" applyBorder="1" applyAlignment="1">
      <alignment horizontal="center"/>
    </xf>
    <xf numFmtId="165" fontId="13" fillId="0" borderId="15" xfId="19" applyNumberFormat="1" applyFont="1" applyBorder="1" applyAlignment="1">
      <alignment horizontal="center"/>
    </xf>
    <xf numFmtId="168" fontId="13" fillId="0" borderId="16" xfId="19" applyNumberFormat="1" applyFont="1" applyBorder="1" applyAlignment="1">
      <alignment horizontal="center"/>
    </xf>
    <xf numFmtId="168" fontId="13" fillId="0" borderId="15" xfId="19" applyNumberFormat="1" applyFont="1" applyBorder="1" applyAlignment="1">
      <alignment horizontal="center"/>
    </xf>
    <xf numFmtId="166" fontId="8" fillId="0" borderId="17" xfId="19" applyNumberFormat="1" applyFont="1" applyBorder="1" applyAlignment="1">
      <alignment horizontal="center"/>
    </xf>
    <xf numFmtId="167" fontId="13" fillId="0" borderId="18" xfId="19" applyNumberFormat="1" applyFont="1" applyBorder="1" applyAlignment="1">
      <alignment horizontal="center"/>
    </xf>
    <xf numFmtId="165" fontId="8" fillId="0" borderId="18" xfId="19" applyNumberFormat="1" applyFont="1" applyBorder="1" applyAlignment="1">
      <alignment horizontal="center"/>
    </xf>
    <xf numFmtId="167" fontId="8" fillId="0" borderId="18" xfId="19" applyNumberFormat="1" applyFont="1" applyBorder="1" applyAlignment="1">
      <alignment horizontal="center"/>
    </xf>
    <xf numFmtId="165" fontId="13" fillId="0" borderId="18" xfId="19" applyNumberFormat="1" applyFont="1" applyBorder="1" applyAlignment="1">
      <alignment horizontal="center"/>
    </xf>
    <xf numFmtId="165" fontId="8" fillId="0" borderId="19" xfId="19" applyNumberFormat="1" applyFont="1" applyBorder="1" applyAlignment="1">
      <alignment horizontal="center"/>
    </xf>
    <xf numFmtId="164" fontId="8" fillId="0" borderId="18" xfId="19" applyFont="1" applyBorder="1" applyAlignment="1">
      <alignment horizontal="center"/>
    </xf>
    <xf numFmtId="165" fontId="8" fillId="0" borderId="20" xfId="19" applyNumberFormat="1" applyFont="1" applyBorder="1"/>
    <xf numFmtId="166" fontId="13" fillId="11" borderId="9" xfId="19" applyNumberFormat="1" applyFont="1" applyFill="1" applyBorder="1"/>
    <xf numFmtId="165" fontId="8" fillId="12" borderId="7" xfId="19" applyNumberFormat="1" applyFont="1" applyFill="1" applyBorder="1"/>
    <xf numFmtId="165" fontId="8" fillId="11" borderId="7" xfId="19" applyNumberFormat="1" applyFont="1" applyFill="1" applyBorder="1" applyProtection="1">
      <protection locked="0"/>
    </xf>
    <xf numFmtId="164" fontId="8" fillId="11" borderId="7" xfId="19" applyFont="1" applyFill="1" applyBorder="1" applyAlignment="1" applyProtection="1">
      <alignment horizontal="center"/>
      <protection locked="0"/>
    </xf>
    <xf numFmtId="165" fontId="8" fillId="11" borderId="7" xfId="19" applyNumberFormat="1" applyFont="1" applyFill="1" applyBorder="1" applyAlignment="1" applyProtection="1">
      <alignment horizontal="center"/>
      <protection locked="0"/>
    </xf>
    <xf numFmtId="165" fontId="13" fillId="11" borderId="7" xfId="19" applyNumberFormat="1" applyFont="1" applyFill="1" applyBorder="1"/>
    <xf numFmtId="165" fontId="8" fillId="11" borderId="7" xfId="19" applyNumberFormat="1" applyFont="1" applyFill="1" applyBorder="1"/>
    <xf numFmtId="166" fontId="13" fillId="11" borderId="7" xfId="19" applyNumberFormat="1" applyFont="1" applyFill="1" applyBorder="1" applyAlignment="1">
      <alignment horizontal="center"/>
    </xf>
    <xf numFmtId="167" fontId="13" fillId="12" borderId="7" xfId="19" applyNumberFormat="1" applyFont="1" applyFill="1" applyBorder="1" applyAlignment="1">
      <alignment horizontal="center"/>
    </xf>
    <xf numFmtId="165" fontId="13" fillId="12" borderId="7" xfId="19" applyNumberFormat="1" applyFont="1" applyFill="1" applyBorder="1" applyAlignment="1" applyProtection="1">
      <alignment horizontal="center"/>
      <protection locked="0"/>
    </xf>
    <xf numFmtId="167" fontId="13" fillId="12" borderId="7" xfId="19" applyNumberFormat="1" applyFont="1" applyFill="1" applyBorder="1" applyAlignment="1" applyProtection="1">
      <alignment horizontal="center"/>
      <protection locked="0"/>
    </xf>
    <xf numFmtId="164" fontId="13" fillId="12" borderId="7" xfId="19" applyFont="1" applyFill="1" applyBorder="1" applyAlignment="1" applyProtection="1">
      <alignment horizontal="center"/>
      <protection locked="0"/>
    </xf>
    <xf numFmtId="166" fontId="13" fillId="0" borderId="9" xfId="19" applyNumberFormat="1" applyFont="1" applyBorder="1"/>
    <xf numFmtId="165" fontId="8" fillId="13" borderId="7" xfId="19" applyNumberFormat="1" applyFont="1" applyFill="1" applyBorder="1"/>
    <xf numFmtId="165" fontId="8" fillId="13" borderId="7" xfId="19" applyNumberFormat="1" applyFont="1" applyFill="1" applyBorder="1" applyProtection="1">
      <protection locked="0"/>
    </xf>
    <xf numFmtId="164" fontId="8" fillId="13" borderId="7" xfId="19" applyFont="1" applyFill="1" applyBorder="1" applyAlignment="1" applyProtection="1">
      <alignment horizontal="center"/>
      <protection locked="0"/>
    </xf>
    <xf numFmtId="165" fontId="8" fillId="13" borderId="7" xfId="19" applyNumberFormat="1" applyFont="1" applyFill="1" applyBorder="1" applyAlignment="1" applyProtection="1">
      <alignment horizontal="center"/>
      <protection locked="0"/>
    </xf>
    <xf numFmtId="165" fontId="13" fillId="14" borderId="7" xfId="19" applyNumberFormat="1" applyFont="1" applyFill="1" applyBorder="1"/>
    <xf numFmtId="165" fontId="8" fillId="15" borderId="7" xfId="19" applyNumberFormat="1" applyFont="1" applyFill="1" applyBorder="1"/>
    <xf numFmtId="165" fontId="8" fillId="16" borderId="7" xfId="19" applyNumberFormat="1" applyFont="1" applyFill="1" applyBorder="1"/>
    <xf numFmtId="166" fontId="13" fillId="0" borderId="7" xfId="19" applyNumberFormat="1" applyFont="1" applyBorder="1" applyAlignment="1">
      <alignment horizontal="center"/>
    </xf>
    <xf numFmtId="167" fontId="13" fillId="16" borderId="7" xfId="19" applyNumberFormat="1" applyFont="1" applyFill="1" applyBorder="1" applyAlignment="1">
      <alignment horizontal="center"/>
    </xf>
    <xf numFmtId="165" fontId="13" fillId="16" borderId="7" xfId="19" applyNumberFormat="1" applyFont="1" applyFill="1" applyBorder="1" applyAlignment="1" applyProtection="1">
      <alignment horizontal="center"/>
      <protection locked="0"/>
    </xf>
    <xf numFmtId="167" fontId="13" fillId="16" borderId="7" xfId="19" applyNumberFormat="1" applyFont="1" applyFill="1" applyBorder="1" applyAlignment="1" applyProtection="1">
      <alignment horizontal="center"/>
      <protection locked="0"/>
    </xf>
    <xf numFmtId="164" fontId="13" fillId="16" borderId="7" xfId="19" applyFont="1" applyFill="1" applyBorder="1" applyAlignment="1" applyProtection="1">
      <alignment horizontal="center"/>
      <protection locked="0"/>
    </xf>
    <xf numFmtId="165" fontId="8" fillId="0" borderId="7" xfId="19" applyNumberFormat="1" applyFont="1" applyBorder="1"/>
    <xf numFmtId="165" fontId="14" fillId="13" borderId="7" xfId="19" applyNumberFormat="1" applyFont="1" applyFill="1" applyBorder="1"/>
    <xf numFmtId="165" fontId="8" fillId="13" borderId="7" xfId="19" applyNumberFormat="1" applyFont="1" applyFill="1" applyBorder="1" applyAlignment="1">
      <alignment horizontal="center"/>
    </xf>
    <xf numFmtId="165" fontId="13" fillId="0" borderId="0" xfId="19" applyNumberFormat="1" applyFont="1"/>
    <xf numFmtId="166" fontId="13" fillId="0" borderId="0" xfId="19" applyNumberFormat="1" applyFont="1"/>
    <xf numFmtId="169" fontId="13" fillId="0" borderId="0" xfId="19" applyNumberFormat="1" applyFont="1"/>
    <xf numFmtId="170" fontId="8" fillId="0" borderId="0" xfId="19" applyNumberFormat="1" applyFont="1"/>
    <xf numFmtId="169" fontId="8" fillId="0" borderId="0" xfId="19" applyNumberFormat="1" applyFont="1"/>
    <xf numFmtId="165" fontId="13" fillId="0" borderId="21" xfId="19" applyNumberFormat="1" applyFont="1" applyBorder="1" applyAlignment="1">
      <alignment horizontal="center"/>
    </xf>
    <xf numFmtId="168" fontId="13" fillId="0" borderId="21" xfId="19" applyNumberFormat="1" applyFont="1" applyBorder="1" applyAlignment="1">
      <alignment horizontal="center"/>
    </xf>
    <xf numFmtId="168" fontId="13" fillId="0" borderId="22" xfId="19" applyNumberFormat="1" applyFont="1" applyBorder="1" applyAlignment="1">
      <alignment horizontal="center"/>
    </xf>
    <xf numFmtId="166" fontId="8" fillId="0" borderId="23" xfId="19" applyNumberFormat="1" applyFont="1" applyBorder="1" applyAlignment="1">
      <alignment horizontal="center"/>
    </xf>
    <xf numFmtId="171" fontId="13" fillId="0" borderId="9" xfId="19" applyNumberFormat="1" applyFont="1" applyBorder="1"/>
    <xf numFmtId="171" fontId="13" fillId="0" borderId="0" xfId="19" applyNumberFormat="1" applyFont="1"/>
    <xf numFmtId="165" fontId="15" fillId="13" borderId="7" xfId="19" applyNumberFormat="1" applyFont="1" applyFill="1" applyBorder="1" applyProtection="1">
      <protection locked="0"/>
    </xf>
    <xf numFmtId="165" fontId="13" fillId="9" borderId="0" xfId="19" applyNumberFormat="1" applyFont="1" applyFill="1"/>
    <xf numFmtId="165" fontId="8" fillId="0" borderId="0" xfId="19" applyNumberFormat="1" applyFont="1"/>
    <xf numFmtId="165" fontId="0" fillId="0" borderId="0" xfId="19" applyNumberFormat="1" applyFont="1"/>
    <xf numFmtId="164" fontId="8" fillId="9" borderId="0" xfId="19" applyFont="1" applyFill="1"/>
    <xf numFmtId="165" fontId="8" fillId="16" borderId="0" xfId="19" applyNumberFormat="1" applyFont="1" applyFill="1"/>
    <xf numFmtId="164" fontId="8" fillId="16" borderId="0" xfId="19" applyFont="1" applyFill="1"/>
    <xf numFmtId="167" fontId="13" fillId="11" borderId="7" xfId="19" applyNumberFormat="1" applyFont="1" applyFill="1" applyBorder="1" applyAlignment="1">
      <alignment horizontal="center"/>
    </xf>
    <xf numFmtId="165" fontId="13" fillId="9" borderId="7" xfId="19" applyNumberFormat="1" applyFont="1" applyFill="1" applyBorder="1" applyAlignment="1" applyProtection="1">
      <alignment horizontal="center"/>
      <protection locked="0"/>
    </xf>
    <xf numFmtId="167" fontId="13" fillId="11" borderId="7" xfId="19" applyNumberFormat="1" applyFont="1" applyFill="1" applyBorder="1" applyAlignment="1" applyProtection="1">
      <alignment horizontal="center"/>
      <protection locked="0"/>
    </xf>
    <xf numFmtId="165" fontId="13" fillId="11" borderId="7" xfId="19" applyNumberFormat="1" applyFont="1" applyFill="1" applyBorder="1" applyAlignment="1" applyProtection="1">
      <alignment horizontal="center"/>
      <protection locked="0"/>
    </xf>
    <xf numFmtId="164" fontId="13" fillId="11" borderId="7" xfId="19" applyFont="1" applyFill="1" applyBorder="1" applyAlignment="1" applyProtection="1">
      <alignment horizontal="center"/>
      <protection locked="0"/>
    </xf>
    <xf numFmtId="165" fontId="8" fillId="9" borderId="0" xfId="19" applyNumberFormat="1" applyFont="1" applyFill="1"/>
    <xf numFmtId="165" fontId="13" fillId="13" borderId="7" xfId="19" applyNumberFormat="1" applyFont="1" applyFill="1" applyBorder="1"/>
    <xf numFmtId="164" fontId="8" fillId="16" borderId="0" xfId="19" applyFont="1" applyFill="1" applyAlignment="1">
      <alignment horizontal="center"/>
    </xf>
    <xf numFmtId="165" fontId="14" fillId="16" borderId="7" xfId="19" applyNumberFormat="1" applyFont="1" applyFill="1" applyBorder="1"/>
    <xf numFmtId="165" fontId="8" fillId="0" borderId="7" xfId="19" applyNumberFormat="1" applyFont="1" applyBorder="1" applyProtection="1">
      <protection locked="0"/>
    </xf>
    <xf numFmtId="164" fontId="8" fillId="0" borderId="7" xfId="19" applyFont="1" applyBorder="1" applyAlignment="1" applyProtection="1">
      <alignment horizontal="center"/>
      <protection locked="0"/>
    </xf>
    <xf numFmtId="165" fontId="8" fillId="0" borderId="7" xfId="19" applyNumberFormat="1" applyFont="1" applyBorder="1" applyAlignment="1" applyProtection="1">
      <alignment horizontal="center"/>
      <protection locked="0"/>
    </xf>
    <xf numFmtId="165" fontId="13" fillId="0" borderId="7" xfId="19" applyNumberFormat="1" applyFont="1" applyBorder="1"/>
    <xf numFmtId="165" fontId="8" fillId="0" borderId="24" xfId="19" applyNumberFormat="1" applyFont="1" applyBorder="1"/>
    <xf numFmtId="167" fontId="13" fillId="17" borderId="7" xfId="19" applyNumberFormat="1" applyFont="1" applyFill="1" applyBorder="1" applyAlignment="1">
      <alignment horizontal="center"/>
    </xf>
    <xf numFmtId="165" fontId="13" fillId="17" borderId="7" xfId="19" applyNumberFormat="1" applyFont="1" applyFill="1" applyBorder="1" applyAlignment="1" applyProtection="1">
      <alignment horizontal="center"/>
      <protection locked="0"/>
    </xf>
    <xf numFmtId="167" fontId="13" fillId="17" borderId="7" xfId="19" applyNumberFormat="1" applyFont="1" applyFill="1" applyBorder="1" applyAlignment="1" applyProtection="1">
      <alignment horizontal="center"/>
      <protection locked="0"/>
    </xf>
    <xf numFmtId="164" fontId="13" fillId="17" borderId="7" xfId="19" applyFont="1" applyFill="1" applyBorder="1" applyAlignment="1" applyProtection="1">
      <alignment horizontal="center"/>
      <protection locked="0"/>
    </xf>
    <xf numFmtId="165" fontId="8" fillId="17" borderId="7" xfId="19" applyNumberFormat="1" applyFont="1" applyFill="1" applyBorder="1"/>
    <xf numFmtId="167" fontId="13" fillId="16" borderId="25" xfId="19" applyNumberFormat="1" applyFont="1" applyFill="1" applyBorder="1" applyAlignment="1" applyProtection="1">
      <alignment horizontal="center"/>
      <protection locked="0"/>
    </xf>
    <xf numFmtId="167" fontId="13" fillId="16" borderId="26" xfId="19" applyNumberFormat="1" applyFont="1" applyFill="1" applyBorder="1" applyAlignment="1" applyProtection="1">
      <alignment horizontal="center"/>
      <protection locked="0"/>
    </xf>
    <xf numFmtId="172" fontId="13" fillId="0" borderId="0" xfId="19" applyNumberFormat="1" applyFont="1"/>
    <xf numFmtId="167" fontId="14" fillId="0" borderId="0" xfId="19" applyNumberFormat="1" applyFont="1" applyAlignment="1">
      <alignment horizontal="center"/>
    </xf>
    <xf numFmtId="164" fontId="14" fillId="0" borderId="0" xfId="19" applyFont="1" applyAlignment="1">
      <alignment horizontal="center"/>
    </xf>
    <xf numFmtId="173" fontId="14" fillId="0" borderId="0" xfId="19" applyNumberFormat="1" applyFont="1" applyAlignment="1">
      <alignment horizontal="center"/>
    </xf>
    <xf numFmtId="173" fontId="8" fillId="0" borderId="0" xfId="19" applyNumberFormat="1" applyFont="1" applyAlignment="1">
      <alignment horizontal="center"/>
    </xf>
    <xf numFmtId="174" fontId="13" fillId="0" borderId="0" xfId="19" applyNumberFormat="1" applyFont="1"/>
    <xf numFmtId="175" fontId="8" fillId="0" borderId="0" xfId="19" applyNumberFormat="1" applyFont="1"/>
    <xf numFmtId="176" fontId="8" fillId="0" borderId="0" xfId="19" applyNumberFormat="1" applyFont="1" applyAlignment="1">
      <alignment horizontal="center"/>
    </xf>
    <xf numFmtId="174" fontId="13" fillId="0" borderId="0" xfId="19" applyNumberFormat="1" applyFont="1" applyAlignment="1">
      <alignment horizontal="center"/>
    </xf>
    <xf numFmtId="174" fontId="13" fillId="0" borderId="2" xfId="19" applyNumberFormat="1" applyFont="1" applyBorder="1" applyAlignment="1">
      <alignment horizontal="center"/>
    </xf>
    <xf numFmtId="174" fontId="13" fillId="0" borderId="9" xfId="19" applyNumberFormat="1" applyFont="1" applyBorder="1" applyAlignment="1">
      <alignment horizontal="center"/>
    </xf>
    <xf numFmtId="168" fontId="13" fillId="0" borderId="25" xfId="19" applyNumberFormat="1" applyFont="1" applyBorder="1" applyAlignment="1">
      <alignment horizontal="center"/>
    </xf>
    <xf numFmtId="168" fontId="13" fillId="9" borderId="25" xfId="19" applyNumberFormat="1" applyFont="1" applyFill="1" applyBorder="1" applyAlignment="1">
      <alignment horizontal="center"/>
    </xf>
    <xf numFmtId="165" fontId="13" fillId="0" borderId="25" xfId="19" applyNumberFormat="1" applyFont="1" applyBorder="1" applyAlignment="1">
      <alignment horizontal="center"/>
    </xf>
    <xf numFmtId="175" fontId="8" fillId="0" borderId="25" xfId="19" applyNumberFormat="1" applyFont="1" applyBorder="1" applyAlignment="1">
      <alignment horizontal="center"/>
    </xf>
    <xf numFmtId="167" fontId="13" fillId="0" borderId="25" xfId="19" applyNumberFormat="1" applyFont="1" applyBorder="1" applyAlignment="1">
      <alignment horizontal="center"/>
    </xf>
    <xf numFmtId="165" fontId="8" fillId="0" borderId="25" xfId="19" applyNumberFormat="1" applyFont="1" applyBorder="1" applyAlignment="1">
      <alignment horizontal="center"/>
    </xf>
    <xf numFmtId="167" fontId="8" fillId="0" borderId="25" xfId="19" applyNumberFormat="1" applyFont="1" applyBorder="1" applyAlignment="1">
      <alignment horizontal="center"/>
    </xf>
    <xf numFmtId="176" fontId="8" fillId="0" borderId="25" xfId="19" applyNumberFormat="1" applyFont="1" applyBorder="1" applyAlignment="1">
      <alignment horizontal="center"/>
    </xf>
    <xf numFmtId="164" fontId="8" fillId="0" borderId="25" xfId="19" applyFont="1" applyBorder="1" applyAlignment="1">
      <alignment horizontal="center"/>
    </xf>
    <xf numFmtId="165" fontId="8" fillId="0" borderId="25" xfId="19" applyNumberFormat="1" applyFont="1" applyBorder="1"/>
    <xf numFmtId="175" fontId="13" fillId="11" borderId="9" xfId="19" applyNumberFormat="1" applyFont="1" applyFill="1" applyBorder="1"/>
    <xf numFmtId="165" fontId="8" fillId="12" borderId="25" xfId="19" applyNumberFormat="1" applyFont="1" applyFill="1" applyBorder="1"/>
    <xf numFmtId="165" fontId="8" fillId="11" borderId="25" xfId="19" applyNumberFormat="1" applyFont="1" applyFill="1" applyBorder="1" applyProtection="1">
      <protection locked="0"/>
    </xf>
    <xf numFmtId="164" fontId="8" fillId="11" borderId="25" xfId="19" applyFont="1" applyFill="1" applyBorder="1" applyAlignment="1" applyProtection="1">
      <alignment horizontal="center"/>
      <protection locked="0"/>
    </xf>
    <xf numFmtId="165" fontId="8" fillId="11" borderId="25" xfId="19" applyNumberFormat="1" applyFont="1" applyFill="1" applyBorder="1" applyAlignment="1" applyProtection="1">
      <alignment horizontal="center"/>
      <protection locked="0"/>
    </xf>
    <xf numFmtId="165" fontId="13" fillId="11" borderId="25" xfId="19" applyNumberFormat="1" applyFont="1" applyFill="1" applyBorder="1"/>
    <xf numFmtId="165" fontId="8" fillId="11" borderId="25" xfId="19" applyNumberFormat="1" applyFont="1" applyFill="1" applyBorder="1"/>
    <xf numFmtId="175" fontId="13" fillId="11" borderId="25" xfId="19" applyNumberFormat="1" applyFont="1" applyFill="1" applyBorder="1" applyAlignment="1">
      <alignment horizontal="center"/>
    </xf>
    <xf numFmtId="167" fontId="13" fillId="12" borderId="25" xfId="19" applyNumberFormat="1" applyFont="1" applyFill="1" applyBorder="1" applyAlignment="1">
      <alignment horizontal="center"/>
    </xf>
    <xf numFmtId="165" fontId="13" fillId="12" borderId="25" xfId="19" applyNumberFormat="1" applyFont="1" applyFill="1" applyBorder="1" applyAlignment="1" applyProtection="1">
      <alignment horizontal="center"/>
      <protection locked="0"/>
    </xf>
    <xf numFmtId="167" fontId="13" fillId="12" borderId="25" xfId="19" applyNumberFormat="1" applyFont="1" applyFill="1" applyBorder="1" applyAlignment="1" applyProtection="1">
      <alignment horizontal="center"/>
      <protection locked="0"/>
    </xf>
    <xf numFmtId="176" fontId="13" fillId="12" borderId="25" xfId="19" applyNumberFormat="1" applyFont="1" applyFill="1" applyBorder="1" applyAlignment="1" applyProtection="1">
      <alignment horizontal="center"/>
      <protection locked="0"/>
    </xf>
    <xf numFmtId="165" fontId="13" fillId="57" borderId="25" xfId="19" applyNumberFormat="1" applyFont="1" applyFill="1" applyBorder="1" applyAlignment="1" applyProtection="1">
      <alignment horizontal="center"/>
      <protection locked="0"/>
    </xf>
    <xf numFmtId="164" fontId="13" fillId="12" borderId="25" xfId="19" applyFont="1" applyFill="1" applyBorder="1" applyAlignment="1" applyProtection="1">
      <alignment horizontal="center"/>
      <protection locked="0"/>
    </xf>
    <xf numFmtId="175" fontId="13" fillId="0" borderId="9" xfId="19" applyNumberFormat="1" applyFont="1" applyBorder="1"/>
    <xf numFmtId="165" fontId="8" fillId="61" borderId="25" xfId="19" applyNumberFormat="1" applyFont="1" applyFill="1" applyBorder="1"/>
    <xf numFmtId="165" fontId="8" fillId="56" borderId="25" xfId="19" applyNumberFormat="1" applyFont="1" applyFill="1" applyBorder="1"/>
    <xf numFmtId="165" fontId="8" fillId="61" borderId="25" xfId="19" applyNumberFormat="1" applyFont="1" applyFill="1" applyBorder="1" applyProtection="1">
      <protection locked="0"/>
    </xf>
    <xf numFmtId="165" fontId="8" fillId="56" borderId="25" xfId="19" applyNumberFormat="1" applyFont="1" applyFill="1" applyBorder="1" applyProtection="1">
      <protection locked="0"/>
    </xf>
    <xf numFmtId="164" fontId="8" fillId="61" borderId="25" xfId="19" applyFont="1" applyFill="1" applyBorder="1" applyAlignment="1" applyProtection="1">
      <alignment horizontal="center"/>
      <protection locked="0"/>
    </xf>
    <xf numFmtId="165" fontId="8" fillId="61" borderId="25" xfId="19" applyNumberFormat="1" applyFont="1" applyFill="1" applyBorder="1" applyAlignment="1" applyProtection="1">
      <alignment horizontal="center"/>
      <protection locked="0"/>
    </xf>
    <xf numFmtId="165" fontId="13" fillId="14" borderId="25" xfId="19" applyNumberFormat="1" applyFont="1" applyFill="1" applyBorder="1"/>
    <xf numFmtId="165" fontId="8" fillId="62" borderId="25" xfId="19" applyNumberFormat="1" applyFont="1" applyFill="1" applyBorder="1"/>
    <xf numFmtId="165" fontId="8" fillId="52" borderId="25" xfId="19" applyNumberFormat="1" applyFont="1" applyFill="1" applyBorder="1"/>
    <xf numFmtId="165" fontId="8" fillId="53" borderId="25" xfId="19" applyNumberFormat="1" applyFont="1" applyFill="1" applyBorder="1"/>
    <xf numFmtId="175" fontId="13" fillId="0" borderId="25" xfId="19" applyNumberFormat="1" applyFont="1" applyBorder="1" applyAlignment="1">
      <alignment horizontal="center"/>
    </xf>
    <xf numFmtId="167" fontId="13" fillId="64" borderId="25" xfId="19" applyNumberFormat="1" applyFont="1" applyFill="1" applyBorder="1" applyAlignment="1">
      <alignment horizontal="center"/>
    </xf>
    <xf numFmtId="165" fontId="13" fillId="64" borderId="25" xfId="19" applyNumberFormat="1" applyFont="1" applyFill="1" applyBorder="1" applyAlignment="1" applyProtection="1">
      <alignment horizontal="center"/>
      <protection locked="0"/>
    </xf>
    <xf numFmtId="167" fontId="13" fillId="64" borderId="25" xfId="19" applyNumberFormat="1" applyFont="1" applyFill="1" applyBorder="1" applyAlignment="1" applyProtection="1">
      <alignment horizontal="center"/>
      <protection locked="0"/>
    </xf>
    <xf numFmtId="176" fontId="13" fillId="64" borderId="25" xfId="19" applyNumberFormat="1" applyFont="1" applyFill="1" applyBorder="1" applyAlignment="1" applyProtection="1">
      <alignment horizontal="center"/>
      <protection locked="0"/>
    </xf>
    <xf numFmtId="165" fontId="13" fillId="7" borderId="25" xfId="19" applyNumberFormat="1" applyFont="1" applyFill="1" applyBorder="1" applyAlignment="1" applyProtection="1">
      <alignment horizontal="center"/>
      <protection locked="0"/>
    </xf>
    <xf numFmtId="164" fontId="13" fillId="64" borderId="25" xfId="19" applyFont="1" applyFill="1" applyBorder="1" applyAlignment="1" applyProtection="1">
      <alignment horizontal="center"/>
      <protection locked="0"/>
    </xf>
    <xf numFmtId="167" fontId="13" fillId="65" borderId="25" xfId="19" applyNumberFormat="1" applyFont="1" applyFill="1" applyBorder="1" applyAlignment="1">
      <alignment horizontal="center"/>
    </xf>
    <xf numFmtId="165" fontId="14" fillId="61" borderId="25" xfId="19" applyNumberFormat="1" applyFont="1" applyFill="1" applyBorder="1"/>
    <xf numFmtId="176" fontId="13" fillId="7" borderId="25" xfId="19" applyNumberFormat="1" applyFont="1" applyFill="1" applyBorder="1" applyAlignment="1" applyProtection="1">
      <alignment horizontal="center"/>
      <protection locked="0"/>
    </xf>
    <xf numFmtId="165" fontId="8" fillId="56" borderId="25" xfId="19" applyNumberFormat="1" applyFont="1" applyFill="1" applyBorder="1" applyAlignment="1">
      <alignment horizontal="right"/>
    </xf>
    <xf numFmtId="165" fontId="31" fillId="0" borderId="0" xfId="19" applyNumberFormat="1" applyFont="1"/>
    <xf numFmtId="175" fontId="13" fillId="0" borderId="0" xfId="19" applyNumberFormat="1" applyFont="1"/>
    <xf numFmtId="176" fontId="13" fillId="0" borderId="0" xfId="19" applyNumberFormat="1" applyFont="1"/>
    <xf numFmtId="174" fontId="13" fillId="0" borderId="22" xfId="19" applyNumberFormat="1" applyFont="1" applyBorder="1" applyAlignment="1">
      <alignment horizontal="center"/>
    </xf>
    <xf numFmtId="174" fontId="13" fillId="0" borderId="25" xfId="19" applyNumberFormat="1" applyFont="1" applyBorder="1" applyAlignment="1">
      <alignment horizontal="center"/>
    </xf>
    <xf numFmtId="176" fontId="13" fillId="0" borderId="25" xfId="19" applyNumberFormat="1" applyFont="1" applyBorder="1" applyAlignment="1">
      <alignment horizontal="center"/>
    </xf>
    <xf numFmtId="175" fontId="13" fillId="0" borderId="25" xfId="19" applyNumberFormat="1" applyFont="1" applyBorder="1"/>
    <xf numFmtId="165" fontId="8" fillId="54" borderId="25" xfId="19" applyNumberFormat="1" applyFont="1" applyFill="1" applyBorder="1"/>
    <xf numFmtId="177" fontId="8" fillId="56" borderId="25" xfId="19" applyNumberFormat="1" applyFont="1" applyFill="1" applyBorder="1" applyProtection="1">
      <protection locked="0"/>
    </xf>
    <xf numFmtId="165" fontId="8" fillId="58" borderId="25" xfId="19" applyNumberFormat="1" applyFont="1" applyFill="1" applyBorder="1" applyProtection="1">
      <protection locked="0"/>
    </xf>
    <xf numFmtId="165" fontId="15" fillId="61" borderId="25" xfId="19" applyNumberFormat="1" applyFont="1" applyFill="1" applyBorder="1" applyProtection="1">
      <protection locked="0"/>
    </xf>
    <xf numFmtId="165" fontId="31" fillId="9" borderId="0" xfId="19" applyNumberFormat="1" applyFont="1" applyFill="1"/>
    <xf numFmtId="176" fontId="8" fillId="0" borderId="0" xfId="19" applyNumberFormat="1" applyFont="1"/>
    <xf numFmtId="175" fontId="8" fillId="0" borderId="23" xfId="19" applyNumberFormat="1" applyFont="1" applyBorder="1" applyAlignment="1">
      <alignment horizontal="center"/>
    </xf>
    <xf numFmtId="176" fontId="13" fillId="0" borderId="18" xfId="19" applyNumberFormat="1" applyFont="1" applyBorder="1" applyAlignment="1">
      <alignment horizontal="center"/>
    </xf>
    <xf numFmtId="164" fontId="8" fillId="0" borderId="25" xfId="19" applyFont="1" applyBorder="1"/>
    <xf numFmtId="165" fontId="8" fillId="58" borderId="25" xfId="19" applyNumberFormat="1" applyFont="1" applyFill="1" applyBorder="1"/>
    <xf numFmtId="167" fontId="8" fillId="66" borderId="0" xfId="19" applyNumberFormat="1" applyFont="1" applyFill="1" applyAlignment="1">
      <alignment horizontal="center"/>
    </xf>
    <xf numFmtId="164" fontId="8" fillId="66" borderId="0" xfId="19" applyFont="1" applyFill="1" applyAlignment="1">
      <alignment horizontal="center"/>
    </xf>
    <xf numFmtId="165" fontId="8" fillId="42" borderId="0" xfId="19" applyNumberFormat="1" applyFont="1" applyFill="1"/>
    <xf numFmtId="176" fontId="8" fillId="42" borderId="0" xfId="19" applyNumberFormat="1" applyFont="1" applyFill="1"/>
    <xf numFmtId="164" fontId="8" fillId="42" borderId="0" xfId="19" applyFont="1" applyFill="1"/>
    <xf numFmtId="175" fontId="13" fillId="11" borderId="7" xfId="19" applyNumberFormat="1" applyFont="1" applyFill="1" applyBorder="1" applyAlignment="1">
      <alignment horizontal="center"/>
    </xf>
    <xf numFmtId="165" fontId="13" fillId="57" borderId="7" xfId="19" applyNumberFormat="1" applyFont="1" applyFill="1" applyBorder="1" applyAlignment="1" applyProtection="1">
      <alignment horizontal="center"/>
      <protection locked="0"/>
    </xf>
    <xf numFmtId="167" fontId="13" fillId="59" borderId="7" xfId="19" applyNumberFormat="1" applyFont="1" applyFill="1" applyBorder="1" applyAlignment="1" applyProtection="1">
      <alignment horizontal="center"/>
      <protection locked="0"/>
    </xf>
    <xf numFmtId="176" fontId="13" fillId="59" borderId="7" xfId="19" applyNumberFormat="1" applyFont="1" applyFill="1" applyBorder="1" applyAlignment="1" applyProtection="1">
      <alignment horizontal="center"/>
      <protection locked="0"/>
    </xf>
    <xf numFmtId="165" fontId="13" fillId="59" borderId="7" xfId="19" applyNumberFormat="1" applyFont="1" applyFill="1" applyBorder="1" applyAlignment="1" applyProtection="1">
      <alignment horizontal="center"/>
      <protection locked="0"/>
    </xf>
    <xf numFmtId="175" fontId="13" fillId="9" borderId="25" xfId="19" applyNumberFormat="1" applyFont="1" applyFill="1" applyBorder="1"/>
    <xf numFmtId="165" fontId="39" fillId="64" borderId="25" xfId="19" applyNumberFormat="1" applyFont="1" applyFill="1" applyBorder="1" applyAlignment="1" applyProtection="1">
      <alignment horizontal="center"/>
      <protection locked="0"/>
    </xf>
    <xf numFmtId="164" fontId="8" fillId="66" borderId="0" xfId="19" applyFont="1" applyFill="1"/>
    <xf numFmtId="165" fontId="8" fillId="63" borderId="25" xfId="19" applyNumberFormat="1" applyFont="1" applyFill="1" applyBorder="1"/>
    <xf numFmtId="178" fontId="13" fillId="64" borderId="25" xfId="19" applyNumberFormat="1" applyFont="1" applyFill="1" applyBorder="1" applyAlignment="1" applyProtection="1">
      <alignment horizontal="center"/>
      <protection locked="0"/>
    </xf>
    <xf numFmtId="165" fontId="35" fillId="0" borderId="0" xfId="19" applyNumberFormat="1" applyFont="1"/>
    <xf numFmtId="165" fontId="42" fillId="0" borderId="0" xfId="19" applyNumberFormat="1" applyFont="1"/>
    <xf numFmtId="178" fontId="8" fillId="0" borderId="0" xfId="19" applyNumberFormat="1" applyFont="1"/>
    <xf numFmtId="175" fontId="13" fillId="46" borderId="25" xfId="19" applyNumberFormat="1" applyFont="1" applyFill="1" applyBorder="1"/>
    <xf numFmtId="165" fontId="19" fillId="64" borderId="25" xfId="19" applyNumberFormat="1" applyFont="1" applyFill="1" applyBorder="1" applyAlignment="1" applyProtection="1">
      <alignment horizontal="center"/>
      <protection locked="0"/>
    </xf>
    <xf numFmtId="164" fontId="8" fillId="64" borderId="25" xfId="19" applyFont="1" applyFill="1" applyBorder="1" applyAlignment="1">
      <alignment horizontal="center"/>
    </xf>
    <xf numFmtId="165" fontId="40" fillId="53" borderId="25" xfId="19" applyNumberFormat="1" applyFont="1" applyFill="1" applyBorder="1"/>
    <xf numFmtId="164" fontId="8" fillId="66" borderId="25" xfId="19" applyFont="1" applyFill="1" applyBorder="1"/>
    <xf numFmtId="165" fontId="8" fillId="66" borderId="25" xfId="19" applyNumberFormat="1" applyFont="1" applyFill="1" applyBorder="1"/>
    <xf numFmtId="164" fontId="41" fillId="66" borderId="34" xfId="19" applyFont="1" applyFill="1" applyBorder="1" applyAlignment="1">
      <alignment horizontal="center"/>
    </xf>
    <xf numFmtId="165" fontId="13" fillId="64" borderId="25" xfId="19" applyNumberFormat="1" applyFont="1" applyFill="1" applyBorder="1" applyAlignment="1" applyProtection="1">
      <alignment horizontal="center" vertical="center"/>
      <protection locked="0"/>
    </xf>
    <xf numFmtId="165" fontId="8" fillId="0" borderId="25" xfId="19" applyNumberFormat="1" applyFont="1" applyBorder="1" applyProtection="1">
      <protection locked="0"/>
    </xf>
    <xf numFmtId="164" fontId="8" fillId="0" borderId="25" xfId="19" applyFont="1" applyBorder="1" applyAlignment="1" applyProtection="1">
      <alignment horizontal="center"/>
      <protection locked="0"/>
    </xf>
    <xf numFmtId="165" fontId="8" fillId="0" borderId="25" xfId="19" applyNumberFormat="1" applyFont="1" applyBorder="1" applyAlignment="1" applyProtection="1">
      <alignment horizontal="center"/>
      <protection locked="0"/>
    </xf>
    <xf numFmtId="165" fontId="13" fillId="0" borderId="25" xfId="19" applyNumberFormat="1" applyFont="1" applyBorder="1"/>
    <xf numFmtId="167" fontId="13" fillId="67" borderId="25" xfId="19" applyNumberFormat="1" applyFont="1" applyFill="1" applyBorder="1" applyAlignment="1">
      <alignment horizontal="center"/>
    </xf>
    <xf numFmtId="165" fontId="13" fillId="67" borderId="25" xfId="19" applyNumberFormat="1" applyFont="1" applyFill="1" applyBorder="1" applyAlignment="1" applyProtection="1">
      <alignment horizontal="center"/>
      <protection locked="0"/>
    </xf>
    <xf numFmtId="167" fontId="13" fillId="67" borderId="25" xfId="19" applyNumberFormat="1" applyFont="1" applyFill="1" applyBorder="1" applyAlignment="1" applyProtection="1">
      <alignment horizontal="center"/>
      <protection locked="0"/>
    </xf>
    <xf numFmtId="176" fontId="13" fillId="67" borderId="25" xfId="19" applyNumberFormat="1" applyFont="1" applyFill="1" applyBorder="1" applyAlignment="1" applyProtection="1">
      <alignment horizontal="center"/>
      <protection locked="0"/>
    </xf>
    <xf numFmtId="164" fontId="13" fillId="67" borderId="25" xfId="19" applyFont="1" applyFill="1" applyBorder="1" applyAlignment="1" applyProtection="1">
      <alignment horizontal="center"/>
      <protection locked="0"/>
    </xf>
    <xf numFmtId="165" fontId="8" fillId="17" borderId="25" xfId="19" applyNumberFormat="1" applyFont="1" applyFill="1" applyBorder="1"/>
    <xf numFmtId="175" fontId="13" fillId="11" borderId="25" xfId="19" applyNumberFormat="1" applyFont="1" applyFill="1" applyBorder="1"/>
    <xf numFmtId="167" fontId="13" fillId="11" borderId="25" xfId="19" applyNumberFormat="1" applyFont="1" applyFill="1" applyBorder="1" applyAlignment="1">
      <alignment horizontal="center"/>
    </xf>
    <xf numFmtId="165" fontId="13" fillId="11" borderId="25" xfId="19" applyNumberFormat="1" applyFont="1" applyFill="1" applyBorder="1" applyAlignment="1" applyProtection="1">
      <alignment horizontal="center"/>
      <protection locked="0"/>
    </xf>
    <xf numFmtId="176" fontId="13" fillId="11" borderId="25" xfId="19" applyNumberFormat="1" applyFont="1" applyFill="1" applyBorder="1" applyAlignment="1" applyProtection="1">
      <alignment horizontal="center"/>
      <protection locked="0"/>
    </xf>
    <xf numFmtId="167" fontId="13" fillId="11" borderId="25" xfId="19" applyNumberFormat="1" applyFont="1" applyFill="1" applyBorder="1" applyAlignment="1" applyProtection="1">
      <alignment horizontal="center"/>
      <protection locked="0"/>
    </xf>
    <xf numFmtId="164" fontId="34" fillId="0" borderId="0" xfId="19" applyFont="1" applyAlignment="1">
      <alignment horizontal="center"/>
    </xf>
    <xf numFmtId="164" fontId="36" fillId="0" borderId="0" xfId="19" applyFont="1" applyAlignment="1">
      <alignment horizontal="center"/>
    </xf>
    <xf numFmtId="179" fontId="8" fillId="0" borderId="0" xfId="19" applyNumberFormat="1" applyFont="1" applyAlignment="1">
      <alignment horizontal="center"/>
    </xf>
    <xf numFmtId="164" fontId="16" fillId="0" borderId="0" xfId="19" applyFont="1"/>
    <xf numFmtId="166" fontId="16" fillId="0" borderId="0" xfId="19" applyNumberFormat="1" applyFont="1"/>
    <xf numFmtId="170" fontId="13" fillId="18" borderId="0" xfId="19" applyNumberFormat="1" applyFont="1" applyFill="1" applyAlignment="1">
      <alignment horizontal="center"/>
    </xf>
    <xf numFmtId="166" fontId="16" fillId="18" borderId="0" xfId="19" applyNumberFormat="1" applyFont="1" applyFill="1"/>
    <xf numFmtId="164" fontId="8" fillId="18" borderId="0" xfId="19" applyFont="1" applyFill="1"/>
    <xf numFmtId="168" fontId="16" fillId="0" borderId="0" xfId="19" applyNumberFormat="1" applyFont="1" applyAlignment="1">
      <alignment horizontal="center"/>
    </xf>
    <xf numFmtId="164" fontId="13" fillId="0" borderId="2" xfId="19" applyFont="1" applyBorder="1" applyAlignment="1">
      <alignment horizontal="center"/>
    </xf>
    <xf numFmtId="170" fontId="13" fillId="0" borderId="0" xfId="19" applyNumberFormat="1" applyFont="1" applyAlignment="1">
      <alignment horizontal="center"/>
    </xf>
    <xf numFmtId="168" fontId="17" fillId="0" borderId="22" xfId="19" applyNumberFormat="1" applyFont="1" applyBorder="1" applyAlignment="1">
      <alignment horizontal="center"/>
    </xf>
    <xf numFmtId="168" fontId="16" fillId="0" borderId="9" xfId="19" applyNumberFormat="1" applyFont="1" applyBorder="1" applyAlignment="1">
      <alignment horizontal="center"/>
    </xf>
    <xf numFmtId="169" fontId="8" fillId="0" borderId="20" xfId="19" applyNumberFormat="1" applyFont="1" applyBorder="1"/>
    <xf numFmtId="166" fontId="16" fillId="0" borderId="23" xfId="19" applyNumberFormat="1" applyFont="1" applyBorder="1" applyAlignment="1">
      <alignment horizontal="center"/>
    </xf>
    <xf numFmtId="166" fontId="17" fillId="11" borderId="9" xfId="19" applyNumberFormat="1" applyFont="1" applyFill="1" applyBorder="1"/>
    <xf numFmtId="169" fontId="8" fillId="11" borderId="7" xfId="19" applyNumberFormat="1" applyFont="1" applyFill="1" applyBorder="1"/>
    <xf numFmtId="170" fontId="8" fillId="11" borderId="7" xfId="19" applyNumberFormat="1" applyFont="1" applyFill="1" applyBorder="1"/>
    <xf numFmtId="166" fontId="17" fillId="11" borderId="7" xfId="19" applyNumberFormat="1" applyFont="1" applyFill="1" applyBorder="1" applyAlignment="1">
      <alignment horizontal="center"/>
    </xf>
    <xf numFmtId="166" fontId="17" fillId="0" borderId="9" xfId="19" applyNumberFormat="1" applyFont="1" applyBorder="1"/>
    <xf numFmtId="165" fontId="8" fillId="10" borderId="7" xfId="19" applyNumberFormat="1" applyFont="1" applyFill="1" applyBorder="1" applyProtection="1">
      <protection locked="0"/>
    </xf>
    <xf numFmtId="164" fontId="8" fillId="10" borderId="7" xfId="19" applyFont="1" applyFill="1" applyBorder="1" applyAlignment="1" applyProtection="1">
      <alignment horizontal="center"/>
      <protection locked="0"/>
    </xf>
    <xf numFmtId="165" fontId="8" fillId="8" borderId="7" xfId="19" applyNumberFormat="1" applyFont="1" applyFill="1" applyBorder="1"/>
    <xf numFmtId="169" fontId="8" fillId="0" borderId="7" xfId="19" applyNumberFormat="1" applyFont="1" applyBorder="1"/>
    <xf numFmtId="170" fontId="8" fillId="0" borderId="7" xfId="19" applyNumberFormat="1" applyFont="1" applyBorder="1"/>
    <xf numFmtId="166" fontId="17" fillId="0" borderId="7" xfId="19" applyNumberFormat="1" applyFont="1" applyBorder="1" applyAlignment="1">
      <alignment horizontal="center"/>
    </xf>
    <xf numFmtId="167" fontId="13" fillId="0" borderId="7" xfId="19" applyNumberFormat="1" applyFont="1" applyBorder="1" applyAlignment="1">
      <alignment horizontal="center"/>
    </xf>
    <xf numFmtId="165" fontId="13" fillId="19" borderId="7" xfId="19" applyNumberFormat="1" applyFont="1" applyFill="1" applyBorder="1" applyAlignment="1" applyProtection="1">
      <alignment horizontal="center"/>
      <protection locked="0"/>
    </xf>
    <xf numFmtId="167" fontId="13" fillId="0" borderId="7" xfId="19" applyNumberFormat="1" applyFont="1" applyBorder="1" applyAlignment="1" applyProtection="1">
      <alignment horizontal="center"/>
      <protection locked="0"/>
    </xf>
    <xf numFmtId="167" fontId="13" fillId="0" borderId="11" xfId="19" applyNumberFormat="1" applyFont="1" applyBorder="1" applyAlignment="1" applyProtection="1">
      <alignment horizontal="center"/>
      <protection locked="0"/>
    </xf>
    <xf numFmtId="167" fontId="13" fillId="0" borderId="25" xfId="19" applyNumberFormat="1" applyFont="1" applyBorder="1" applyAlignment="1" applyProtection="1">
      <alignment horizontal="center"/>
      <protection locked="0"/>
    </xf>
    <xf numFmtId="167" fontId="13" fillId="0" borderId="26" xfId="19" applyNumberFormat="1" applyFont="1" applyBorder="1" applyAlignment="1" applyProtection="1">
      <alignment horizontal="center"/>
      <protection locked="0"/>
    </xf>
    <xf numFmtId="180" fontId="8" fillId="0" borderId="0" xfId="19" applyNumberFormat="1" applyFont="1" applyAlignment="1">
      <alignment horizontal="center"/>
    </xf>
    <xf numFmtId="180" fontId="8" fillId="0" borderId="0" xfId="19" applyNumberFormat="1" applyFont="1"/>
    <xf numFmtId="165" fontId="8" fillId="9" borderId="7" xfId="19" applyNumberFormat="1" applyFont="1" applyFill="1" applyBorder="1" applyProtection="1">
      <protection locked="0"/>
    </xf>
    <xf numFmtId="165" fontId="8" fillId="9" borderId="7" xfId="19" applyNumberFormat="1" applyFont="1" applyFill="1" applyBorder="1"/>
    <xf numFmtId="165" fontId="8" fillId="20" borderId="7" xfId="19" applyNumberFormat="1" applyFont="1" applyFill="1" applyBorder="1"/>
    <xf numFmtId="164" fontId="13" fillId="0" borderId="7" xfId="19" applyFont="1" applyBorder="1" applyAlignment="1" applyProtection="1">
      <alignment horizontal="center"/>
      <protection locked="0"/>
    </xf>
    <xf numFmtId="171" fontId="17" fillId="0" borderId="9" xfId="19" applyNumberFormat="1" applyFont="1" applyBorder="1"/>
    <xf numFmtId="171" fontId="17" fillId="0" borderId="0" xfId="19" applyNumberFormat="1" applyFont="1"/>
    <xf numFmtId="165" fontId="18" fillId="0" borderId="0" xfId="19" applyNumberFormat="1" applyFont="1"/>
    <xf numFmtId="180" fontId="18" fillId="0" borderId="0" xfId="19" applyNumberFormat="1" applyFont="1" applyAlignment="1">
      <alignment horizontal="center"/>
    </xf>
    <xf numFmtId="165" fontId="19" fillId="19" borderId="7" xfId="19" applyNumberFormat="1" applyFont="1" applyFill="1" applyBorder="1" applyAlignment="1" applyProtection="1">
      <alignment horizontal="center"/>
      <protection locked="0"/>
    </xf>
    <xf numFmtId="167" fontId="13" fillId="9" borderId="7" xfId="19" applyNumberFormat="1" applyFont="1" applyFill="1" applyBorder="1" applyAlignment="1">
      <alignment horizontal="center"/>
    </xf>
    <xf numFmtId="165" fontId="14" fillId="0" borderId="0" xfId="19" applyNumberFormat="1" applyFont="1"/>
    <xf numFmtId="180" fontId="14" fillId="0" borderId="0" xfId="19" applyNumberFormat="1" applyFont="1" applyAlignment="1">
      <alignment horizontal="center"/>
    </xf>
    <xf numFmtId="165" fontId="13" fillId="21" borderId="7" xfId="19" applyNumberFormat="1" applyFont="1" applyFill="1" applyBorder="1" applyAlignment="1" applyProtection="1">
      <alignment horizontal="center"/>
      <protection locked="0"/>
    </xf>
    <xf numFmtId="165" fontId="14" fillId="9" borderId="0" xfId="19" applyNumberFormat="1" applyFont="1" applyFill="1"/>
    <xf numFmtId="167" fontId="13" fillId="22" borderId="7" xfId="19" applyNumberFormat="1" applyFont="1" applyFill="1" applyBorder="1" applyAlignment="1">
      <alignment horizontal="center"/>
    </xf>
    <xf numFmtId="165" fontId="2" fillId="9" borderId="7" xfId="19" applyNumberFormat="1" applyFont="1" applyFill="1" applyBorder="1" applyAlignment="1" applyProtection="1">
      <alignment horizontal="center"/>
      <protection locked="0"/>
    </xf>
    <xf numFmtId="167" fontId="13" fillId="20" borderId="7" xfId="19" applyNumberFormat="1" applyFont="1" applyFill="1" applyBorder="1" applyAlignment="1">
      <alignment horizontal="center"/>
    </xf>
    <xf numFmtId="165" fontId="8" fillId="18" borderId="7" xfId="19" applyNumberFormat="1" applyFont="1" applyFill="1" applyBorder="1" applyProtection="1">
      <protection locked="0"/>
    </xf>
    <xf numFmtId="164" fontId="8" fillId="18" borderId="7" xfId="19" applyFont="1" applyFill="1" applyBorder="1" applyAlignment="1" applyProtection="1">
      <alignment horizontal="center"/>
      <protection locked="0"/>
    </xf>
    <xf numFmtId="165" fontId="8" fillId="23" borderId="7" xfId="19" applyNumberFormat="1" applyFont="1" applyFill="1" applyBorder="1"/>
    <xf numFmtId="172" fontId="16" fillId="0" borderId="0" xfId="19" applyNumberFormat="1" applyFont="1"/>
    <xf numFmtId="165" fontId="8" fillId="24" borderId="7" xfId="19" applyNumberFormat="1" applyFont="1" applyFill="1" applyBorder="1" applyProtection="1">
      <protection locked="0"/>
    </xf>
    <xf numFmtId="164" fontId="8" fillId="24" borderId="7" xfId="19" applyFont="1" applyFill="1" applyBorder="1" applyAlignment="1" applyProtection="1">
      <alignment horizontal="center"/>
      <protection locked="0"/>
    </xf>
    <xf numFmtId="165" fontId="8" fillId="25" borderId="7" xfId="19" applyNumberFormat="1" applyFont="1" applyFill="1" applyBorder="1"/>
    <xf numFmtId="165" fontId="8" fillId="26" borderId="7" xfId="19" applyNumberFormat="1" applyFont="1" applyFill="1" applyBorder="1"/>
    <xf numFmtId="165" fontId="8" fillId="27" borderId="7" xfId="19" applyNumberFormat="1" applyFont="1" applyFill="1" applyBorder="1"/>
    <xf numFmtId="167" fontId="13" fillId="10" borderId="7" xfId="19" applyNumberFormat="1" applyFont="1" applyFill="1" applyBorder="1" applyAlignment="1">
      <alignment horizontal="center"/>
    </xf>
    <xf numFmtId="165" fontId="13" fillId="10" borderId="7" xfId="19" applyNumberFormat="1" applyFont="1" applyFill="1" applyBorder="1" applyAlignment="1" applyProtection="1">
      <alignment horizontal="center"/>
      <protection locked="0"/>
    </xf>
    <xf numFmtId="167" fontId="13" fillId="10" borderId="7" xfId="19" applyNumberFormat="1" applyFont="1" applyFill="1" applyBorder="1" applyAlignment="1" applyProtection="1">
      <alignment horizontal="center"/>
      <protection locked="0"/>
    </xf>
    <xf numFmtId="167" fontId="13" fillId="10" borderId="11" xfId="19" applyNumberFormat="1" applyFont="1" applyFill="1" applyBorder="1" applyAlignment="1" applyProtection="1">
      <alignment horizontal="center"/>
      <protection locked="0"/>
    </xf>
    <xf numFmtId="165" fontId="8" fillId="9" borderId="7" xfId="19" applyNumberFormat="1" applyFont="1" applyFill="1" applyBorder="1" applyAlignment="1">
      <alignment horizontal="center"/>
    </xf>
    <xf numFmtId="164" fontId="13" fillId="10" borderId="7" xfId="19" applyFont="1" applyFill="1" applyBorder="1" applyAlignment="1" applyProtection="1">
      <alignment horizontal="center"/>
      <protection locked="0"/>
    </xf>
    <xf numFmtId="165" fontId="8" fillId="23" borderId="7" xfId="19" applyNumberFormat="1" applyFont="1" applyFill="1" applyBorder="1" applyProtection="1">
      <protection locked="0"/>
    </xf>
    <xf numFmtId="165" fontId="19" fillId="10" borderId="7" xfId="19" applyNumberFormat="1" applyFont="1" applyFill="1" applyBorder="1" applyAlignment="1" applyProtection="1">
      <alignment horizontal="center"/>
      <protection locked="0"/>
    </xf>
    <xf numFmtId="166" fontId="17" fillId="23" borderId="9" xfId="19" applyNumberFormat="1" applyFont="1" applyFill="1" applyBorder="1"/>
    <xf numFmtId="164" fontId="8" fillId="23" borderId="7" xfId="19" applyFont="1" applyFill="1" applyBorder="1" applyAlignment="1" applyProtection="1">
      <alignment horizontal="center"/>
      <protection locked="0"/>
    </xf>
    <xf numFmtId="169" fontId="8" fillId="23" borderId="7" xfId="19" applyNumberFormat="1" applyFont="1" applyFill="1" applyBorder="1"/>
    <xf numFmtId="170" fontId="8" fillId="23" borderId="7" xfId="19" applyNumberFormat="1" applyFont="1" applyFill="1" applyBorder="1"/>
    <xf numFmtId="166" fontId="17" fillId="23" borderId="7" xfId="19" applyNumberFormat="1" applyFont="1" applyFill="1" applyBorder="1" applyAlignment="1">
      <alignment horizontal="center"/>
    </xf>
    <xf numFmtId="167" fontId="13" fillId="23" borderId="7" xfId="19" applyNumberFormat="1" applyFont="1" applyFill="1" applyBorder="1" applyAlignment="1">
      <alignment horizontal="center"/>
    </xf>
    <xf numFmtId="165" fontId="13" fillId="23" borderId="7" xfId="19" applyNumberFormat="1" applyFont="1" applyFill="1" applyBorder="1" applyAlignment="1" applyProtection="1">
      <alignment horizontal="center"/>
      <protection locked="0"/>
    </xf>
    <xf numFmtId="167" fontId="13" fillId="23" borderId="7" xfId="19" applyNumberFormat="1" applyFont="1" applyFill="1" applyBorder="1" applyAlignment="1" applyProtection="1">
      <alignment horizontal="center"/>
      <protection locked="0"/>
    </xf>
    <xf numFmtId="167" fontId="13" fillId="10" borderId="25" xfId="19" applyNumberFormat="1" applyFont="1" applyFill="1" applyBorder="1" applyAlignment="1" applyProtection="1">
      <alignment horizontal="center"/>
      <protection locked="0"/>
    </xf>
    <xf numFmtId="167" fontId="13" fillId="10" borderId="26" xfId="19" applyNumberFormat="1" applyFont="1" applyFill="1" applyBorder="1" applyAlignment="1" applyProtection="1">
      <alignment horizontal="center"/>
      <protection locked="0"/>
    </xf>
    <xf numFmtId="165" fontId="8" fillId="28" borderId="7" xfId="19" applyNumberFormat="1" applyFont="1" applyFill="1" applyBorder="1" applyProtection="1">
      <protection locked="0"/>
    </xf>
    <xf numFmtId="164" fontId="8" fillId="28" borderId="7" xfId="19" applyFont="1" applyFill="1" applyBorder="1" applyAlignment="1" applyProtection="1">
      <alignment horizontal="center"/>
      <protection locked="0"/>
    </xf>
    <xf numFmtId="165" fontId="8" fillId="29" borderId="7" xfId="19" applyNumberFormat="1" applyFont="1" applyFill="1" applyBorder="1"/>
    <xf numFmtId="165" fontId="8" fillId="30" borderId="7" xfId="19" applyNumberFormat="1" applyFont="1" applyFill="1" applyBorder="1"/>
    <xf numFmtId="167" fontId="13" fillId="28" borderId="7" xfId="19" applyNumberFormat="1" applyFont="1" applyFill="1" applyBorder="1" applyAlignment="1">
      <alignment horizontal="center"/>
    </xf>
    <xf numFmtId="165" fontId="13" fillId="28" borderId="7" xfId="19" applyNumberFormat="1" applyFont="1" applyFill="1" applyBorder="1" applyAlignment="1" applyProtection="1">
      <alignment horizontal="center"/>
      <protection locked="0"/>
    </xf>
    <xf numFmtId="167" fontId="13" fillId="28" borderId="7" xfId="19" applyNumberFormat="1" applyFont="1" applyFill="1" applyBorder="1" applyAlignment="1" applyProtection="1">
      <alignment horizontal="center"/>
      <protection locked="0"/>
    </xf>
    <xf numFmtId="165" fontId="14" fillId="9" borderId="7" xfId="19" applyNumberFormat="1" applyFont="1" applyFill="1" applyBorder="1"/>
    <xf numFmtId="164" fontId="13" fillId="28" borderId="7" xfId="19" applyFont="1" applyFill="1" applyBorder="1" applyAlignment="1" applyProtection="1">
      <alignment horizontal="center"/>
      <protection locked="0"/>
    </xf>
    <xf numFmtId="165" fontId="13" fillId="0" borderId="7" xfId="19" applyNumberFormat="1" applyFont="1" applyBorder="1" applyAlignment="1" applyProtection="1">
      <alignment horizontal="center"/>
      <protection locked="0"/>
    </xf>
    <xf numFmtId="165" fontId="13" fillId="20" borderId="7" xfId="19" applyNumberFormat="1" applyFont="1" applyFill="1" applyBorder="1" applyAlignment="1" applyProtection="1">
      <alignment horizontal="center"/>
      <protection locked="0"/>
    </xf>
    <xf numFmtId="167" fontId="13" fillId="28" borderId="25" xfId="19" applyNumberFormat="1" applyFont="1" applyFill="1" applyBorder="1" applyAlignment="1" applyProtection="1">
      <alignment horizontal="center"/>
      <protection locked="0"/>
    </xf>
    <xf numFmtId="167" fontId="13" fillId="28" borderId="26" xfId="19" applyNumberFormat="1" applyFont="1" applyFill="1" applyBorder="1" applyAlignment="1" applyProtection="1">
      <alignment horizontal="center"/>
      <protection locked="0"/>
    </xf>
    <xf numFmtId="165" fontId="8" fillId="16" borderId="7" xfId="19" applyNumberFormat="1" applyFont="1" applyFill="1" applyBorder="1" applyProtection="1">
      <protection locked="0"/>
    </xf>
    <xf numFmtId="164" fontId="8" fillId="16" borderId="7" xfId="19" applyFont="1" applyFill="1" applyBorder="1" applyAlignment="1" applyProtection="1">
      <alignment horizontal="center"/>
      <protection locked="0"/>
    </xf>
    <xf numFmtId="165" fontId="8" fillId="16" borderId="7" xfId="19" applyNumberFormat="1" applyFont="1" applyFill="1" applyBorder="1" applyAlignment="1" applyProtection="1">
      <alignment horizontal="center"/>
      <protection locked="0"/>
    </xf>
    <xf numFmtId="167" fontId="13" fillId="27" borderId="7" xfId="19" applyNumberFormat="1" applyFont="1" applyFill="1" applyBorder="1" applyAlignment="1">
      <alignment horizontal="center"/>
    </xf>
    <xf numFmtId="167" fontId="13" fillId="27" borderId="7" xfId="19" applyNumberFormat="1" applyFont="1" applyFill="1" applyBorder="1" applyAlignment="1" applyProtection="1">
      <alignment horizontal="center"/>
      <protection locked="0"/>
    </xf>
    <xf numFmtId="165" fontId="13" fillId="27" borderId="7" xfId="19" applyNumberFormat="1" applyFont="1" applyFill="1" applyBorder="1" applyAlignment="1" applyProtection="1">
      <alignment horizontal="center"/>
      <protection locked="0"/>
    </xf>
    <xf numFmtId="164" fontId="13" fillId="27" borderId="7" xfId="19" applyFont="1" applyFill="1" applyBorder="1" applyAlignment="1" applyProtection="1">
      <alignment horizontal="center"/>
      <protection locked="0"/>
    </xf>
    <xf numFmtId="165" fontId="14" fillId="15" borderId="7" xfId="19" applyNumberFormat="1" applyFont="1" applyFill="1" applyBorder="1"/>
    <xf numFmtId="164" fontId="8" fillId="9" borderId="7" xfId="19" applyFont="1" applyFill="1" applyBorder="1" applyAlignment="1" applyProtection="1">
      <alignment horizontal="center"/>
      <protection locked="0"/>
    </xf>
    <xf numFmtId="165" fontId="8" fillId="9" borderId="7" xfId="19" applyNumberFormat="1" applyFont="1" applyFill="1" applyBorder="1" applyAlignment="1" applyProtection="1">
      <alignment horizontal="center"/>
      <protection locked="0"/>
    </xf>
    <xf numFmtId="165" fontId="20" fillId="0" borderId="0" xfId="19" applyNumberFormat="1" applyFont="1"/>
    <xf numFmtId="167" fontId="13" fillId="9" borderId="7" xfId="19" applyNumberFormat="1" applyFont="1" applyFill="1" applyBorder="1" applyAlignment="1" applyProtection="1">
      <alignment horizontal="center"/>
      <protection locked="0"/>
    </xf>
    <xf numFmtId="165" fontId="21" fillId="0" borderId="0" xfId="19" applyNumberFormat="1" applyFont="1"/>
    <xf numFmtId="164" fontId="8" fillId="17" borderId="0" xfId="19" applyFont="1" applyFill="1" applyAlignment="1">
      <alignment horizontal="center"/>
    </xf>
    <xf numFmtId="165" fontId="13" fillId="31" borderId="7" xfId="19" applyNumberFormat="1" applyFont="1" applyFill="1" applyBorder="1" applyAlignment="1" applyProtection="1">
      <alignment horizontal="center"/>
      <protection locked="0"/>
    </xf>
    <xf numFmtId="165" fontId="22" fillId="0" borderId="0" xfId="19" applyNumberFormat="1" applyFont="1"/>
    <xf numFmtId="165" fontId="20" fillId="9" borderId="0" xfId="19" applyNumberFormat="1" applyFont="1" applyFill="1"/>
    <xf numFmtId="167" fontId="13" fillId="17" borderId="25" xfId="19" applyNumberFormat="1" applyFont="1" applyFill="1" applyBorder="1" applyAlignment="1" applyProtection="1">
      <alignment horizontal="center"/>
      <protection locked="0"/>
    </xf>
    <xf numFmtId="167" fontId="13" fillId="17" borderId="26" xfId="19" applyNumberFormat="1" applyFont="1" applyFill="1" applyBorder="1" applyAlignment="1" applyProtection="1">
      <alignment horizontal="center"/>
      <protection locked="0"/>
    </xf>
    <xf numFmtId="165" fontId="23" fillId="13" borderId="7" xfId="19" applyNumberFormat="1" applyFont="1" applyFill="1" applyBorder="1"/>
    <xf numFmtId="165" fontId="13" fillId="9" borderId="25" xfId="19" applyNumberFormat="1" applyFont="1" applyFill="1" applyBorder="1" applyAlignment="1" applyProtection="1">
      <alignment horizontal="center"/>
      <protection locked="0"/>
    </xf>
    <xf numFmtId="165" fontId="8" fillId="13" borderId="25" xfId="19" applyNumberFormat="1" applyFont="1" applyFill="1" applyBorder="1"/>
    <xf numFmtId="165" fontId="8" fillId="9" borderId="25" xfId="19" applyNumberFormat="1" applyFont="1" applyFill="1" applyBorder="1"/>
    <xf numFmtId="165" fontId="8" fillId="13" borderId="25" xfId="19" applyNumberFormat="1" applyFont="1" applyFill="1" applyBorder="1" applyProtection="1">
      <protection locked="0"/>
    </xf>
    <xf numFmtId="165" fontId="8" fillId="9" borderId="25" xfId="19" applyNumberFormat="1" applyFont="1" applyFill="1" applyBorder="1" applyProtection="1">
      <protection locked="0"/>
    </xf>
    <xf numFmtId="164" fontId="8" fillId="13" borderId="25" xfId="19" applyFont="1" applyFill="1" applyBorder="1" applyAlignment="1" applyProtection="1">
      <alignment horizontal="center"/>
      <protection locked="0"/>
    </xf>
    <xf numFmtId="164" fontId="8" fillId="9" borderId="25" xfId="19" applyFont="1" applyFill="1" applyBorder="1" applyAlignment="1" applyProtection="1">
      <alignment horizontal="center"/>
      <protection locked="0"/>
    </xf>
    <xf numFmtId="165" fontId="8" fillId="13" borderId="25" xfId="19" applyNumberFormat="1" applyFont="1" applyFill="1" applyBorder="1" applyAlignment="1" applyProtection="1">
      <alignment horizontal="center"/>
      <protection locked="0"/>
    </xf>
    <xf numFmtId="165" fontId="8" fillId="15" borderId="25" xfId="19" applyNumberFormat="1" applyFont="1" applyFill="1" applyBorder="1"/>
    <xf numFmtId="165" fontId="8" fillId="16" borderId="25" xfId="19" applyNumberFormat="1" applyFont="1" applyFill="1" applyBorder="1"/>
    <xf numFmtId="167" fontId="13" fillId="16" borderId="25" xfId="19" applyNumberFormat="1" applyFont="1" applyFill="1" applyBorder="1" applyAlignment="1">
      <alignment horizontal="center"/>
    </xf>
    <xf numFmtId="165" fontId="13" fillId="16" borderId="25" xfId="19" applyNumberFormat="1" applyFont="1" applyFill="1" applyBorder="1" applyAlignment="1" applyProtection="1">
      <alignment horizontal="center"/>
      <protection locked="0"/>
    </xf>
    <xf numFmtId="164" fontId="13" fillId="16" borderId="25" xfId="19" applyFont="1" applyFill="1" applyBorder="1" applyAlignment="1" applyProtection="1">
      <alignment horizontal="center"/>
      <protection locked="0"/>
    </xf>
    <xf numFmtId="167" fontId="24" fillId="16" borderId="25" xfId="19" applyNumberFormat="1" applyFont="1" applyFill="1" applyBorder="1" applyAlignment="1">
      <alignment horizontal="center"/>
    </xf>
    <xf numFmtId="165" fontId="13" fillId="31" borderId="25" xfId="19" applyNumberFormat="1" applyFont="1" applyFill="1" applyBorder="1" applyAlignment="1" applyProtection="1">
      <alignment horizontal="center"/>
      <protection locked="0"/>
    </xf>
    <xf numFmtId="165" fontId="8" fillId="9" borderId="25" xfId="19" applyNumberFormat="1" applyFont="1" applyFill="1" applyBorder="1" applyAlignment="1">
      <alignment horizontal="center"/>
    </xf>
    <xf numFmtId="175" fontId="13" fillId="0" borderId="7" xfId="19" applyNumberFormat="1" applyFont="1" applyBorder="1" applyAlignment="1">
      <alignment horizontal="center"/>
    </xf>
    <xf numFmtId="164" fontId="8" fillId="31" borderId="7" xfId="19" applyFont="1" applyFill="1" applyBorder="1" applyAlignment="1" applyProtection="1">
      <alignment horizontal="center"/>
      <protection locked="0"/>
    </xf>
    <xf numFmtId="167" fontId="8" fillId="9" borderId="0" xfId="19" applyNumberFormat="1" applyFont="1" applyFill="1" applyAlignment="1">
      <alignment horizontal="center"/>
    </xf>
    <xf numFmtId="165" fontId="8" fillId="32" borderId="7" xfId="19" applyNumberFormat="1" applyFont="1" applyFill="1" applyBorder="1" applyProtection="1">
      <protection locked="0"/>
    </xf>
    <xf numFmtId="165" fontId="8" fillId="33" borderId="25" xfId="19" applyNumberFormat="1" applyFont="1" applyFill="1" applyBorder="1" applyProtection="1">
      <protection locked="0"/>
    </xf>
    <xf numFmtId="165" fontId="13" fillId="0" borderId="25" xfId="19" applyNumberFormat="1" applyFont="1" applyBorder="1" applyAlignment="1" applyProtection="1">
      <alignment horizontal="center"/>
      <protection locked="0"/>
    </xf>
    <xf numFmtId="165" fontId="25" fillId="9" borderId="0" xfId="19" applyNumberFormat="1" applyFont="1" applyFill="1"/>
    <xf numFmtId="165" fontId="25" fillId="0" borderId="0" xfId="19" applyNumberFormat="1" applyFont="1"/>
    <xf numFmtId="165" fontId="26" fillId="0" borderId="0" xfId="19" applyNumberFormat="1" applyFont="1"/>
    <xf numFmtId="167" fontId="13" fillId="17" borderId="25" xfId="19" applyNumberFormat="1" applyFont="1" applyFill="1" applyBorder="1" applyAlignment="1">
      <alignment horizontal="center"/>
    </xf>
    <xf numFmtId="165" fontId="13" fillId="17" borderId="25" xfId="19" applyNumberFormat="1" applyFont="1" applyFill="1" applyBorder="1" applyAlignment="1" applyProtection="1">
      <alignment horizontal="center"/>
      <protection locked="0"/>
    </xf>
    <xf numFmtId="164" fontId="13" fillId="17" borderId="25" xfId="19" applyFont="1" applyFill="1" applyBorder="1" applyAlignment="1" applyProtection="1">
      <alignment horizontal="center"/>
      <protection locked="0"/>
    </xf>
    <xf numFmtId="165" fontId="27" fillId="0" borderId="0" xfId="19" applyNumberFormat="1" applyFont="1"/>
    <xf numFmtId="165" fontId="28" fillId="0" borderId="0" xfId="19" applyNumberFormat="1" applyFont="1"/>
    <xf numFmtId="174" fontId="13" fillId="0" borderId="27" xfId="19" applyNumberFormat="1" applyFont="1" applyBorder="1" applyAlignment="1">
      <alignment horizontal="center"/>
    </xf>
    <xf numFmtId="167" fontId="13" fillId="9" borderId="25" xfId="19" applyNumberFormat="1" applyFont="1" applyFill="1" applyBorder="1" applyAlignment="1" applyProtection="1">
      <alignment horizontal="center"/>
      <protection locked="0"/>
    </xf>
    <xf numFmtId="175" fontId="13" fillId="11" borderId="27" xfId="19" applyNumberFormat="1" applyFont="1" applyFill="1" applyBorder="1"/>
    <xf numFmtId="175" fontId="13" fillId="0" borderId="27" xfId="19" applyNumberFormat="1" applyFont="1" applyBorder="1"/>
    <xf numFmtId="165" fontId="8" fillId="34" borderId="25" xfId="19" applyNumberFormat="1" applyFont="1" applyFill="1" applyBorder="1"/>
    <xf numFmtId="165" fontId="8" fillId="34" borderId="25" xfId="19" applyNumberFormat="1" applyFont="1" applyFill="1" applyBorder="1" applyProtection="1">
      <protection locked="0"/>
    </xf>
    <xf numFmtId="164" fontId="8" fillId="34" borderId="25" xfId="19" applyFont="1" applyFill="1" applyBorder="1" applyAlignment="1" applyProtection="1">
      <alignment horizontal="center"/>
      <protection locked="0"/>
    </xf>
    <xf numFmtId="165" fontId="8" fillId="34" borderId="25" xfId="19" applyNumberFormat="1" applyFont="1" applyFill="1" applyBorder="1" applyAlignment="1" applyProtection="1">
      <alignment horizontal="center"/>
      <protection locked="0"/>
    </xf>
    <xf numFmtId="167" fontId="13" fillId="35" borderId="25" xfId="19" applyNumberFormat="1" applyFont="1" applyFill="1" applyBorder="1" applyAlignment="1">
      <alignment horizontal="center"/>
    </xf>
    <xf numFmtId="165" fontId="13" fillId="35" borderId="25" xfId="19" applyNumberFormat="1" applyFont="1" applyFill="1" applyBorder="1" applyAlignment="1" applyProtection="1">
      <alignment horizontal="center"/>
      <protection locked="0"/>
    </xf>
    <xf numFmtId="167" fontId="13" fillId="35" borderId="25" xfId="19" applyNumberFormat="1" applyFont="1" applyFill="1" applyBorder="1" applyAlignment="1" applyProtection="1">
      <alignment horizontal="center"/>
      <protection locked="0"/>
    </xf>
    <xf numFmtId="164" fontId="13" fillId="35" borderId="25" xfId="19" applyFont="1" applyFill="1" applyBorder="1" applyAlignment="1" applyProtection="1">
      <alignment horizontal="center"/>
      <protection locked="0"/>
    </xf>
    <xf numFmtId="164" fontId="12" fillId="0" borderId="0" xfId="19"/>
    <xf numFmtId="167" fontId="24" fillId="35" borderId="25" xfId="19" applyNumberFormat="1" applyFont="1" applyFill="1" applyBorder="1" applyAlignment="1">
      <alignment horizontal="center"/>
    </xf>
    <xf numFmtId="174" fontId="29" fillId="0" borderId="28" xfId="19" applyNumberFormat="1" applyFont="1" applyBorder="1"/>
    <xf numFmtId="165" fontId="30" fillId="0" borderId="0" xfId="19" applyNumberFormat="1" applyFont="1"/>
    <xf numFmtId="165" fontId="29" fillId="0" borderId="0" xfId="19" applyNumberFormat="1" applyFont="1"/>
    <xf numFmtId="175" fontId="29" fillId="0" borderId="0" xfId="19" applyNumberFormat="1" applyFont="1"/>
    <xf numFmtId="174" fontId="13" fillId="0" borderId="28" xfId="19" applyNumberFormat="1" applyFont="1" applyBorder="1"/>
    <xf numFmtId="174" fontId="13" fillId="0" borderId="28" xfId="19" applyNumberFormat="1" applyFont="1" applyBorder="1" applyAlignment="1">
      <alignment horizontal="center"/>
    </xf>
    <xf numFmtId="164" fontId="8" fillId="0" borderId="29" xfId="19" applyFont="1" applyBorder="1" applyAlignment="1">
      <alignment horizontal="center"/>
    </xf>
    <xf numFmtId="164" fontId="13" fillId="36" borderId="25" xfId="19" applyFont="1" applyFill="1" applyBorder="1" applyAlignment="1" applyProtection="1">
      <alignment horizontal="center"/>
      <protection locked="0"/>
    </xf>
    <xf numFmtId="165" fontId="32" fillId="0" borderId="0" xfId="19" applyNumberFormat="1" applyFont="1"/>
    <xf numFmtId="164" fontId="13" fillId="11" borderId="25" xfId="19" applyFont="1" applyFill="1" applyBorder="1" applyAlignment="1" applyProtection="1">
      <alignment horizontal="center"/>
      <protection locked="0"/>
    </xf>
    <xf numFmtId="167" fontId="13" fillId="13" borderId="25" xfId="19" applyNumberFormat="1" applyFont="1" applyFill="1" applyBorder="1" applyAlignment="1">
      <alignment horizontal="center"/>
    </xf>
    <xf numFmtId="165" fontId="13" fillId="13" borderId="25" xfId="19" applyNumberFormat="1" applyFont="1" applyFill="1" applyBorder="1" applyAlignment="1" applyProtection="1">
      <alignment horizontal="center"/>
      <protection locked="0"/>
    </xf>
    <xf numFmtId="167" fontId="13" fillId="13" borderId="25" xfId="19" applyNumberFormat="1" applyFont="1" applyFill="1" applyBorder="1" applyAlignment="1" applyProtection="1">
      <alignment horizontal="center"/>
      <protection locked="0"/>
    </xf>
    <xf numFmtId="164" fontId="13" fillId="13" borderId="25" xfId="19" applyFont="1" applyFill="1" applyBorder="1" applyAlignment="1" applyProtection="1">
      <alignment horizontal="center"/>
      <protection locked="0"/>
    </xf>
    <xf numFmtId="167" fontId="13" fillId="9" borderId="25" xfId="19" applyNumberFormat="1" applyFont="1" applyFill="1" applyBorder="1" applyAlignment="1">
      <alignment horizontal="center"/>
    </xf>
    <xf numFmtId="165" fontId="13" fillId="43" borderId="25" xfId="19" applyNumberFormat="1" applyFont="1" applyFill="1" applyBorder="1" applyAlignment="1" applyProtection="1">
      <alignment horizontal="center"/>
      <protection locked="0"/>
    </xf>
    <xf numFmtId="165" fontId="13" fillId="37" borderId="25" xfId="19" applyNumberFormat="1" applyFont="1" applyFill="1" applyBorder="1" applyAlignment="1" applyProtection="1">
      <alignment horizontal="center"/>
      <protection locked="0"/>
    </xf>
    <xf numFmtId="170" fontId="8" fillId="0" borderId="25" xfId="19" applyNumberFormat="1" applyFont="1" applyBorder="1"/>
    <xf numFmtId="165" fontId="13" fillId="40" borderId="25" xfId="19" applyNumberFormat="1" applyFont="1" applyFill="1" applyBorder="1" applyAlignment="1" applyProtection="1">
      <alignment horizontal="center"/>
      <protection locked="0"/>
    </xf>
    <xf numFmtId="165" fontId="33" fillId="0" borderId="0" xfId="19" applyNumberFormat="1" applyFont="1"/>
    <xf numFmtId="165" fontId="13" fillId="38" borderId="25" xfId="19" applyNumberFormat="1" applyFont="1" applyFill="1" applyBorder="1"/>
    <xf numFmtId="164" fontId="8" fillId="13" borderId="25" xfId="19" applyFont="1" applyFill="1" applyBorder="1" applyAlignment="1">
      <alignment horizontal="center"/>
    </xf>
    <xf numFmtId="174" fontId="29" fillId="0" borderId="0" xfId="19" applyNumberFormat="1" applyFont="1"/>
    <xf numFmtId="176" fontId="13" fillId="16" borderId="25" xfId="19" applyNumberFormat="1" applyFont="1" applyFill="1" applyBorder="1" applyAlignment="1" applyProtection="1">
      <alignment horizontal="center"/>
      <protection locked="0"/>
    </xf>
    <xf numFmtId="167" fontId="13" fillId="37" borderId="25" xfId="19" applyNumberFormat="1" applyFont="1" applyFill="1" applyBorder="1" applyAlignment="1">
      <alignment horizontal="center"/>
    </xf>
    <xf numFmtId="165" fontId="14" fillId="13" borderId="25" xfId="19" applyNumberFormat="1" applyFont="1" applyFill="1" applyBorder="1"/>
    <xf numFmtId="176" fontId="13" fillId="9" borderId="25" xfId="19" applyNumberFormat="1" applyFont="1" applyFill="1" applyBorder="1" applyAlignment="1" applyProtection="1">
      <alignment horizontal="center"/>
      <protection locked="0"/>
    </xf>
    <xf numFmtId="165" fontId="8" fillId="9" borderId="25" xfId="19" applyNumberFormat="1" applyFont="1" applyFill="1" applyBorder="1" applyAlignment="1">
      <alignment horizontal="right"/>
    </xf>
    <xf numFmtId="177" fontId="8" fillId="9" borderId="25" xfId="19" applyNumberFormat="1" applyFont="1" applyFill="1" applyBorder="1" applyProtection="1">
      <protection locked="0"/>
    </xf>
    <xf numFmtId="165" fontId="15" fillId="13" borderId="25" xfId="19" applyNumberFormat="1" applyFont="1" applyFill="1" applyBorder="1" applyProtection="1">
      <protection locked="0"/>
    </xf>
    <xf numFmtId="165" fontId="13" fillId="42" borderId="25" xfId="19" applyNumberFormat="1" applyFont="1" applyFill="1" applyBorder="1" applyAlignment="1" applyProtection="1">
      <alignment horizontal="center"/>
      <protection locked="0"/>
    </xf>
    <xf numFmtId="176" fontId="8" fillId="16" borderId="0" xfId="19" applyNumberFormat="1" applyFont="1" applyFill="1"/>
    <xf numFmtId="176" fontId="13" fillId="11" borderId="7" xfId="19" applyNumberFormat="1" applyFont="1" applyFill="1" applyBorder="1" applyAlignment="1" applyProtection="1">
      <alignment horizontal="center"/>
      <protection locked="0"/>
    </xf>
    <xf numFmtId="165" fontId="8" fillId="42" borderId="25" xfId="19" applyNumberFormat="1" applyFont="1" applyFill="1" applyBorder="1"/>
    <xf numFmtId="176" fontId="13" fillId="42" borderId="25" xfId="19" applyNumberFormat="1" applyFont="1" applyFill="1" applyBorder="1" applyAlignment="1" applyProtection="1">
      <alignment horizontal="center"/>
      <protection locked="0"/>
    </xf>
    <xf numFmtId="165" fontId="8" fillId="40" borderId="25" xfId="19" applyNumberFormat="1" applyFont="1" applyFill="1" applyBorder="1"/>
    <xf numFmtId="165" fontId="8" fillId="40" borderId="25" xfId="19" applyNumberFormat="1" applyFont="1" applyFill="1" applyBorder="1" applyProtection="1">
      <protection locked="0"/>
    </xf>
    <xf numFmtId="165" fontId="39" fillId="39" borderId="25" xfId="19" applyNumberFormat="1" applyFont="1" applyFill="1" applyBorder="1" applyAlignment="1" applyProtection="1">
      <alignment horizontal="center"/>
      <protection locked="0"/>
    </xf>
    <xf numFmtId="165" fontId="8" fillId="41" borderId="25" xfId="19" applyNumberFormat="1" applyFont="1" applyFill="1" applyBorder="1" applyProtection="1">
      <protection locked="0"/>
    </xf>
    <xf numFmtId="165" fontId="8" fillId="23" borderId="25" xfId="19" applyNumberFormat="1" applyFont="1" applyFill="1" applyBorder="1"/>
    <xf numFmtId="165" fontId="13" fillId="44" borderId="25" xfId="19" applyNumberFormat="1" applyFont="1" applyFill="1" applyBorder="1" applyAlignment="1" applyProtection="1">
      <alignment horizontal="center"/>
      <protection locked="0"/>
    </xf>
    <xf numFmtId="178" fontId="13" fillId="16" borderId="25" xfId="19" applyNumberFormat="1" applyFont="1" applyFill="1" applyBorder="1" applyAlignment="1" applyProtection="1">
      <alignment horizontal="center"/>
      <protection locked="0"/>
    </xf>
    <xf numFmtId="178" fontId="13" fillId="42" borderId="25" xfId="19" applyNumberFormat="1" applyFont="1" applyFill="1" applyBorder="1" applyAlignment="1" applyProtection="1">
      <alignment horizontal="center"/>
      <protection locked="0"/>
    </xf>
    <xf numFmtId="165" fontId="13" fillId="13" borderId="25" xfId="19" applyNumberFormat="1" applyFont="1" applyFill="1" applyBorder="1"/>
    <xf numFmtId="165" fontId="19" fillId="42" borderId="25" xfId="19" applyNumberFormat="1" applyFont="1" applyFill="1" applyBorder="1" applyAlignment="1" applyProtection="1">
      <alignment horizontal="center"/>
      <protection locked="0"/>
    </xf>
    <xf numFmtId="164" fontId="8" fillId="16" borderId="25" xfId="19" applyFont="1" applyFill="1" applyBorder="1" applyAlignment="1">
      <alignment horizontal="center"/>
    </xf>
    <xf numFmtId="165" fontId="8" fillId="40" borderId="25" xfId="19" applyNumberFormat="1" applyFont="1" applyFill="1" applyBorder="1" applyAlignment="1" applyProtection="1">
      <alignment horizontal="center"/>
      <protection locked="0"/>
    </xf>
    <xf numFmtId="165" fontId="40" fillId="42" borderId="25" xfId="19" applyNumberFormat="1" applyFont="1" applyFill="1" applyBorder="1"/>
    <xf numFmtId="164" fontId="8" fillId="45" borderId="25" xfId="19" applyFont="1" applyFill="1" applyBorder="1"/>
    <xf numFmtId="164" fontId="41" fillId="46" borderId="34" xfId="19" applyFont="1" applyFill="1" applyBorder="1" applyAlignment="1">
      <alignment horizontal="center"/>
    </xf>
    <xf numFmtId="165" fontId="13" fillId="42" borderId="25" xfId="19" applyNumberFormat="1" applyFont="1" applyFill="1" applyBorder="1" applyAlignment="1" applyProtection="1">
      <alignment horizontal="center" vertical="center"/>
      <protection locked="0"/>
    </xf>
    <xf numFmtId="176" fontId="13" fillId="17" borderId="25" xfId="19" applyNumberFormat="1" applyFont="1" applyFill="1" applyBorder="1" applyAlignment="1" applyProtection="1">
      <alignment horizontal="center"/>
      <protection locked="0"/>
    </xf>
    <xf numFmtId="165" fontId="8" fillId="47" borderId="25" xfId="19" applyNumberFormat="1" applyFont="1" applyFill="1" applyBorder="1"/>
    <xf numFmtId="165" fontId="8" fillId="48" borderId="25" xfId="19" applyNumberFormat="1" applyFont="1" applyFill="1" applyBorder="1"/>
    <xf numFmtId="165" fontId="8" fillId="47" borderId="25" xfId="19" applyNumberFormat="1" applyFont="1" applyFill="1" applyBorder="1" applyProtection="1">
      <protection locked="0"/>
    </xf>
    <xf numFmtId="165" fontId="8" fillId="48" borderId="25" xfId="19" applyNumberFormat="1" applyFont="1" applyFill="1" applyBorder="1" applyProtection="1">
      <protection locked="0"/>
    </xf>
    <xf numFmtId="164" fontId="8" fillId="47" borderId="25" xfId="19" applyFont="1" applyFill="1" applyBorder="1" applyAlignment="1" applyProtection="1">
      <alignment horizontal="center"/>
      <protection locked="0"/>
    </xf>
    <xf numFmtId="165" fontId="8" fillId="47" borderId="25" xfId="19" applyNumberFormat="1" applyFont="1" applyFill="1" applyBorder="1" applyAlignment="1" applyProtection="1">
      <alignment horizontal="center"/>
      <protection locked="0"/>
    </xf>
    <xf numFmtId="165" fontId="8" fillId="50" borderId="25" xfId="19" applyNumberFormat="1" applyFont="1" applyFill="1" applyBorder="1"/>
    <xf numFmtId="167" fontId="13" fillId="55" borderId="25" xfId="19" applyNumberFormat="1" applyFont="1" applyFill="1" applyBorder="1" applyAlignment="1">
      <alignment horizontal="center"/>
    </xf>
    <xf numFmtId="165" fontId="13" fillId="55" borderId="25" xfId="19" applyNumberFormat="1" applyFont="1" applyFill="1" applyBorder="1" applyAlignment="1" applyProtection="1">
      <alignment horizontal="center"/>
      <protection locked="0"/>
    </xf>
    <xf numFmtId="167" fontId="13" fillId="55" borderId="25" xfId="19" applyNumberFormat="1" applyFont="1" applyFill="1" applyBorder="1" applyAlignment="1" applyProtection="1">
      <alignment horizontal="center"/>
      <protection locked="0"/>
    </xf>
    <xf numFmtId="176" fontId="13" fillId="55" borderId="25" xfId="19" applyNumberFormat="1" applyFont="1" applyFill="1" applyBorder="1" applyAlignment="1" applyProtection="1">
      <alignment horizontal="center"/>
      <protection locked="0"/>
    </xf>
    <xf numFmtId="165" fontId="13" fillId="56" borderId="25" xfId="19" applyNumberFormat="1" applyFont="1" applyFill="1" applyBorder="1" applyAlignment="1" applyProtection="1">
      <alignment horizontal="center"/>
      <protection locked="0"/>
    </xf>
    <xf numFmtId="164" fontId="13" fillId="55" borderId="25" xfId="19" applyFont="1" applyFill="1" applyBorder="1" applyAlignment="1" applyProtection="1">
      <alignment horizontal="center"/>
      <protection locked="0"/>
    </xf>
    <xf numFmtId="165" fontId="14" fillId="47" borderId="25" xfId="19" applyNumberFormat="1" applyFont="1" applyFill="1" applyBorder="1"/>
    <xf numFmtId="176" fontId="13" fillId="56" borderId="25" xfId="19" applyNumberFormat="1" applyFont="1" applyFill="1" applyBorder="1" applyAlignment="1" applyProtection="1">
      <alignment horizontal="center"/>
      <protection locked="0"/>
    </xf>
    <xf numFmtId="165" fontId="8" fillId="48" borderId="25" xfId="19" applyNumberFormat="1" applyFont="1" applyFill="1" applyBorder="1" applyAlignment="1">
      <alignment horizontal="right"/>
    </xf>
    <xf numFmtId="165" fontId="8" fillId="49" borderId="25" xfId="19" applyNumberFormat="1" applyFont="1" applyFill="1" applyBorder="1" applyProtection="1">
      <protection locked="0"/>
    </xf>
    <xf numFmtId="165" fontId="15" fillId="47" borderId="25" xfId="19" applyNumberFormat="1" applyFont="1" applyFill="1" applyBorder="1" applyProtection="1">
      <protection locked="0"/>
    </xf>
    <xf numFmtId="165" fontId="8" fillId="49" borderId="25" xfId="19" applyNumberFormat="1" applyFont="1" applyFill="1" applyBorder="1"/>
    <xf numFmtId="167" fontId="8" fillId="58" borderId="0" xfId="19" applyNumberFormat="1" applyFont="1" applyFill="1" applyAlignment="1">
      <alignment horizontal="center"/>
    </xf>
    <xf numFmtId="164" fontId="8" fillId="58" borderId="0" xfId="19" applyFont="1" applyFill="1" applyAlignment="1">
      <alignment horizontal="center"/>
    </xf>
    <xf numFmtId="165" fontId="39" fillId="55" borderId="25" xfId="19" applyNumberFormat="1" applyFont="1" applyFill="1" applyBorder="1" applyAlignment="1" applyProtection="1">
      <alignment horizontal="center"/>
      <protection locked="0"/>
    </xf>
    <xf numFmtId="164" fontId="8" fillId="58" borderId="0" xfId="19" applyFont="1" applyFill="1"/>
    <xf numFmtId="165" fontId="8" fillId="51" borderId="25" xfId="19" applyNumberFormat="1" applyFont="1" applyFill="1" applyBorder="1"/>
    <xf numFmtId="178" fontId="13" fillId="55" borderId="25" xfId="19" applyNumberFormat="1" applyFont="1" applyFill="1" applyBorder="1" applyAlignment="1" applyProtection="1">
      <alignment horizontal="center"/>
      <protection locked="0"/>
    </xf>
    <xf numFmtId="165" fontId="19" fillId="55" borderId="25" xfId="19" applyNumberFormat="1" applyFont="1" applyFill="1" applyBorder="1" applyAlignment="1" applyProtection="1">
      <alignment horizontal="center"/>
      <protection locked="0"/>
    </xf>
    <xf numFmtId="164" fontId="8" fillId="55" borderId="25" xfId="19" applyFont="1" applyFill="1" applyBorder="1" applyAlignment="1">
      <alignment horizontal="center"/>
    </xf>
    <xf numFmtId="164" fontId="8" fillId="58" borderId="25" xfId="19" applyFont="1" applyFill="1" applyBorder="1"/>
    <xf numFmtId="164" fontId="41" fillId="58" borderId="34" xfId="19" applyFont="1" applyFill="1" applyBorder="1" applyAlignment="1">
      <alignment horizontal="center"/>
    </xf>
    <xf numFmtId="165" fontId="13" fillId="55" borderId="25" xfId="19" applyNumberFormat="1" applyFont="1" applyFill="1" applyBorder="1" applyAlignment="1" applyProtection="1">
      <alignment horizontal="center" vertical="center"/>
      <protection locked="0"/>
    </xf>
    <xf numFmtId="167" fontId="13" fillId="60" borderId="25" xfId="19" applyNumberFormat="1" applyFont="1" applyFill="1" applyBorder="1" applyAlignment="1">
      <alignment horizontal="center"/>
    </xf>
    <xf numFmtId="165" fontId="13" fillId="60" borderId="25" xfId="19" applyNumberFormat="1" applyFont="1" applyFill="1" applyBorder="1" applyAlignment="1" applyProtection="1">
      <alignment horizontal="center"/>
      <protection locked="0"/>
    </xf>
    <xf numFmtId="167" fontId="13" fillId="60" borderId="25" xfId="19" applyNumberFormat="1" applyFont="1" applyFill="1" applyBorder="1" applyAlignment="1" applyProtection="1">
      <alignment horizontal="center"/>
      <protection locked="0"/>
    </xf>
    <xf numFmtId="176" fontId="13" fillId="60" borderId="25" xfId="19" applyNumberFormat="1" applyFont="1" applyFill="1" applyBorder="1" applyAlignment="1" applyProtection="1">
      <alignment horizontal="center"/>
      <protection locked="0"/>
    </xf>
    <xf numFmtId="164" fontId="13" fillId="60" borderId="25" xfId="19" applyFont="1" applyFill="1" applyBorder="1" applyAlignment="1" applyProtection="1">
      <alignment horizontal="center"/>
      <protection locked="0"/>
    </xf>
    <xf numFmtId="165" fontId="42" fillId="16" borderId="25" xfId="19" applyNumberFormat="1" applyFont="1" applyFill="1" applyBorder="1" applyAlignment="1" applyProtection="1">
      <alignment horizontal="center"/>
      <protection locked="0"/>
    </xf>
    <xf numFmtId="165" fontId="40" fillId="40" borderId="25" xfId="19" applyNumberFormat="1" applyFont="1" applyFill="1" applyBorder="1"/>
    <xf numFmtId="165" fontId="13" fillId="68" borderId="25" xfId="19" applyNumberFormat="1" applyFont="1" applyFill="1" applyBorder="1" applyAlignment="1" applyProtection="1">
      <alignment horizontal="center"/>
      <protection locked="0"/>
    </xf>
    <xf numFmtId="165" fontId="42" fillId="42" borderId="25" xfId="19" applyNumberFormat="1" applyFont="1" applyFill="1" applyBorder="1" applyAlignment="1" applyProtection="1">
      <alignment horizontal="center"/>
      <protection locked="0"/>
    </xf>
    <xf numFmtId="165" fontId="13" fillId="69" borderId="25" xfId="19" applyNumberFormat="1" applyFont="1" applyFill="1" applyBorder="1" applyAlignment="1" applyProtection="1">
      <alignment horizontal="center"/>
      <protection locked="0"/>
    </xf>
    <xf numFmtId="165" fontId="14" fillId="40" borderId="25" xfId="19" applyNumberFormat="1" applyFont="1" applyFill="1" applyBorder="1"/>
    <xf numFmtId="165" fontId="8" fillId="68" borderId="25" xfId="19" applyNumberFormat="1" applyFont="1" applyFill="1" applyBorder="1"/>
    <xf numFmtId="165" fontId="8" fillId="41" borderId="25" xfId="19" applyNumberFormat="1" applyFont="1" applyFill="1" applyBorder="1"/>
    <xf numFmtId="165" fontId="14" fillId="40" borderId="25" xfId="19" applyNumberFormat="1" applyFont="1" applyFill="1" applyBorder="1" applyProtection="1">
      <protection locked="0"/>
    </xf>
    <xf numFmtId="165" fontId="43" fillId="68" borderId="25" xfId="19" applyNumberFormat="1" applyFont="1" applyFill="1" applyBorder="1"/>
    <xf numFmtId="165" fontId="8" fillId="70" borderId="25" xfId="19" applyNumberFormat="1" applyFont="1" applyFill="1" applyBorder="1"/>
    <xf numFmtId="165" fontId="8" fillId="70" borderId="25" xfId="19" applyNumberFormat="1" applyFont="1" applyFill="1" applyBorder="1" applyProtection="1">
      <protection locked="0"/>
    </xf>
    <xf numFmtId="165" fontId="8" fillId="70" borderId="25" xfId="19" applyNumberFormat="1" applyFont="1" applyFill="1" applyBorder="1" applyAlignment="1">
      <alignment horizontal="right"/>
    </xf>
    <xf numFmtId="165" fontId="13" fillId="70" borderId="25" xfId="19" applyNumberFormat="1" applyFont="1" applyFill="1" applyBorder="1" applyAlignment="1" applyProtection="1">
      <alignment horizontal="center"/>
      <protection locked="0"/>
    </xf>
    <xf numFmtId="167" fontId="13" fillId="71" borderId="25" xfId="19" applyNumberFormat="1" applyFont="1" applyFill="1" applyBorder="1" applyAlignment="1">
      <alignment horizontal="center"/>
    </xf>
    <xf numFmtId="176" fontId="13" fillId="70" borderId="25" xfId="19" applyNumberFormat="1" applyFont="1" applyFill="1" applyBorder="1" applyAlignment="1" applyProtection="1">
      <alignment horizontal="center"/>
      <protection locked="0"/>
    </xf>
    <xf numFmtId="177" fontId="8" fillId="70" borderId="25" xfId="19" applyNumberFormat="1" applyFont="1" applyFill="1" applyBorder="1" applyProtection="1">
      <protection locked="0"/>
    </xf>
    <xf numFmtId="165" fontId="8" fillId="46" borderId="25" xfId="19" applyNumberFormat="1" applyFont="1" applyFill="1" applyBorder="1"/>
    <xf numFmtId="164" fontId="41" fillId="46" borderId="0" xfId="19" applyFont="1" applyFill="1" applyAlignment="1">
      <alignment horizontal="center"/>
    </xf>
    <xf numFmtId="164" fontId="8" fillId="46" borderId="0" xfId="19" applyFont="1" applyFill="1"/>
    <xf numFmtId="14" fontId="8" fillId="0" borderId="0" xfId="19" applyNumberFormat="1" applyFont="1" applyAlignment="1">
      <alignment horizontal="center"/>
    </xf>
    <xf numFmtId="0" fontId="13" fillId="70" borderId="0" xfId="0" applyFont="1" applyFill="1" applyAlignment="1">
      <alignment horizontal="center"/>
    </xf>
    <xf numFmtId="165" fontId="8" fillId="46" borderId="25" xfId="19" applyNumberFormat="1" applyFont="1" applyFill="1" applyBorder="1" applyProtection="1">
      <protection locked="0"/>
    </xf>
    <xf numFmtId="165" fontId="19" fillId="70" borderId="25" xfId="19" applyNumberFormat="1" applyFont="1" applyFill="1" applyBorder="1" applyAlignment="1" applyProtection="1">
      <alignment horizontal="center"/>
      <protection locked="0"/>
    </xf>
    <xf numFmtId="165" fontId="13" fillId="39" borderId="25" xfId="19" applyNumberFormat="1" applyFont="1" applyFill="1" applyBorder="1" applyAlignment="1" applyProtection="1">
      <alignment horizontal="center"/>
      <protection locked="0"/>
    </xf>
    <xf numFmtId="164" fontId="13" fillId="0" borderId="4" xfId="19" applyFont="1" applyBorder="1" applyAlignment="1">
      <alignment horizontal="center"/>
    </xf>
    <xf numFmtId="0" fontId="0" fillId="0" borderId="36" xfId="0" applyBorder="1"/>
    <xf numFmtId="164" fontId="13" fillId="0" borderId="6" xfId="19" applyFont="1" applyBorder="1" applyAlignment="1">
      <alignment horizontal="center"/>
    </xf>
    <xf numFmtId="0" fontId="0" fillId="0" borderId="38" xfId="0" applyBorder="1"/>
    <xf numFmtId="168" fontId="13" fillId="0" borderId="3" xfId="19" applyNumberFormat="1" applyFont="1" applyBorder="1" applyAlignment="1">
      <alignment horizontal="center"/>
    </xf>
    <xf numFmtId="0" fontId="0" fillId="0" borderId="21" xfId="0" applyBorder="1"/>
    <xf numFmtId="164" fontId="13" fillId="0" borderId="7" xfId="19" applyFont="1" applyBorder="1" applyAlignment="1">
      <alignment horizontal="center"/>
    </xf>
    <xf numFmtId="0" fontId="0" fillId="0" borderId="37" xfId="0" applyBorder="1"/>
    <xf numFmtId="168" fontId="13" fillId="0" borderId="13" xfId="19" applyNumberFormat="1" applyFont="1" applyBorder="1" applyAlignment="1">
      <alignment horizontal="center"/>
    </xf>
    <xf numFmtId="0" fontId="0" fillId="0" borderId="35" xfId="0" applyBorder="1"/>
    <xf numFmtId="168" fontId="13" fillId="10" borderId="1" xfId="19" applyNumberFormat="1" applyFont="1" applyFill="1" applyBorder="1" applyAlignment="1">
      <alignment horizontal="center"/>
    </xf>
    <xf numFmtId="0" fontId="0" fillId="0" borderId="1" xfId="0" applyBorder="1"/>
    <xf numFmtId="164" fontId="13" fillId="0" borderId="5" xfId="19" applyFont="1" applyBorder="1" applyAlignment="1">
      <alignment horizontal="center"/>
    </xf>
    <xf numFmtId="168" fontId="13" fillId="10" borderId="0" xfId="19" applyNumberFormat="1" applyFont="1" applyFill="1" applyAlignment="1">
      <alignment horizontal="center"/>
    </xf>
    <xf numFmtId="164" fontId="8" fillId="0" borderId="0" xfId="19" applyFont="1"/>
    <xf numFmtId="164" fontId="8" fillId="0" borderId="0" xfId="19" applyFont="1" applyAlignment="1">
      <alignment horizontal="center"/>
    </xf>
    <xf numFmtId="0" fontId="0" fillId="10" borderId="1" xfId="0" applyFill="1" applyBorder="1"/>
    <xf numFmtId="164" fontId="13" fillId="0" borderId="8" xfId="19" applyFont="1" applyBorder="1" applyAlignment="1">
      <alignment horizontal="center"/>
    </xf>
    <xf numFmtId="168" fontId="13" fillId="0" borderId="2" xfId="19" applyNumberFormat="1" applyFont="1" applyBorder="1" applyAlignment="1">
      <alignment horizontal="center"/>
    </xf>
    <xf numFmtId="0" fontId="0" fillId="0" borderId="22" xfId="0" applyBorder="1"/>
    <xf numFmtId="168" fontId="13" fillId="0" borderId="25" xfId="19" applyNumberFormat="1" applyFont="1" applyBorder="1" applyAlignment="1">
      <alignment horizontal="center"/>
    </xf>
    <xf numFmtId="0" fontId="0" fillId="0" borderId="27" xfId="0" applyBorder="1"/>
    <xf numFmtId="0" fontId="38" fillId="0" borderId="7" xfId="0" applyFont="1" applyBorder="1" applyAlignment="1">
      <alignment horizontal="center"/>
    </xf>
    <xf numFmtId="0" fontId="0" fillId="0" borderId="25" xfId="0" applyBorder="1"/>
    <xf numFmtId="0" fontId="0" fillId="0" borderId="39" xfId="0" applyBorder="1"/>
    <xf numFmtId="0" fontId="13" fillId="0" borderId="25" xfId="19" applyNumberFormat="1" applyFont="1" applyBorder="1" applyAlignment="1">
      <alignment horizontal="center"/>
    </xf>
    <xf numFmtId="174" fontId="13" fillId="10" borderId="0" xfId="19" applyNumberFormat="1" applyFont="1" applyFill="1" applyAlignment="1">
      <alignment horizontal="center"/>
    </xf>
    <xf numFmtId="168" fontId="13" fillId="0" borderId="1" xfId="19" applyNumberFormat="1" applyFont="1" applyBorder="1" applyAlignment="1">
      <alignment horizontal="center"/>
    </xf>
    <xf numFmtId="168" fontId="13" fillId="0" borderId="0" xfId="19" applyNumberFormat="1" applyFont="1" applyAlignment="1">
      <alignment horizontal="center"/>
    </xf>
    <xf numFmtId="168" fontId="13" fillId="0" borderId="11" xfId="19" applyNumberFormat="1" applyFont="1" applyBorder="1" applyAlignment="1">
      <alignment horizontal="center"/>
    </xf>
    <xf numFmtId="0" fontId="0" fillId="0" borderId="14" xfId="0" applyBorder="1"/>
    <xf numFmtId="168" fontId="13" fillId="18" borderId="0" xfId="19" applyNumberFormat="1" applyFont="1" applyFill="1" applyAlignment="1">
      <alignment horizontal="center"/>
    </xf>
    <xf numFmtId="168" fontId="13" fillId="18" borderId="1" xfId="19" applyNumberFormat="1" applyFont="1" applyFill="1" applyBorder="1" applyAlignment="1">
      <alignment horizontal="center"/>
    </xf>
    <xf numFmtId="168" fontId="13" fillId="9" borderId="1" xfId="19" applyNumberFormat="1" applyFont="1" applyFill="1" applyBorder="1" applyAlignment="1">
      <alignment horizontal="center"/>
    </xf>
    <xf numFmtId="0" fontId="8" fillId="0" borderId="4" xfId="19" applyNumberFormat="1" applyFont="1" applyBorder="1" applyAlignment="1">
      <alignment horizontal="center"/>
    </xf>
    <xf numFmtId="0" fontId="13" fillId="0" borderId="26" xfId="19" applyNumberFormat="1" applyFont="1" applyBorder="1" applyAlignment="1">
      <alignment horizontal="center"/>
    </xf>
    <xf numFmtId="174" fontId="13" fillId="10" borderId="28" xfId="19" applyNumberFormat="1" applyFont="1" applyFill="1" applyBorder="1" applyAlignment="1">
      <alignment horizontal="center"/>
    </xf>
    <xf numFmtId="0" fontId="0" fillId="0" borderId="28" xfId="0" applyBorder="1"/>
    <xf numFmtId="164" fontId="13" fillId="0" borderId="17" xfId="19" applyFont="1" applyBorder="1" applyAlignment="1">
      <alignment horizontal="center"/>
    </xf>
    <xf numFmtId="0" fontId="0" fillId="0" borderId="40" xfId="0" applyBorder="1"/>
  </cellXfs>
  <cellStyles count="20">
    <cellStyle name="Accent 1 5" xfId="1" xr:uid="{00000000-0005-0000-0000-000001000000}"/>
    <cellStyle name="Accent 2 6" xfId="2" xr:uid="{00000000-0005-0000-0000-000002000000}"/>
    <cellStyle name="Accent 3 7" xfId="3" xr:uid="{00000000-0005-0000-0000-000003000000}"/>
    <cellStyle name="Accent 4" xfId="4" xr:uid="{00000000-0005-0000-0000-000004000000}"/>
    <cellStyle name="Bad 8" xfId="5" xr:uid="{00000000-0005-0000-0000-000005000000}"/>
    <cellStyle name="Error 9" xfId="6" xr:uid="{00000000-0005-0000-0000-000006000000}"/>
    <cellStyle name="Excel Built-in Normal" xfId="19" xr:uid="{00000000-0005-0000-0000-000013000000}"/>
    <cellStyle name="Footnote 10" xfId="7" xr:uid="{00000000-0005-0000-0000-000007000000}"/>
    <cellStyle name="Good 11" xfId="8" xr:uid="{00000000-0005-0000-0000-000008000000}"/>
    <cellStyle name="Heading 1 13" xfId="9" xr:uid="{00000000-0005-0000-0000-000009000000}"/>
    <cellStyle name="Heading 12" xfId="10" xr:uid="{00000000-0005-0000-0000-00000A000000}"/>
    <cellStyle name="Heading 2 14" xfId="11" xr:uid="{00000000-0005-0000-0000-00000B000000}"/>
    <cellStyle name="Hyperlink 15" xfId="12" xr:uid="{00000000-0005-0000-0000-00000C000000}"/>
    <cellStyle name="Neutral 16" xfId="13" xr:uid="{00000000-0005-0000-0000-00000D000000}"/>
    <cellStyle name="Normal" xfId="0" builtinId="0"/>
    <cellStyle name="Result 17" xfId="14" xr:uid="{00000000-0005-0000-0000-00000E000000}"/>
    <cellStyle name="Résultat2" xfId="15" xr:uid="{00000000-0005-0000-0000-00000F000000}"/>
    <cellStyle name="Status 18" xfId="16" xr:uid="{00000000-0005-0000-0000-000010000000}"/>
    <cellStyle name="Text 19" xfId="17" xr:uid="{00000000-0005-0000-0000-000011000000}"/>
    <cellStyle name="Warning 20" xfId="18" xr:uid="{00000000-0005-0000-0000-000012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CC33"/>
      <rgbColor rgb="FF0000EE"/>
      <rgbColor rgb="FFFFFF00"/>
      <rgbColor rgb="FFFFCCFF"/>
      <rgbColor rgb="FF00FFCC"/>
      <rgbColor rgb="FFCC0000"/>
      <rgbColor rgb="FF006600"/>
      <rgbColor rgb="FF99FF33"/>
      <rgbColor rgb="FF996600"/>
      <rgbColor rgb="FFFFD966"/>
      <rgbColor rgb="FF168253"/>
      <rgbColor rgb="FFC9C9C9"/>
      <rgbColor rgb="FF808080"/>
      <rgbColor rgb="FFA6A6A6"/>
      <rgbColor rgb="FFFF3838"/>
      <rgbColor rgb="FFFFFFCC"/>
      <rgbColor rgb="FFF2F2F2"/>
      <rgbColor rgb="FFFFE699"/>
      <rgbColor rgb="FFF4B183"/>
      <rgbColor rgb="FF0070C0"/>
      <rgbColor rgb="FFBDD7EE"/>
      <rgbColor rgb="FFFFF2CC"/>
      <rgbColor rgb="FFFFCCCC"/>
      <rgbColor rgb="FFFFD320"/>
      <rgbColor rgb="FF00B050"/>
      <rgbColor rgb="FFFFDBB6"/>
      <rgbColor rgb="FFFFDE59"/>
      <rgbColor rgb="FF009933"/>
      <rgbColor rgb="FF99FFCC"/>
      <rgbColor rgb="FF00B0F0"/>
      <rgbColor rgb="FFDDDDDD"/>
      <rgbColor rgb="FFCCFFCC"/>
      <rgbColor rgb="FFFFE994"/>
      <rgbColor rgb="FFB4C7E7"/>
      <rgbColor rgb="FFFF99FF"/>
      <rgbColor rgb="FFB0ACAC"/>
      <rgbColor rgb="FFF8CBAD"/>
      <rgbColor rgb="FF70AD47"/>
      <rgbColor rgb="FF77BC65"/>
      <rgbColor rgb="FF81D41A"/>
      <rgbColor rgb="FFFFC000"/>
      <rgbColor rgb="FFFFBF00"/>
      <rgbColor rgb="FFFF420E"/>
      <rgbColor rgb="FF3465A4"/>
      <rgbColor rgb="FF8497B0"/>
      <rgbColor rgb="FF99FF66"/>
      <rgbColor rgb="FF3FAF46"/>
      <rgbColor rgb="FF069A2E"/>
      <rgbColor rgb="FFCCCCCC"/>
      <rgbColor rgb="FFC9211E"/>
      <rgbColor rgb="FFFF3300"/>
      <rgbColor rgb="FF92D050"/>
      <rgbColor rgb="FF5DB41D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481"/>
  <sheetViews>
    <sheetView zoomScaleNormal="100" workbookViewId="0"/>
  </sheetViews>
  <sheetFormatPr baseColWidth="10" defaultColWidth="11.7109375" defaultRowHeight="15.75" x14ac:dyDescent="0.25"/>
  <cols>
    <col min="1" max="1" width="38.28515625" style="71" customWidth="1"/>
    <col min="2" max="2" width="14.85546875" style="72" customWidth="1"/>
    <col min="3" max="3" width="13.85546875" style="72" customWidth="1"/>
    <col min="4" max="4" width="15.7109375" style="72" customWidth="1"/>
    <col min="5" max="5" width="17.140625" style="72" customWidth="1"/>
    <col min="6" max="6" width="16.28515625" style="72" customWidth="1"/>
    <col min="7" max="7" width="13.140625" style="72" customWidth="1"/>
    <col min="8" max="9" width="15.7109375" style="72" customWidth="1"/>
    <col min="10" max="10" width="6.85546875" style="73" customWidth="1"/>
    <col min="11" max="12" width="14.85546875" style="73" customWidth="1"/>
    <col min="13" max="13" width="14.85546875" style="74" customWidth="1"/>
    <col min="14" max="14" width="17.28515625" style="71" customWidth="1"/>
    <col min="15" max="15" width="17.140625" style="72" customWidth="1"/>
    <col min="16" max="16" width="18.42578125" style="72" customWidth="1"/>
    <col min="17" max="17" width="17.28515625" style="71" customWidth="1"/>
    <col min="18" max="18" width="15.5703125" style="72" customWidth="1"/>
    <col min="19" max="19" width="13.42578125" style="72" customWidth="1"/>
    <col min="20" max="20" width="37.28515625" style="75" customWidth="1"/>
    <col min="21" max="21" width="11.28515625" style="76" customWidth="1"/>
    <col min="22" max="22" width="14.7109375" style="73" customWidth="1"/>
    <col min="23" max="23" width="11.28515625" style="77" customWidth="1"/>
    <col min="24" max="24" width="13.7109375" style="73" customWidth="1"/>
    <col min="25" max="25" width="11.28515625" style="77" customWidth="1"/>
    <col min="26" max="26" width="13.7109375" style="73" customWidth="1"/>
    <col min="27" max="27" width="11.28515625" style="77" customWidth="1"/>
    <col min="28" max="28" width="14.42578125" style="73" customWidth="1"/>
    <col min="29" max="29" width="11.28515625" style="77" customWidth="1"/>
    <col min="30" max="30" width="15.5703125" style="73" customWidth="1"/>
    <col min="31" max="31" width="11.7109375" style="77" customWidth="1"/>
    <col min="32" max="32" width="15.28515625" style="73" customWidth="1"/>
    <col min="33" max="33" width="11.7109375" style="72" customWidth="1"/>
    <col min="34" max="34" width="15.28515625" style="72" customWidth="1"/>
    <col min="35" max="35" width="11.28515625" style="77" customWidth="1"/>
    <col min="36" max="36" width="13.140625" style="73" customWidth="1"/>
    <col min="37" max="37" width="11.28515625" style="72" customWidth="1"/>
    <col min="38" max="38" width="13" style="72" customWidth="1"/>
    <col min="39" max="39" width="11.28515625" style="77" customWidth="1"/>
    <col min="40" max="40" width="12.85546875" style="72" customWidth="1"/>
    <col min="41" max="41" width="11.28515625" style="77" customWidth="1"/>
    <col min="42" max="42" width="14.7109375" style="72" customWidth="1"/>
    <col min="43" max="43" width="11.28515625" style="72" customWidth="1"/>
    <col min="44" max="44" width="15.28515625" style="72" customWidth="1"/>
    <col min="45" max="45" width="15.7109375" style="72" customWidth="1"/>
    <col min="46" max="64" width="11.7109375" style="72" customWidth="1"/>
    <col min="65" max="259" width="11.7109375" style="1" customWidth="1"/>
    <col min="260" max="260" width="3" style="1" customWidth="1"/>
    <col min="261" max="261" width="3.140625" style="1" customWidth="1"/>
    <col min="262" max="262" width="12.28515625" style="1" customWidth="1"/>
    <col min="263" max="263" width="10.28515625" style="1" customWidth="1"/>
    <col min="264" max="264" width="4.28515625" style="1" customWidth="1"/>
    <col min="265" max="265" width="9.7109375" style="1" customWidth="1"/>
    <col min="266" max="266" width="9.140625" style="1" customWidth="1"/>
    <col min="267" max="270" width="11.7109375" style="1" customWidth="1"/>
    <col min="271" max="271" width="14.28515625" style="1" customWidth="1"/>
    <col min="272" max="273" width="13.42578125" style="1" customWidth="1"/>
    <col min="274" max="274" width="10" style="1" customWidth="1"/>
    <col min="275" max="276" width="13.28515625" style="1" customWidth="1"/>
    <col min="277" max="277" width="3.140625" style="1" customWidth="1"/>
    <col min="278" max="278" width="3.7109375" style="1" customWidth="1"/>
    <col min="279" max="287" width="11.28515625" style="1" customWidth="1"/>
    <col min="288" max="288" width="13.140625" style="1" customWidth="1"/>
    <col min="289" max="289" width="11.28515625" style="1" customWidth="1"/>
    <col min="290" max="290" width="10.7109375" style="1" customWidth="1"/>
    <col min="291" max="291" width="11.28515625" style="1" customWidth="1"/>
    <col min="292" max="292" width="13.140625" style="1" customWidth="1"/>
    <col min="293" max="299" width="11.28515625" style="1" customWidth="1"/>
    <col min="300" max="515" width="11.7109375" style="1" customWidth="1"/>
    <col min="516" max="516" width="3" style="1" customWidth="1"/>
    <col min="517" max="517" width="3.140625" style="1" customWidth="1"/>
    <col min="518" max="518" width="12.28515625" style="1" customWidth="1"/>
    <col min="519" max="519" width="10.28515625" style="1" customWidth="1"/>
    <col min="520" max="520" width="4.28515625" style="1" customWidth="1"/>
    <col min="521" max="521" width="9.7109375" style="1" customWidth="1"/>
    <col min="522" max="522" width="9.140625" style="1" customWidth="1"/>
    <col min="523" max="526" width="11.7109375" style="1" customWidth="1"/>
    <col min="527" max="527" width="14.28515625" style="1" customWidth="1"/>
    <col min="528" max="529" width="13.42578125" style="1" customWidth="1"/>
    <col min="530" max="530" width="10" style="1" customWidth="1"/>
    <col min="531" max="532" width="13.28515625" style="1" customWidth="1"/>
    <col min="533" max="533" width="3.140625" style="1" customWidth="1"/>
    <col min="534" max="534" width="3.7109375" style="1" customWidth="1"/>
    <col min="535" max="543" width="11.28515625" style="1" customWidth="1"/>
    <col min="544" max="544" width="13.140625" style="1" customWidth="1"/>
    <col min="545" max="545" width="11.28515625" style="1" customWidth="1"/>
    <col min="546" max="546" width="10.7109375" style="1" customWidth="1"/>
    <col min="547" max="547" width="11.28515625" style="1" customWidth="1"/>
    <col min="548" max="548" width="13.140625" style="1" customWidth="1"/>
    <col min="549" max="555" width="11.28515625" style="1" customWidth="1"/>
    <col min="556" max="771" width="11.7109375" style="1" customWidth="1"/>
    <col min="772" max="772" width="3" style="1" customWidth="1"/>
    <col min="773" max="773" width="3.140625" style="1" customWidth="1"/>
    <col min="774" max="774" width="12.28515625" style="1" customWidth="1"/>
    <col min="775" max="775" width="10.28515625" style="1" customWidth="1"/>
    <col min="776" max="776" width="4.28515625" style="1" customWidth="1"/>
    <col min="777" max="777" width="9.7109375" style="1" customWidth="1"/>
    <col min="778" max="778" width="9.140625" style="1" customWidth="1"/>
    <col min="779" max="782" width="11.7109375" style="1" customWidth="1"/>
    <col min="783" max="783" width="14.28515625" style="1" customWidth="1"/>
    <col min="784" max="785" width="13.42578125" style="1" customWidth="1"/>
    <col min="786" max="786" width="10" style="1" customWidth="1"/>
    <col min="787" max="788" width="13.28515625" style="1" customWidth="1"/>
    <col min="789" max="789" width="3.140625" style="1" customWidth="1"/>
    <col min="790" max="790" width="3.7109375" style="1" customWidth="1"/>
    <col min="791" max="799" width="11.28515625" style="1" customWidth="1"/>
    <col min="800" max="800" width="13.140625" style="1" customWidth="1"/>
    <col min="801" max="801" width="11.28515625" style="1" customWidth="1"/>
    <col min="802" max="802" width="10.7109375" style="1" customWidth="1"/>
    <col min="803" max="803" width="11.28515625" style="1" customWidth="1"/>
    <col min="804" max="804" width="13.140625" style="1" customWidth="1"/>
    <col min="805" max="811" width="11.28515625" style="1" customWidth="1"/>
    <col min="812" max="1024" width="11.7109375" style="1" customWidth="1"/>
  </cols>
  <sheetData>
    <row r="1" spans="1:45" x14ac:dyDescent="0.25">
      <c r="N1" s="78"/>
      <c r="Q1" s="78"/>
    </row>
    <row r="2" spans="1:45" ht="16.149999999999999" customHeight="1" x14ac:dyDescent="0.25">
      <c r="A2" s="562" t="s">
        <v>0</v>
      </c>
      <c r="B2" s="563"/>
      <c r="C2" s="563"/>
      <c r="D2" s="563"/>
      <c r="E2" s="563"/>
      <c r="F2" s="563"/>
      <c r="G2" s="563"/>
      <c r="H2" s="563"/>
      <c r="I2" s="563"/>
      <c r="J2" s="564"/>
      <c r="K2" s="564"/>
      <c r="L2" s="564"/>
      <c r="M2" s="80"/>
      <c r="N2" s="79"/>
      <c r="O2" s="565"/>
      <c r="P2" s="560"/>
      <c r="Q2" s="560"/>
      <c r="R2" s="560"/>
      <c r="S2" s="560"/>
      <c r="U2" s="559" t="str">
        <f>A2</f>
        <v>JANVIER 2019</v>
      </c>
      <c r="V2" s="560"/>
      <c r="W2" s="560"/>
      <c r="X2" s="560"/>
      <c r="Y2" s="560"/>
      <c r="Z2" s="560"/>
      <c r="AA2" s="560"/>
      <c r="AB2" s="559" t="str">
        <f>A2</f>
        <v>JANVIER 2019</v>
      </c>
      <c r="AC2" s="560"/>
      <c r="AD2" s="560"/>
      <c r="AE2" s="560"/>
      <c r="AF2" s="560"/>
      <c r="AG2" s="560"/>
      <c r="AH2" s="560"/>
      <c r="AI2" s="560"/>
      <c r="AJ2" s="560"/>
      <c r="AK2" s="559" t="str">
        <f>A2</f>
        <v>JANVIER 2019</v>
      </c>
      <c r="AL2" s="560"/>
      <c r="AM2" s="560"/>
      <c r="AN2" s="560"/>
      <c r="AO2" s="560"/>
      <c r="AP2" s="560"/>
      <c r="AQ2" s="560"/>
    </row>
    <row r="3" spans="1:45" ht="16.149999999999999" customHeight="1" x14ac:dyDescent="0.25">
      <c r="A3" s="81"/>
      <c r="B3" s="81"/>
      <c r="C3" s="81"/>
      <c r="D3" s="81"/>
      <c r="E3" s="81"/>
      <c r="F3" s="81"/>
      <c r="G3" s="81"/>
      <c r="H3" s="81"/>
      <c r="I3" s="567" t="s">
        <v>1</v>
      </c>
      <c r="J3" s="554"/>
      <c r="K3" s="554"/>
      <c r="L3" s="554"/>
      <c r="M3" s="554"/>
      <c r="N3" s="554"/>
      <c r="O3" s="554"/>
      <c r="P3" s="554"/>
      <c r="Q3" s="568"/>
      <c r="R3" s="553" t="s">
        <v>2</v>
      </c>
      <c r="S3" s="554"/>
      <c r="T3" s="82" t="s">
        <v>3</v>
      </c>
      <c r="U3" s="549" t="s">
        <v>4</v>
      </c>
      <c r="V3" s="550"/>
      <c r="W3" s="561" t="s">
        <v>5</v>
      </c>
      <c r="X3" s="550"/>
      <c r="Y3" s="561" t="s">
        <v>6</v>
      </c>
      <c r="Z3" s="550"/>
      <c r="AA3" s="561" t="s">
        <v>7</v>
      </c>
      <c r="AB3" s="550"/>
      <c r="AC3" s="551" t="s">
        <v>8</v>
      </c>
      <c r="AD3" s="552"/>
      <c r="AE3" s="551" t="s">
        <v>9</v>
      </c>
      <c r="AF3" s="552"/>
      <c r="AG3" s="555" t="s">
        <v>10</v>
      </c>
      <c r="AH3" s="556"/>
      <c r="AI3" s="551" t="s">
        <v>11</v>
      </c>
      <c r="AJ3" s="552"/>
      <c r="AK3" s="551" t="s">
        <v>12</v>
      </c>
      <c r="AL3" s="552"/>
      <c r="AM3" s="551" t="s">
        <v>13</v>
      </c>
      <c r="AN3" s="552"/>
      <c r="AO3" s="566" t="s">
        <v>14</v>
      </c>
      <c r="AP3" s="556"/>
      <c r="AQ3" s="566" t="s">
        <v>15</v>
      </c>
      <c r="AR3" s="556"/>
      <c r="AS3" s="83" t="s">
        <v>16</v>
      </c>
    </row>
    <row r="4" spans="1:45" ht="16.149999999999999" customHeight="1" x14ac:dyDescent="0.25">
      <c r="A4" s="84"/>
      <c r="B4" s="85" t="s">
        <v>17</v>
      </c>
      <c r="C4" s="86" t="s">
        <v>18</v>
      </c>
      <c r="D4" s="86" t="s">
        <v>19</v>
      </c>
      <c r="E4" s="87" t="s">
        <v>20</v>
      </c>
      <c r="F4" s="87" t="s">
        <v>21</v>
      </c>
      <c r="G4" s="86" t="s">
        <v>22</v>
      </c>
      <c r="H4" s="86" t="s">
        <v>23</v>
      </c>
      <c r="I4" s="557" t="s">
        <v>24</v>
      </c>
      <c r="J4" s="558"/>
      <c r="K4" s="88" t="s">
        <v>25</v>
      </c>
      <c r="L4" s="88" t="s">
        <v>26</v>
      </c>
      <c r="M4" s="89" t="s">
        <v>27</v>
      </c>
      <c r="N4" s="90" t="s">
        <v>28</v>
      </c>
      <c r="O4" s="90" t="s">
        <v>29</v>
      </c>
      <c r="P4" s="90" t="s">
        <v>30</v>
      </c>
      <c r="Q4" s="91" t="s">
        <v>31</v>
      </c>
      <c r="R4" s="85" t="s">
        <v>32</v>
      </c>
      <c r="S4" s="91" t="s">
        <v>33</v>
      </c>
      <c r="T4" s="92"/>
      <c r="U4" s="93" t="s">
        <v>34</v>
      </c>
      <c r="V4" s="94"/>
      <c r="W4" s="95" t="s">
        <v>34</v>
      </c>
      <c r="X4" s="94"/>
      <c r="Y4" s="95" t="s">
        <v>34</v>
      </c>
      <c r="Z4" s="96"/>
      <c r="AA4" s="95" t="s">
        <v>34</v>
      </c>
      <c r="AB4" s="96"/>
      <c r="AC4" s="95" t="s">
        <v>34</v>
      </c>
      <c r="AD4" s="96"/>
      <c r="AE4" s="95" t="s">
        <v>34</v>
      </c>
      <c r="AF4" s="96"/>
      <c r="AG4" s="95" t="s">
        <v>34</v>
      </c>
      <c r="AH4" s="97"/>
      <c r="AI4" s="95" t="s">
        <v>34</v>
      </c>
      <c r="AJ4" s="96"/>
      <c r="AK4" s="98" t="s">
        <v>34</v>
      </c>
      <c r="AL4" s="94"/>
      <c r="AM4" s="95" t="s">
        <v>34</v>
      </c>
      <c r="AN4" s="94"/>
      <c r="AO4" s="95" t="s">
        <v>34</v>
      </c>
      <c r="AP4" s="94"/>
      <c r="AQ4" s="95" t="s">
        <v>34</v>
      </c>
      <c r="AR4" s="94"/>
      <c r="AS4" s="99"/>
    </row>
    <row r="5" spans="1:45" ht="16.149999999999999" customHeight="1" x14ac:dyDescent="0.25">
      <c r="A5" s="100">
        <v>43466</v>
      </c>
      <c r="B5" s="101"/>
      <c r="C5" s="101"/>
      <c r="D5" s="101"/>
      <c r="E5" s="101"/>
      <c r="F5" s="101"/>
      <c r="G5" s="102"/>
      <c r="H5" s="102"/>
      <c r="I5" s="102"/>
      <c r="J5" s="103"/>
      <c r="K5" s="103"/>
      <c r="L5" s="103"/>
      <c r="M5" s="104"/>
      <c r="N5" s="105"/>
      <c r="O5" s="101"/>
      <c r="P5" s="101"/>
      <c r="Q5" s="105"/>
      <c r="R5" s="106"/>
      <c r="S5" s="106"/>
      <c r="T5" s="107">
        <f t="shared" ref="T5:T35" si="0">A5</f>
        <v>43466</v>
      </c>
      <c r="U5" s="108"/>
      <c r="V5" s="109"/>
      <c r="W5" s="110"/>
      <c r="X5" s="109"/>
      <c r="Y5" s="110"/>
      <c r="Z5" s="109"/>
      <c r="AA5" s="110"/>
      <c r="AB5" s="109"/>
      <c r="AC5" s="110"/>
      <c r="AD5" s="109"/>
      <c r="AE5" s="110"/>
      <c r="AF5" s="109"/>
      <c r="AG5" s="109"/>
      <c r="AH5" s="109"/>
      <c r="AI5" s="110"/>
      <c r="AJ5" s="109"/>
      <c r="AK5" s="111"/>
      <c r="AL5" s="109"/>
      <c r="AM5" s="110"/>
      <c r="AN5" s="109"/>
      <c r="AO5" s="110"/>
      <c r="AP5" s="109"/>
      <c r="AQ5" s="110"/>
      <c r="AR5" s="109"/>
      <c r="AS5" s="106">
        <f>V5+X5+Z5+AB31+AD5+AF5+AJ5+AL5+AN5+AP5+AR5</f>
        <v>0</v>
      </c>
    </row>
    <row r="6" spans="1:45" ht="16.149999999999999" customHeight="1" x14ac:dyDescent="0.25">
      <c r="A6" s="112">
        <f t="shared" ref="A6:A35" si="1">A5+1</f>
        <v>43467</v>
      </c>
      <c r="B6" s="113"/>
      <c r="C6" s="113"/>
      <c r="D6" s="113"/>
      <c r="E6" s="113"/>
      <c r="F6" s="113"/>
      <c r="G6" s="114"/>
      <c r="H6" s="114"/>
      <c r="I6" s="114"/>
      <c r="J6" s="115"/>
      <c r="K6" s="115"/>
      <c r="L6" s="115"/>
      <c r="M6" s="116"/>
      <c r="N6" s="117">
        <f t="shared" ref="N6:N35" si="2">B6+C6+D6+F6+G6+H6+I6+K6-L6+M6+E6</f>
        <v>0</v>
      </c>
      <c r="O6" s="118"/>
      <c r="P6" s="118"/>
      <c r="Q6" s="117">
        <f t="shared" ref="Q6:Q35" si="3">N6+O6-P6</f>
        <v>0</v>
      </c>
      <c r="R6" s="119"/>
      <c r="S6" s="119"/>
      <c r="T6" s="120">
        <f t="shared" si="0"/>
        <v>43467</v>
      </c>
      <c r="U6" s="121"/>
      <c r="V6" s="122"/>
      <c r="W6" s="123"/>
      <c r="X6" s="122"/>
      <c r="Y6" s="121"/>
      <c r="Z6" s="122"/>
      <c r="AA6" s="123"/>
      <c r="AB6" s="122"/>
      <c r="AC6" s="121"/>
      <c r="AD6" s="122"/>
      <c r="AE6" s="123"/>
      <c r="AF6" s="122"/>
      <c r="AG6" s="124"/>
      <c r="AH6" s="122"/>
      <c r="AI6" s="123"/>
      <c r="AJ6" s="122"/>
      <c r="AK6" s="123"/>
      <c r="AL6" s="122"/>
      <c r="AM6" s="121"/>
      <c r="AN6" s="122"/>
      <c r="AO6" s="123"/>
      <c r="AP6" s="122"/>
      <c r="AQ6" s="123"/>
      <c r="AR6" s="122"/>
      <c r="AS6" s="125">
        <f t="shared" ref="AS6:AS35" si="4">V6+X6+Z6+AB6+AD6+AF6+AJ6+AL6+AN6+AP6+AR6+AH6</f>
        <v>0</v>
      </c>
    </row>
    <row r="7" spans="1:45" ht="16.149999999999999" customHeight="1" x14ac:dyDescent="0.25">
      <c r="A7" s="112">
        <f t="shared" si="1"/>
        <v>43468</v>
      </c>
      <c r="B7" s="113"/>
      <c r="C7" s="113"/>
      <c r="D7" s="113"/>
      <c r="E7" s="113"/>
      <c r="F7" s="113"/>
      <c r="G7" s="114"/>
      <c r="H7" s="114"/>
      <c r="I7" s="114"/>
      <c r="J7" s="115"/>
      <c r="K7" s="115"/>
      <c r="L7" s="115"/>
      <c r="M7" s="116"/>
      <c r="N7" s="117">
        <f t="shared" si="2"/>
        <v>0</v>
      </c>
      <c r="O7" s="118"/>
      <c r="P7" s="118"/>
      <c r="Q7" s="117">
        <f t="shared" si="3"/>
        <v>0</v>
      </c>
      <c r="R7" s="119"/>
      <c r="S7" s="119"/>
      <c r="T7" s="120">
        <f t="shared" si="0"/>
        <v>43468</v>
      </c>
      <c r="U7" s="121"/>
      <c r="V7" s="122"/>
      <c r="W7" s="123"/>
      <c r="X7" s="122"/>
      <c r="Y7" s="121"/>
      <c r="Z7" s="122"/>
      <c r="AA7" s="123"/>
      <c r="AB7" s="122"/>
      <c r="AC7" s="121"/>
      <c r="AD7" s="122"/>
      <c r="AE7" s="123"/>
      <c r="AF7" s="122"/>
      <c r="AG7" s="124"/>
      <c r="AH7" s="122"/>
      <c r="AI7" s="121"/>
      <c r="AJ7" s="122"/>
      <c r="AK7" s="123"/>
      <c r="AL7" s="122"/>
      <c r="AM7" s="121"/>
      <c r="AN7" s="122"/>
      <c r="AO7" s="121"/>
      <c r="AP7" s="122"/>
      <c r="AQ7" s="123"/>
      <c r="AR7" s="122"/>
      <c r="AS7" s="125">
        <f t="shared" si="4"/>
        <v>0</v>
      </c>
    </row>
    <row r="8" spans="1:45" ht="16.149999999999999" customHeight="1" x14ac:dyDescent="0.25">
      <c r="A8" s="112">
        <f t="shared" si="1"/>
        <v>43469</v>
      </c>
      <c r="B8" s="113"/>
      <c r="C8" s="113"/>
      <c r="D8" s="113"/>
      <c r="E8" s="113"/>
      <c r="F8" s="113"/>
      <c r="G8" s="114"/>
      <c r="H8" s="114"/>
      <c r="I8" s="114"/>
      <c r="J8" s="115"/>
      <c r="K8" s="115"/>
      <c r="L8" s="115"/>
      <c r="M8" s="116"/>
      <c r="N8" s="117">
        <f t="shared" si="2"/>
        <v>0</v>
      </c>
      <c r="O8" s="118"/>
      <c r="P8" s="118"/>
      <c r="Q8" s="117">
        <f t="shared" si="3"/>
        <v>0</v>
      </c>
      <c r="R8" s="119"/>
      <c r="S8" s="119"/>
      <c r="T8" s="120">
        <f t="shared" si="0"/>
        <v>43469</v>
      </c>
      <c r="U8" s="121"/>
      <c r="V8" s="122"/>
      <c r="W8" s="121"/>
      <c r="X8" s="122"/>
      <c r="Y8" s="121"/>
      <c r="Z8" s="122"/>
      <c r="AA8" s="123"/>
      <c r="AB8" s="122"/>
      <c r="AC8" s="121"/>
      <c r="AD8" s="122"/>
      <c r="AE8" s="123"/>
      <c r="AF8" s="122"/>
      <c r="AG8" s="124"/>
      <c r="AH8" s="122"/>
      <c r="AI8" s="121"/>
      <c r="AJ8" s="122"/>
      <c r="AK8" s="123"/>
      <c r="AL8" s="122"/>
      <c r="AM8" s="121"/>
      <c r="AN8" s="122"/>
      <c r="AO8" s="123"/>
      <c r="AP8" s="122"/>
      <c r="AQ8" s="123"/>
      <c r="AR8" s="122"/>
      <c r="AS8" s="125">
        <f t="shared" si="4"/>
        <v>0</v>
      </c>
    </row>
    <row r="9" spans="1:45" ht="16.149999999999999" customHeight="1" x14ac:dyDescent="0.25">
      <c r="A9" s="112">
        <f t="shared" si="1"/>
        <v>43470</v>
      </c>
      <c r="B9" s="113"/>
      <c r="C9" s="113"/>
      <c r="D9" s="113"/>
      <c r="E9" s="113"/>
      <c r="F9" s="113"/>
      <c r="G9" s="114"/>
      <c r="H9" s="114"/>
      <c r="I9" s="114"/>
      <c r="J9" s="115"/>
      <c r="K9" s="115"/>
      <c r="L9" s="115"/>
      <c r="M9" s="116"/>
      <c r="N9" s="117">
        <f t="shared" si="2"/>
        <v>0</v>
      </c>
      <c r="O9" s="118"/>
      <c r="P9" s="118"/>
      <c r="Q9" s="117">
        <f t="shared" si="3"/>
        <v>0</v>
      </c>
      <c r="R9" s="119"/>
      <c r="S9" s="119"/>
      <c r="T9" s="120">
        <f t="shared" si="0"/>
        <v>43470</v>
      </c>
      <c r="U9" s="121"/>
      <c r="V9" s="122"/>
      <c r="W9" s="121"/>
      <c r="X9" s="122"/>
      <c r="Y9" s="121"/>
      <c r="Z9" s="122"/>
      <c r="AA9" s="121"/>
      <c r="AB9" s="122"/>
      <c r="AC9" s="121"/>
      <c r="AD9" s="122"/>
      <c r="AE9" s="123"/>
      <c r="AF9" s="122"/>
      <c r="AG9" s="124"/>
      <c r="AH9" s="122"/>
      <c r="AI9" s="121"/>
      <c r="AJ9" s="122"/>
      <c r="AK9" s="121"/>
      <c r="AL9" s="122"/>
      <c r="AM9" s="121"/>
      <c r="AN9" s="122"/>
      <c r="AO9" s="121"/>
      <c r="AP9" s="122"/>
      <c r="AQ9" s="123"/>
      <c r="AR9" s="122"/>
      <c r="AS9" s="125">
        <f t="shared" si="4"/>
        <v>0</v>
      </c>
    </row>
    <row r="10" spans="1:45" ht="16.149999999999999" customHeight="1" x14ac:dyDescent="0.25">
      <c r="A10" s="112">
        <f t="shared" si="1"/>
        <v>43471</v>
      </c>
      <c r="B10" s="113"/>
      <c r="C10" s="113"/>
      <c r="D10" s="113"/>
      <c r="E10" s="113"/>
      <c r="F10" s="113"/>
      <c r="G10" s="114"/>
      <c r="H10" s="114"/>
      <c r="I10" s="114"/>
      <c r="J10" s="115"/>
      <c r="K10" s="115"/>
      <c r="L10" s="115"/>
      <c r="M10" s="116"/>
      <c r="N10" s="117">
        <f t="shared" si="2"/>
        <v>0</v>
      </c>
      <c r="O10" s="118"/>
      <c r="P10" s="118"/>
      <c r="Q10" s="117">
        <f t="shared" si="3"/>
        <v>0</v>
      </c>
      <c r="R10" s="119"/>
      <c r="S10" s="119"/>
      <c r="T10" s="120">
        <f t="shared" si="0"/>
        <v>43471</v>
      </c>
      <c r="U10" s="121"/>
      <c r="V10" s="122"/>
      <c r="W10" s="121"/>
      <c r="X10" s="122"/>
      <c r="Y10" s="121"/>
      <c r="Z10" s="122"/>
      <c r="AA10" s="121"/>
      <c r="AB10" s="122"/>
      <c r="AC10" s="121"/>
      <c r="AD10" s="122"/>
      <c r="AE10" s="123"/>
      <c r="AF10" s="122"/>
      <c r="AG10" s="122"/>
      <c r="AH10" s="122"/>
      <c r="AI10" s="121"/>
      <c r="AJ10" s="122"/>
      <c r="AK10" s="121"/>
      <c r="AL10" s="122"/>
      <c r="AM10" s="121"/>
      <c r="AN10" s="122"/>
      <c r="AO10" s="121"/>
      <c r="AP10" s="122"/>
      <c r="AQ10" s="123"/>
      <c r="AR10" s="122"/>
      <c r="AS10" s="125">
        <f t="shared" si="4"/>
        <v>0</v>
      </c>
    </row>
    <row r="11" spans="1:45" ht="16.149999999999999" customHeight="1" x14ac:dyDescent="0.25">
      <c r="A11" s="112">
        <f t="shared" si="1"/>
        <v>43472</v>
      </c>
      <c r="B11" s="113"/>
      <c r="C11" s="113"/>
      <c r="D11" s="113"/>
      <c r="E11" s="113"/>
      <c r="F11" s="113"/>
      <c r="G11" s="114"/>
      <c r="H11" s="114"/>
      <c r="I11" s="114"/>
      <c r="J11" s="115"/>
      <c r="K11" s="115"/>
      <c r="L11" s="115"/>
      <c r="M11" s="116"/>
      <c r="N11" s="117">
        <f t="shared" si="2"/>
        <v>0</v>
      </c>
      <c r="O11" s="118"/>
      <c r="P11" s="118"/>
      <c r="Q11" s="117">
        <f t="shared" si="3"/>
        <v>0</v>
      </c>
      <c r="R11" s="119"/>
      <c r="S11" s="119"/>
      <c r="T11" s="120">
        <f t="shared" si="0"/>
        <v>43472</v>
      </c>
      <c r="U11" s="121"/>
      <c r="V11" s="122"/>
      <c r="W11" s="121"/>
      <c r="X11" s="122"/>
      <c r="Y11" s="121"/>
      <c r="Z11" s="122"/>
      <c r="AA11" s="121"/>
      <c r="AB11" s="122"/>
      <c r="AC11" s="121"/>
      <c r="AD11" s="122"/>
      <c r="AE11" s="121"/>
      <c r="AF11" s="122"/>
      <c r="AG11" s="122"/>
      <c r="AH11" s="122"/>
      <c r="AI11" s="121"/>
      <c r="AJ11" s="122"/>
      <c r="AK11" s="121"/>
      <c r="AL11" s="122"/>
      <c r="AM11" s="121"/>
      <c r="AN11" s="122"/>
      <c r="AO11" s="121"/>
      <c r="AP11" s="122"/>
      <c r="AQ11" s="123"/>
      <c r="AR11" s="122"/>
      <c r="AS11" s="125">
        <f t="shared" si="4"/>
        <v>0</v>
      </c>
    </row>
    <row r="12" spans="1:45" ht="16.149999999999999" customHeight="1" x14ac:dyDescent="0.25">
      <c r="A12" s="112">
        <f t="shared" si="1"/>
        <v>43473</v>
      </c>
      <c r="B12" s="113"/>
      <c r="C12" s="113"/>
      <c r="D12" s="113"/>
      <c r="E12" s="113"/>
      <c r="F12" s="126"/>
      <c r="G12" s="114"/>
      <c r="H12" s="114"/>
      <c r="I12" s="114"/>
      <c r="J12" s="115"/>
      <c r="K12" s="115"/>
      <c r="L12" s="115"/>
      <c r="M12" s="116"/>
      <c r="N12" s="117">
        <f t="shared" si="2"/>
        <v>0</v>
      </c>
      <c r="O12" s="118"/>
      <c r="P12" s="118"/>
      <c r="Q12" s="117">
        <f t="shared" si="3"/>
        <v>0</v>
      </c>
      <c r="R12" s="119"/>
      <c r="S12" s="119"/>
      <c r="T12" s="120">
        <f t="shared" si="0"/>
        <v>43473</v>
      </c>
      <c r="U12" s="121"/>
      <c r="V12" s="122"/>
      <c r="W12" s="121"/>
      <c r="X12" s="122"/>
      <c r="Y12" s="121"/>
      <c r="Z12" s="122"/>
      <c r="AA12" s="121"/>
      <c r="AB12" s="122"/>
      <c r="AC12" s="121"/>
      <c r="AD12" s="122"/>
      <c r="AE12" s="121"/>
      <c r="AF12" s="122"/>
      <c r="AG12" s="122"/>
      <c r="AH12" s="122"/>
      <c r="AI12" s="121"/>
      <c r="AJ12" s="122"/>
      <c r="AK12" s="121"/>
      <c r="AL12" s="122"/>
      <c r="AM12" s="121"/>
      <c r="AN12" s="122"/>
      <c r="AO12" s="121"/>
      <c r="AP12" s="122"/>
      <c r="AQ12" s="123"/>
      <c r="AR12" s="122"/>
      <c r="AS12" s="125">
        <f t="shared" si="4"/>
        <v>0</v>
      </c>
    </row>
    <row r="13" spans="1:45" ht="16.149999999999999" customHeight="1" x14ac:dyDescent="0.25">
      <c r="A13" s="112">
        <f t="shared" si="1"/>
        <v>43474</v>
      </c>
      <c r="B13" s="113"/>
      <c r="C13" s="113"/>
      <c r="D13" s="113"/>
      <c r="E13" s="113"/>
      <c r="F13" s="113"/>
      <c r="G13" s="114"/>
      <c r="H13" s="114"/>
      <c r="I13" s="114"/>
      <c r="J13" s="115"/>
      <c r="K13" s="115"/>
      <c r="L13" s="115"/>
      <c r="M13" s="116"/>
      <c r="N13" s="117">
        <f t="shared" si="2"/>
        <v>0</v>
      </c>
      <c r="O13" s="118"/>
      <c r="P13" s="118"/>
      <c r="Q13" s="117">
        <f t="shared" si="3"/>
        <v>0</v>
      </c>
      <c r="R13" s="119"/>
      <c r="S13" s="119"/>
      <c r="T13" s="120">
        <f t="shared" si="0"/>
        <v>43474</v>
      </c>
      <c r="U13" s="121"/>
      <c r="V13" s="122"/>
      <c r="W13" s="121"/>
      <c r="X13" s="122"/>
      <c r="Y13" s="121"/>
      <c r="Z13" s="122"/>
      <c r="AA13" s="121"/>
      <c r="AB13" s="122"/>
      <c r="AC13" s="121"/>
      <c r="AD13" s="122"/>
      <c r="AE13" s="121"/>
      <c r="AF13" s="122"/>
      <c r="AG13" s="122"/>
      <c r="AH13" s="122"/>
      <c r="AI13" s="121"/>
      <c r="AJ13" s="122"/>
      <c r="AK13" s="121"/>
      <c r="AL13" s="122"/>
      <c r="AM13" s="121"/>
      <c r="AN13" s="122"/>
      <c r="AO13" s="121"/>
      <c r="AP13" s="122"/>
      <c r="AQ13" s="123"/>
      <c r="AR13" s="122"/>
      <c r="AS13" s="125">
        <f t="shared" si="4"/>
        <v>0</v>
      </c>
    </row>
    <row r="14" spans="1:45" ht="16.149999999999999" customHeight="1" x14ac:dyDescent="0.25">
      <c r="A14" s="112">
        <f t="shared" si="1"/>
        <v>43475</v>
      </c>
      <c r="B14" s="113"/>
      <c r="C14" s="113"/>
      <c r="D14" s="113"/>
      <c r="E14" s="113"/>
      <c r="F14" s="113"/>
      <c r="G14" s="114"/>
      <c r="H14" s="114"/>
      <c r="I14" s="114"/>
      <c r="J14" s="115"/>
      <c r="K14" s="115"/>
      <c r="L14" s="115"/>
      <c r="M14" s="116"/>
      <c r="N14" s="117">
        <f t="shared" si="2"/>
        <v>0</v>
      </c>
      <c r="O14" s="118"/>
      <c r="P14" s="118"/>
      <c r="Q14" s="117">
        <f t="shared" si="3"/>
        <v>0</v>
      </c>
      <c r="R14" s="119"/>
      <c r="S14" s="119"/>
      <c r="T14" s="120">
        <f t="shared" si="0"/>
        <v>43475</v>
      </c>
      <c r="U14" s="121"/>
      <c r="V14" s="122"/>
      <c r="W14" s="121"/>
      <c r="X14" s="122"/>
      <c r="Y14" s="121"/>
      <c r="Z14" s="122"/>
      <c r="AA14" s="121"/>
      <c r="AB14" s="122"/>
      <c r="AC14" s="121"/>
      <c r="AD14" s="122"/>
      <c r="AE14" s="121"/>
      <c r="AF14" s="122"/>
      <c r="AG14" s="122"/>
      <c r="AH14" s="122"/>
      <c r="AI14" s="121"/>
      <c r="AJ14" s="122"/>
      <c r="AK14" s="121"/>
      <c r="AL14" s="122"/>
      <c r="AM14" s="121"/>
      <c r="AN14" s="122"/>
      <c r="AO14" s="121"/>
      <c r="AP14" s="122"/>
      <c r="AQ14" s="123"/>
      <c r="AR14" s="122"/>
      <c r="AS14" s="125">
        <f t="shared" si="4"/>
        <v>0</v>
      </c>
    </row>
    <row r="15" spans="1:45" ht="16.149999999999999" customHeight="1" x14ac:dyDescent="0.25">
      <c r="A15" s="112">
        <f t="shared" si="1"/>
        <v>43476</v>
      </c>
      <c r="B15" s="113"/>
      <c r="C15" s="113"/>
      <c r="D15" s="113"/>
      <c r="E15" s="113"/>
      <c r="F15" s="113"/>
      <c r="G15" s="114"/>
      <c r="H15" s="114"/>
      <c r="I15" s="114"/>
      <c r="J15" s="115"/>
      <c r="K15" s="115"/>
      <c r="L15" s="115"/>
      <c r="M15" s="116"/>
      <c r="N15" s="117">
        <f t="shared" si="2"/>
        <v>0</v>
      </c>
      <c r="O15" s="118"/>
      <c r="P15" s="118"/>
      <c r="Q15" s="117">
        <f t="shared" si="3"/>
        <v>0</v>
      </c>
      <c r="R15" s="119"/>
      <c r="S15" s="119"/>
      <c r="T15" s="120">
        <f t="shared" si="0"/>
        <v>43476</v>
      </c>
      <c r="U15" s="121"/>
      <c r="V15" s="122"/>
      <c r="W15" s="121"/>
      <c r="X15" s="122"/>
      <c r="Y15" s="121"/>
      <c r="Z15" s="122"/>
      <c r="AA15" s="121"/>
      <c r="AB15" s="122"/>
      <c r="AC15" s="121"/>
      <c r="AD15" s="122"/>
      <c r="AE15" s="121"/>
      <c r="AF15" s="122"/>
      <c r="AG15" s="122"/>
      <c r="AH15" s="122"/>
      <c r="AI15" s="121"/>
      <c r="AJ15" s="122"/>
      <c r="AK15" s="121"/>
      <c r="AL15" s="122"/>
      <c r="AM15" s="121"/>
      <c r="AN15" s="122"/>
      <c r="AO15" s="121"/>
      <c r="AP15" s="122"/>
      <c r="AQ15" s="123"/>
      <c r="AR15" s="122"/>
      <c r="AS15" s="125">
        <f t="shared" si="4"/>
        <v>0</v>
      </c>
    </row>
    <row r="16" spans="1:45" ht="16.149999999999999" customHeight="1" x14ac:dyDescent="0.25">
      <c r="A16" s="112">
        <f t="shared" si="1"/>
        <v>43477</v>
      </c>
      <c r="B16" s="113"/>
      <c r="C16" s="113"/>
      <c r="D16" s="113"/>
      <c r="E16" s="113"/>
      <c r="F16" s="113"/>
      <c r="G16" s="114"/>
      <c r="H16" s="114"/>
      <c r="I16" s="114"/>
      <c r="J16" s="115"/>
      <c r="K16" s="115"/>
      <c r="L16" s="115"/>
      <c r="M16" s="116"/>
      <c r="N16" s="117">
        <f t="shared" si="2"/>
        <v>0</v>
      </c>
      <c r="O16" s="118"/>
      <c r="P16" s="118"/>
      <c r="Q16" s="117">
        <f t="shared" si="3"/>
        <v>0</v>
      </c>
      <c r="R16" s="119"/>
      <c r="S16" s="119"/>
      <c r="T16" s="120">
        <f t="shared" si="0"/>
        <v>43477</v>
      </c>
      <c r="U16" s="121"/>
      <c r="V16" s="122"/>
      <c r="W16" s="121"/>
      <c r="X16" s="122"/>
      <c r="Y16" s="121"/>
      <c r="Z16" s="122"/>
      <c r="AA16" s="121"/>
      <c r="AB16" s="122"/>
      <c r="AC16" s="121"/>
      <c r="AD16" s="122"/>
      <c r="AE16" s="121"/>
      <c r="AF16" s="122"/>
      <c r="AG16" s="122"/>
      <c r="AH16" s="122"/>
      <c r="AI16" s="121"/>
      <c r="AJ16" s="122"/>
      <c r="AK16" s="121"/>
      <c r="AL16" s="122"/>
      <c r="AM16" s="121"/>
      <c r="AN16" s="122"/>
      <c r="AO16" s="121"/>
      <c r="AP16" s="122"/>
      <c r="AQ16" s="123"/>
      <c r="AR16" s="122"/>
      <c r="AS16" s="125">
        <f t="shared" si="4"/>
        <v>0</v>
      </c>
    </row>
    <row r="17" spans="1:45" ht="16.149999999999999" customHeight="1" x14ac:dyDescent="0.25">
      <c r="A17" s="112">
        <f t="shared" si="1"/>
        <v>43478</v>
      </c>
      <c r="B17" s="113"/>
      <c r="C17" s="113"/>
      <c r="D17" s="113"/>
      <c r="E17" s="113"/>
      <c r="F17" s="113"/>
      <c r="G17" s="114"/>
      <c r="H17" s="114"/>
      <c r="I17" s="114"/>
      <c r="J17" s="115"/>
      <c r="K17" s="115"/>
      <c r="L17" s="115"/>
      <c r="M17" s="116"/>
      <c r="N17" s="117">
        <f t="shared" si="2"/>
        <v>0</v>
      </c>
      <c r="O17" s="118"/>
      <c r="P17" s="118"/>
      <c r="Q17" s="117">
        <f t="shared" si="3"/>
        <v>0</v>
      </c>
      <c r="R17" s="119"/>
      <c r="S17" s="119"/>
      <c r="T17" s="120">
        <f t="shared" si="0"/>
        <v>43478</v>
      </c>
      <c r="U17" s="121"/>
      <c r="V17" s="122"/>
      <c r="W17" s="121"/>
      <c r="X17" s="122"/>
      <c r="Y17" s="121"/>
      <c r="Z17" s="122"/>
      <c r="AA17" s="121"/>
      <c r="AB17" s="122"/>
      <c r="AC17" s="121"/>
      <c r="AD17" s="122"/>
      <c r="AE17" s="121"/>
      <c r="AF17" s="122"/>
      <c r="AG17" s="122"/>
      <c r="AH17" s="122"/>
      <c r="AI17" s="121"/>
      <c r="AJ17" s="122"/>
      <c r="AK17" s="121"/>
      <c r="AL17" s="122"/>
      <c r="AM17" s="121"/>
      <c r="AN17" s="122"/>
      <c r="AO17" s="121"/>
      <c r="AP17" s="122"/>
      <c r="AQ17" s="123"/>
      <c r="AR17" s="122"/>
      <c r="AS17" s="125">
        <f t="shared" si="4"/>
        <v>0</v>
      </c>
    </row>
    <row r="18" spans="1:45" ht="16.149999999999999" customHeight="1" x14ac:dyDescent="0.25">
      <c r="A18" s="112">
        <f t="shared" si="1"/>
        <v>43479</v>
      </c>
      <c r="B18" s="113"/>
      <c r="C18" s="113"/>
      <c r="D18" s="113"/>
      <c r="E18" s="113"/>
      <c r="F18" s="113"/>
      <c r="G18" s="114"/>
      <c r="H18" s="114"/>
      <c r="I18" s="114"/>
      <c r="J18" s="115"/>
      <c r="K18" s="115"/>
      <c r="L18" s="115"/>
      <c r="M18" s="116"/>
      <c r="N18" s="117">
        <f t="shared" si="2"/>
        <v>0</v>
      </c>
      <c r="O18" s="118"/>
      <c r="P18" s="118"/>
      <c r="Q18" s="117">
        <f t="shared" si="3"/>
        <v>0</v>
      </c>
      <c r="R18" s="119"/>
      <c r="S18" s="119"/>
      <c r="T18" s="120">
        <f t="shared" si="0"/>
        <v>43479</v>
      </c>
      <c r="U18" s="121"/>
      <c r="V18" s="122"/>
      <c r="W18" s="121"/>
      <c r="X18" s="122"/>
      <c r="Y18" s="121"/>
      <c r="Z18" s="122"/>
      <c r="AA18" s="121"/>
      <c r="AB18" s="122"/>
      <c r="AC18" s="121"/>
      <c r="AD18" s="122"/>
      <c r="AE18" s="121"/>
      <c r="AF18" s="122"/>
      <c r="AG18" s="122"/>
      <c r="AH18" s="122"/>
      <c r="AI18" s="121"/>
      <c r="AJ18" s="122"/>
      <c r="AK18" s="121"/>
      <c r="AL18" s="122"/>
      <c r="AM18" s="121"/>
      <c r="AN18" s="122"/>
      <c r="AO18" s="121"/>
      <c r="AP18" s="122"/>
      <c r="AQ18" s="123"/>
      <c r="AR18" s="122"/>
      <c r="AS18" s="125">
        <f t="shared" si="4"/>
        <v>0</v>
      </c>
    </row>
    <row r="19" spans="1:45" ht="16.149999999999999" customHeight="1" x14ac:dyDescent="0.25">
      <c r="A19" s="112">
        <f t="shared" si="1"/>
        <v>43480</v>
      </c>
      <c r="B19" s="113"/>
      <c r="C19" s="113"/>
      <c r="D19" s="113"/>
      <c r="E19" s="113"/>
      <c r="F19" s="113"/>
      <c r="G19" s="114"/>
      <c r="H19" s="114"/>
      <c r="I19" s="114"/>
      <c r="J19" s="115"/>
      <c r="K19" s="115"/>
      <c r="L19" s="115"/>
      <c r="M19" s="116"/>
      <c r="N19" s="117">
        <f t="shared" si="2"/>
        <v>0</v>
      </c>
      <c r="O19" s="118"/>
      <c r="P19" s="118"/>
      <c r="Q19" s="117">
        <f t="shared" si="3"/>
        <v>0</v>
      </c>
      <c r="R19" s="119"/>
      <c r="S19" s="119"/>
      <c r="T19" s="120">
        <f t="shared" si="0"/>
        <v>43480</v>
      </c>
      <c r="U19" s="121"/>
      <c r="V19" s="122"/>
      <c r="W19" s="121"/>
      <c r="X19" s="122"/>
      <c r="Y19" s="121"/>
      <c r="Z19" s="122"/>
      <c r="AA19" s="121"/>
      <c r="AB19" s="122"/>
      <c r="AC19" s="121"/>
      <c r="AD19" s="122"/>
      <c r="AE19" s="121"/>
      <c r="AF19" s="122"/>
      <c r="AG19" s="122"/>
      <c r="AH19" s="122"/>
      <c r="AI19" s="121"/>
      <c r="AJ19" s="122"/>
      <c r="AK19" s="121"/>
      <c r="AL19" s="122"/>
      <c r="AM19" s="121"/>
      <c r="AN19" s="122"/>
      <c r="AO19" s="121"/>
      <c r="AP19" s="122"/>
      <c r="AQ19" s="123"/>
      <c r="AR19" s="122"/>
      <c r="AS19" s="125">
        <f t="shared" si="4"/>
        <v>0</v>
      </c>
    </row>
    <row r="20" spans="1:45" ht="16.149999999999999" customHeight="1" x14ac:dyDescent="0.25">
      <c r="A20" s="112">
        <f t="shared" si="1"/>
        <v>43481</v>
      </c>
      <c r="B20" s="113"/>
      <c r="C20" s="113"/>
      <c r="D20" s="113"/>
      <c r="E20" s="113"/>
      <c r="F20" s="113"/>
      <c r="G20" s="114"/>
      <c r="H20" s="114"/>
      <c r="I20" s="114"/>
      <c r="J20" s="115"/>
      <c r="K20" s="115"/>
      <c r="L20" s="115"/>
      <c r="M20" s="116"/>
      <c r="N20" s="117">
        <f t="shared" si="2"/>
        <v>0</v>
      </c>
      <c r="O20" s="118"/>
      <c r="P20" s="118"/>
      <c r="Q20" s="117">
        <f t="shared" si="3"/>
        <v>0</v>
      </c>
      <c r="R20" s="119"/>
      <c r="S20" s="119"/>
      <c r="T20" s="120">
        <f t="shared" si="0"/>
        <v>43481</v>
      </c>
      <c r="U20" s="121"/>
      <c r="V20" s="122"/>
      <c r="W20" s="123"/>
      <c r="X20" s="122"/>
      <c r="Y20" s="121"/>
      <c r="Z20" s="122"/>
      <c r="AA20" s="121"/>
      <c r="AB20" s="122"/>
      <c r="AC20" s="121"/>
      <c r="AD20" s="122"/>
      <c r="AE20" s="121"/>
      <c r="AF20" s="122"/>
      <c r="AG20" s="122"/>
      <c r="AH20" s="122"/>
      <c r="AI20" s="121"/>
      <c r="AJ20" s="122"/>
      <c r="AK20" s="121"/>
      <c r="AL20" s="122"/>
      <c r="AM20" s="121"/>
      <c r="AN20" s="122"/>
      <c r="AO20" s="121"/>
      <c r="AP20" s="122"/>
      <c r="AQ20" s="123"/>
      <c r="AR20" s="122"/>
      <c r="AS20" s="125">
        <f t="shared" si="4"/>
        <v>0</v>
      </c>
    </row>
    <row r="21" spans="1:45" ht="16.149999999999999" customHeight="1" x14ac:dyDescent="0.25">
      <c r="A21" s="112">
        <f t="shared" si="1"/>
        <v>43482</v>
      </c>
      <c r="B21" s="113"/>
      <c r="C21" s="113"/>
      <c r="D21" s="113"/>
      <c r="E21" s="113"/>
      <c r="F21" s="113"/>
      <c r="G21" s="114"/>
      <c r="H21" s="114"/>
      <c r="I21" s="114"/>
      <c r="J21" s="115"/>
      <c r="K21" s="115"/>
      <c r="L21" s="115"/>
      <c r="M21" s="116"/>
      <c r="N21" s="117">
        <f t="shared" si="2"/>
        <v>0</v>
      </c>
      <c r="O21" s="118"/>
      <c r="P21" s="118"/>
      <c r="Q21" s="117">
        <f t="shared" si="3"/>
        <v>0</v>
      </c>
      <c r="R21" s="119"/>
      <c r="S21" s="119"/>
      <c r="T21" s="120">
        <f t="shared" si="0"/>
        <v>43482</v>
      </c>
      <c r="U21" s="121"/>
      <c r="V21" s="122"/>
      <c r="W21" s="121"/>
      <c r="X21" s="122"/>
      <c r="Y21" s="121"/>
      <c r="Z21" s="122"/>
      <c r="AA21" s="121"/>
      <c r="AB21" s="122"/>
      <c r="AC21" s="121"/>
      <c r="AD21" s="122"/>
      <c r="AE21" s="121"/>
      <c r="AF21" s="122"/>
      <c r="AG21" s="122"/>
      <c r="AH21" s="122"/>
      <c r="AI21" s="121"/>
      <c r="AJ21" s="122"/>
      <c r="AK21" s="121"/>
      <c r="AL21" s="122"/>
      <c r="AM21" s="121"/>
      <c r="AN21" s="122"/>
      <c r="AO21" s="121"/>
      <c r="AP21" s="122"/>
      <c r="AQ21" s="123"/>
      <c r="AR21" s="122"/>
      <c r="AS21" s="125">
        <f t="shared" si="4"/>
        <v>0</v>
      </c>
    </row>
    <row r="22" spans="1:45" ht="16.149999999999999" customHeight="1" x14ac:dyDescent="0.25">
      <c r="A22" s="112">
        <f t="shared" si="1"/>
        <v>43483</v>
      </c>
      <c r="B22" s="113"/>
      <c r="C22" s="113"/>
      <c r="D22" s="113"/>
      <c r="E22" s="113"/>
      <c r="F22" s="113"/>
      <c r="G22" s="114"/>
      <c r="H22" s="114"/>
      <c r="I22" s="114"/>
      <c r="J22" s="115"/>
      <c r="K22" s="115"/>
      <c r="L22" s="115"/>
      <c r="M22" s="116"/>
      <c r="N22" s="117">
        <f t="shared" si="2"/>
        <v>0</v>
      </c>
      <c r="O22" s="118"/>
      <c r="P22" s="118"/>
      <c r="Q22" s="117">
        <f t="shared" si="3"/>
        <v>0</v>
      </c>
      <c r="R22" s="119"/>
      <c r="S22" s="119"/>
      <c r="T22" s="120">
        <f t="shared" si="0"/>
        <v>43483</v>
      </c>
      <c r="U22" s="121"/>
      <c r="V22" s="122"/>
      <c r="W22" s="121"/>
      <c r="X22" s="122"/>
      <c r="Y22" s="121"/>
      <c r="Z22" s="122"/>
      <c r="AA22" s="121"/>
      <c r="AB22" s="122"/>
      <c r="AC22" s="121"/>
      <c r="AD22" s="122"/>
      <c r="AE22" s="121"/>
      <c r="AF22" s="122"/>
      <c r="AG22" s="122"/>
      <c r="AH22" s="122"/>
      <c r="AI22" s="121"/>
      <c r="AJ22" s="122"/>
      <c r="AK22" s="121"/>
      <c r="AL22" s="122"/>
      <c r="AM22" s="121"/>
      <c r="AN22" s="122"/>
      <c r="AO22" s="121"/>
      <c r="AP22" s="122"/>
      <c r="AQ22" s="123"/>
      <c r="AR22" s="122"/>
      <c r="AS22" s="125">
        <f t="shared" si="4"/>
        <v>0</v>
      </c>
    </row>
    <row r="23" spans="1:45" ht="16.149999999999999" customHeight="1" x14ac:dyDescent="0.25">
      <c r="A23" s="112">
        <f t="shared" si="1"/>
        <v>43484</v>
      </c>
      <c r="B23" s="113"/>
      <c r="C23" s="113"/>
      <c r="D23" s="113"/>
      <c r="E23" s="113"/>
      <c r="F23" s="113"/>
      <c r="G23" s="114"/>
      <c r="H23" s="114"/>
      <c r="I23" s="114"/>
      <c r="J23" s="115"/>
      <c r="K23" s="115"/>
      <c r="L23" s="115"/>
      <c r="M23" s="116"/>
      <c r="N23" s="117">
        <f t="shared" si="2"/>
        <v>0</v>
      </c>
      <c r="O23" s="118"/>
      <c r="P23" s="118"/>
      <c r="Q23" s="117">
        <f t="shared" si="3"/>
        <v>0</v>
      </c>
      <c r="R23" s="119"/>
      <c r="S23" s="119"/>
      <c r="T23" s="120">
        <f t="shared" si="0"/>
        <v>43484</v>
      </c>
      <c r="U23" s="121"/>
      <c r="V23" s="122"/>
      <c r="W23" s="121"/>
      <c r="X23" s="122"/>
      <c r="Y23" s="121"/>
      <c r="Z23" s="122"/>
      <c r="AA23" s="121"/>
      <c r="AB23" s="122"/>
      <c r="AC23" s="121"/>
      <c r="AD23" s="122"/>
      <c r="AE23" s="121"/>
      <c r="AF23" s="122"/>
      <c r="AG23" s="122"/>
      <c r="AH23" s="122"/>
      <c r="AI23" s="121"/>
      <c r="AJ23" s="122"/>
      <c r="AK23" s="121"/>
      <c r="AL23" s="122"/>
      <c r="AM23" s="121"/>
      <c r="AN23" s="122"/>
      <c r="AO23" s="121"/>
      <c r="AP23" s="122"/>
      <c r="AQ23" s="123"/>
      <c r="AR23" s="122"/>
      <c r="AS23" s="125">
        <f t="shared" si="4"/>
        <v>0</v>
      </c>
    </row>
    <row r="24" spans="1:45" ht="16.149999999999999" customHeight="1" x14ac:dyDescent="0.25">
      <c r="A24" s="112">
        <f t="shared" si="1"/>
        <v>43485</v>
      </c>
      <c r="B24" s="113"/>
      <c r="C24" s="113"/>
      <c r="D24" s="113"/>
      <c r="E24" s="113"/>
      <c r="F24" s="113"/>
      <c r="G24" s="114"/>
      <c r="H24" s="114"/>
      <c r="I24" s="114"/>
      <c r="J24" s="115"/>
      <c r="K24" s="115"/>
      <c r="L24" s="115"/>
      <c r="M24" s="116"/>
      <c r="N24" s="117">
        <f t="shared" si="2"/>
        <v>0</v>
      </c>
      <c r="O24" s="118"/>
      <c r="P24" s="118"/>
      <c r="Q24" s="117">
        <f t="shared" si="3"/>
        <v>0</v>
      </c>
      <c r="R24" s="119"/>
      <c r="S24" s="119"/>
      <c r="T24" s="120">
        <f t="shared" si="0"/>
        <v>43485</v>
      </c>
      <c r="U24" s="121"/>
      <c r="V24" s="122"/>
      <c r="W24" s="123"/>
      <c r="X24" s="122"/>
      <c r="Y24" s="121"/>
      <c r="Z24" s="122"/>
      <c r="AA24" s="123"/>
      <c r="AB24" s="122"/>
      <c r="AC24" s="121"/>
      <c r="AD24" s="122"/>
      <c r="AE24" s="123"/>
      <c r="AF24" s="122"/>
      <c r="AG24" s="122"/>
      <c r="AH24" s="122"/>
      <c r="AI24" s="121"/>
      <c r="AJ24" s="122"/>
      <c r="AK24" s="123"/>
      <c r="AL24" s="122"/>
      <c r="AM24" s="121"/>
      <c r="AN24" s="122"/>
      <c r="AO24" s="123"/>
      <c r="AP24" s="122"/>
      <c r="AQ24" s="123"/>
      <c r="AR24" s="122"/>
      <c r="AS24" s="125">
        <f t="shared" si="4"/>
        <v>0</v>
      </c>
    </row>
    <row r="25" spans="1:45" ht="16.149999999999999" customHeight="1" x14ac:dyDescent="0.25">
      <c r="A25" s="112">
        <f t="shared" si="1"/>
        <v>43486</v>
      </c>
      <c r="B25" s="113"/>
      <c r="C25" s="113"/>
      <c r="D25" s="113"/>
      <c r="E25" s="113"/>
      <c r="F25" s="113"/>
      <c r="G25" s="114"/>
      <c r="H25" s="114"/>
      <c r="I25" s="114"/>
      <c r="J25" s="115"/>
      <c r="K25" s="115"/>
      <c r="L25" s="115"/>
      <c r="M25" s="116"/>
      <c r="N25" s="117">
        <f t="shared" si="2"/>
        <v>0</v>
      </c>
      <c r="O25" s="118"/>
      <c r="P25" s="118"/>
      <c r="Q25" s="117">
        <f t="shared" si="3"/>
        <v>0</v>
      </c>
      <c r="R25" s="119"/>
      <c r="S25" s="119"/>
      <c r="T25" s="120">
        <f t="shared" si="0"/>
        <v>43486</v>
      </c>
      <c r="U25" s="121"/>
      <c r="V25" s="122"/>
      <c r="W25" s="121"/>
      <c r="X25" s="122"/>
      <c r="Y25" s="121"/>
      <c r="Z25" s="122"/>
      <c r="AA25" s="121"/>
      <c r="AB25" s="122"/>
      <c r="AC25" s="121"/>
      <c r="AD25" s="122"/>
      <c r="AE25" s="121"/>
      <c r="AF25" s="122"/>
      <c r="AG25" s="122"/>
      <c r="AH25" s="122"/>
      <c r="AI25" s="121"/>
      <c r="AJ25" s="122"/>
      <c r="AK25" s="121"/>
      <c r="AL25" s="122"/>
      <c r="AM25" s="121"/>
      <c r="AN25" s="122"/>
      <c r="AO25" s="121"/>
      <c r="AP25" s="122"/>
      <c r="AQ25" s="123"/>
      <c r="AR25" s="122"/>
      <c r="AS25" s="125">
        <f t="shared" si="4"/>
        <v>0</v>
      </c>
    </row>
    <row r="26" spans="1:45" ht="16.149999999999999" customHeight="1" x14ac:dyDescent="0.25">
      <c r="A26" s="112">
        <f t="shared" si="1"/>
        <v>43487</v>
      </c>
      <c r="B26" s="113"/>
      <c r="C26" s="113"/>
      <c r="D26" s="113"/>
      <c r="E26" s="113"/>
      <c r="F26" s="113"/>
      <c r="G26" s="114"/>
      <c r="H26" s="114"/>
      <c r="I26" s="114"/>
      <c r="J26" s="115"/>
      <c r="K26" s="115"/>
      <c r="L26" s="115"/>
      <c r="M26" s="116"/>
      <c r="N26" s="117">
        <f t="shared" si="2"/>
        <v>0</v>
      </c>
      <c r="O26" s="118"/>
      <c r="P26" s="118"/>
      <c r="Q26" s="117">
        <f t="shared" si="3"/>
        <v>0</v>
      </c>
      <c r="R26" s="119"/>
      <c r="S26" s="119"/>
      <c r="T26" s="120">
        <f t="shared" si="0"/>
        <v>43487</v>
      </c>
      <c r="U26" s="121"/>
      <c r="V26" s="122"/>
      <c r="W26" s="121"/>
      <c r="X26" s="122"/>
      <c r="Y26" s="121"/>
      <c r="Z26" s="122"/>
      <c r="AA26" s="121"/>
      <c r="AB26" s="122"/>
      <c r="AC26" s="121"/>
      <c r="AD26" s="122"/>
      <c r="AE26" s="121"/>
      <c r="AF26" s="122"/>
      <c r="AG26" s="122"/>
      <c r="AH26" s="122"/>
      <c r="AI26" s="121"/>
      <c r="AJ26" s="122"/>
      <c r="AK26" s="121"/>
      <c r="AL26" s="122"/>
      <c r="AM26" s="121"/>
      <c r="AN26" s="122"/>
      <c r="AO26" s="121"/>
      <c r="AP26" s="122"/>
      <c r="AQ26" s="123"/>
      <c r="AR26" s="122"/>
      <c r="AS26" s="125">
        <f t="shared" si="4"/>
        <v>0</v>
      </c>
    </row>
    <row r="27" spans="1:45" ht="16.149999999999999" customHeight="1" x14ac:dyDescent="0.25">
      <c r="A27" s="112">
        <f t="shared" si="1"/>
        <v>43488</v>
      </c>
      <c r="B27" s="113"/>
      <c r="C27" s="113"/>
      <c r="D27" s="113"/>
      <c r="E27" s="113"/>
      <c r="F27" s="113"/>
      <c r="G27" s="114"/>
      <c r="H27" s="114"/>
      <c r="I27" s="114"/>
      <c r="J27" s="115"/>
      <c r="K27" s="115"/>
      <c r="L27" s="115"/>
      <c r="M27" s="116"/>
      <c r="N27" s="117">
        <f t="shared" si="2"/>
        <v>0</v>
      </c>
      <c r="O27" s="118"/>
      <c r="P27" s="118"/>
      <c r="Q27" s="117">
        <f t="shared" si="3"/>
        <v>0</v>
      </c>
      <c r="R27" s="119"/>
      <c r="S27" s="119"/>
      <c r="T27" s="120">
        <f t="shared" si="0"/>
        <v>43488</v>
      </c>
      <c r="U27" s="121"/>
      <c r="V27" s="122"/>
      <c r="W27" s="121"/>
      <c r="X27" s="122"/>
      <c r="Y27" s="121"/>
      <c r="Z27" s="122"/>
      <c r="AA27" s="121"/>
      <c r="AB27" s="122"/>
      <c r="AC27" s="121"/>
      <c r="AD27" s="122"/>
      <c r="AE27" s="121"/>
      <c r="AF27" s="122"/>
      <c r="AG27" s="122"/>
      <c r="AH27" s="122"/>
      <c r="AI27" s="121"/>
      <c r="AJ27" s="122"/>
      <c r="AK27" s="121"/>
      <c r="AL27" s="122"/>
      <c r="AM27" s="121"/>
      <c r="AN27" s="122"/>
      <c r="AO27" s="121"/>
      <c r="AP27" s="122"/>
      <c r="AQ27" s="123"/>
      <c r="AR27" s="122"/>
      <c r="AS27" s="125">
        <f t="shared" si="4"/>
        <v>0</v>
      </c>
    </row>
    <row r="28" spans="1:45" ht="16.149999999999999" customHeight="1" x14ac:dyDescent="0.25">
      <c r="A28" s="112">
        <f t="shared" si="1"/>
        <v>43489</v>
      </c>
      <c r="B28" s="113"/>
      <c r="C28" s="113"/>
      <c r="D28" s="113"/>
      <c r="E28" s="113"/>
      <c r="F28" s="113"/>
      <c r="G28" s="114"/>
      <c r="H28" s="114"/>
      <c r="I28" s="114"/>
      <c r="J28" s="115"/>
      <c r="K28" s="115"/>
      <c r="L28" s="115"/>
      <c r="M28" s="116"/>
      <c r="N28" s="117">
        <f t="shared" si="2"/>
        <v>0</v>
      </c>
      <c r="O28" s="118"/>
      <c r="P28" s="118"/>
      <c r="Q28" s="117">
        <f t="shared" si="3"/>
        <v>0</v>
      </c>
      <c r="R28" s="119"/>
      <c r="S28" s="119"/>
      <c r="T28" s="120">
        <f t="shared" si="0"/>
        <v>43489</v>
      </c>
      <c r="U28" s="121"/>
      <c r="V28" s="122"/>
      <c r="W28" s="121"/>
      <c r="X28" s="122"/>
      <c r="Y28" s="121"/>
      <c r="Z28" s="122"/>
      <c r="AA28" s="121"/>
      <c r="AB28" s="122"/>
      <c r="AC28" s="121"/>
      <c r="AD28" s="122"/>
      <c r="AE28" s="121"/>
      <c r="AF28" s="122"/>
      <c r="AG28" s="122"/>
      <c r="AH28" s="122"/>
      <c r="AI28" s="121"/>
      <c r="AJ28" s="122"/>
      <c r="AK28" s="121"/>
      <c r="AL28" s="122"/>
      <c r="AM28" s="121"/>
      <c r="AN28" s="122"/>
      <c r="AO28" s="121"/>
      <c r="AP28" s="122"/>
      <c r="AQ28" s="123"/>
      <c r="AR28" s="122"/>
      <c r="AS28" s="125">
        <f t="shared" si="4"/>
        <v>0</v>
      </c>
    </row>
    <row r="29" spans="1:45" ht="16.149999999999999" customHeight="1" x14ac:dyDescent="0.25">
      <c r="A29" s="112">
        <f t="shared" si="1"/>
        <v>43490</v>
      </c>
      <c r="B29" s="113"/>
      <c r="C29" s="113"/>
      <c r="D29" s="113"/>
      <c r="E29" s="113"/>
      <c r="F29" s="113"/>
      <c r="G29" s="114"/>
      <c r="H29" s="114"/>
      <c r="I29" s="114"/>
      <c r="J29" s="115"/>
      <c r="K29" s="115"/>
      <c r="L29" s="115"/>
      <c r="M29" s="116"/>
      <c r="N29" s="117">
        <f t="shared" si="2"/>
        <v>0</v>
      </c>
      <c r="O29" s="118"/>
      <c r="P29" s="118"/>
      <c r="Q29" s="117">
        <f t="shared" si="3"/>
        <v>0</v>
      </c>
      <c r="R29" s="119"/>
      <c r="S29" s="119"/>
      <c r="T29" s="120">
        <f t="shared" si="0"/>
        <v>43490</v>
      </c>
      <c r="U29" s="121"/>
      <c r="V29" s="122"/>
      <c r="W29" s="121"/>
      <c r="X29" s="122"/>
      <c r="Y29" s="121"/>
      <c r="Z29" s="122"/>
      <c r="AA29" s="121"/>
      <c r="AB29" s="122"/>
      <c r="AC29" s="121"/>
      <c r="AD29" s="122"/>
      <c r="AE29" s="121"/>
      <c r="AF29" s="122"/>
      <c r="AG29" s="122"/>
      <c r="AH29" s="122"/>
      <c r="AI29" s="121"/>
      <c r="AJ29" s="122"/>
      <c r="AK29" s="121"/>
      <c r="AL29" s="122"/>
      <c r="AM29" s="121"/>
      <c r="AN29" s="122"/>
      <c r="AO29" s="121"/>
      <c r="AP29" s="122"/>
      <c r="AQ29" s="123"/>
      <c r="AR29" s="122"/>
      <c r="AS29" s="125">
        <f t="shared" si="4"/>
        <v>0</v>
      </c>
    </row>
    <row r="30" spans="1:45" ht="16.149999999999999" customHeight="1" x14ac:dyDescent="0.25">
      <c r="A30" s="112">
        <f t="shared" si="1"/>
        <v>43491</v>
      </c>
      <c r="B30" s="113"/>
      <c r="C30" s="113"/>
      <c r="D30" s="113"/>
      <c r="E30" s="113"/>
      <c r="F30" s="113"/>
      <c r="G30" s="114"/>
      <c r="H30" s="114"/>
      <c r="I30" s="114"/>
      <c r="J30" s="115"/>
      <c r="K30" s="115"/>
      <c r="L30" s="115"/>
      <c r="M30" s="116"/>
      <c r="N30" s="117">
        <f t="shared" si="2"/>
        <v>0</v>
      </c>
      <c r="O30" s="118"/>
      <c r="P30" s="118"/>
      <c r="Q30" s="117">
        <f t="shared" si="3"/>
        <v>0</v>
      </c>
      <c r="R30" s="119"/>
      <c r="S30" s="119"/>
      <c r="T30" s="120">
        <f t="shared" si="0"/>
        <v>43491</v>
      </c>
      <c r="U30" s="121"/>
      <c r="V30" s="122"/>
      <c r="W30" s="121"/>
      <c r="X30" s="122"/>
      <c r="Y30" s="121"/>
      <c r="Z30" s="122"/>
      <c r="AA30" s="121"/>
      <c r="AB30" s="122"/>
      <c r="AC30" s="121"/>
      <c r="AD30" s="122"/>
      <c r="AE30" s="121"/>
      <c r="AF30" s="122"/>
      <c r="AG30" s="122"/>
      <c r="AH30" s="122"/>
      <c r="AI30" s="121"/>
      <c r="AJ30" s="122"/>
      <c r="AK30" s="121"/>
      <c r="AL30" s="122"/>
      <c r="AM30" s="121"/>
      <c r="AN30" s="122"/>
      <c r="AO30" s="121"/>
      <c r="AP30" s="122"/>
      <c r="AQ30" s="123"/>
      <c r="AR30" s="122"/>
      <c r="AS30" s="125">
        <f t="shared" si="4"/>
        <v>0</v>
      </c>
    </row>
    <row r="31" spans="1:45" ht="16.149999999999999" customHeight="1" x14ac:dyDescent="0.25">
      <c r="A31" s="112">
        <f t="shared" si="1"/>
        <v>43492</v>
      </c>
      <c r="B31" s="113"/>
      <c r="C31" s="113"/>
      <c r="D31" s="113"/>
      <c r="E31" s="113"/>
      <c r="F31" s="113"/>
      <c r="G31" s="114"/>
      <c r="H31" s="114"/>
      <c r="I31" s="114"/>
      <c r="J31" s="115"/>
      <c r="K31" s="115"/>
      <c r="L31" s="115"/>
      <c r="M31" s="116"/>
      <c r="N31" s="117">
        <f t="shared" si="2"/>
        <v>0</v>
      </c>
      <c r="O31" s="118"/>
      <c r="P31" s="118"/>
      <c r="Q31" s="117">
        <f t="shared" si="3"/>
        <v>0</v>
      </c>
      <c r="R31" s="119"/>
      <c r="S31" s="119"/>
      <c r="T31" s="120">
        <f t="shared" si="0"/>
        <v>43492</v>
      </c>
      <c r="U31" s="121"/>
      <c r="V31" s="122"/>
      <c r="W31" s="121"/>
      <c r="X31" s="122"/>
      <c r="Y31" s="121"/>
      <c r="Z31" s="122"/>
      <c r="AA31" s="121"/>
      <c r="AB31" s="122"/>
      <c r="AC31" s="121"/>
      <c r="AD31" s="122"/>
      <c r="AE31" s="123"/>
      <c r="AF31" s="122"/>
      <c r="AG31" s="122"/>
      <c r="AH31" s="122"/>
      <c r="AI31" s="121"/>
      <c r="AJ31" s="122"/>
      <c r="AK31" s="121"/>
      <c r="AL31" s="122"/>
      <c r="AM31" s="121"/>
      <c r="AN31" s="122"/>
      <c r="AO31" s="121"/>
      <c r="AP31" s="122"/>
      <c r="AQ31" s="123"/>
      <c r="AR31" s="122"/>
      <c r="AS31" s="125">
        <f t="shared" si="4"/>
        <v>0</v>
      </c>
    </row>
    <row r="32" spans="1:45" ht="16.149999999999999" customHeight="1" x14ac:dyDescent="0.25">
      <c r="A32" s="112">
        <f t="shared" si="1"/>
        <v>43493</v>
      </c>
      <c r="B32" s="113"/>
      <c r="C32" s="113"/>
      <c r="D32" s="127"/>
      <c r="E32" s="127"/>
      <c r="F32" s="113"/>
      <c r="G32" s="114"/>
      <c r="H32" s="114"/>
      <c r="I32" s="114"/>
      <c r="J32" s="115"/>
      <c r="K32" s="115"/>
      <c r="L32" s="115"/>
      <c r="M32" s="116"/>
      <c r="N32" s="117">
        <f t="shared" si="2"/>
        <v>0</v>
      </c>
      <c r="O32" s="118"/>
      <c r="P32" s="118"/>
      <c r="Q32" s="117">
        <f t="shared" si="3"/>
        <v>0</v>
      </c>
      <c r="R32" s="119"/>
      <c r="S32" s="119"/>
      <c r="T32" s="120">
        <f t="shared" si="0"/>
        <v>43493</v>
      </c>
      <c r="U32" s="121"/>
      <c r="V32" s="122"/>
      <c r="W32" s="121"/>
      <c r="X32" s="122"/>
      <c r="Y32" s="121"/>
      <c r="Z32" s="122"/>
      <c r="AA32" s="121"/>
      <c r="AB32" s="122"/>
      <c r="AC32" s="121"/>
      <c r="AD32" s="122"/>
      <c r="AE32" s="123"/>
      <c r="AF32" s="122"/>
      <c r="AG32" s="122"/>
      <c r="AH32" s="122"/>
      <c r="AI32" s="121"/>
      <c r="AJ32" s="122"/>
      <c r="AK32" s="121"/>
      <c r="AL32" s="122"/>
      <c r="AM32" s="121"/>
      <c r="AN32" s="122"/>
      <c r="AO32" s="121"/>
      <c r="AP32" s="122"/>
      <c r="AQ32" s="123"/>
      <c r="AR32" s="122"/>
      <c r="AS32" s="125">
        <f t="shared" si="4"/>
        <v>0</v>
      </c>
    </row>
    <row r="33" spans="1:64" ht="16.149999999999999" customHeight="1" x14ac:dyDescent="0.25">
      <c r="A33" s="112">
        <f t="shared" si="1"/>
        <v>43494</v>
      </c>
      <c r="B33" s="113"/>
      <c r="C33" s="113"/>
      <c r="D33" s="113"/>
      <c r="E33" s="113"/>
      <c r="F33" s="113"/>
      <c r="G33" s="114"/>
      <c r="H33" s="114"/>
      <c r="I33" s="114"/>
      <c r="J33" s="115"/>
      <c r="K33" s="115"/>
      <c r="L33" s="115"/>
      <c r="M33" s="116"/>
      <c r="N33" s="117">
        <f t="shared" si="2"/>
        <v>0</v>
      </c>
      <c r="O33" s="118"/>
      <c r="P33" s="118"/>
      <c r="Q33" s="117">
        <f t="shared" si="3"/>
        <v>0</v>
      </c>
      <c r="R33" s="119"/>
      <c r="S33" s="119"/>
      <c r="T33" s="120">
        <f t="shared" si="0"/>
        <v>43494</v>
      </c>
      <c r="U33" s="121"/>
      <c r="V33" s="122"/>
      <c r="W33" s="121"/>
      <c r="X33" s="122"/>
      <c r="Y33" s="121"/>
      <c r="Z33" s="122"/>
      <c r="AA33" s="121"/>
      <c r="AB33" s="122"/>
      <c r="AC33" s="121"/>
      <c r="AD33" s="122"/>
      <c r="AE33" s="123"/>
      <c r="AF33" s="122"/>
      <c r="AG33" s="122"/>
      <c r="AH33" s="122"/>
      <c r="AI33" s="121"/>
      <c r="AJ33" s="122"/>
      <c r="AK33" s="121"/>
      <c r="AL33" s="122"/>
      <c r="AM33" s="121"/>
      <c r="AN33" s="122"/>
      <c r="AO33" s="121"/>
      <c r="AP33" s="122"/>
      <c r="AQ33" s="123"/>
      <c r="AR33" s="122"/>
      <c r="AS33" s="125">
        <f t="shared" si="4"/>
        <v>0</v>
      </c>
    </row>
    <row r="34" spans="1:64" ht="16.149999999999999" customHeight="1" x14ac:dyDescent="0.25">
      <c r="A34" s="112">
        <f t="shared" si="1"/>
        <v>43495</v>
      </c>
      <c r="B34" s="113"/>
      <c r="C34" s="113"/>
      <c r="D34" s="113"/>
      <c r="E34" s="113"/>
      <c r="F34" s="113"/>
      <c r="G34" s="114"/>
      <c r="H34" s="114"/>
      <c r="I34" s="114"/>
      <c r="J34" s="115"/>
      <c r="K34" s="115"/>
      <c r="L34" s="115"/>
      <c r="M34" s="116"/>
      <c r="N34" s="117">
        <f t="shared" si="2"/>
        <v>0</v>
      </c>
      <c r="O34" s="118"/>
      <c r="P34" s="118"/>
      <c r="Q34" s="117">
        <f t="shared" si="3"/>
        <v>0</v>
      </c>
      <c r="R34" s="119"/>
      <c r="S34" s="119"/>
      <c r="T34" s="120">
        <f t="shared" si="0"/>
        <v>43495</v>
      </c>
      <c r="U34" s="121"/>
      <c r="V34" s="122"/>
      <c r="W34" s="123"/>
      <c r="X34" s="122"/>
      <c r="Y34" s="121"/>
      <c r="Z34" s="122"/>
      <c r="AA34" s="123"/>
      <c r="AB34" s="122"/>
      <c r="AC34" s="121"/>
      <c r="AD34" s="122"/>
      <c r="AE34" s="123"/>
      <c r="AF34" s="122"/>
      <c r="AG34" s="122"/>
      <c r="AH34" s="122"/>
      <c r="AI34" s="121"/>
      <c r="AJ34" s="122"/>
      <c r="AK34" s="123"/>
      <c r="AL34" s="122"/>
      <c r="AM34" s="123"/>
      <c r="AN34" s="122"/>
      <c r="AO34" s="123"/>
      <c r="AP34" s="122"/>
      <c r="AQ34" s="123"/>
      <c r="AR34" s="122"/>
      <c r="AS34" s="125">
        <f t="shared" si="4"/>
        <v>0</v>
      </c>
    </row>
    <row r="35" spans="1:64" ht="16.149999999999999" customHeight="1" x14ac:dyDescent="0.25">
      <c r="A35" s="112">
        <f t="shared" si="1"/>
        <v>43496</v>
      </c>
      <c r="B35" s="113"/>
      <c r="C35" s="113"/>
      <c r="D35" s="113"/>
      <c r="E35" s="113"/>
      <c r="F35" s="113"/>
      <c r="G35" s="114"/>
      <c r="H35" s="114"/>
      <c r="I35" s="114"/>
      <c r="J35" s="115"/>
      <c r="K35" s="115"/>
      <c r="L35" s="115"/>
      <c r="M35" s="116"/>
      <c r="N35" s="117">
        <f t="shared" si="2"/>
        <v>0</v>
      </c>
      <c r="O35" s="118"/>
      <c r="P35" s="118"/>
      <c r="Q35" s="117">
        <f t="shared" si="3"/>
        <v>0</v>
      </c>
      <c r="R35" s="119"/>
      <c r="S35" s="119"/>
      <c r="T35" s="120">
        <f t="shared" si="0"/>
        <v>43496</v>
      </c>
      <c r="U35" s="121"/>
      <c r="V35" s="122"/>
      <c r="W35" s="121"/>
      <c r="X35" s="122"/>
      <c r="Y35" s="121"/>
      <c r="Z35" s="122"/>
      <c r="AA35" s="121"/>
      <c r="AB35" s="122"/>
      <c r="AC35" s="121"/>
      <c r="AD35" s="122"/>
      <c r="AE35" s="121"/>
      <c r="AF35" s="122"/>
      <c r="AG35" s="122"/>
      <c r="AH35" s="122"/>
      <c r="AI35" s="121"/>
      <c r="AJ35" s="122"/>
      <c r="AK35" s="121"/>
      <c r="AL35" s="122"/>
      <c r="AM35" s="121"/>
      <c r="AN35" s="122"/>
      <c r="AO35" s="121"/>
      <c r="AP35" s="122"/>
      <c r="AQ35" s="123"/>
      <c r="AR35" s="122"/>
      <c r="AS35" s="125">
        <f t="shared" si="4"/>
        <v>0</v>
      </c>
    </row>
    <row r="36" spans="1:64" s="2" customFormat="1" x14ac:dyDescent="0.25">
      <c r="A36" s="71"/>
      <c r="B36" s="128">
        <f t="shared" ref="B36:L36" si="5">SUM(B5:B35)</f>
        <v>0</v>
      </c>
      <c r="C36" s="128">
        <f t="shared" si="5"/>
        <v>0</v>
      </c>
      <c r="D36" s="128">
        <f t="shared" si="5"/>
        <v>0</v>
      </c>
      <c r="E36" s="128">
        <f t="shared" si="5"/>
        <v>0</v>
      </c>
      <c r="F36" s="128">
        <f t="shared" si="5"/>
        <v>0</v>
      </c>
      <c r="G36" s="128">
        <f t="shared" si="5"/>
        <v>0</v>
      </c>
      <c r="H36" s="128">
        <f t="shared" si="5"/>
        <v>0</v>
      </c>
      <c r="I36" s="128">
        <f t="shared" si="5"/>
        <v>0</v>
      </c>
      <c r="J36" s="71">
        <f t="shared" si="5"/>
        <v>0</v>
      </c>
      <c r="K36" s="128">
        <f t="shared" si="5"/>
        <v>0</v>
      </c>
      <c r="L36" s="128">
        <f t="shared" si="5"/>
        <v>0</v>
      </c>
      <c r="M36" s="128"/>
      <c r="N36" s="128">
        <f t="shared" ref="N36:S36" si="6">SUM(N5:N35)</f>
        <v>0</v>
      </c>
      <c r="O36" s="128">
        <f t="shared" si="6"/>
        <v>0</v>
      </c>
      <c r="P36" s="128">
        <f t="shared" si="6"/>
        <v>0</v>
      </c>
      <c r="Q36" s="128">
        <f t="shared" si="6"/>
        <v>0</v>
      </c>
      <c r="R36" s="128">
        <f t="shared" si="6"/>
        <v>0</v>
      </c>
      <c r="S36" s="128">
        <f t="shared" si="6"/>
        <v>0</v>
      </c>
      <c r="T36" s="129"/>
      <c r="U36" s="128"/>
      <c r="V36" s="128">
        <f>SUM(V5:V35)</f>
        <v>0</v>
      </c>
      <c r="W36" s="128"/>
      <c r="X36" s="128">
        <f>SUM(X5:X35)</f>
        <v>0</v>
      </c>
      <c r="Y36" s="128"/>
      <c r="Z36" s="128">
        <f>SUM(Z5:Z35)</f>
        <v>0</v>
      </c>
      <c r="AA36" s="128"/>
      <c r="AB36" s="128">
        <f>SUM(AB6:AB34)</f>
        <v>0</v>
      </c>
      <c r="AC36" s="128"/>
      <c r="AD36" s="128">
        <f>SUM(AD5:AD35)</f>
        <v>0</v>
      </c>
      <c r="AE36" s="128"/>
      <c r="AF36" s="128">
        <f>SUM(AF5:AF35)</f>
        <v>0</v>
      </c>
      <c r="AG36" s="128"/>
      <c r="AH36" s="128"/>
      <c r="AI36" s="128"/>
      <c r="AJ36" s="128">
        <f>SUM(AJ5:AJ35)</f>
        <v>0</v>
      </c>
      <c r="AK36" s="71"/>
      <c r="AL36" s="128">
        <f>SUM(AL5:AL35)</f>
        <v>0</v>
      </c>
      <c r="AM36" s="128"/>
      <c r="AN36" s="128">
        <f>SUM(AN5:AN35)</f>
        <v>0</v>
      </c>
      <c r="AO36" s="128"/>
      <c r="AP36" s="128">
        <f>SUM(AP5:AP35)</f>
        <v>0</v>
      </c>
      <c r="AQ36" s="128"/>
      <c r="AR36" s="128">
        <f>SUM(AR5:AR35)</f>
        <v>0</v>
      </c>
      <c r="AS36" s="128">
        <f>SUM(AS5:AS35)</f>
        <v>0</v>
      </c>
      <c r="AT36" s="71"/>
      <c r="AU36" s="71"/>
      <c r="AV36" s="71"/>
      <c r="AW36" s="71"/>
      <c r="AX36" s="71"/>
      <c r="AY36" s="71"/>
      <c r="AZ36" s="71"/>
      <c r="BA36" s="71"/>
      <c r="BB36" s="71"/>
      <c r="BC36" s="71"/>
      <c r="BD36" s="71"/>
      <c r="BE36" s="71"/>
      <c r="BF36" s="71"/>
      <c r="BG36" s="71"/>
      <c r="BH36" s="71"/>
      <c r="BI36" s="71"/>
      <c r="BJ36" s="71"/>
      <c r="BK36" s="71"/>
      <c r="BL36" s="71"/>
    </row>
    <row r="37" spans="1:64" x14ac:dyDescent="0.25">
      <c r="N37" s="128"/>
      <c r="Q37" s="130"/>
    </row>
    <row r="38" spans="1:64" x14ac:dyDescent="0.25">
      <c r="C38" s="131"/>
      <c r="F38" s="131"/>
      <c r="I38" s="132"/>
      <c r="N38" s="128"/>
    </row>
    <row r="39" spans="1:64" x14ac:dyDescent="0.25">
      <c r="I39" s="132"/>
      <c r="N39" s="128"/>
      <c r="AO39" s="77" t="s">
        <v>35</v>
      </c>
    </row>
    <row r="41" spans="1:64" ht="16.149999999999999" customHeight="1" x14ac:dyDescent="0.25">
      <c r="A41" s="562" t="s">
        <v>36</v>
      </c>
      <c r="B41" s="563"/>
      <c r="C41" s="563"/>
      <c r="D41" s="563"/>
      <c r="E41" s="563"/>
      <c r="F41" s="563"/>
      <c r="G41" s="563"/>
      <c r="H41" s="563"/>
      <c r="I41" s="563"/>
      <c r="J41" s="564"/>
      <c r="K41" s="564"/>
      <c r="L41" s="564"/>
      <c r="M41" s="80"/>
      <c r="N41" s="79"/>
      <c r="O41" s="565"/>
      <c r="P41" s="560"/>
      <c r="Q41" s="560"/>
      <c r="R41" s="560"/>
      <c r="S41" s="560"/>
      <c r="U41" s="559" t="str">
        <f>A41</f>
        <v>FEVRIER 2019</v>
      </c>
      <c r="V41" s="560"/>
      <c r="W41" s="560"/>
      <c r="X41" s="560"/>
      <c r="Y41" s="560"/>
      <c r="Z41" s="560"/>
      <c r="AA41" s="560"/>
      <c r="AB41" s="559" t="str">
        <f>A41</f>
        <v>FEVRIER 2019</v>
      </c>
      <c r="AC41" s="560"/>
      <c r="AD41" s="560"/>
      <c r="AE41" s="560"/>
      <c r="AF41" s="560"/>
      <c r="AG41" s="560"/>
      <c r="AH41" s="560"/>
      <c r="AI41" s="560"/>
      <c r="AJ41" s="560"/>
      <c r="AK41" s="559" t="str">
        <f>A41</f>
        <v>FEVRIER 2019</v>
      </c>
      <c r="AL41" s="560"/>
      <c r="AM41" s="560"/>
      <c r="AN41" s="560"/>
      <c r="AO41" s="560"/>
      <c r="AP41" s="560"/>
      <c r="AQ41" s="560"/>
    </row>
    <row r="42" spans="1:64" ht="16.149999999999999" customHeight="1" x14ac:dyDescent="0.25">
      <c r="A42" s="81"/>
      <c r="B42" s="81"/>
      <c r="C42" s="81"/>
      <c r="D42" s="81"/>
      <c r="E42" s="81"/>
      <c r="F42" s="81"/>
      <c r="G42" s="81"/>
      <c r="H42" s="81"/>
      <c r="I42" s="554"/>
      <c r="J42" s="554"/>
      <c r="K42" s="554"/>
      <c r="L42" s="554"/>
      <c r="M42" s="133"/>
      <c r="N42" s="134"/>
      <c r="O42" s="135"/>
      <c r="P42" s="134"/>
      <c r="Q42" s="134"/>
      <c r="R42" s="553" t="s">
        <v>2</v>
      </c>
      <c r="S42" s="554"/>
      <c r="T42" s="135"/>
      <c r="U42" s="551" t="str">
        <f>U3</f>
        <v>Agedi</v>
      </c>
      <c r="V42" s="552"/>
      <c r="W42" s="551" t="str">
        <f>W3</f>
        <v>Saf</v>
      </c>
      <c r="X42" s="552"/>
      <c r="Y42" s="551" t="str">
        <f>Y3</f>
        <v>Midi Libre</v>
      </c>
      <c r="Z42" s="552"/>
      <c r="AA42" s="551" t="str">
        <f>AA3</f>
        <v>Loto</v>
      </c>
      <c r="AB42" s="552"/>
      <c r="AC42" s="551" t="str">
        <f>AC3</f>
        <v>Altadis</v>
      </c>
      <c r="AD42" s="552"/>
      <c r="AE42" s="551" t="str">
        <f>AE3</f>
        <v>Crédit agricole</v>
      </c>
      <c r="AF42" s="552"/>
      <c r="AG42" s="555" t="s">
        <v>10</v>
      </c>
      <c r="AH42" s="556"/>
      <c r="AI42" s="551" t="s">
        <v>11</v>
      </c>
      <c r="AJ42" s="552"/>
      <c r="AK42" s="551" t="str">
        <f>AK3</f>
        <v>Poste TCN TF PVA</v>
      </c>
      <c r="AL42" s="552"/>
      <c r="AM42" s="551" t="str">
        <f>AM3</f>
        <v>GSA/NVX FR</v>
      </c>
      <c r="AN42" s="552"/>
      <c r="AO42" s="551" t="str">
        <f>AO3</f>
        <v>Charge</v>
      </c>
      <c r="AP42" s="552"/>
      <c r="AQ42" s="551" t="str">
        <f>AQ3</f>
        <v>Divers</v>
      </c>
      <c r="AR42" s="552"/>
      <c r="AS42" s="83" t="s">
        <v>16</v>
      </c>
    </row>
    <row r="43" spans="1:64" ht="16.149999999999999" customHeight="1" x14ac:dyDescent="0.25">
      <c r="A43" s="84"/>
      <c r="B43" s="85" t="s">
        <v>17</v>
      </c>
      <c r="C43" s="86" t="s">
        <v>18</v>
      </c>
      <c r="D43" s="86" t="s">
        <v>19</v>
      </c>
      <c r="E43" s="87" t="s">
        <v>20</v>
      </c>
      <c r="F43" s="87" t="s">
        <v>21</v>
      </c>
      <c r="G43" s="86" t="s">
        <v>22</v>
      </c>
      <c r="H43" s="86" t="s">
        <v>23</v>
      </c>
      <c r="I43" s="557" t="s">
        <v>24</v>
      </c>
      <c r="J43" s="558"/>
      <c r="K43" s="88" t="s">
        <v>25</v>
      </c>
      <c r="L43" s="88" t="s">
        <v>26</v>
      </c>
      <c r="M43" s="89" t="s">
        <v>27</v>
      </c>
      <c r="N43" s="90" t="s">
        <v>28</v>
      </c>
      <c r="O43" s="90" t="s">
        <v>29</v>
      </c>
      <c r="P43" s="90" t="s">
        <v>30</v>
      </c>
      <c r="Q43" s="91" t="s">
        <v>16</v>
      </c>
      <c r="R43" s="85" t="s">
        <v>32</v>
      </c>
      <c r="S43" s="91" t="s">
        <v>33</v>
      </c>
      <c r="T43" s="136"/>
      <c r="U43" s="93" t="s">
        <v>34</v>
      </c>
      <c r="V43" s="94"/>
      <c r="W43" s="95" t="s">
        <v>34</v>
      </c>
      <c r="X43" s="96"/>
      <c r="Y43" s="95" t="s">
        <v>34</v>
      </c>
      <c r="Z43" s="96"/>
      <c r="AA43" s="95" t="s">
        <v>34</v>
      </c>
      <c r="AB43" s="96"/>
      <c r="AC43" s="95" t="s">
        <v>34</v>
      </c>
      <c r="AD43" s="96"/>
      <c r="AE43" s="95" t="s">
        <v>34</v>
      </c>
      <c r="AF43" s="96"/>
      <c r="AG43" s="95" t="s">
        <v>34</v>
      </c>
      <c r="AH43" s="97"/>
      <c r="AI43" s="95" t="s">
        <v>34</v>
      </c>
      <c r="AJ43" s="96"/>
      <c r="AK43" s="98" t="s">
        <v>34</v>
      </c>
      <c r="AL43" s="94"/>
      <c r="AM43" s="95" t="s">
        <v>34</v>
      </c>
      <c r="AN43" s="94"/>
      <c r="AO43" s="95" t="s">
        <v>34</v>
      </c>
      <c r="AP43" s="94"/>
      <c r="AQ43" s="95" t="s">
        <v>34</v>
      </c>
      <c r="AR43" s="94"/>
      <c r="AS43" s="99"/>
    </row>
    <row r="44" spans="1:64" ht="16.149999999999999" customHeight="1" x14ac:dyDescent="0.25">
      <c r="A44" s="112">
        <f>A35+1</f>
        <v>43497</v>
      </c>
      <c r="B44" s="113"/>
      <c r="C44" s="113"/>
      <c r="D44" s="113"/>
      <c r="E44" s="113"/>
      <c r="F44" s="113"/>
      <c r="G44" s="114"/>
      <c r="H44" s="114"/>
      <c r="I44" s="114"/>
      <c r="J44" s="115"/>
      <c r="K44" s="115"/>
      <c r="L44" s="115"/>
      <c r="M44" s="116"/>
      <c r="N44" s="117">
        <f t="shared" ref="N44:N71" si="7">B44+C44+D44+F44+G44+H44+I44+K44-L44+M44+E44</f>
        <v>0</v>
      </c>
      <c r="O44" s="113"/>
      <c r="P44" s="113"/>
      <c r="Q44" s="117">
        <f t="shared" ref="Q44:Q71" si="8">N44+O44-P44</f>
        <v>0</v>
      </c>
      <c r="R44" s="119"/>
      <c r="S44" s="119"/>
      <c r="T44" s="120">
        <f t="shared" ref="T44:T71" si="9">A44</f>
        <v>43497</v>
      </c>
      <c r="U44" s="121"/>
      <c r="V44" s="122"/>
      <c r="W44" s="123"/>
      <c r="X44" s="122"/>
      <c r="Y44" s="123"/>
      <c r="Z44" s="122"/>
      <c r="AA44" s="123"/>
      <c r="AB44" s="122"/>
      <c r="AC44" s="123"/>
      <c r="AD44" s="122"/>
      <c r="AE44" s="123"/>
      <c r="AF44" s="122"/>
      <c r="AG44" s="124"/>
      <c r="AH44" s="122"/>
      <c r="AI44" s="123"/>
      <c r="AJ44" s="122"/>
      <c r="AK44" s="124"/>
      <c r="AL44" s="122"/>
      <c r="AM44" s="123"/>
      <c r="AN44" s="122"/>
      <c r="AO44" s="123"/>
      <c r="AP44" s="122"/>
      <c r="AQ44" s="123"/>
      <c r="AR44" s="122"/>
      <c r="AS44" s="125">
        <f t="shared" ref="AS44:AS74" si="10">V44+X44+Z44+AB44+AD44+AF44+AJ44+AL44+AN44+AP44+AR44+AH44</f>
        <v>0</v>
      </c>
    </row>
    <row r="45" spans="1:64" ht="16.149999999999999" customHeight="1" x14ac:dyDescent="0.25">
      <c r="A45" s="112">
        <f t="shared" ref="A45:A71" si="11">A44+1</f>
        <v>43498</v>
      </c>
      <c r="B45" s="113"/>
      <c r="C45" s="113"/>
      <c r="D45" s="113"/>
      <c r="E45" s="113"/>
      <c r="F45" s="113"/>
      <c r="G45" s="114"/>
      <c r="H45" s="114"/>
      <c r="I45" s="114"/>
      <c r="J45" s="115"/>
      <c r="K45" s="115"/>
      <c r="L45" s="115"/>
      <c r="M45" s="116"/>
      <c r="N45" s="117">
        <f t="shared" si="7"/>
        <v>0</v>
      </c>
      <c r="O45" s="113"/>
      <c r="P45" s="113"/>
      <c r="Q45" s="117">
        <f t="shared" si="8"/>
        <v>0</v>
      </c>
      <c r="R45" s="119"/>
      <c r="S45" s="119"/>
      <c r="T45" s="120">
        <f t="shared" si="9"/>
        <v>43498</v>
      </c>
      <c r="U45" s="121"/>
      <c r="V45" s="122"/>
      <c r="W45" s="123"/>
      <c r="X45" s="122"/>
      <c r="Y45" s="121"/>
      <c r="Z45" s="122"/>
      <c r="AA45" s="123"/>
      <c r="AB45" s="122"/>
      <c r="AC45" s="121"/>
      <c r="AD45" s="122"/>
      <c r="AE45" s="123"/>
      <c r="AF45" s="122"/>
      <c r="AG45" s="122"/>
      <c r="AH45" s="122"/>
      <c r="AI45" s="121"/>
      <c r="AJ45" s="122"/>
      <c r="AK45" s="123"/>
      <c r="AL45" s="122"/>
      <c r="AM45" s="121"/>
      <c r="AN45" s="122"/>
      <c r="AO45" s="121"/>
      <c r="AP45" s="122"/>
      <c r="AQ45" s="123"/>
      <c r="AR45" s="122"/>
      <c r="AS45" s="125">
        <f t="shared" si="10"/>
        <v>0</v>
      </c>
    </row>
    <row r="46" spans="1:64" ht="16.149999999999999" customHeight="1" x14ac:dyDescent="0.25">
      <c r="A46" s="112">
        <f t="shared" si="11"/>
        <v>43499</v>
      </c>
      <c r="B46" s="113"/>
      <c r="C46" s="113"/>
      <c r="D46" s="113"/>
      <c r="E46" s="113"/>
      <c r="F46" s="113"/>
      <c r="G46" s="114"/>
      <c r="H46" s="114"/>
      <c r="I46" s="114"/>
      <c r="J46" s="115"/>
      <c r="K46" s="115"/>
      <c r="L46" s="115"/>
      <c r="M46" s="116"/>
      <c r="N46" s="117">
        <f t="shared" si="7"/>
        <v>0</v>
      </c>
      <c r="O46" s="113"/>
      <c r="P46" s="113"/>
      <c r="Q46" s="117">
        <f t="shared" si="8"/>
        <v>0</v>
      </c>
      <c r="R46" s="119"/>
      <c r="S46" s="119"/>
      <c r="T46" s="120">
        <f t="shared" si="9"/>
        <v>43499</v>
      </c>
      <c r="U46" s="121"/>
      <c r="V46" s="122"/>
      <c r="W46" s="123"/>
      <c r="X46" s="122"/>
      <c r="Y46" s="121"/>
      <c r="Z46" s="122"/>
      <c r="AA46" s="123"/>
      <c r="AB46" s="122"/>
      <c r="AC46" s="121"/>
      <c r="AD46" s="122"/>
      <c r="AE46" s="123"/>
      <c r="AF46" s="122"/>
      <c r="AG46" s="122"/>
      <c r="AH46" s="122"/>
      <c r="AI46" s="121"/>
      <c r="AJ46" s="122"/>
      <c r="AK46" s="123"/>
      <c r="AL46" s="122"/>
      <c r="AM46" s="121"/>
      <c r="AN46" s="122"/>
      <c r="AO46" s="123"/>
      <c r="AP46" s="122"/>
      <c r="AQ46" s="123"/>
      <c r="AR46" s="122"/>
      <c r="AS46" s="125">
        <f t="shared" si="10"/>
        <v>0</v>
      </c>
    </row>
    <row r="47" spans="1:64" ht="16.149999999999999" customHeight="1" x14ac:dyDescent="0.25">
      <c r="A47" s="112">
        <f t="shared" si="11"/>
        <v>43500</v>
      </c>
      <c r="B47" s="113"/>
      <c r="C47" s="113"/>
      <c r="D47" s="113"/>
      <c r="E47" s="113"/>
      <c r="F47" s="113"/>
      <c r="G47" s="114"/>
      <c r="H47" s="114"/>
      <c r="I47" s="114"/>
      <c r="J47" s="115"/>
      <c r="K47" s="115"/>
      <c r="L47" s="115"/>
      <c r="M47" s="116"/>
      <c r="N47" s="117">
        <f t="shared" si="7"/>
        <v>0</v>
      </c>
      <c r="O47" s="113"/>
      <c r="P47" s="113"/>
      <c r="Q47" s="117">
        <f t="shared" si="8"/>
        <v>0</v>
      </c>
      <c r="R47" s="119"/>
      <c r="S47" s="119"/>
      <c r="T47" s="120">
        <f t="shared" si="9"/>
        <v>43500</v>
      </c>
      <c r="U47" s="121"/>
      <c r="V47" s="122"/>
      <c r="W47" s="123"/>
      <c r="X47" s="122"/>
      <c r="Y47" s="121"/>
      <c r="Z47" s="122"/>
      <c r="AA47" s="123"/>
      <c r="AB47" s="122"/>
      <c r="AC47" s="121"/>
      <c r="AD47" s="122"/>
      <c r="AE47" s="123"/>
      <c r="AF47" s="122"/>
      <c r="AG47" s="122"/>
      <c r="AH47" s="122"/>
      <c r="AI47" s="121"/>
      <c r="AJ47" s="122"/>
      <c r="AK47" s="123"/>
      <c r="AL47" s="122"/>
      <c r="AM47" s="121"/>
      <c r="AN47" s="122"/>
      <c r="AO47" s="123"/>
      <c r="AP47" s="122"/>
      <c r="AQ47" s="123"/>
      <c r="AR47" s="122"/>
      <c r="AS47" s="125">
        <f t="shared" si="10"/>
        <v>0</v>
      </c>
    </row>
    <row r="48" spans="1:64" ht="16.149999999999999" customHeight="1" x14ac:dyDescent="0.25">
      <c r="A48" s="112">
        <f t="shared" si="11"/>
        <v>43501</v>
      </c>
      <c r="B48" s="113"/>
      <c r="C48" s="113"/>
      <c r="D48" s="113"/>
      <c r="E48" s="113"/>
      <c r="F48" s="113"/>
      <c r="G48" s="114"/>
      <c r="H48" s="114"/>
      <c r="I48" s="114"/>
      <c r="J48" s="115"/>
      <c r="K48" s="115"/>
      <c r="L48" s="115"/>
      <c r="M48" s="116"/>
      <c r="N48" s="117">
        <f t="shared" si="7"/>
        <v>0</v>
      </c>
      <c r="O48" s="113"/>
      <c r="P48" s="113"/>
      <c r="Q48" s="117">
        <f t="shared" si="8"/>
        <v>0</v>
      </c>
      <c r="R48" s="119"/>
      <c r="S48" s="119"/>
      <c r="T48" s="120">
        <f t="shared" si="9"/>
        <v>43501</v>
      </c>
      <c r="U48" s="121"/>
      <c r="V48" s="122"/>
      <c r="W48" s="123"/>
      <c r="X48" s="122"/>
      <c r="Y48" s="121"/>
      <c r="Z48" s="122"/>
      <c r="AA48" s="121"/>
      <c r="AB48" s="122"/>
      <c r="AC48" s="121"/>
      <c r="AD48" s="122"/>
      <c r="AE48" s="123"/>
      <c r="AF48" s="122"/>
      <c r="AG48" s="122"/>
      <c r="AH48" s="122"/>
      <c r="AI48" s="121"/>
      <c r="AJ48" s="122"/>
      <c r="AK48" s="121"/>
      <c r="AL48" s="122"/>
      <c r="AM48" s="121"/>
      <c r="AN48" s="122"/>
      <c r="AO48" s="121"/>
      <c r="AP48" s="122"/>
      <c r="AQ48" s="123"/>
      <c r="AR48" s="122"/>
      <c r="AS48" s="125">
        <f t="shared" si="10"/>
        <v>0</v>
      </c>
    </row>
    <row r="49" spans="1:45" ht="16.149999999999999" customHeight="1" x14ac:dyDescent="0.25">
      <c r="A49" s="112">
        <f t="shared" si="11"/>
        <v>43502</v>
      </c>
      <c r="B49" s="113"/>
      <c r="C49" s="113"/>
      <c r="D49" s="113"/>
      <c r="E49" s="113"/>
      <c r="F49" s="113"/>
      <c r="G49" s="114"/>
      <c r="H49" s="114"/>
      <c r="I49" s="114"/>
      <c r="J49" s="115"/>
      <c r="K49" s="115"/>
      <c r="L49" s="115"/>
      <c r="M49" s="116"/>
      <c r="N49" s="117">
        <f t="shared" si="7"/>
        <v>0</v>
      </c>
      <c r="O49" s="113"/>
      <c r="P49" s="113"/>
      <c r="Q49" s="117">
        <f t="shared" si="8"/>
        <v>0</v>
      </c>
      <c r="R49" s="119"/>
      <c r="S49" s="119"/>
      <c r="T49" s="120">
        <f t="shared" si="9"/>
        <v>43502</v>
      </c>
      <c r="U49" s="121"/>
      <c r="V49" s="122"/>
      <c r="W49" s="121"/>
      <c r="X49" s="122"/>
      <c r="Y49" s="121"/>
      <c r="Z49" s="122"/>
      <c r="AA49" s="121"/>
      <c r="AB49" s="122"/>
      <c r="AC49" s="121"/>
      <c r="AD49" s="122"/>
      <c r="AE49" s="123"/>
      <c r="AF49" s="122"/>
      <c r="AG49" s="122"/>
      <c r="AH49" s="122"/>
      <c r="AI49" s="121"/>
      <c r="AJ49" s="122"/>
      <c r="AK49" s="121"/>
      <c r="AL49" s="122"/>
      <c r="AM49" s="121"/>
      <c r="AN49" s="122"/>
      <c r="AO49" s="121"/>
      <c r="AP49" s="122"/>
      <c r="AQ49" s="123"/>
      <c r="AR49" s="122"/>
      <c r="AS49" s="125">
        <f t="shared" si="10"/>
        <v>0</v>
      </c>
    </row>
    <row r="50" spans="1:45" ht="16.149999999999999" customHeight="1" x14ac:dyDescent="0.25">
      <c r="A50" s="112">
        <f t="shared" si="11"/>
        <v>43503</v>
      </c>
      <c r="B50" s="113"/>
      <c r="C50" s="113"/>
      <c r="D50" s="113"/>
      <c r="E50" s="113"/>
      <c r="F50" s="113"/>
      <c r="G50" s="114"/>
      <c r="H50" s="114"/>
      <c r="I50" s="114"/>
      <c r="J50" s="115"/>
      <c r="K50" s="115"/>
      <c r="L50" s="115"/>
      <c r="M50" s="116"/>
      <c r="N50" s="117">
        <f t="shared" si="7"/>
        <v>0</v>
      </c>
      <c r="O50" s="113"/>
      <c r="P50" s="113"/>
      <c r="Q50" s="117">
        <f t="shared" si="8"/>
        <v>0</v>
      </c>
      <c r="R50" s="119"/>
      <c r="S50" s="119"/>
      <c r="T50" s="120">
        <f t="shared" si="9"/>
        <v>43503</v>
      </c>
      <c r="U50" s="121"/>
      <c r="V50" s="122"/>
      <c r="W50" s="121"/>
      <c r="X50" s="122"/>
      <c r="Y50" s="121"/>
      <c r="Z50" s="122"/>
      <c r="AA50" s="121"/>
      <c r="AB50" s="122"/>
      <c r="AC50" s="121"/>
      <c r="AD50" s="122"/>
      <c r="AE50" s="121"/>
      <c r="AF50" s="122"/>
      <c r="AG50" s="122"/>
      <c r="AH50" s="122"/>
      <c r="AI50" s="121"/>
      <c r="AJ50" s="122"/>
      <c r="AK50" s="121"/>
      <c r="AL50" s="122"/>
      <c r="AM50" s="121"/>
      <c r="AN50" s="122"/>
      <c r="AO50" s="121"/>
      <c r="AP50" s="122"/>
      <c r="AQ50" s="123"/>
      <c r="AR50" s="122"/>
      <c r="AS50" s="125">
        <f t="shared" si="10"/>
        <v>0</v>
      </c>
    </row>
    <row r="51" spans="1:45" ht="16.149999999999999" customHeight="1" x14ac:dyDescent="0.25">
      <c r="A51" s="112">
        <f t="shared" si="11"/>
        <v>43504</v>
      </c>
      <c r="B51" s="113"/>
      <c r="C51" s="113"/>
      <c r="D51" s="113"/>
      <c r="E51" s="113"/>
      <c r="F51" s="113"/>
      <c r="G51" s="114"/>
      <c r="H51" s="114"/>
      <c r="I51" s="114"/>
      <c r="J51" s="115"/>
      <c r="K51" s="115"/>
      <c r="L51" s="115"/>
      <c r="M51" s="116"/>
      <c r="N51" s="117">
        <f t="shared" si="7"/>
        <v>0</v>
      </c>
      <c r="O51" s="113"/>
      <c r="P51" s="113"/>
      <c r="Q51" s="117">
        <f t="shared" si="8"/>
        <v>0</v>
      </c>
      <c r="R51" s="119"/>
      <c r="S51" s="119"/>
      <c r="T51" s="120">
        <f t="shared" si="9"/>
        <v>43504</v>
      </c>
      <c r="U51" s="121"/>
      <c r="V51" s="122"/>
      <c r="W51" s="121"/>
      <c r="X51" s="122"/>
      <c r="Y51" s="121"/>
      <c r="Z51" s="122"/>
      <c r="AA51" s="121"/>
      <c r="AB51" s="122"/>
      <c r="AC51" s="121"/>
      <c r="AD51" s="122"/>
      <c r="AE51" s="121"/>
      <c r="AF51" s="122"/>
      <c r="AG51" s="122"/>
      <c r="AH51" s="122"/>
      <c r="AI51" s="121"/>
      <c r="AJ51" s="122"/>
      <c r="AK51" s="121"/>
      <c r="AL51" s="122"/>
      <c r="AM51" s="121"/>
      <c r="AN51" s="122"/>
      <c r="AO51" s="121"/>
      <c r="AP51" s="122"/>
      <c r="AQ51" s="123"/>
      <c r="AR51" s="122"/>
      <c r="AS51" s="125">
        <f t="shared" si="10"/>
        <v>0</v>
      </c>
    </row>
    <row r="52" spans="1:45" ht="16.149999999999999" customHeight="1" x14ac:dyDescent="0.25">
      <c r="A52" s="112">
        <f t="shared" si="11"/>
        <v>43505</v>
      </c>
      <c r="B52" s="113"/>
      <c r="C52" s="113"/>
      <c r="D52" s="113"/>
      <c r="E52" s="113"/>
      <c r="F52" s="113"/>
      <c r="G52" s="114"/>
      <c r="H52" s="114"/>
      <c r="I52" s="114"/>
      <c r="J52" s="115"/>
      <c r="K52" s="115"/>
      <c r="L52" s="115"/>
      <c r="M52" s="116"/>
      <c r="N52" s="117">
        <f t="shared" si="7"/>
        <v>0</v>
      </c>
      <c r="O52" s="113"/>
      <c r="P52" s="113"/>
      <c r="Q52" s="117">
        <f t="shared" si="8"/>
        <v>0</v>
      </c>
      <c r="R52" s="119"/>
      <c r="S52" s="119"/>
      <c r="T52" s="120">
        <f t="shared" si="9"/>
        <v>43505</v>
      </c>
      <c r="U52" s="121"/>
      <c r="V52" s="122"/>
      <c r="W52" s="121"/>
      <c r="X52" s="122"/>
      <c r="Y52" s="121"/>
      <c r="Z52" s="122"/>
      <c r="AA52" s="121"/>
      <c r="AB52" s="122"/>
      <c r="AC52" s="121"/>
      <c r="AD52" s="122"/>
      <c r="AE52" s="121"/>
      <c r="AF52" s="122"/>
      <c r="AG52" s="122"/>
      <c r="AH52" s="122"/>
      <c r="AI52" s="121"/>
      <c r="AJ52" s="122"/>
      <c r="AK52" s="121"/>
      <c r="AL52" s="122"/>
      <c r="AM52" s="121"/>
      <c r="AN52" s="122"/>
      <c r="AO52" s="121"/>
      <c r="AP52" s="122"/>
      <c r="AQ52" s="123"/>
      <c r="AR52" s="122"/>
      <c r="AS52" s="125">
        <f t="shared" si="10"/>
        <v>0</v>
      </c>
    </row>
    <row r="53" spans="1:45" ht="16.149999999999999" customHeight="1" x14ac:dyDescent="0.25">
      <c r="A53" s="112">
        <f t="shared" si="11"/>
        <v>43506</v>
      </c>
      <c r="B53" s="113"/>
      <c r="C53" s="113"/>
      <c r="D53" s="113"/>
      <c r="E53" s="113"/>
      <c r="F53" s="113"/>
      <c r="G53" s="114"/>
      <c r="H53" s="114"/>
      <c r="I53" s="114"/>
      <c r="J53" s="115"/>
      <c r="K53" s="115"/>
      <c r="L53" s="115"/>
      <c r="M53" s="116"/>
      <c r="N53" s="117">
        <f t="shared" si="7"/>
        <v>0</v>
      </c>
      <c r="O53" s="113"/>
      <c r="P53" s="113"/>
      <c r="Q53" s="117">
        <f t="shared" si="8"/>
        <v>0</v>
      </c>
      <c r="R53" s="119"/>
      <c r="S53" s="119"/>
      <c r="T53" s="120">
        <f t="shared" si="9"/>
        <v>43506</v>
      </c>
      <c r="U53" s="121"/>
      <c r="V53" s="122"/>
      <c r="W53" s="121"/>
      <c r="X53" s="122"/>
      <c r="Y53" s="121"/>
      <c r="Z53" s="122"/>
      <c r="AA53" s="121"/>
      <c r="AB53" s="122"/>
      <c r="AC53" s="121"/>
      <c r="AD53" s="122"/>
      <c r="AE53" s="121"/>
      <c r="AF53" s="122"/>
      <c r="AG53" s="122"/>
      <c r="AH53" s="122"/>
      <c r="AI53" s="121"/>
      <c r="AJ53" s="122"/>
      <c r="AK53" s="121"/>
      <c r="AL53" s="122"/>
      <c r="AM53" s="121"/>
      <c r="AN53" s="122"/>
      <c r="AO53" s="121"/>
      <c r="AP53" s="122"/>
      <c r="AQ53" s="123"/>
      <c r="AR53" s="122"/>
      <c r="AS53" s="125">
        <f t="shared" si="10"/>
        <v>0</v>
      </c>
    </row>
    <row r="54" spans="1:45" ht="16.149999999999999" customHeight="1" x14ac:dyDescent="0.25">
      <c r="A54" s="112">
        <f t="shared" si="11"/>
        <v>43507</v>
      </c>
      <c r="B54" s="113"/>
      <c r="C54" s="113"/>
      <c r="D54" s="113"/>
      <c r="E54" s="113"/>
      <c r="F54" s="113"/>
      <c r="G54" s="114"/>
      <c r="H54" s="114"/>
      <c r="I54" s="114"/>
      <c r="J54" s="115"/>
      <c r="K54" s="115"/>
      <c r="L54" s="115"/>
      <c r="M54" s="116"/>
      <c r="N54" s="117">
        <f t="shared" si="7"/>
        <v>0</v>
      </c>
      <c r="O54" s="113"/>
      <c r="P54" s="113"/>
      <c r="Q54" s="117">
        <f t="shared" si="8"/>
        <v>0</v>
      </c>
      <c r="R54" s="119"/>
      <c r="S54" s="119"/>
      <c r="T54" s="120">
        <f t="shared" si="9"/>
        <v>43507</v>
      </c>
      <c r="U54" s="121"/>
      <c r="V54" s="122"/>
      <c r="W54" s="121"/>
      <c r="X54" s="122"/>
      <c r="Y54" s="121"/>
      <c r="Z54" s="122"/>
      <c r="AA54" s="121"/>
      <c r="AB54" s="122"/>
      <c r="AC54" s="121"/>
      <c r="AD54" s="122"/>
      <c r="AE54" s="121"/>
      <c r="AF54" s="122"/>
      <c r="AG54" s="122"/>
      <c r="AH54" s="122"/>
      <c r="AI54" s="121"/>
      <c r="AJ54" s="122"/>
      <c r="AK54" s="121"/>
      <c r="AL54" s="122"/>
      <c r="AM54" s="121"/>
      <c r="AN54" s="122"/>
      <c r="AO54" s="121"/>
      <c r="AP54" s="122"/>
      <c r="AQ54" s="123"/>
      <c r="AR54" s="122"/>
      <c r="AS54" s="125">
        <f t="shared" si="10"/>
        <v>0</v>
      </c>
    </row>
    <row r="55" spans="1:45" ht="16.149999999999999" customHeight="1" x14ac:dyDescent="0.25">
      <c r="A55" s="112">
        <f t="shared" si="11"/>
        <v>43508</v>
      </c>
      <c r="B55" s="113"/>
      <c r="C55" s="113"/>
      <c r="D55" s="113"/>
      <c r="E55" s="113"/>
      <c r="F55" s="113"/>
      <c r="G55" s="114"/>
      <c r="H55" s="114"/>
      <c r="I55" s="114"/>
      <c r="J55" s="115"/>
      <c r="K55" s="115"/>
      <c r="L55" s="115"/>
      <c r="M55" s="116"/>
      <c r="N55" s="117">
        <f t="shared" si="7"/>
        <v>0</v>
      </c>
      <c r="O55" s="113"/>
      <c r="P55" s="113"/>
      <c r="Q55" s="117">
        <f t="shared" si="8"/>
        <v>0</v>
      </c>
      <c r="R55" s="119"/>
      <c r="S55" s="119"/>
      <c r="T55" s="120">
        <f t="shared" si="9"/>
        <v>43508</v>
      </c>
      <c r="U55" s="121"/>
      <c r="V55" s="122"/>
      <c r="W55" s="121"/>
      <c r="X55" s="122"/>
      <c r="Y55" s="121"/>
      <c r="Z55" s="122"/>
      <c r="AA55" s="121"/>
      <c r="AB55" s="122"/>
      <c r="AC55" s="121"/>
      <c r="AD55" s="122"/>
      <c r="AE55" s="121"/>
      <c r="AF55" s="122"/>
      <c r="AG55" s="122"/>
      <c r="AH55" s="122"/>
      <c r="AI55" s="121"/>
      <c r="AJ55" s="122"/>
      <c r="AK55" s="121"/>
      <c r="AL55" s="122"/>
      <c r="AM55" s="121"/>
      <c r="AN55" s="122"/>
      <c r="AO55" s="121"/>
      <c r="AP55" s="122"/>
      <c r="AQ55" s="123"/>
      <c r="AR55" s="122"/>
      <c r="AS55" s="125">
        <f t="shared" si="10"/>
        <v>0</v>
      </c>
    </row>
    <row r="56" spans="1:45" ht="16.149999999999999" customHeight="1" x14ac:dyDescent="0.25">
      <c r="A56" s="112">
        <f t="shared" si="11"/>
        <v>43509</v>
      </c>
      <c r="B56" s="113"/>
      <c r="C56" s="113"/>
      <c r="D56" s="113"/>
      <c r="E56" s="113"/>
      <c r="F56" s="113"/>
      <c r="G56" s="114"/>
      <c r="H56" s="114"/>
      <c r="I56" s="114"/>
      <c r="J56" s="115"/>
      <c r="K56" s="115"/>
      <c r="L56" s="115"/>
      <c r="M56" s="116"/>
      <c r="N56" s="117">
        <f t="shared" si="7"/>
        <v>0</v>
      </c>
      <c r="O56" s="113"/>
      <c r="P56" s="113"/>
      <c r="Q56" s="117">
        <f t="shared" si="8"/>
        <v>0</v>
      </c>
      <c r="R56" s="119"/>
      <c r="S56" s="119"/>
      <c r="T56" s="120">
        <f t="shared" si="9"/>
        <v>43509</v>
      </c>
      <c r="U56" s="121"/>
      <c r="V56" s="122"/>
      <c r="W56" s="121"/>
      <c r="X56" s="122"/>
      <c r="Y56" s="121"/>
      <c r="Z56" s="122"/>
      <c r="AA56" s="121"/>
      <c r="AB56" s="122"/>
      <c r="AC56" s="121"/>
      <c r="AD56" s="122"/>
      <c r="AE56" s="121"/>
      <c r="AF56" s="122"/>
      <c r="AG56" s="122"/>
      <c r="AH56" s="122"/>
      <c r="AI56" s="121"/>
      <c r="AJ56" s="122"/>
      <c r="AK56" s="121"/>
      <c r="AL56" s="122"/>
      <c r="AM56" s="121"/>
      <c r="AN56" s="122"/>
      <c r="AO56" s="121"/>
      <c r="AP56" s="122"/>
      <c r="AQ56" s="123"/>
      <c r="AR56" s="122"/>
      <c r="AS56" s="125">
        <f t="shared" si="10"/>
        <v>0</v>
      </c>
    </row>
    <row r="57" spans="1:45" ht="16.149999999999999" customHeight="1" x14ac:dyDescent="0.25">
      <c r="A57" s="112">
        <f t="shared" si="11"/>
        <v>43510</v>
      </c>
      <c r="B57" s="113"/>
      <c r="C57" s="113"/>
      <c r="D57" s="113"/>
      <c r="E57" s="113"/>
      <c r="F57" s="113"/>
      <c r="G57" s="114"/>
      <c r="H57" s="114"/>
      <c r="I57" s="114"/>
      <c r="J57" s="115"/>
      <c r="K57" s="115"/>
      <c r="L57" s="115"/>
      <c r="M57" s="116"/>
      <c r="N57" s="117">
        <f t="shared" si="7"/>
        <v>0</v>
      </c>
      <c r="O57" s="113"/>
      <c r="P57" s="113"/>
      <c r="Q57" s="117">
        <f t="shared" si="8"/>
        <v>0</v>
      </c>
      <c r="R57" s="119"/>
      <c r="S57" s="119"/>
      <c r="T57" s="120">
        <f t="shared" si="9"/>
        <v>43510</v>
      </c>
      <c r="U57" s="121"/>
      <c r="V57" s="122"/>
      <c r="W57" s="121"/>
      <c r="X57" s="122"/>
      <c r="Y57" s="121"/>
      <c r="Z57" s="122"/>
      <c r="AA57" s="121"/>
      <c r="AB57" s="122"/>
      <c r="AC57" s="121"/>
      <c r="AD57" s="122"/>
      <c r="AE57" s="121"/>
      <c r="AF57" s="122"/>
      <c r="AG57" s="122"/>
      <c r="AH57" s="122"/>
      <c r="AI57" s="121"/>
      <c r="AJ57" s="122"/>
      <c r="AK57" s="121"/>
      <c r="AL57" s="122"/>
      <c r="AM57" s="121"/>
      <c r="AN57" s="122"/>
      <c r="AO57" s="121"/>
      <c r="AP57" s="122"/>
      <c r="AQ57" s="123"/>
      <c r="AR57" s="122"/>
      <c r="AS57" s="125">
        <f t="shared" si="10"/>
        <v>0</v>
      </c>
    </row>
    <row r="58" spans="1:45" ht="16.149999999999999" customHeight="1" x14ac:dyDescent="0.25">
      <c r="A58" s="112">
        <f t="shared" si="11"/>
        <v>43511</v>
      </c>
      <c r="B58" s="113"/>
      <c r="C58" s="113"/>
      <c r="D58" s="113"/>
      <c r="E58" s="113"/>
      <c r="F58" s="113"/>
      <c r="G58" s="114"/>
      <c r="H58" s="114"/>
      <c r="I58" s="114"/>
      <c r="J58" s="115"/>
      <c r="K58" s="115"/>
      <c r="L58" s="115"/>
      <c r="M58" s="116"/>
      <c r="N58" s="117">
        <f t="shared" si="7"/>
        <v>0</v>
      </c>
      <c r="O58" s="113"/>
      <c r="P58" s="113"/>
      <c r="Q58" s="117">
        <f t="shared" si="8"/>
        <v>0</v>
      </c>
      <c r="R58" s="119"/>
      <c r="S58" s="119"/>
      <c r="T58" s="120">
        <f t="shared" si="9"/>
        <v>43511</v>
      </c>
      <c r="U58" s="121"/>
      <c r="V58" s="122"/>
      <c r="W58" s="121"/>
      <c r="X58" s="122"/>
      <c r="Y58" s="121"/>
      <c r="Z58" s="122"/>
      <c r="AA58" s="121"/>
      <c r="AB58" s="122"/>
      <c r="AC58" s="121"/>
      <c r="AD58" s="122"/>
      <c r="AE58" s="121"/>
      <c r="AF58" s="122"/>
      <c r="AG58" s="122"/>
      <c r="AH58" s="122"/>
      <c r="AI58" s="121"/>
      <c r="AJ58" s="122"/>
      <c r="AK58" s="121"/>
      <c r="AL58" s="122"/>
      <c r="AM58" s="121"/>
      <c r="AN58" s="122"/>
      <c r="AO58" s="121"/>
      <c r="AP58" s="122"/>
      <c r="AQ58" s="123"/>
      <c r="AR58" s="122"/>
      <c r="AS58" s="125">
        <f t="shared" si="10"/>
        <v>0</v>
      </c>
    </row>
    <row r="59" spans="1:45" ht="16.149999999999999" customHeight="1" x14ac:dyDescent="0.25">
      <c r="A59" s="112">
        <f t="shared" si="11"/>
        <v>43512</v>
      </c>
      <c r="B59" s="113"/>
      <c r="C59" s="113"/>
      <c r="D59" s="113"/>
      <c r="E59" s="113"/>
      <c r="F59" s="113"/>
      <c r="G59" s="114"/>
      <c r="H59" s="114"/>
      <c r="I59" s="114"/>
      <c r="J59" s="115"/>
      <c r="K59" s="115"/>
      <c r="L59" s="115"/>
      <c r="M59" s="116"/>
      <c r="N59" s="117">
        <f t="shared" si="7"/>
        <v>0</v>
      </c>
      <c r="O59" s="113"/>
      <c r="P59" s="113"/>
      <c r="Q59" s="117">
        <f t="shared" si="8"/>
        <v>0</v>
      </c>
      <c r="R59" s="119"/>
      <c r="S59" s="119"/>
      <c r="T59" s="120">
        <f t="shared" si="9"/>
        <v>43512</v>
      </c>
      <c r="U59" s="121"/>
      <c r="V59" s="122"/>
      <c r="W59" s="121"/>
      <c r="X59" s="122"/>
      <c r="Y59" s="121"/>
      <c r="Z59" s="122"/>
      <c r="AA59" s="121"/>
      <c r="AB59" s="122"/>
      <c r="AC59" s="121"/>
      <c r="AD59" s="122"/>
      <c r="AE59" s="121"/>
      <c r="AF59" s="122"/>
      <c r="AG59" s="122"/>
      <c r="AH59" s="122"/>
      <c r="AI59" s="121"/>
      <c r="AJ59" s="122"/>
      <c r="AK59" s="121"/>
      <c r="AL59" s="122"/>
      <c r="AM59" s="121"/>
      <c r="AN59" s="122"/>
      <c r="AO59" s="121"/>
      <c r="AP59" s="122"/>
      <c r="AQ59" s="123"/>
      <c r="AR59" s="122"/>
      <c r="AS59" s="125">
        <f t="shared" si="10"/>
        <v>0</v>
      </c>
    </row>
    <row r="60" spans="1:45" ht="16.149999999999999" customHeight="1" x14ac:dyDescent="0.25">
      <c r="A60" s="112">
        <f t="shared" si="11"/>
        <v>43513</v>
      </c>
      <c r="B60" s="113"/>
      <c r="C60" s="113"/>
      <c r="D60" s="113"/>
      <c r="E60" s="113"/>
      <c r="F60" s="113"/>
      <c r="G60" s="114"/>
      <c r="H60" s="114"/>
      <c r="I60" s="114"/>
      <c r="J60" s="115"/>
      <c r="K60" s="115"/>
      <c r="L60" s="115"/>
      <c r="M60" s="116"/>
      <c r="N60" s="117">
        <f t="shared" si="7"/>
        <v>0</v>
      </c>
      <c r="O60" s="113"/>
      <c r="P60" s="113"/>
      <c r="Q60" s="117">
        <f t="shared" si="8"/>
        <v>0</v>
      </c>
      <c r="R60" s="119"/>
      <c r="S60" s="119"/>
      <c r="T60" s="120">
        <f t="shared" si="9"/>
        <v>43513</v>
      </c>
      <c r="U60" s="121"/>
      <c r="V60" s="122"/>
      <c r="W60" s="121"/>
      <c r="X60" s="122"/>
      <c r="Y60" s="121"/>
      <c r="Z60" s="122"/>
      <c r="AA60" s="121"/>
      <c r="AB60" s="122"/>
      <c r="AC60" s="121"/>
      <c r="AD60" s="122"/>
      <c r="AE60" s="121"/>
      <c r="AF60" s="122"/>
      <c r="AG60" s="122"/>
      <c r="AH60" s="122"/>
      <c r="AI60" s="121"/>
      <c r="AJ60" s="122"/>
      <c r="AK60" s="121"/>
      <c r="AL60" s="122"/>
      <c r="AM60" s="121"/>
      <c r="AN60" s="122"/>
      <c r="AO60" s="121"/>
      <c r="AP60" s="122"/>
      <c r="AQ60" s="123"/>
      <c r="AR60" s="122"/>
      <c r="AS60" s="125">
        <f t="shared" si="10"/>
        <v>0</v>
      </c>
    </row>
    <row r="61" spans="1:45" ht="16.149999999999999" customHeight="1" x14ac:dyDescent="0.25">
      <c r="A61" s="112">
        <f t="shared" si="11"/>
        <v>43514</v>
      </c>
      <c r="B61" s="113"/>
      <c r="C61" s="113"/>
      <c r="D61" s="113"/>
      <c r="E61" s="113"/>
      <c r="F61" s="113"/>
      <c r="G61" s="114"/>
      <c r="H61" s="114"/>
      <c r="I61" s="114"/>
      <c r="J61" s="115"/>
      <c r="K61" s="115"/>
      <c r="L61" s="115"/>
      <c r="M61" s="116"/>
      <c r="N61" s="117">
        <f t="shared" si="7"/>
        <v>0</v>
      </c>
      <c r="O61" s="113"/>
      <c r="P61" s="113"/>
      <c r="Q61" s="117">
        <f t="shared" si="8"/>
        <v>0</v>
      </c>
      <c r="R61" s="119"/>
      <c r="S61" s="119"/>
      <c r="T61" s="120">
        <f t="shared" si="9"/>
        <v>43514</v>
      </c>
      <c r="U61" s="121"/>
      <c r="V61" s="122"/>
      <c r="W61" s="121"/>
      <c r="X61" s="122"/>
      <c r="Y61" s="121"/>
      <c r="Z61" s="122"/>
      <c r="AA61" s="121"/>
      <c r="AB61" s="122"/>
      <c r="AC61" s="121"/>
      <c r="AD61" s="122"/>
      <c r="AE61" s="121"/>
      <c r="AF61" s="122"/>
      <c r="AG61" s="122"/>
      <c r="AH61" s="122"/>
      <c r="AI61" s="121"/>
      <c r="AJ61" s="122"/>
      <c r="AK61" s="121"/>
      <c r="AL61" s="122"/>
      <c r="AM61" s="121"/>
      <c r="AN61" s="122"/>
      <c r="AO61" s="121"/>
      <c r="AP61" s="122"/>
      <c r="AQ61" s="123"/>
      <c r="AR61" s="122"/>
      <c r="AS61" s="125">
        <f t="shared" si="10"/>
        <v>0</v>
      </c>
    </row>
    <row r="62" spans="1:45" ht="16.149999999999999" customHeight="1" x14ac:dyDescent="0.25">
      <c r="A62" s="112">
        <f t="shared" si="11"/>
        <v>43515</v>
      </c>
      <c r="B62" s="113"/>
      <c r="C62" s="113"/>
      <c r="D62" s="113"/>
      <c r="E62" s="113"/>
      <c r="F62" s="113"/>
      <c r="G62" s="114"/>
      <c r="H62" s="114"/>
      <c r="I62" s="114"/>
      <c r="J62" s="115"/>
      <c r="K62" s="115"/>
      <c r="L62" s="115"/>
      <c r="M62" s="116"/>
      <c r="N62" s="117">
        <f t="shared" si="7"/>
        <v>0</v>
      </c>
      <c r="O62" s="113"/>
      <c r="P62" s="113"/>
      <c r="Q62" s="117">
        <f t="shared" si="8"/>
        <v>0</v>
      </c>
      <c r="R62" s="119"/>
      <c r="S62" s="119"/>
      <c r="T62" s="120">
        <f t="shared" si="9"/>
        <v>43515</v>
      </c>
      <c r="U62" s="121"/>
      <c r="V62" s="122"/>
      <c r="W62" s="121"/>
      <c r="X62" s="122"/>
      <c r="Y62" s="121"/>
      <c r="Z62" s="122"/>
      <c r="AA62" s="121"/>
      <c r="AB62" s="122"/>
      <c r="AC62" s="121"/>
      <c r="AD62" s="122"/>
      <c r="AE62" s="121"/>
      <c r="AF62" s="122"/>
      <c r="AG62" s="122"/>
      <c r="AH62" s="122"/>
      <c r="AI62" s="121"/>
      <c r="AJ62" s="122"/>
      <c r="AK62" s="121"/>
      <c r="AL62" s="122"/>
      <c r="AM62" s="121"/>
      <c r="AN62" s="122"/>
      <c r="AO62" s="121"/>
      <c r="AP62" s="122"/>
      <c r="AQ62" s="123"/>
      <c r="AR62" s="122"/>
      <c r="AS62" s="125">
        <f t="shared" si="10"/>
        <v>0</v>
      </c>
    </row>
    <row r="63" spans="1:45" ht="16.149999999999999" customHeight="1" x14ac:dyDescent="0.25">
      <c r="A63" s="112">
        <f t="shared" si="11"/>
        <v>43516</v>
      </c>
      <c r="B63" s="113"/>
      <c r="C63" s="113"/>
      <c r="D63" s="113"/>
      <c r="E63" s="113"/>
      <c r="F63" s="113"/>
      <c r="G63" s="114"/>
      <c r="H63" s="114"/>
      <c r="I63" s="114"/>
      <c r="J63" s="115"/>
      <c r="K63" s="115"/>
      <c r="L63" s="115"/>
      <c r="M63" s="116"/>
      <c r="N63" s="117">
        <f t="shared" si="7"/>
        <v>0</v>
      </c>
      <c r="O63" s="113"/>
      <c r="P63" s="113"/>
      <c r="Q63" s="117">
        <f t="shared" si="8"/>
        <v>0</v>
      </c>
      <c r="R63" s="119"/>
      <c r="S63" s="119"/>
      <c r="T63" s="120">
        <f t="shared" si="9"/>
        <v>43516</v>
      </c>
      <c r="U63" s="121"/>
      <c r="V63" s="122"/>
      <c r="W63" s="123"/>
      <c r="X63" s="122"/>
      <c r="Y63" s="121"/>
      <c r="Z63" s="122"/>
      <c r="AA63" s="123"/>
      <c r="AB63" s="122"/>
      <c r="AC63" s="121"/>
      <c r="AD63" s="122"/>
      <c r="AE63" s="123"/>
      <c r="AF63" s="122"/>
      <c r="AG63" s="122"/>
      <c r="AH63" s="122"/>
      <c r="AI63" s="121"/>
      <c r="AJ63" s="122"/>
      <c r="AK63" s="123"/>
      <c r="AL63" s="122"/>
      <c r="AM63" s="121"/>
      <c r="AN63" s="122"/>
      <c r="AO63" s="123"/>
      <c r="AP63" s="122"/>
      <c r="AQ63" s="123"/>
      <c r="AR63" s="122"/>
      <c r="AS63" s="125">
        <f t="shared" si="10"/>
        <v>0</v>
      </c>
    </row>
    <row r="64" spans="1:45" ht="16.149999999999999" customHeight="1" x14ac:dyDescent="0.25">
      <c r="A64" s="112">
        <f t="shared" si="11"/>
        <v>43517</v>
      </c>
      <c r="B64" s="113"/>
      <c r="C64" s="113"/>
      <c r="D64" s="113"/>
      <c r="E64" s="113"/>
      <c r="F64" s="113"/>
      <c r="G64" s="114"/>
      <c r="H64" s="114"/>
      <c r="I64" s="114"/>
      <c r="J64" s="115"/>
      <c r="K64" s="115"/>
      <c r="L64" s="115"/>
      <c r="M64" s="116"/>
      <c r="N64" s="117">
        <f t="shared" si="7"/>
        <v>0</v>
      </c>
      <c r="O64" s="113"/>
      <c r="P64" s="113"/>
      <c r="Q64" s="117">
        <f t="shared" si="8"/>
        <v>0</v>
      </c>
      <c r="R64" s="119"/>
      <c r="S64" s="119"/>
      <c r="T64" s="120">
        <f t="shared" si="9"/>
        <v>43517</v>
      </c>
      <c r="U64" s="121"/>
      <c r="V64" s="122"/>
      <c r="W64" s="121"/>
      <c r="X64" s="122"/>
      <c r="Y64" s="121"/>
      <c r="Z64" s="122"/>
      <c r="AA64" s="121"/>
      <c r="AB64" s="122"/>
      <c r="AC64" s="121"/>
      <c r="AD64" s="122"/>
      <c r="AE64" s="121"/>
      <c r="AF64" s="122"/>
      <c r="AG64" s="122"/>
      <c r="AH64" s="122"/>
      <c r="AI64" s="121"/>
      <c r="AJ64" s="122"/>
      <c r="AK64" s="121"/>
      <c r="AL64" s="122"/>
      <c r="AM64" s="121"/>
      <c r="AN64" s="122"/>
      <c r="AO64" s="121"/>
      <c r="AP64" s="122"/>
      <c r="AQ64" s="123"/>
      <c r="AR64" s="122"/>
      <c r="AS64" s="125">
        <f t="shared" si="10"/>
        <v>0</v>
      </c>
    </row>
    <row r="65" spans="1:45" ht="16.149999999999999" customHeight="1" x14ac:dyDescent="0.25">
      <c r="A65" s="112">
        <f t="shared" si="11"/>
        <v>43518</v>
      </c>
      <c r="B65" s="113"/>
      <c r="C65" s="113"/>
      <c r="D65" s="113"/>
      <c r="E65" s="113"/>
      <c r="F65" s="113"/>
      <c r="G65" s="114"/>
      <c r="H65" s="114"/>
      <c r="I65" s="114"/>
      <c r="J65" s="115"/>
      <c r="K65" s="115"/>
      <c r="L65" s="115"/>
      <c r="M65" s="116"/>
      <c r="N65" s="117">
        <f t="shared" si="7"/>
        <v>0</v>
      </c>
      <c r="O65" s="113"/>
      <c r="P65" s="113"/>
      <c r="Q65" s="117">
        <f t="shared" si="8"/>
        <v>0</v>
      </c>
      <c r="R65" s="119"/>
      <c r="S65" s="119"/>
      <c r="T65" s="120">
        <f t="shared" si="9"/>
        <v>43518</v>
      </c>
      <c r="U65" s="121"/>
      <c r="V65" s="122"/>
      <c r="W65" s="121"/>
      <c r="X65" s="122"/>
      <c r="Y65" s="121"/>
      <c r="Z65" s="122"/>
      <c r="AA65" s="121"/>
      <c r="AB65" s="122"/>
      <c r="AC65" s="121"/>
      <c r="AD65" s="122"/>
      <c r="AE65" s="121"/>
      <c r="AF65" s="122"/>
      <c r="AG65" s="122"/>
      <c r="AH65" s="122"/>
      <c r="AI65" s="121"/>
      <c r="AJ65" s="122"/>
      <c r="AK65" s="121"/>
      <c r="AL65" s="122"/>
      <c r="AM65" s="121"/>
      <c r="AN65" s="122"/>
      <c r="AO65" s="121"/>
      <c r="AP65" s="122"/>
      <c r="AQ65" s="123"/>
      <c r="AR65" s="122"/>
      <c r="AS65" s="125">
        <f t="shared" si="10"/>
        <v>0</v>
      </c>
    </row>
    <row r="66" spans="1:45" ht="16.149999999999999" customHeight="1" x14ac:dyDescent="0.25">
      <c r="A66" s="112">
        <f t="shared" si="11"/>
        <v>43519</v>
      </c>
      <c r="B66" s="113"/>
      <c r="C66" s="113"/>
      <c r="D66" s="113"/>
      <c r="E66" s="113"/>
      <c r="F66" s="113"/>
      <c r="G66" s="114"/>
      <c r="H66" s="114"/>
      <c r="I66" s="114"/>
      <c r="J66" s="115"/>
      <c r="K66" s="115"/>
      <c r="L66" s="115"/>
      <c r="M66" s="116"/>
      <c r="N66" s="117">
        <f t="shared" si="7"/>
        <v>0</v>
      </c>
      <c r="O66" s="113"/>
      <c r="P66" s="113"/>
      <c r="Q66" s="117">
        <f t="shared" si="8"/>
        <v>0</v>
      </c>
      <c r="R66" s="119"/>
      <c r="S66" s="119"/>
      <c r="T66" s="120">
        <f t="shared" si="9"/>
        <v>43519</v>
      </c>
      <c r="U66" s="121"/>
      <c r="V66" s="122"/>
      <c r="W66" s="121"/>
      <c r="X66" s="122"/>
      <c r="Y66" s="121"/>
      <c r="Z66" s="122"/>
      <c r="AA66" s="121"/>
      <c r="AB66" s="122"/>
      <c r="AC66" s="121"/>
      <c r="AD66" s="122"/>
      <c r="AE66" s="121"/>
      <c r="AF66" s="122"/>
      <c r="AG66" s="122"/>
      <c r="AH66" s="122"/>
      <c r="AI66" s="121"/>
      <c r="AJ66" s="122"/>
      <c r="AK66" s="121"/>
      <c r="AL66" s="122"/>
      <c r="AM66" s="121"/>
      <c r="AN66" s="122"/>
      <c r="AO66" s="121"/>
      <c r="AP66" s="122"/>
      <c r="AQ66" s="123"/>
      <c r="AR66" s="122"/>
      <c r="AS66" s="125">
        <f t="shared" si="10"/>
        <v>0</v>
      </c>
    </row>
    <row r="67" spans="1:45" ht="16.149999999999999" customHeight="1" x14ac:dyDescent="0.25">
      <c r="A67" s="112">
        <f t="shared" si="11"/>
        <v>43520</v>
      </c>
      <c r="B67" s="113"/>
      <c r="C67" s="113"/>
      <c r="D67" s="113"/>
      <c r="E67" s="113"/>
      <c r="F67" s="113"/>
      <c r="G67" s="114"/>
      <c r="H67" s="114"/>
      <c r="I67" s="114"/>
      <c r="J67" s="115"/>
      <c r="K67" s="115"/>
      <c r="L67" s="115"/>
      <c r="M67" s="116"/>
      <c r="N67" s="117">
        <f t="shared" si="7"/>
        <v>0</v>
      </c>
      <c r="O67" s="113"/>
      <c r="P67" s="113"/>
      <c r="Q67" s="117">
        <f t="shared" si="8"/>
        <v>0</v>
      </c>
      <c r="R67" s="119"/>
      <c r="S67" s="119"/>
      <c r="T67" s="120">
        <f t="shared" si="9"/>
        <v>43520</v>
      </c>
      <c r="U67" s="121"/>
      <c r="V67" s="122"/>
      <c r="W67" s="121"/>
      <c r="X67" s="122"/>
      <c r="Y67" s="121"/>
      <c r="Z67" s="122"/>
      <c r="AA67" s="121"/>
      <c r="AB67" s="122"/>
      <c r="AC67" s="121"/>
      <c r="AD67" s="122"/>
      <c r="AE67" s="121"/>
      <c r="AF67" s="122"/>
      <c r="AG67" s="122"/>
      <c r="AH67" s="122"/>
      <c r="AI67" s="121"/>
      <c r="AJ67" s="122"/>
      <c r="AK67" s="121"/>
      <c r="AL67" s="122"/>
      <c r="AM67" s="121"/>
      <c r="AN67" s="122"/>
      <c r="AO67" s="121"/>
      <c r="AP67" s="122"/>
      <c r="AQ67" s="123"/>
      <c r="AR67" s="122"/>
      <c r="AS67" s="125">
        <f t="shared" si="10"/>
        <v>0</v>
      </c>
    </row>
    <row r="68" spans="1:45" ht="16.149999999999999" customHeight="1" x14ac:dyDescent="0.25">
      <c r="A68" s="112">
        <f t="shared" si="11"/>
        <v>43521</v>
      </c>
      <c r="B68" s="113"/>
      <c r="C68" s="113"/>
      <c r="D68" s="113"/>
      <c r="E68" s="113"/>
      <c r="F68" s="113"/>
      <c r="G68" s="114"/>
      <c r="H68" s="114"/>
      <c r="I68" s="114"/>
      <c r="J68" s="115"/>
      <c r="K68" s="115"/>
      <c r="L68" s="115"/>
      <c r="M68" s="116"/>
      <c r="N68" s="117">
        <f t="shared" si="7"/>
        <v>0</v>
      </c>
      <c r="O68" s="113"/>
      <c r="P68" s="113"/>
      <c r="Q68" s="117">
        <f t="shared" si="8"/>
        <v>0</v>
      </c>
      <c r="R68" s="119"/>
      <c r="S68" s="119"/>
      <c r="T68" s="120">
        <f t="shared" si="9"/>
        <v>43521</v>
      </c>
      <c r="U68" s="121"/>
      <c r="V68" s="122"/>
      <c r="W68" s="121"/>
      <c r="X68" s="122"/>
      <c r="Y68" s="121"/>
      <c r="Z68" s="122"/>
      <c r="AA68" s="121"/>
      <c r="AB68" s="122"/>
      <c r="AC68" s="121"/>
      <c r="AD68" s="122"/>
      <c r="AE68" s="121"/>
      <c r="AF68" s="122"/>
      <c r="AG68" s="122"/>
      <c r="AH68" s="122"/>
      <c r="AI68" s="121"/>
      <c r="AJ68" s="122"/>
      <c r="AK68" s="121"/>
      <c r="AL68" s="122"/>
      <c r="AM68" s="121"/>
      <c r="AN68" s="122"/>
      <c r="AO68" s="121"/>
      <c r="AP68" s="122"/>
      <c r="AQ68" s="123"/>
      <c r="AR68" s="122"/>
      <c r="AS68" s="125">
        <f t="shared" si="10"/>
        <v>0</v>
      </c>
    </row>
    <row r="69" spans="1:45" ht="16.149999999999999" customHeight="1" x14ac:dyDescent="0.25">
      <c r="A69" s="112">
        <f t="shared" si="11"/>
        <v>43522</v>
      </c>
      <c r="B69" s="113"/>
      <c r="C69" s="113"/>
      <c r="D69" s="113"/>
      <c r="E69" s="113"/>
      <c r="F69" s="113"/>
      <c r="G69" s="114"/>
      <c r="H69" s="114"/>
      <c r="I69" s="114"/>
      <c r="J69" s="115"/>
      <c r="K69" s="115"/>
      <c r="L69" s="115"/>
      <c r="M69" s="116"/>
      <c r="N69" s="117">
        <f t="shared" si="7"/>
        <v>0</v>
      </c>
      <c r="O69" s="113"/>
      <c r="P69" s="113"/>
      <c r="Q69" s="117">
        <f t="shared" si="8"/>
        <v>0</v>
      </c>
      <c r="R69" s="119"/>
      <c r="S69" s="119"/>
      <c r="T69" s="120">
        <f t="shared" si="9"/>
        <v>43522</v>
      </c>
      <c r="U69" s="121"/>
      <c r="V69" s="122"/>
      <c r="W69" s="121"/>
      <c r="X69" s="122"/>
      <c r="Y69" s="121"/>
      <c r="Z69" s="122"/>
      <c r="AA69" s="121"/>
      <c r="AB69" s="122"/>
      <c r="AC69" s="121"/>
      <c r="AD69" s="122"/>
      <c r="AE69" s="121"/>
      <c r="AF69" s="122"/>
      <c r="AG69" s="122"/>
      <c r="AH69" s="122"/>
      <c r="AI69" s="121"/>
      <c r="AJ69" s="122"/>
      <c r="AK69" s="121"/>
      <c r="AL69" s="122"/>
      <c r="AM69" s="121"/>
      <c r="AN69" s="122"/>
      <c r="AO69" s="121"/>
      <c r="AP69" s="122"/>
      <c r="AQ69" s="123"/>
      <c r="AR69" s="122"/>
      <c r="AS69" s="125">
        <f t="shared" si="10"/>
        <v>0</v>
      </c>
    </row>
    <row r="70" spans="1:45" ht="16.149999999999999" customHeight="1" x14ac:dyDescent="0.25">
      <c r="A70" s="112">
        <f t="shared" si="11"/>
        <v>43523</v>
      </c>
      <c r="B70" s="113"/>
      <c r="C70" s="113"/>
      <c r="D70" s="113"/>
      <c r="E70" s="113"/>
      <c r="F70" s="113"/>
      <c r="G70" s="114"/>
      <c r="H70" s="114"/>
      <c r="I70" s="114"/>
      <c r="J70" s="115"/>
      <c r="K70" s="115"/>
      <c r="L70" s="115"/>
      <c r="M70" s="116"/>
      <c r="N70" s="117">
        <f t="shared" si="7"/>
        <v>0</v>
      </c>
      <c r="O70" s="113"/>
      <c r="P70" s="113"/>
      <c r="Q70" s="117">
        <f t="shared" si="8"/>
        <v>0</v>
      </c>
      <c r="R70" s="119"/>
      <c r="S70" s="119"/>
      <c r="T70" s="120">
        <f t="shared" si="9"/>
        <v>43523</v>
      </c>
      <c r="U70" s="121"/>
      <c r="V70" s="122"/>
      <c r="W70" s="121"/>
      <c r="X70" s="122"/>
      <c r="Y70" s="121"/>
      <c r="Z70" s="122"/>
      <c r="AA70" s="121"/>
      <c r="AB70" s="122"/>
      <c r="AC70" s="121"/>
      <c r="AD70" s="122"/>
      <c r="AE70" s="123"/>
      <c r="AF70" s="122"/>
      <c r="AG70" s="122"/>
      <c r="AH70" s="122"/>
      <c r="AI70" s="121"/>
      <c r="AJ70" s="122"/>
      <c r="AK70" s="121"/>
      <c r="AL70" s="122"/>
      <c r="AM70" s="121"/>
      <c r="AN70" s="122"/>
      <c r="AO70" s="121"/>
      <c r="AP70" s="122"/>
      <c r="AQ70" s="123"/>
      <c r="AR70" s="122"/>
      <c r="AS70" s="125">
        <f t="shared" si="10"/>
        <v>0</v>
      </c>
    </row>
    <row r="71" spans="1:45" ht="16.149999999999999" customHeight="1" x14ac:dyDescent="0.25">
      <c r="A71" s="112">
        <f t="shared" si="11"/>
        <v>43524</v>
      </c>
      <c r="B71" s="113"/>
      <c r="C71" s="113"/>
      <c r="D71" s="113"/>
      <c r="E71" s="113"/>
      <c r="F71" s="113"/>
      <c r="G71" s="114"/>
      <c r="H71" s="114"/>
      <c r="I71" s="114"/>
      <c r="J71" s="115"/>
      <c r="K71" s="115"/>
      <c r="L71" s="115"/>
      <c r="M71" s="116"/>
      <c r="N71" s="117">
        <f t="shared" si="7"/>
        <v>0</v>
      </c>
      <c r="O71" s="113"/>
      <c r="P71" s="113"/>
      <c r="Q71" s="117">
        <f t="shared" si="8"/>
        <v>0</v>
      </c>
      <c r="R71" s="119"/>
      <c r="S71" s="119"/>
      <c r="T71" s="120">
        <f t="shared" si="9"/>
        <v>43524</v>
      </c>
      <c r="U71" s="121"/>
      <c r="V71" s="122"/>
      <c r="W71" s="121"/>
      <c r="X71" s="122"/>
      <c r="Y71" s="121"/>
      <c r="Z71" s="122"/>
      <c r="AA71" s="121"/>
      <c r="AB71" s="122"/>
      <c r="AC71" s="121"/>
      <c r="AD71" s="122"/>
      <c r="AE71" s="123"/>
      <c r="AF71" s="122"/>
      <c r="AG71" s="122"/>
      <c r="AH71" s="122"/>
      <c r="AI71" s="121"/>
      <c r="AJ71" s="122"/>
      <c r="AK71" s="121"/>
      <c r="AL71" s="122"/>
      <c r="AM71" s="121"/>
      <c r="AN71" s="122"/>
      <c r="AO71" s="121"/>
      <c r="AP71" s="122"/>
      <c r="AQ71" s="123"/>
      <c r="AR71" s="122"/>
      <c r="AS71" s="125">
        <f t="shared" si="10"/>
        <v>0</v>
      </c>
    </row>
    <row r="72" spans="1:45" ht="16.149999999999999" customHeight="1" x14ac:dyDescent="0.25">
      <c r="A72" s="112"/>
      <c r="B72" s="113"/>
      <c r="C72" s="113"/>
      <c r="D72" s="113"/>
      <c r="E72" s="113"/>
      <c r="F72" s="113"/>
      <c r="G72" s="114"/>
      <c r="H72" s="114"/>
      <c r="I72" s="114"/>
      <c r="J72" s="115"/>
      <c r="K72" s="115"/>
      <c r="L72" s="115"/>
      <c r="M72" s="116"/>
      <c r="N72" s="117"/>
      <c r="O72" s="113"/>
      <c r="P72" s="113"/>
      <c r="Q72" s="117"/>
      <c r="R72" s="119"/>
      <c r="S72" s="119"/>
      <c r="T72" s="120"/>
      <c r="U72" s="121"/>
      <c r="V72" s="122"/>
      <c r="W72" s="121"/>
      <c r="X72" s="122"/>
      <c r="Y72" s="121"/>
      <c r="Z72" s="122"/>
      <c r="AA72" s="121"/>
      <c r="AB72" s="122"/>
      <c r="AC72" s="121"/>
      <c r="AD72" s="122"/>
      <c r="AE72" s="123"/>
      <c r="AF72" s="122"/>
      <c r="AG72" s="122"/>
      <c r="AH72" s="122"/>
      <c r="AI72" s="121"/>
      <c r="AJ72" s="122"/>
      <c r="AK72" s="121"/>
      <c r="AL72" s="122"/>
      <c r="AM72" s="121"/>
      <c r="AN72" s="122"/>
      <c r="AO72" s="123"/>
      <c r="AP72" s="122"/>
      <c r="AQ72" s="123"/>
      <c r="AR72" s="122"/>
      <c r="AS72" s="125">
        <f t="shared" si="10"/>
        <v>0</v>
      </c>
    </row>
    <row r="73" spans="1:45" ht="16.149999999999999" customHeight="1" x14ac:dyDescent="0.25">
      <c r="A73" s="137"/>
      <c r="B73" s="113"/>
      <c r="C73" s="113"/>
      <c r="D73" s="113"/>
      <c r="E73" s="113"/>
      <c r="F73" s="113"/>
      <c r="G73" s="114"/>
      <c r="H73" s="114"/>
      <c r="I73" s="114"/>
      <c r="J73" s="115"/>
      <c r="K73" s="115"/>
      <c r="L73" s="115"/>
      <c r="M73" s="116"/>
      <c r="N73" s="117"/>
      <c r="O73" s="113"/>
      <c r="P73" s="113"/>
      <c r="Q73" s="117"/>
      <c r="R73" s="119"/>
      <c r="S73" s="119"/>
      <c r="T73" s="120"/>
      <c r="U73" s="121"/>
      <c r="V73" s="122"/>
      <c r="W73" s="123"/>
      <c r="X73" s="122"/>
      <c r="Y73" s="121"/>
      <c r="Z73" s="122"/>
      <c r="AA73" s="123"/>
      <c r="AB73" s="122"/>
      <c r="AC73" s="121"/>
      <c r="AD73" s="122"/>
      <c r="AE73" s="123"/>
      <c r="AF73" s="122"/>
      <c r="AG73" s="122"/>
      <c r="AH73" s="122"/>
      <c r="AI73" s="121"/>
      <c r="AJ73" s="122"/>
      <c r="AK73" s="123"/>
      <c r="AL73" s="122"/>
      <c r="AM73" s="123"/>
      <c r="AN73" s="122"/>
      <c r="AO73" s="123"/>
      <c r="AP73" s="122"/>
      <c r="AQ73" s="123"/>
      <c r="AR73" s="122"/>
      <c r="AS73" s="125">
        <f t="shared" si="10"/>
        <v>0</v>
      </c>
    </row>
    <row r="74" spans="1:45" ht="16.149999999999999" customHeight="1" x14ac:dyDescent="0.25">
      <c r="A74" s="138"/>
      <c r="B74" s="113"/>
      <c r="C74" s="113"/>
      <c r="D74" s="113"/>
      <c r="E74" s="113"/>
      <c r="F74" s="113"/>
      <c r="G74" s="114"/>
      <c r="H74" s="139"/>
      <c r="I74" s="114"/>
      <c r="J74" s="115"/>
      <c r="K74" s="115"/>
      <c r="L74" s="115"/>
      <c r="M74" s="116"/>
      <c r="N74" s="117"/>
      <c r="O74" s="113"/>
      <c r="P74" s="113"/>
      <c r="Q74" s="117"/>
      <c r="R74" s="119"/>
      <c r="S74" s="119"/>
      <c r="T74" s="120"/>
      <c r="U74" s="121"/>
      <c r="V74" s="122"/>
      <c r="W74" s="121"/>
      <c r="X74" s="122"/>
      <c r="Y74" s="121"/>
      <c r="Z74" s="122"/>
      <c r="AA74" s="121"/>
      <c r="AB74" s="122"/>
      <c r="AC74" s="121"/>
      <c r="AD74" s="122"/>
      <c r="AE74" s="121"/>
      <c r="AF74" s="122"/>
      <c r="AG74" s="122"/>
      <c r="AH74" s="122"/>
      <c r="AI74" s="121"/>
      <c r="AJ74" s="122"/>
      <c r="AK74" s="121"/>
      <c r="AL74" s="122"/>
      <c r="AM74" s="121"/>
      <c r="AN74" s="122"/>
      <c r="AO74" s="123"/>
      <c r="AP74" s="122"/>
      <c r="AQ74" s="123"/>
      <c r="AR74" s="122"/>
      <c r="AS74" s="125">
        <f t="shared" si="10"/>
        <v>0</v>
      </c>
    </row>
    <row r="75" spans="1:45" x14ac:dyDescent="0.25">
      <c r="B75" s="128">
        <f t="shared" ref="B75:S75" si="12">SUM(B44:B74)</f>
        <v>0</v>
      </c>
      <c r="C75" s="128">
        <f t="shared" si="12"/>
        <v>0</v>
      </c>
      <c r="D75" s="128">
        <f t="shared" si="12"/>
        <v>0</v>
      </c>
      <c r="E75" s="128">
        <f t="shared" si="12"/>
        <v>0</v>
      </c>
      <c r="F75" s="128">
        <f t="shared" si="12"/>
        <v>0</v>
      </c>
      <c r="G75" s="128">
        <f t="shared" si="12"/>
        <v>0</v>
      </c>
      <c r="H75" s="128">
        <f t="shared" si="12"/>
        <v>0</v>
      </c>
      <c r="I75" s="128">
        <f t="shared" si="12"/>
        <v>0</v>
      </c>
      <c r="J75" s="71">
        <f t="shared" si="12"/>
        <v>0</v>
      </c>
      <c r="K75" s="128">
        <f t="shared" si="12"/>
        <v>0</v>
      </c>
      <c r="L75" s="128">
        <f t="shared" si="12"/>
        <v>0</v>
      </c>
      <c r="M75" s="128">
        <f t="shared" si="12"/>
        <v>0</v>
      </c>
      <c r="N75" s="128">
        <f t="shared" si="12"/>
        <v>0</v>
      </c>
      <c r="O75" s="140">
        <f t="shared" si="12"/>
        <v>0</v>
      </c>
      <c r="P75" s="128">
        <f t="shared" si="12"/>
        <v>0</v>
      </c>
      <c r="Q75" s="128">
        <f t="shared" si="12"/>
        <v>0</v>
      </c>
      <c r="R75" s="128">
        <f t="shared" si="12"/>
        <v>0</v>
      </c>
      <c r="S75" s="128">
        <f t="shared" si="12"/>
        <v>0</v>
      </c>
      <c r="U75" s="141"/>
      <c r="V75" s="141">
        <f>SUM(V44:V74)</f>
        <v>0</v>
      </c>
      <c r="W75" s="141"/>
      <c r="X75" s="141">
        <f>SUM(X44:X74)</f>
        <v>0</v>
      </c>
      <c r="Y75" s="141"/>
      <c r="Z75" s="141">
        <f>SUM(Z44:Z74)</f>
        <v>0</v>
      </c>
      <c r="AA75" s="141"/>
      <c r="AB75" s="141">
        <f>SUM(AB44:AB74)</f>
        <v>0</v>
      </c>
      <c r="AC75" s="141"/>
      <c r="AD75" s="141">
        <f>SUM(AD44:AD74)</f>
        <v>0</v>
      </c>
      <c r="AE75" s="141"/>
      <c r="AF75" s="141">
        <f>SUM(AF44:AF74)</f>
        <v>0</v>
      </c>
      <c r="AG75" s="141"/>
      <c r="AH75" s="141"/>
      <c r="AI75" s="141"/>
      <c r="AJ75" s="141">
        <f>SUM(AJ44:AJ74)</f>
        <v>0</v>
      </c>
      <c r="AL75" s="141">
        <f>SUM(AL44:AL74)</f>
        <v>0</v>
      </c>
      <c r="AM75" s="141"/>
      <c r="AN75" s="141">
        <f>SUM(AN44:AN74)</f>
        <v>0</v>
      </c>
      <c r="AO75" s="141"/>
      <c r="AP75" s="141">
        <f>SUM(AP44:AP74)</f>
        <v>0</v>
      </c>
      <c r="AQ75" s="141"/>
      <c r="AR75" s="141">
        <f>SUM(AR44:AR74)</f>
        <v>0</v>
      </c>
      <c r="AS75" s="141">
        <f>SUM(AS44:AS74)</f>
        <v>0</v>
      </c>
    </row>
    <row r="76" spans="1:45" x14ac:dyDescent="0.25">
      <c r="N76" s="130"/>
      <c r="Q76" s="130"/>
    </row>
    <row r="77" spans="1:45" x14ac:dyDescent="0.25">
      <c r="C77" s="131"/>
      <c r="F77" s="131"/>
      <c r="I77" s="132"/>
    </row>
    <row r="78" spans="1:45" x14ac:dyDescent="0.25">
      <c r="I78" s="132"/>
    </row>
    <row r="80" spans="1:45" ht="16.149999999999999" customHeight="1" x14ac:dyDescent="0.25">
      <c r="A80" s="562" t="s">
        <v>37</v>
      </c>
      <c r="B80" s="563"/>
      <c r="C80" s="563"/>
      <c r="D80" s="563"/>
      <c r="E80" s="563"/>
      <c r="F80" s="563"/>
      <c r="G80" s="563"/>
      <c r="H80" s="563"/>
      <c r="I80" s="563"/>
      <c r="J80" s="564"/>
      <c r="K80" s="564"/>
      <c r="L80" s="564"/>
      <c r="M80" s="80"/>
      <c r="N80" s="79"/>
      <c r="O80" s="565"/>
      <c r="P80" s="560"/>
      <c r="Q80" s="560"/>
      <c r="R80" s="560"/>
      <c r="S80" s="560"/>
      <c r="U80" s="559" t="str">
        <f>A80</f>
        <v>MARS 2019</v>
      </c>
      <c r="V80" s="560"/>
      <c r="W80" s="560"/>
      <c r="X80" s="560"/>
      <c r="Y80" s="560"/>
      <c r="Z80" s="560"/>
      <c r="AA80" s="560"/>
      <c r="AB80" s="559" t="str">
        <f>A80</f>
        <v>MARS 2019</v>
      </c>
      <c r="AC80" s="560"/>
      <c r="AD80" s="560"/>
      <c r="AE80" s="560"/>
      <c r="AF80" s="560"/>
      <c r="AG80" s="560"/>
      <c r="AH80" s="560"/>
      <c r="AI80" s="560"/>
      <c r="AJ80" s="560"/>
      <c r="AK80" s="559" t="str">
        <f>A80</f>
        <v>MARS 2019</v>
      </c>
      <c r="AL80" s="560"/>
      <c r="AM80" s="560"/>
      <c r="AN80" s="560"/>
      <c r="AO80" s="560"/>
      <c r="AP80" s="560"/>
      <c r="AQ80" s="560"/>
    </row>
    <row r="81" spans="1:45" ht="16.149999999999999" customHeight="1" x14ac:dyDescent="0.25">
      <c r="A81" s="81"/>
      <c r="B81" s="81"/>
      <c r="C81" s="81"/>
      <c r="D81" s="81"/>
      <c r="E81" s="81"/>
      <c r="F81" s="81"/>
      <c r="G81" s="81"/>
      <c r="H81" s="81"/>
      <c r="I81" s="554"/>
      <c r="J81" s="554"/>
      <c r="K81" s="554"/>
      <c r="L81" s="554"/>
      <c r="M81" s="133"/>
      <c r="N81" s="134"/>
      <c r="O81" s="135"/>
      <c r="P81" s="134"/>
      <c r="Q81" s="134"/>
      <c r="R81" s="553" t="s">
        <v>2</v>
      </c>
      <c r="S81" s="554"/>
      <c r="T81" s="135"/>
      <c r="U81" s="551" t="str">
        <f>U3</f>
        <v>Agedi</v>
      </c>
      <c r="V81" s="552"/>
      <c r="W81" s="551" t="str">
        <f>W3</f>
        <v>Saf</v>
      </c>
      <c r="X81" s="552"/>
      <c r="Y81" s="551" t="str">
        <f>Y3</f>
        <v>Midi Libre</v>
      </c>
      <c r="Z81" s="552"/>
      <c r="AA81" s="551" t="str">
        <f>AA3</f>
        <v>Loto</v>
      </c>
      <c r="AB81" s="552"/>
      <c r="AC81" s="551" t="str">
        <f>AC3</f>
        <v>Altadis</v>
      </c>
      <c r="AD81" s="552"/>
      <c r="AE81" s="551" t="str">
        <f>AE3</f>
        <v>Crédit agricole</v>
      </c>
      <c r="AF81" s="552"/>
      <c r="AG81" s="555" t="s">
        <v>10</v>
      </c>
      <c r="AH81" s="556"/>
      <c r="AI81" s="551" t="str">
        <f>AI3</f>
        <v>charges locatives</v>
      </c>
      <c r="AJ81" s="552"/>
      <c r="AK81" s="551" t="str">
        <f>AK3</f>
        <v>Poste TCN TF PVA</v>
      </c>
      <c r="AL81" s="552"/>
      <c r="AM81" s="551" t="str">
        <f>AM3</f>
        <v>GSA/NVX FR</v>
      </c>
      <c r="AN81" s="552"/>
      <c r="AO81" s="551" t="str">
        <f>AO3</f>
        <v>Charge</v>
      </c>
      <c r="AP81" s="552"/>
      <c r="AQ81" s="551" t="str">
        <f>AQ3</f>
        <v>Divers</v>
      </c>
      <c r="AR81" s="552"/>
      <c r="AS81" s="83" t="s">
        <v>16</v>
      </c>
    </row>
    <row r="82" spans="1:45" ht="16.149999999999999" customHeight="1" x14ac:dyDescent="0.25">
      <c r="A82" s="84"/>
      <c r="B82" s="85" t="s">
        <v>17</v>
      </c>
      <c r="C82" s="86" t="s">
        <v>18</v>
      </c>
      <c r="D82" s="86" t="s">
        <v>19</v>
      </c>
      <c r="E82" s="87" t="s">
        <v>20</v>
      </c>
      <c r="F82" s="87" t="s">
        <v>21</v>
      </c>
      <c r="G82" s="86" t="s">
        <v>22</v>
      </c>
      <c r="H82" s="86" t="s">
        <v>23</v>
      </c>
      <c r="I82" s="557" t="s">
        <v>24</v>
      </c>
      <c r="J82" s="558"/>
      <c r="K82" s="88" t="s">
        <v>25</v>
      </c>
      <c r="L82" s="88" t="s">
        <v>26</v>
      </c>
      <c r="M82" s="89" t="s">
        <v>27</v>
      </c>
      <c r="N82" s="90" t="s">
        <v>28</v>
      </c>
      <c r="O82" s="90" t="s">
        <v>29</v>
      </c>
      <c r="P82" s="90" t="s">
        <v>30</v>
      </c>
      <c r="Q82" s="91" t="s">
        <v>38</v>
      </c>
      <c r="R82" s="85" t="s">
        <v>32</v>
      </c>
      <c r="S82" s="91" t="s">
        <v>33</v>
      </c>
      <c r="T82" s="136"/>
      <c r="U82" s="93" t="s">
        <v>34</v>
      </c>
      <c r="V82" s="94"/>
      <c r="W82" s="95" t="s">
        <v>34</v>
      </c>
      <c r="X82" s="96"/>
      <c r="Y82" s="95" t="s">
        <v>34</v>
      </c>
      <c r="Z82" s="96"/>
      <c r="AA82" s="95" t="s">
        <v>34</v>
      </c>
      <c r="AB82" s="96"/>
      <c r="AC82" s="95" t="s">
        <v>34</v>
      </c>
      <c r="AD82" s="96"/>
      <c r="AE82" s="95" t="s">
        <v>34</v>
      </c>
      <c r="AF82" s="96"/>
      <c r="AG82" s="95" t="s">
        <v>34</v>
      </c>
      <c r="AH82" s="97"/>
      <c r="AI82" s="95" t="s">
        <v>34</v>
      </c>
      <c r="AJ82" s="96"/>
      <c r="AK82" s="98" t="s">
        <v>34</v>
      </c>
      <c r="AL82" s="94"/>
      <c r="AM82" s="95" t="s">
        <v>34</v>
      </c>
      <c r="AN82" s="94"/>
      <c r="AO82" s="95" t="s">
        <v>34</v>
      </c>
      <c r="AP82" s="94"/>
      <c r="AQ82" s="95" t="s">
        <v>34</v>
      </c>
      <c r="AR82" s="94"/>
      <c r="AS82" s="99"/>
    </row>
    <row r="83" spans="1:45" ht="16.149999999999999" customHeight="1" x14ac:dyDescent="0.25">
      <c r="A83" s="112">
        <f>A71+1</f>
        <v>43525</v>
      </c>
      <c r="B83" s="113"/>
      <c r="C83" s="113"/>
      <c r="D83" s="113"/>
      <c r="E83" s="113"/>
      <c r="F83" s="113"/>
      <c r="G83" s="114"/>
      <c r="H83" s="114"/>
      <c r="I83" s="114"/>
      <c r="J83" s="115"/>
      <c r="K83" s="115"/>
      <c r="L83" s="115"/>
      <c r="M83" s="116"/>
      <c r="N83" s="117">
        <f t="shared" ref="N83:N113" si="13">B83+C83+D83+F83+G83+H83+I83+K83-L83+M83+E83</f>
        <v>0</v>
      </c>
      <c r="O83" s="113"/>
      <c r="P83" s="113"/>
      <c r="Q83" s="117">
        <f t="shared" ref="Q83:Q113" si="14">N83+O83-P83</f>
        <v>0</v>
      </c>
      <c r="R83" s="119"/>
      <c r="S83" s="119"/>
      <c r="T83" s="120">
        <f t="shared" ref="T83:T113" si="15">A83</f>
        <v>43525</v>
      </c>
      <c r="U83" s="121"/>
      <c r="V83" s="122"/>
      <c r="W83" s="123"/>
      <c r="X83" s="122"/>
      <c r="Y83" s="123"/>
      <c r="Z83" s="122"/>
      <c r="AA83" s="121"/>
      <c r="AB83" s="122"/>
      <c r="AC83" s="123"/>
      <c r="AD83" s="122"/>
      <c r="AE83" s="123"/>
      <c r="AF83" s="122"/>
      <c r="AG83" s="124"/>
      <c r="AH83" s="122"/>
      <c r="AI83" s="123"/>
      <c r="AJ83" s="122"/>
      <c r="AK83" s="124"/>
      <c r="AL83" s="122"/>
      <c r="AM83" s="123"/>
      <c r="AN83" s="122"/>
      <c r="AO83" s="123"/>
      <c r="AP83" s="122"/>
      <c r="AQ83" s="123"/>
      <c r="AR83" s="122"/>
      <c r="AS83" s="125">
        <f t="shared" ref="AS83:AS113" si="16">V83+X83+Z83+AB83+AD83+AF83+AJ83+AL83+AN83+AP83+AR83+AH83</f>
        <v>0</v>
      </c>
    </row>
    <row r="84" spans="1:45" ht="16.149999999999999" customHeight="1" x14ac:dyDescent="0.25">
      <c r="A84" s="112">
        <f t="shared" ref="A84:A113" si="17">A83+1</f>
        <v>43526</v>
      </c>
      <c r="B84" s="113"/>
      <c r="C84" s="113"/>
      <c r="D84" s="113"/>
      <c r="E84" s="113"/>
      <c r="F84" s="113"/>
      <c r="G84" s="114"/>
      <c r="H84" s="114"/>
      <c r="I84" s="114"/>
      <c r="J84" s="115"/>
      <c r="K84" s="115"/>
      <c r="L84" s="115"/>
      <c r="M84" s="116"/>
      <c r="N84" s="117">
        <f t="shared" si="13"/>
        <v>0</v>
      </c>
      <c r="O84" s="113"/>
      <c r="P84" s="113"/>
      <c r="Q84" s="117">
        <f t="shared" si="14"/>
        <v>0</v>
      </c>
      <c r="R84" s="119"/>
      <c r="S84" s="119"/>
      <c r="T84" s="120">
        <f t="shared" si="15"/>
        <v>43526</v>
      </c>
      <c r="U84" s="121"/>
      <c r="V84" s="122"/>
      <c r="W84" s="123"/>
      <c r="X84" s="122"/>
      <c r="Y84" s="121"/>
      <c r="Z84" s="122"/>
      <c r="AA84" s="121"/>
      <c r="AB84" s="122"/>
      <c r="AC84" s="121"/>
      <c r="AD84" s="122"/>
      <c r="AE84" s="123"/>
      <c r="AF84" s="122"/>
      <c r="AG84" s="122"/>
      <c r="AH84" s="122"/>
      <c r="AI84" s="121"/>
      <c r="AJ84" s="122"/>
      <c r="AK84" s="123"/>
      <c r="AL84" s="122"/>
      <c r="AM84" s="123"/>
      <c r="AN84" s="122"/>
      <c r="AO84" s="121"/>
      <c r="AP84" s="122"/>
      <c r="AQ84" s="123"/>
      <c r="AR84" s="122"/>
      <c r="AS84" s="125">
        <f t="shared" si="16"/>
        <v>0</v>
      </c>
    </row>
    <row r="85" spans="1:45" ht="16.149999999999999" customHeight="1" x14ac:dyDescent="0.25">
      <c r="A85" s="112">
        <f t="shared" si="17"/>
        <v>43527</v>
      </c>
      <c r="B85" s="113"/>
      <c r="C85" s="113"/>
      <c r="D85" s="113"/>
      <c r="E85" s="113"/>
      <c r="F85" s="113"/>
      <c r="G85" s="114"/>
      <c r="H85" s="114"/>
      <c r="I85" s="114"/>
      <c r="J85" s="115"/>
      <c r="K85" s="115"/>
      <c r="L85" s="115"/>
      <c r="M85" s="116"/>
      <c r="N85" s="117">
        <f t="shared" si="13"/>
        <v>0</v>
      </c>
      <c r="O85" s="113"/>
      <c r="P85" s="113"/>
      <c r="Q85" s="117">
        <f t="shared" si="14"/>
        <v>0</v>
      </c>
      <c r="R85" s="119"/>
      <c r="S85" s="119"/>
      <c r="T85" s="120">
        <f t="shared" si="15"/>
        <v>43527</v>
      </c>
      <c r="U85" s="121"/>
      <c r="V85" s="122"/>
      <c r="W85" s="123"/>
      <c r="X85" s="122"/>
      <c r="Y85" s="121"/>
      <c r="Z85" s="122"/>
      <c r="AA85" s="123"/>
      <c r="AB85" s="122"/>
      <c r="AC85" s="121"/>
      <c r="AD85" s="122"/>
      <c r="AE85" s="123"/>
      <c r="AF85" s="122"/>
      <c r="AG85" s="124"/>
      <c r="AH85" s="122"/>
      <c r="AI85" s="121"/>
      <c r="AJ85" s="122"/>
      <c r="AK85" s="123"/>
      <c r="AL85" s="122"/>
      <c r="AM85" s="121"/>
      <c r="AN85" s="122"/>
      <c r="AO85" s="123"/>
      <c r="AP85" s="122"/>
      <c r="AQ85" s="123"/>
      <c r="AR85" s="122"/>
      <c r="AS85" s="125">
        <f t="shared" si="16"/>
        <v>0</v>
      </c>
    </row>
    <row r="86" spans="1:45" ht="16.149999999999999" customHeight="1" x14ac:dyDescent="0.25">
      <c r="A86" s="112">
        <f t="shared" si="17"/>
        <v>43528</v>
      </c>
      <c r="B86" s="113"/>
      <c r="C86" s="113"/>
      <c r="D86" s="113"/>
      <c r="E86" s="113"/>
      <c r="F86" s="113"/>
      <c r="G86" s="114"/>
      <c r="H86" s="114"/>
      <c r="I86" s="114"/>
      <c r="J86" s="115"/>
      <c r="K86" s="115"/>
      <c r="L86" s="115"/>
      <c r="M86" s="116"/>
      <c r="N86" s="117">
        <f t="shared" si="13"/>
        <v>0</v>
      </c>
      <c r="O86" s="113"/>
      <c r="P86" s="113"/>
      <c r="Q86" s="117">
        <f t="shared" si="14"/>
        <v>0</v>
      </c>
      <c r="R86" s="119"/>
      <c r="S86" s="119"/>
      <c r="T86" s="120">
        <f t="shared" si="15"/>
        <v>43528</v>
      </c>
      <c r="U86" s="121"/>
      <c r="V86" s="122"/>
      <c r="W86" s="123"/>
      <c r="X86" s="122"/>
      <c r="Y86" s="121"/>
      <c r="Z86" s="122"/>
      <c r="AA86" s="123"/>
      <c r="AB86" s="122"/>
      <c r="AC86" s="121"/>
      <c r="AD86" s="122"/>
      <c r="AE86" s="123"/>
      <c r="AF86" s="122"/>
      <c r="AG86" s="122"/>
      <c r="AH86" s="122"/>
      <c r="AI86" s="121"/>
      <c r="AJ86" s="122"/>
      <c r="AK86" s="123"/>
      <c r="AL86" s="122"/>
      <c r="AM86" s="121"/>
      <c r="AN86" s="122"/>
      <c r="AO86" s="123"/>
      <c r="AP86" s="122"/>
      <c r="AQ86" s="123"/>
      <c r="AR86" s="122"/>
      <c r="AS86" s="125">
        <f t="shared" si="16"/>
        <v>0</v>
      </c>
    </row>
    <row r="87" spans="1:45" ht="16.149999999999999" customHeight="1" x14ac:dyDescent="0.25">
      <c r="A87" s="112">
        <f t="shared" si="17"/>
        <v>43529</v>
      </c>
      <c r="B87" s="113"/>
      <c r="C87" s="113"/>
      <c r="D87" s="113"/>
      <c r="E87" s="113"/>
      <c r="F87" s="113"/>
      <c r="G87" s="114"/>
      <c r="H87" s="114"/>
      <c r="I87" s="114"/>
      <c r="J87" s="115"/>
      <c r="K87" s="115"/>
      <c r="L87" s="115"/>
      <c r="M87" s="116"/>
      <c r="N87" s="117">
        <f t="shared" si="13"/>
        <v>0</v>
      </c>
      <c r="O87" s="113"/>
      <c r="P87" s="113"/>
      <c r="Q87" s="117">
        <f t="shared" si="14"/>
        <v>0</v>
      </c>
      <c r="R87" s="119"/>
      <c r="S87" s="119"/>
      <c r="T87" s="120">
        <f t="shared" si="15"/>
        <v>43529</v>
      </c>
      <c r="U87" s="121"/>
      <c r="V87" s="122"/>
      <c r="W87" s="123"/>
      <c r="X87" s="122"/>
      <c r="Y87" s="121"/>
      <c r="Z87" s="122"/>
      <c r="AA87" s="121"/>
      <c r="AB87" s="122"/>
      <c r="AC87" s="121"/>
      <c r="AD87" s="122"/>
      <c r="AE87" s="123"/>
      <c r="AF87" s="122"/>
      <c r="AG87" s="122"/>
      <c r="AH87" s="122"/>
      <c r="AI87" s="121"/>
      <c r="AJ87" s="122"/>
      <c r="AK87" s="121"/>
      <c r="AL87" s="122"/>
      <c r="AM87" s="121"/>
      <c r="AN87" s="122"/>
      <c r="AO87" s="121"/>
      <c r="AP87" s="122"/>
      <c r="AQ87" s="123"/>
      <c r="AR87" s="122"/>
      <c r="AS87" s="125">
        <f t="shared" si="16"/>
        <v>0</v>
      </c>
    </row>
    <row r="88" spans="1:45" ht="16.149999999999999" customHeight="1" x14ac:dyDescent="0.25">
      <c r="A88" s="112">
        <f t="shared" si="17"/>
        <v>43530</v>
      </c>
      <c r="B88" s="113"/>
      <c r="C88" s="113"/>
      <c r="D88" s="113"/>
      <c r="E88" s="113"/>
      <c r="F88" s="113"/>
      <c r="G88" s="114"/>
      <c r="H88" s="114"/>
      <c r="I88" s="114"/>
      <c r="J88" s="115"/>
      <c r="K88" s="115"/>
      <c r="L88" s="115"/>
      <c r="M88" s="116"/>
      <c r="N88" s="117">
        <f t="shared" si="13"/>
        <v>0</v>
      </c>
      <c r="O88" s="113"/>
      <c r="P88" s="113"/>
      <c r="Q88" s="117">
        <f t="shared" si="14"/>
        <v>0</v>
      </c>
      <c r="R88" s="119"/>
      <c r="S88" s="119"/>
      <c r="T88" s="120">
        <f t="shared" si="15"/>
        <v>43530</v>
      </c>
      <c r="U88" s="121"/>
      <c r="V88" s="122"/>
      <c r="W88" s="121"/>
      <c r="X88" s="122"/>
      <c r="Y88" s="121"/>
      <c r="Z88" s="122"/>
      <c r="AA88" s="121"/>
      <c r="AB88" s="122"/>
      <c r="AC88" s="121"/>
      <c r="AD88" s="122"/>
      <c r="AE88" s="123"/>
      <c r="AF88" s="122"/>
      <c r="AG88" s="124"/>
      <c r="AH88" s="122"/>
      <c r="AI88" s="121"/>
      <c r="AJ88" s="122"/>
      <c r="AK88" s="121"/>
      <c r="AL88" s="122"/>
      <c r="AM88" s="121"/>
      <c r="AN88" s="122"/>
      <c r="AO88" s="121"/>
      <c r="AP88" s="122"/>
      <c r="AQ88" s="123"/>
      <c r="AR88" s="122"/>
      <c r="AS88" s="125">
        <f t="shared" si="16"/>
        <v>0</v>
      </c>
    </row>
    <row r="89" spans="1:45" ht="16.149999999999999" customHeight="1" x14ac:dyDescent="0.25">
      <c r="A89" s="112">
        <f t="shared" si="17"/>
        <v>43531</v>
      </c>
      <c r="B89" s="113"/>
      <c r="C89" s="113"/>
      <c r="D89" s="113"/>
      <c r="E89" s="113"/>
      <c r="F89" s="113"/>
      <c r="G89" s="114"/>
      <c r="H89" s="114"/>
      <c r="I89" s="114"/>
      <c r="J89" s="115"/>
      <c r="K89" s="115"/>
      <c r="L89" s="115"/>
      <c r="M89" s="116"/>
      <c r="N89" s="117">
        <f t="shared" si="13"/>
        <v>0</v>
      </c>
      <c r="O89" s="113"/>
      <c r="P89" s="113"/>
      <c r="Q89" s="117">
        <f t="shared" si="14"/>
        <v>0</v>
      </c>
      <c r="R89" s="119"/>
      <c r="S89" s="119"/>
      <c r="T89" s="120">
        <f t="shared" si="15"/>
        <v>43531</v>
      </c>
      <c r="U89" s="121"/>
      <c r="V89" s="122"/>
      <c r="W89" s="121"/>
      <c r="X89" s="122"/>
      <c r="Y89" s="121"/>
      <c r="Z89" s="122"/>
      <c r="AA89" s="121"/>
      <c r="AB89" s="122"/>
      <c r="AC89" s="121"/>
      <c r="AD89" s="122"/>
      <c r="AE89" s="123"/>
      <c r="AF89" s="122"/>
      <c r="AG89" s="122"/>
      <c r="AH89" s="122"/>
      <c r="AI89" s="121"/>
      <c r="AJ89" s="122"/>
      <c r="AK89" s="121"/>
      <c r="AL89" s="122"/>
      <c r="AM89" s="121"/>
      <c r="AN89" s="122"/>
      <c r="AO89" s="121"/>
      <c r="AP89" s="122"/>
      <c r="AQ89" s="123"/>
      <c r="AR89" s="122"/>
      <c r="AS89" s="125">
        <f t="shared" si="16"/>
        <v>0</v>
      </c>
    </row>
    <row r="90" spans="1:45" ht="16.149999999999999" customHeight="1" x14ac:dyDescent="0.25">
      <c r="A90" s="112">
        <f t="shared" si="17"/>
        <v>43532</v>
      </c>
      <c r="B90" s="113"/>
      <c r="C90" s="113"/>
      <c r="D90" s="113"/>
      <c r="E90" s="113"/>
      <c r="F90" s="113"/>
      <c r="G90" s="114"/>
      <c r="H90" s="114"/>
      <c r="I90" s="114"/>
      <c r="J90" s="115"/>
      <c r="K90" s="115"/>
      <c r="L90" s="115"/>
      <c r="M90" s="116"/>
      <c r="N90" s="117">
        <f t="shared" si="13"/>
        <v>0</v>
      </c>
      <c r="O90" s="113"/>
      <c r="P90" s="113"/>
      <c r="Q90" s="117">
        <f t="shared" si="14"/>
        <v>0</v>
      </c>
      <c r="R90" s="119"/>
      <c r="S90" s="119"/>
      <c r="T90" s="120">
        <f t="shared" si="15"/>
        <v>43532</v>
      </c>
      <c r="U90" s="121"/>
      <c r="V90" s="122"/>
      <c r="W90" s="121"/>
      <c r="X90" s="122"/>
      <c r="Y90" s="121"/>
      <c r="Z90" s="122"/>
      <c r="AA90" s="121"/>
      <c r="AB90" s="122"/>
      <c r="AC90" s="121"/>
      <c r="AD90" s="122"/>
      <c r="AE90" s="123"/>
      <c r="AF90" s="122"/>
      <c r="AG90" s="122"/>
      <c r="AH90" s="122"/>
      <c r="AI90" s="121"/>
      <c r="AJ90" s="122"/>
      <c r="AK90" s="121"/>
      <c r="AL90" s="122"/>
      <c r="AM90" s="121"/>
      <c r="AN90" s="122"/>
      <c r="AO90" s="121"/>
      <c r="AP90" s="122"/>
      <c r="AQ90" s="123"/>
      <c r="AR90" s="122"/>
      <c r="AS90" s="125">
        <f t="shared" si="16"/>
        <v>0</v>
      </c>
    </row>
    <row r="91" spans="1:45" ht="16.149999999999999" customHeight="1" x14ac:dyDescent="0.25">
      <c r="A91" s="112">
        <f t="shared" si="17"/>
        <v>43533</v>
      </c>
      <c r="B91" s="113"/>
      <c r="C91" s="113"/>
      <c r="D91" s="113"/>
      <c r="E91" s="113"/>
      <c r="F91" s="113"/>
      <c r="G91" s="114"/>
      <c r="H91" s="114"/>
      <c r="I91" s="114"/>
      <c r="J91" s="115"/>
      <c r="K91" s="115"/>
      <c r="L91" s="115"/>
      <c r="M91" s="116"/>
      <c r="N91" s="117">
        <f t="shared" si="13"/>
        <v>0</v>
      </c>
      <c r="O91" s="113"/>
      <c r="P91" s="113"/>
      <c r="Q91" s="117">
        <f t="shared" si="14"/>
        <v>0</v>
      </c>
      <c r="R91" s="119"/>
      <c r="S91" s="119"/>
      <c r="T91" s="120">
        <f t="shared" si="15"/>
        <v>43533</v>
      </c>
      <c r="U91" s="121"/>
      <c r="V91" s="122"/>
      <c r="W91" s="121"/>
      <c r="X91" s="122"/>
      <c r="Y91" s="121"/>
      <c r="Z91" s="122"/>
      <c r="AA91" s="121"/>
      <c r="AB91" s="122"/>
      <c r="AC91" s="121"/>
      <c r="AD91" s="122"/>
      <c r="AE91" s="123"/>
      <c r="AF91" s="122"/>
      <c r="AG91" s="122"/>
      <c r="AH91" s="122"/>
      <c r="AI91" s="121"/>
      <c r="AJ91" s="122"/>
      <c r="AK91" s="121"/>
      <c r="AL91" s="122"/>
      <c r="AM91" s="121"/>
      <c r="AN91" s="122"/>
      <c r="AO91" s="121"/>
      <c r="AP91" s="122"/>
      <c r="AQ91" s="123"/>
      <c r="AR91" s="122"/>
      <c r="AS91" s="125">
        <f t="shared" si="16"/>
        <v>0</v>
      </c>
    </row>
    <row r="92" spans="1:45" ht="16.149999999999999" customHeight="1" x14ac:dyDescent="0.25">
      <c r="A92" s="112">
        <f t="shared" si="17"/>
        <v>43534</v>
      </c>
      <c r="B92" s="113"/>
      <c r="C92" s="113"/>
      <c r="D92" s="113"/>
      <c r="E92" s="113"/>
      <c r="F92" s="113"/>
      <c r="G92" s="114"/>
      <c r="H92" s="114"/>
      <c r="I92" s="114"/>
      <c r="J92" s="115"/>
      <c r="K92" s="115"/>
      <c r="L92" s="115"/>
      <c r="M92" s="116"/>
      <c r="N92" s="117">
        <f t="shared" si="13"/>
        <v>0</v>
      </c>
      <c r="O92" s="113"/>
      <c r="P92" s="113"/>
      <c r="Q92" s="117">
        <f t="shared" si="14"/>
        <v>0</v>
      </c>
      <c r="R92" s="119"/>
      <c r="S92" s="119"/>
      <c r="T92" s="120">
        <f t="shared" si="15"/>
        <v>43534</v>
      </c>
      <c r="U92" s="121"/>
      <c r="V92" s="122"/>
      <c r="W92" s="121"/>
      <c r="X92" s="122"/>
      <c r="Y92" s="121"/>
      <c r="Z92" s="122"/>
      <c r="AA92" s="121"/>
      <c r="AB92" s="122"/>
      <c r="AC92" s="121"/>
      <c r="AD92" s="122"/>
      <c r="AE92" s="123"/>
      <c r="AF92" s="122"/>
      <c r="AG92" s="122"/>
      <c r="AH92" s="122"/>
      <c r="AI92" s="121"/>
      <c r="AJ92" s="122"/>
      <c r="AK92" s="121"/>
      <c r="AL92" s="122"/>
      <c r="AM92" s="121"/>
      <c r="AN92" s="122"/>
      <c r="AO92" s="121"/>
      <c r="AP92" s="122"/>
      <c r="AQ92" s="123"/>
      <c r="AR92" s="122"/>
      <c r="AS92" s="125">
        <f t="shared" si="16"/>
        <v>0</v>
      </c>
    </row>
    <row r="93" spans="1:45" ht="16.149999999999999" customHeight="1" x14ac:dyDescent="0.25">
      <c r="A93" s="112">
        <f t="shared" si="17"/>
        <v>43535</v>
      </c>
      <c r="B93" s="113"/>
      <c r="C93" s="113"/>
      <c r="D93" s="113"/>
      <c r="E93" s="113"/>
      <c r="F93" s="113"/>
      <c r="G93" s="114"/>
      <c r="H93" s="114"/>
      <c r="I93" s="114"/>
      <c r="J93" s="115"/>
      <c r="K93" s="115"/>
      <c r="L93" s="115"/>
      <c r="M93" s="116"/>
      <c r="N93" s="117">
        <f t="shared" si="13"/>
        <v>0</v>
      </c>
      <c r="O93" s="113"/>
      <c r="P93" s="113"/>
      <c r="Q93" s="117">
        <f t="shared" si="14"/>
        <v>0</v>
      </c>
      <c r="R93" s="119"/>
      <c r="S93" s="119"/>
      <c r="T93" s="120">
        <f t="shared" si="15"/>
        <v>43535</v>
      </c>
      <c r="U93" s="121"/>
      <c r="V93" s="122"/>
      <c r="W93" s="121"/>
      <c r="X93" s="122"/>
      <c r="Y93" s="121"/>
      <c r="Z93" s="122"/>
      <c r="AA93" s="121"/>
      <c r="AB93" s="122"/>
      <c r="AC93" s="121"/>
      <c r="AD93" s="122"/>
      <c r="AE93" s="123"/>
      <c r="AF93" s="122"/>
      <c r="AG93" s="122"/>
      <c r="AH93" s="122"/>
      <c r="AI93" s="121"/>
      <c r="AJ93" s="122"/>
      <c r="AK93" s="121"/>
      <c r="AL93" s="122"/>
      <c r="AM93" s="121"/>
      <c r="AN93" s="122"/>
      <c r="AO93" s="121"/>
      <c r="AP93" s="122"/>
      <c r="AQ93" s="123"/>
      <c r="AR93" s="122"/>
      <c r="AS93" s="125">
        <f t="shared" si="16"/>
        <v>0</v>
      </c>
    </row>
    <row r="94" spans="1:45" ht="16.149999999999999" customHeight="1" x14ac:dyDescent="0.25">
      <c r="A94" s="112">
        <f t="shared" si="17"/>
        <v>43536</v>
      </c>
      <c r="B94" s="113"/>
      <c r="C94" s="113"/>
      <c r="D94" s="113"/>
      <c r="E94" s="113"/>
      <c r="F94" s="113"/>
      <c r="G94" s="114"/>
      <c r="H94" s="114"/>
      <c r="I94" s="114"/>
      <c r="J94" s="115"/>
      <c r="K94" s="115"/>
      <c r="L94" s="115"/>
      <c r="M94" s="116"/>
      <c r="N94" s="117">
        <f t="shared" si="13"/>
        <v>0</v>
      </c>
      <c r="O94" s="113"/>
      <c r="P94" s="113"/>
      <c r="Q94" s="117">
        <f t="shared" si="14"/>
        <v>0</v>
      </c>
      <c r="R94" s="119"/>
      <c r="S94" s="119"/>
      <c r="T94" s="120">
        <f t="shared" si="15"/>
        <v>43536</v>
      </c>
      <c r="U94" s="121"/>
      <c r="V94" s="122"/>
      <c r="W94" s="121"/>
      <c r="X94" s="122"/>
      <c r="Y94" s="121"/>
      <c r="Z94" s="122"/>
      <c r="AA94" s="121"/>
      <c r="AB94" s="122"/>
      <c r="AC94" s="121"/>
      <c r="AD94" s="122"/>
      <c r="AE94" s="121"/>
      <c r="AF94" s="122"/>
      <c r="AG94" s="122"/>
      <c r="AH94" s="122"/>
      <c r="AI94" s="121"/>
      <c r="AJ94" s="122"/>
      <c r="AK94" s="121"/>
      <c r="AL94" s="122"/>
      <c r="AM94" s="121"/>
      <c r="AN94" s="122"/>
      <c r="AO94" s="121"/>
      <c r="AP94" s="122"/>
      <c r="AQ94" s="123"/>
      <c r="AR94" s="122"/>
      <c r="AS94" s="125">
        <f t="shared" si="16"/>
        <v>0</v>
      </c>
    </row>
    <row r="95" spans="1:45" ht="16.149999999999999" customHeight="1" x14ac:dyDescent="0.25">
      <c r="A95" s="112">
        <f t="shared" si="17"/>
        <v>43537</v>
      </c>
      <c r="B95" s="113"/>
      <c r="C95" s="113"/>
      <c r="D95" s="113"/>
      <c r="E95" s="113"/>
      <c r="F95" s="113"/>
      <c r="G95" s="114"/>
      <c r="H95" s="114"/>
      <c r="I95" s="114"/>
      <c r="J95" s="115"/>
      <c r="K95" s="115"/>
      <c r="L95" s="115"/>
      <c r="M95" s="116"/>
      <c r="N95" s="117">
        <f t="shared" si="13"/>
        <v>0</v>
      </c>
      <c r="O95" s="113"/>
      <c r="P95" s="113"/>
      <c r="Q95" s="117">
        <f t="shared" si="14"/>
        <v>0</v>
      </c>
      <c r="R95" s="119"/>
      <c r="S95" s="119"/>
      <c r="T95" s="120">
        <f t="shared" si="15"/>
        <v>43537</v>
      </c>
      <c r="U95" s="121"/>
      <c r="V95" s="122"/>
      <c r="W95" s="121"/>
      <c r="X95" s="122"/>
      <c r="Y95" s="121"/>
      <c r="Z95" s="122"/>
      <c r="AA95" s="121"/>
      <c r="AB95" s="122"/>
      <c r="AC95" s="121"/>
      <c r="AD95" s="122"/>
      <c r="AE95" s="121"/>
      <c r="AF95" s="122"/>
      <c r="AG95" s="122"/>
      <c r="AH95" s="122"/>
      <c r="AI95" s="121"/>
      <c r="AJ95" s="122"/>
      <c r="AK95" s="121"/>
      <c r="AL95" s="122"/>
      <c r="AM95" s="121"/>
      <c r="AN95" s="122"/>
      <c r="AO95" s="121"/>
      <c r="AP95" s="122"/>
      <c r="AQ95" s="123"/>
      <c r="AR95" s="122"/>
      <c r="AS95" s="125">
        <f t="shared" si="16"/>
        <v>0</v>
      </c>
    </row>
    <row r="96" spans="1:45" ht="16.149999999999999" customHeight="1" x14ac:dyDescent="0.25">
      <c r="A96" s="112">
        <f t="shared" si="17"/>
        <v>43538</v>
      </c>
      <c r="B96" s="113"/>
      <c r="C96" s="113"/>
      <c r="D96" s="113"/>
      <c r="E96" s="113"/>
      <c r="F96" s="113"/>
      <c r="G96" s="114"/>
      <c r="H96" s="114"/>
      <c r="I96" s="114"/>
      <c r="J96" s="115"/>
      <c r="K96" s="115"/>
      <c r="L96" s="115"/>
      <c r="M96" s="116"/>
      <c r="N96" s="117">
        <f t="shared" si="13"/>
        <v>0</v>
      </c>
      <c r="O96" s="113"/>
      <c r="P96" s="113"/>
      <c r="Q96" s="117">
        <f t="shared" si="14"/>
        <v>0</v>
      </c>
      <c r="R96" s="119"/>
      <c r="S96" s="119"/>
      <c r="T96" s="120">
        <f t="shared" si="15"/>
        <v>43538</v>
      </c>
      <c r="U96" s="121"/>
      <c r="V96" s="122"/>
      <c r="W96" s="121"/>
      <c r="X96" s="122"/>
      <c r="Y96" s="121"/>
      <c r="Z96" s="122"/>
      <c r="AA96" s="121"/>
      <c r="AB96" s="122"/>
      <c r="AC96" s="121"/>
      <c r="AD96" s="122"/>
      <c r="AE96" s="121"/>
      <c r="AF96" s="122"/>
      <c r="AG96" s="122"/>
      <c r="AH96" s="122"/>
      <c r="AI96" s="121"/>
      <c r="AJ96" s="122"/>
      <c r="AK96" s="121"/>
      <c r="AL96" s="122"/>
      <c r="AM96" s="121"/>
      <c r="AN96" s="122"/>
      <c r="AO96" s="121"/>
      <c r="AP96" s="122"/>
      <c r="AQ96" s="123"/>
      <c r="AR96" s="122"/>
      <c r="AS96" s="125">
        <f t="shared" si="16"/>
        <v>0</v>
      </c>
    </row>
    <row r="97" spans="1:45" ht="16.149999999999999" customHeight="1" x14ac:dyDescent="0.25">
      <c r="A97" s="112">
        <f t="shared" si="17"/>
        <v>43539</v>
      </c>
      <c r="B97" s="113"/>
      <c r="C97" s="113"/>
      <c r="D97" s="113"/>
      <c r="E97" s="113"/>
      <c r="F97" s="113"/>
      <c r="G97" s="114"/>
      <c r="H97" s="114"/>
      <c r="I97" s="114"/>
      <c r="J97" s="115"/>
      <c r="K97" s="115"/>
      <c r="L97" s="115"/>
      <c r="M97" s="116"/>
      <c r="N97" s="117">
        <f t="shared" si="13"/>
        <v>0</v>
      </c>
      <c r="O97" s="113"/>
      <c r="P97" s="113"/>
      <c r="Q97" s="117">
        <f t="shared" si="14"/>
        <v>0</v>
      </c>
      <c r="R97" s="119"/>
      <c r="S97" s="119"/>
      <c r="T97" s="120">
        <f t="shared" si="15"/>
        <v>43539</v>
      </c>
      <c r="U97" s="121"/>
      <c r="V97" s="122"/>
      <c r="W97" s="121"/>
      <c r="X97" s="122"/>
      <c r="Y97" s="121"/>
      <c r="Z97" s="122"/>
      <c r="AA97" s="121"/>
      <c r="AB97" s="122"/>
      <c r="AC97" s="121"/>
      <c r="AD97" s="122"/>
      <c r="AE97" s="121"/>
      <c r="AF97" s="122"/>
      <c r="AG97" s="122"/>
      <c r="AH97" s="122"/>
      <c r="AI97" s="121"/>
      <c r="AJ97" s="122"/>
      <c r="AK97" s="121"/>
      <c r="AL97" s="122"/>
      <c r="AM97" s="121"/>
      <c r="AN97" s="122"/>
      <c r="AO97" s="121"/>
      <c r="AP97" s="122"/>
      <c r="AQ97" s="123"/>
      <c r="AR97" s="122"/>
      <c r="AS97" s="125">
        <f t="shared" si="16"/>
        <v>0</v>
      </c>
    </row>
    <row r="98" spans="1:45" ht="16.149999999999999" customHeight="1" x14ac:dyDescent="0.25">
      <c r="A98" s="112">
        <f t="shared" si="17"/>
        <v>43540</v>
      </c>
      <c r="B98" s="113"/>
      <c r="C98" s="113"/>
      <c r="D98" s="113"/>
      <c r="E98" s="113"/>
      <c r="F98" s="113"/>
      <c r="G98" s="114"/>
      <c r="H98" s="114"/>
      <c r="I98" s="114"/>
      <c r="J98" s="115"/>
      <c r="K98" s="115"/>
      <c r="L98" s="115"/>
      <c r="M98" s="116"/>
      <c r="N98" s="117">
        <f t="shared" si="13"/>
        <v>0</v>
      </c>
      <c r="O98" s="113"/>
      <c r="P98" s="113"/>
      <c r="Q98" s="117">
        <f t="shared" si="14"/>
        <v>0</v>
      </c>
      <c r="R98" s="119"/>
      <c r="S98" s="119"/>
      <c r="T98" s="120">
        <f t="shared" si="15"/>
        <v>43540</v>
      </c>
      <c r="U98" s="121"/>
      <c r="V98" s="122"/>
      <c r="W98" s="121"/>
      <c r="X98" s="122"/>
      <c r="Y98" s="121"/>
      <c r="Z98" s="122"/>
      <c r="AA98" s="121"/>
      <c r="AB98" s="122"/>
      <c r="AC98" s="121"/>
      <c r="AD98" s="122"/>
      <c r="AE98" s="121"/>
      <c r="AF98" s="122"/>
      <c r="AG98" s="122"/>
      <c r="AH98" s="122"/>
      <c r="AI98" s="121"/>
      <c r="AJ98" s="122"/>
      <c r="AK98" s="121"/>
      <c r="AL98" s="122"/>
      <c r="AM98" s="121"/>
      <c r="AN98" s="122"/>
      <c r="AO98" s="121"/>
      <c r="AP98" s="122"/>
      <c r="AQ98" s="123"/>
      <c r="AR98" s="122"/>
      <c r="AS98" s="125">
        <f t="shared" si="16"/>
        <v>0</v>
      </c>
    </row>
    <row r="99" spans="1:45" ht="16.149999999999999" customHeight="1" x14ac:dyDescent="0.25">
      <c r="A99" s="112">
        <f t="shared" si="17"/>
        <v>43541</v>
      </c>
      <c r="B99" s="113"/>
      <c r="C99" s="113"/>
      <c r="D99" s="113"/>
      <c r="E99" s="113"/>
      <c r="F99" s="113"/>
      <c r="G99" s="114"/>
      <c r="H99" s="114"/>
      <c r="I99" s="114"/>
      <c r="J99" s="115"/>
      <c r="K99" s="115"/>
      <c r="L99" s="115"/>
      <c r="M99" s="116"/>
      <c r="N99" s="117">
        <f t="shared" si="13"/>
        <v>0</v>
      </c>
      <c r="O99" s="113"/>
      <c r="P99" s="113"/>
      <c r="Q99" s="117">
        <f t="shared" si="14"/>
        <v>0</v>
      </c>
      <c r="R99" s="119"/>
      <c r="S99" s="119"/>
      <c r="T99" s="120">
        <f t="shared" si="15"/>
        <v>43541</v>
      </c>
      <c r="U99" s="121"/>
      <c r="V99" s="122"/>
      <c r="W99" s="121"/>
      <c r="X99" s="122"/>
      <c r="Y99" s="121"/>
      <c r="Z99" s="122"/>
      <c r="AA99" s="121"/>
      <c r="AB99" s="122"/>
      <c r="AC99" s="121"/>
      <c r="AD99" s="122"/>
      <c r="AE99" s="121"/>
      <c r="AF99" s="122"/>
      <c r="AG99" s="122"/>
      <c r="AH99" s="122"/>
      <c r="AI99" s="121"/>
      <c r="AJ99" s="122"/>
      <c r="AK99" s="121"/>
      <c r="AL99" s="122"/>
      <c r="AM99" s="121"/>
      <c r="AN99" s="122"/>
      <c r="AO99" s="121"/>
      <c r="AP99" s="122"/>
      <c r="AQ99" s="123"/>
      <c r="AR99" s="122"/>
      <c r="AS99" s="125">
        <f t="shared" si="16"/>
        <v>0</v>
      </c>
    </row>
    <row r="100" spans="1:45" ht="16.149999999999999" customHeight="1" x14ac:dyDescent="0.25">
      <c r="A100" s="112">
        <f t="shared" si="17"/>
        <v>43542</v>
      </c>
      <c r="B100" s="113"/>
      <c r="C100" s="113"/>
      <c r="D100" s="113"/>
      <c r="E100" s="113"/>
      <c r="F100" s="113"/>
      <c r="G100" s="114"/>
      <c r="H100" s="114"/>
      <c r="I100" s="114"/>
      <c r="J100" s="115"/>
      <c r="K100" s="115"/>
      <c r="L100" s="115"/>
      <c r="M100" s="116"/>
      <c r="N100" s="117">
        <f t="shared" si="13"/>
        <v>0</v>
      </c>
      <c r="O100" s="113"/>
      <c r="P100" s="113"/>
      <c r="Q100" s="117">
        <f t="shared" si="14"/>
        <v>0</v>
      </c>
      <c r="R100" s="119"/>
      <c r="S100" s="119"/>
      <c r="T100" s="120">
        <f t="shared" si="15"/>
        <v>43542</v>
      </c>
      <c r="U100" s="121"/>
      <c r="V100" s="122"/>
      <c r="W100" s="121"/>
      <c r="X100" s="122"/>
      <c r="Y100" s="121"/>
      <c r="Z100" s="122"/>
      <c r="AA100" s="121"/>
      <c r="AB100" s="122"/>
      <c r="AC100" s="121"/>
      <c r="AD100" s="122"/>
      <c r="AE100" s="121"/>
      <c r="AF100" s="122"/>
      <c r="AG100" s="122"/>
      <c r="AH100" s="122"/>
      <c r="AI100" s="121"/>
      <c r="AJ100" s="122"/>
      <c r="AK100" s="121"/>
      <c r="AL100" s="122"/>
      <c r="AM100" s="121"/>
      <c r="AN100" s="122"/>
      <c r="AO100" s="121"/>
      <c r="AP100" s="122"/>
      <c r="AQ100" s="123"/>
      <c r="AR100" s="122"/>
      <c r="AS100" s="125">
        <f t="shared" si="16"/>
        <v>0</v>
      </c>
    </row>
    <row r="101" spans="1:45" ht="16.149999999999999" customHeight="1" x14ac:dyDescent="0.25">
      <c r="A101" s="112">
        <f t="shared" si="17"/>
        <v>43543</v>
      </c>
      <c r="B101" s="113"/>
      <c r="C101" s="113"/>
      <c r="D101" s="113"/>
      <c r="E101" s="113"/>
      <c r="F101" s="113"/>
      <c r="G101" s="114"/>
      <c r="H101" s="114"/>
      <c r="I101" s="114"/>
      <c r="J101" s="115"/>
      <c r="K101" s="115"/>
      <c r="L101" s="115"/>
      <c r="M101" s="116"/>
      <c r="N101" s="117">
        <f t="shared" si="13"/>
        <v>0</v>
      </c>
      <c r="O101" s="113"/>
      <c r="P101" s="113"/>
      <c r="Q101" s="117">
        <f t="shared" si="14"/>
        <v>0</v>
      </c>
      <c r="R101" s="119"/>
      <c r="S101" s="119"/>
      <c r="T101" s="120">
        <f t="shared" si="15"/>
        <v>43543</v>
      </c>
      <c r="U101" s="121"/>
      <c r="V101" s="122"/>
      <c r="W101" s="121"/>
      <c r="X101" s="122"/>
      <c r="Y101" s="121"/>
      <c r="Z101" s="122"/>
      <c r="AA101" s="121"/>
      <c r="AB101" s="122"/>
      <c r="AC101" s="121"/>
      <c r="AD101" s="122"/>
      <c r="AE101" s="121"/>
      <c r="AF101" s="122"/>
      <c r="AG101" s="122"/>
      <c r="AH101" s="122"/>
      <c r="AI101" s="121"/>
      <c r="AJ101" s="122"/>
      <c r="AK101" s="121"/>
      <c r="AL101" s="122"/>
      <c r="AM101" s="121"/>
      <c r="AN101" s="122"/>
      <c r="AO101" s="121"/>
      <c r="AP101" s="122"/>
      <c r="AQ101" s="123"/>
      <c r="AR101" s="122"/>
      <c r="AS101" s="125">
        <f t="shared" si="16"/>
        <v>0</v>
      </c>
    </row>
    <row r="102" spans="1:45" ht="16.149999999999999" customHeight="1" x14ac:dyDescent="0.25">
      <c r="A102" s="112">
        <f t="shared" si="17"/>
        <v>43544</v>
      </c>
      <c r="B102" s="113"/>
      <c r="C102" s="113"/>
      <c r="D102" s="113"/>
      <c r="E102" s="113"/>
      <c r="F102" s="113"/>
      <c r="G102" s="114"/>
      <c r="H102" s="114"/>
      <c r="I102" s="114"/>
      <c r="J102" s="115"/>
      <c r="K102" s="115"/>
      <c r="L102" s="115"/>
      <c r="M102" s="116"/>
      <c r="N102" s="117">
        <f t="shared" si="13"/>
        <v>0</v>
      </c>
      <c r="O102" s="113"/>
      <c r="P102" s="113"/>
      <c r="Q102" s="117">
        <f t="shared" si="14"/>
        <v>0</v>
      </c>
      <c r="R102" s="119"/>
      <c r="S102" s="119"/>
      <c r="T102" s="120">
        <f t="shared" si="15"/>
        <v>43544</v>
      </c>
      <c r="U102" s="121"/>
      <c r="V102" s="122"/>
      <c r="W102" s="123"/>
      <c r="X102" s="122"/>
      <c r="Y102" s="121"/>
      <c r="Z102" s="122"/>
      <c r="AA102" s="123"/>
      <c r="AB102" s="122"/>
      <c r="AC102" s="121"/>
      <c r="AD102" s="122"/>
      <c r="AE102" s="123"/>
      <c r="AF102" s="122"/>
      <c r="AG102" s="122"/>
      <c r="AH102" s="122"/>
      <c r="AI102" s="121"/>
      <c r="AJ102" s="122"/>
      <c r="AK102" s="123"/>
      <c r="AL102" s="122"/>
      <c r="AM102" s="121"/>
      <c r="AN102" s="122"/>
      <c r="AO102" s="123"/>
      <c r="AP102" s="122"/>
      <c r="AQ102" s="123"/>
      <c r="AR102" s="122"/>
      <c r="AS102" s="125">
        <f t="shared" si="16"/>
        <v>0</v>
      </c>
    </row>
    <row r="103" spans="1:45" ht="16.149999999999999" customHeight="1" x14ac:dyDescent="0.25">
      <c r="A103" s="112">
        <f t="shared" si="17"/>
        <v>43545</v>
      </c>
      <c r="B103" s="113"/>
      <c r="C103" s="113"/>
      <c r="D103" s="113"/>
      <c r="E103" s="113"/>
      <c r="F103" s="113"/>
      <c r="G103" s="114"/>
      <c r="H103" s="114"/>
      <c r="I103" s="114"/>
      <c r="J103" s="115"/>
      <c r="K103" s="115"/>
      <c r="L103" s="115"/>
      <c r="M103" s="116"/>
      <c r="N103" s="117">
        <f t="shared" si="13"/>
        <v>0</v>
      </c>
      <c r="O103" s="113"/>
      <c r="P103" s="113"/>
      <c r="Q103" s="117">
        <f t="shared" si="14"/>
        <v>0</v>
      </c>
      <c r="R103" s="119"/>
      <c r="S103" s="119"/>
      <c r="T103" s="120">
        <f t="shared" si="15"/>
        <v>43545</v>
      </c>
      <c r="U103" s="121"/>
      <c r="V103" s="122"/>
      <c r="W103" s="121"/>
      <c r="X103" s="122"/>
      <c r="Y103" s="121"/>
      <c r="Z103" s="122"/>
      <c r="AA103" s="121"/>
      <c r="AB103" s="122"/>
      <c r="AC103" s="121"/>
      <c r="AD103" s="122"/>
      <c r="AE103" s="121"/>
      <c r="AF103" s="122"/>
      <c r="AG103" s="122"/>
      <c r="AH103" s="122"/>
      <c r="AI103" s="121"/>
      <c r="AJ103" s="122"/>
      <c r="AK103" s="121"/>
      <c r="AL103" s="122"/>
      <c r="AM103" s="121"/>
      <c r="AN103" s="122"/>
      <c r="AO103" s="121"/>
      <c r="AP103" s="122"/>
      <c r="AQ103" s="123"/>
      <c r="AR103" s="122"/>
      <c r="AS103" s="125">
        <f t="shared" si="16"/>
        <v>0</v>
      </c>
    </row>
    <row r="104" spans="1:45" ht="16.149999999999999" customHeight="1" x14ac:dyDescent="0.25">
      <c r="A104" s="112">
        <f t="shared" si="17"/>
        <v>43546</v>
      </c>
      <c r="B104" s="113"/>
      <c r="C104" s="113"/>
      <c r="D104" s="113"/>
      <c r="E104" s="113"/>
      <c r="F104" s="113"/>
      <c r="G104" s="114"/>
      <c r="H104" s="114"/>
      <c r="I104" s="114"/>
      <c r="J104" s="115"/>
      <c r="K104" s="115"/>
      <c r="L104" s="115"/>
      <c r="M104" s="116"/>
      <c r="N104" s="117">
        <f t="shared" si="13"/>
        <v>0</v>
      </c>
      <c r="O104" s="113"/>
      <c r="P104" s="113"/>
      <c r="Q104" s="117">
        <f t="shared" si="14"/>
        <v>0</v>
      </c>
      <c r="R104" s="119"/>
      <c r="S104" s="119"/>
      <c r="T104" s="120">
        <f t="shared" si="15"/>
        <v>43546</v>
      </c>
      <c r="U104" s="121"/>
      <c r="V104" s="122"/>
      <c r="W104" s="121"/>
      <c r="X104" s="122"/>
      <c r="Y104" s="121"/>
      <c r="Z104" s="122"/>
      <c r="AA104" s="121"/>
      <c r="AB104" s="122"/>
      <c r="AC104" s="121"/>
      <c r="AD104" s="122"/>
      <c r="AE104" s="121"/>
      <c r="AF104" s="122"/>
      <c r="AG104" s="122"/>
      <c r="AH104" s="122"/>
      <c r="AI104" s="121"/>
      <c r="AJ104" s="122"/>
      <c r="AK104" s="121"/>
      <c r="AL104" s="122"/>
      <c r="AM104" s="121"/>
      <c r="AN104" s="122"/>
      <c r="AO104" s="121"/>
      <c r="AP104" s="122"/>
      <c r="AQ104" s="123"/>
      <c r="AR104" s="122"/>
      <c r="AS104" s="125">
        <f t="shared" si="16"/>
        <v>0</v>
      </c>
    </row>
    <row r="105" spans="1:45" ht="16.149999999999999" customHeight="1" x14ac:dyDescent="0.25">
      <c r="A105" s="112">
        <f t="shared" si="17"/>
        <v>43547</v>
      </c>
      <c r="B105" s="113"/>
      <c r="C105" s="113"/>
      <c r="D105" s="113"/>
      <c r="E105" s="113"/>
      <c r="F105" s="113"/>
      <c r="G105" s="114"/>
      <c r="H105" s="114"/>
      <c r="I105" s="114"/>
      <c r="J105" s="115"/>
      <c r="K105" s="115"/>
      <c r="L105" s="115"/>
      <c r="M105" s="116"/>
      <c r="N105" s="117">
        <f t="shared" si="13"/>
        <v>0</v>
      </c>
      <c r="O105" s="113"/>
      <c r="P105" s="113"/>
      <c r="Q105" s="117">
        <f t="shared" si="14"/>
        <v>0</v>
      </c>
      <c r="R105" s="119"/>
      <c r="S105" s="119"/>
      <c r="T105" s="120">
        <f t="shared" si="15"/>
        <v>43547</v>
      </c>
      <c r="U105" s="121"/>
      <c r="V105" s="122"/>
      <c r="W105" s="121"/>
      <c r="X105" s="122"/>
      <c r="Y105" s="121"/>
      <c r="Z105" s="122"/>
      <c r="AA105" s="121"/>
      <c r="AB105" s="122"/>
      <c r="AC105" s="121"/>
      <c r="AD105" s="122"/>
      <c r="AE105" s="121"/>
      <c r="AF105" s="122"/>
      <c r="AG105" s="122"/>
      <c r="AH105" s="122"/>
      <c r="AI105" s="121"/>
      <c r="AJ105" s="122"/>
      <c r="AK105" s="121"/>
      <c r="AL105" s="122"/>
      <c r="AM105" s="121"/>
      <c r="AN105" s="122"/>
      <c r="AO105" s="121"/>
      <c r="AP105" s="122"/>
      <c r="AQ105" s="123"/>
      <c r="AR105" s="122"/>
      <c r="AS105" s="125">
        <f t="shared" si="16"/>
        <v>0</v>
      </c>
    </row>
    <row r="106" spans="1:45" ht="16.149999999999999" customHeight="1" x14ac:dyDescent="0.25">
      <c r="A106" s="112">
        <f t="shared" si="17"/>
        <v>43548</v>
      </c>
      <c r="B106" s="113"/>
      <c r="C106" s="113"/>
      <c r="D106" s="113"/>
      <c r="E106" s="113"/>
      <c r="F106" s="113"/>
      <c r="G106" s="114"/>
      <c r="H106" s="114"/>
      <c r="I106" s="114"/>
      <c r="J106" s="115"/>
      <c r="K106" s="115"/>
      <c r="L106" s="115"/>
      <c r="M106" s="116"/>
      <c r="N106" s="117">
        <f t="shared" si="13"/>
        <v>0</v>
      </c>
      <c r="O106" s="113"/>
      <c r="P106" s="113"/>
      <c r="Q106" s="117">
        <f t="shared" si="14"/>
        <v>0</v>
      </c>
      <c r="R106" s="119"/>
      <c r="S106" s="119"/>
      <c r="T106" s="120">
        <f t="shared" si="15"/>
        <v>43548</v>
      </c>
      <c r="U106" s="121"/>
      <c r="V106" s="122"/>
      <c r="W106" s="121"/>
      <c r="X106" s="122"/>
      <c r="Y106" s="121"/>
      <c r="Z106" s="122"/>
      <c r="AA106" s="121"/>
      <c r="AB106" s="122"/>
      <c r="AC106" s="121"/>
      <c r="AD106" s="122"/>
      <c r="AE106" s="121"/>
      <c r="AF106" s="122"/>
      <c r="AG106" s="122"/>
      <c r="AH106" s="122"/>
      <c r="AI106" s="121"/>
      <c r="AJ106" s="122"/>
      <c r="AK106" s="121"/>
      <c r="AL106" s="122"/>
      <c r="AM106" s="121"/>
      <c r="AN106" s="122"/>
      <c r="AO106" s="121"/>
      <c r="AP106" s="122"/>
      <c r="AQ106" s="123"/>
      <c r="AR106" s="122"/>
      <c r="AS106" s="125">
        <f t="shared" si="16"/>
        <v>0</v>
      </c>
    </row>
    <row r="107" spans="1:45" ht="16.149999999999999" customHeight="1" x14ac:dyDescent="0.25">
      <c r="A107" s="112">
        <f t="shared" si="17"/>
        <v>43549</v>
      </c>
      <c r="B107" s="113"/>
      <c r="C107" s="113"/>
      <c r="D107" s="113"/>
      <c r="E107" s="113"/>
      <c r="F107" s="113"/>
      <c r="G107" s="114"/>
      <c r="H107" s="114"/>
      <c r="I107" s="114"/>
      <c r="J107" s="115"/>
      <c r="K107" s="115"/>
      <c r="L107" s="115"/>
      <c r="M107" s="116"/>
      <c r="N107" s="117">
        <f t="shared" si="13"/>
        <v>0</v>
      </c>
      <c r="O107" s="113"/>
      <c r="P107" s="113"/>
      <c r="Q107" s="117">
        <f t="shared" si="14"/>
        <v>0</v>
      </c>
      <c r="R107" s="119"/>
      <c r="S107" s="119"/>
      <c r="T107" s="120">
        <f t="shared" si="15"/>
        <v>43549</v>
      </c>
      <c r="U107" s="121"/>
      <c r="V107" s="122"/>
      <c r="W107" s="121"/>
      <c r="X107" s="122"/>
      <c r="Y107" s="121"/>
      <c r="Z107" s="122"/>
      <c r="AA107" s="121"/>
      <c r="AB107" s="122"/>
      <c r="AC107" s="121"/>
      <c r="AD107" s="122"/>
      <c r="AE107" s="121"/>
      <c r="AF107" s="122"/>
      <c r="AG107" s="122"/>
      <c r="AH107" s="122"/>
      <c r="AI107" s="121"/>
      <c r="AJ107" s="122"/>
      <c r="AK107" s="121"/>
      <c r="AL107" s="122"/>
      <c r="AM107" s="121"/>
      <c r="AN107" s="122"/>
      <c r="AO107" s="121"/>
      <c r="AP107" s="122"/>
      <c r="AQ107" s="123"/>
      <c r="AR107" s="122"/>
      <c r="AS107" s="125">
        <f t="shared" si="16"/>
        <v>0</v>
      </c>
    </row>
    <row r="108" spans="1:45" ht="16.149999999999999" customHeight="1" x14ac:dyDescent="0.25">
      <c r="A108" s="112">
        <f t="shared" si="17"/>
        <v>43550</v>
      </c>
      <c r="B108" s="113"/>
      <c r="C108" s="113"/>
      <c r="D108" s="113"/>
      <c r="E108" s="113"/>
      <c r="F108" s="113"/>
      <c r="G108" s="114"/>
      <c r="H108" s="114"/>
      <c r="I108" s="114"/>
      <c r="J108" s="115"/>
      <c r="K108" s="115"/>
      <c r="L108" s="115"/>
      <c r="M108" s="116"/>
      <c r="N108" s="117">
        <f t="shared" si="13"/>
        <v>0</v>
      </c>
      <c r="O108" s="113"/>
      <c r="P108" s="113"/>
      <c r="Q108" s="117">
        <f t="shared" si="14"/>
        <v>0</v>
      </c>
      <c r="R108" s="119"/>
      <c r="S108" s="119"/>
      <c r="T108" s="120">
        <f t="shared" si="15"/>
        <v>43550</v>
      </c>
      <c r="U108" s="121"/>
      <c r="V108" s="122"/>
      <c r="W108" s="121"/>
      <c r="X108" s="122"/>
      <c r="Y108" s="121"/>
      <c r="Z108" s="122"/>
      <c r="AA108" s="121"/>
      <c r="AB108" s="122"/>
      <c r="AC108" s="121"/>
      <c r="AD108" s="122"/>
      <c r="AE108" s="121"/>
      <c r="AF108" s="122"/>
      <c r="AG108" s="122"/>
      <c r="AH108" s="122"/>
      <c r="AI108" s="121"/>
      <c r="AJ108" s="122"/>
      <c r="AK108" s="121"/>
      <c r="AL108" s="122"/>
      <c r="AM108" s="121"/>
      <c r="AN108" s="122"/>
      <c r="AO108" s="121"/>
      <c r="AP108" s="122"/>
      <c r="AQ108" s="123"/>
      <c r="AR108" s="122"/>
      <c r="AS108" s="125">
        <f t="shared" si="16"/>
        <v>0</v>
      </c>
    </row>
    <row r="109" spans="1:45" ht="16.149999999999999" customHeight="1" x14ac:dyDescent="0.25">
      <c r="A109" s="112">
        <f t="shared" si="17"/>
        <v>43551</v>
      </c>
      <c r="B109" s="113"/>
      <c r="C109" s="113"/>
      <c r="D109" s="113"/>
      <c r="E109" s="113"/>
      <c r="F109" s="113"/>
      <c r="G109" s="114"/>
      <c r="H109" s="114"/>
      <c r="I109" s="114"/>
      <c r="J109" s="115"/>
      <c r="K109" s="115"/>
      <c r="L109" s="115"/>
      <c r="M109" s="116"/>
      <c r="N109" s="117">
        <f t="shared" si="13"/>
        <v>0</v>
      </c>
      <c r="O109" s="113"/>
      <c r="P109" s="113"/>
      <c r="Q109" s="117">
        <f t="shared" si="14"/>
        <v>0</v>
      </c>
      <c r="R109" s="119"/>
      <c r="S109" s="119"/>
      <c r="T109" s="120">
        <f t="shared" si="15"/>
        <v>43551</v>
      </c>
      <c r="U109" s="121"/>
      <c r="V109" s="122"/>
      <c r="W109" s="121"/>
      <c r="X109" s="122"/>
      <c r="Y109" s="121"/>
      <c r="Z109" s="122"/>
      <c r="AA109" s="121"/>
      <c r="AB109" s="122"/>
      <c r="AC109" s="121"/>
      <c r="AD109" s="122"/>
      <c r="AE109" s="123"/>
      <c r="AF109" s="122"/>
      <c r="AG109" s="122"/>
      <c r="AH109" s="122"/>
      <c r="AI109" s="121"/>
      <c r="AJ109" s="122"/>
      <c r="AK109" s="121"/>
      <c r="AL109" s="122"/>
      <c r="AM109" s="121"/>
      <c r="AN109" s="122"/>
      <c r="AO109" s="121"/>
      <c r="AP109" s="122"/>
      <c r="AQ109" s="123"/>
      <c r="AR109" s="122"/>
      <c r="AS109" s="125">
        <f t="shared" si="16"/>
        <v>0</v>
      </c>
    </row>
    <row r="110" spans="1:45" ht="16.149999999999999" customHeight="1" x14ac:dyDescent="0.25">
      <c r="A110" s="112">
        <f t="shared" si="17"/>
        <v>43552</v>
      </c>
      <c r="B110" s="113"/>
      <c r="C110" s="113"/>
      <c r="D110" s="113"/>
      <c r="E110" s="113"/>
      <c r="F110" s="113"/>
      <c r="G110" s="114"/>
      <c r="H110" s="114"/>
      <c r="I110" s="114"/>
      <c r="J110" s="115"/>
      <c r="K110" s="115"/>
      <c r="L110" s="115"/>
      <c r="M110" s="116"/>
      <c r="N110" s="117">
        <f t="shared" si="13"/>
        <v>0</v>
      </c>
      <c r="O110" s="113"/>
      <c r="P110" s="113"/>
      <c r="Q110" s="117">
        <f t="shared" si="14"/>
        <v>0</v>
      </c>
      <c r="R110" s="119"/>
      <c r="S110" s="119"/>
      <c r="T110" s="120">
        <f t="shared" si="15"/>
        <v>43552</v>
      </c>
      <c r="U110" s="121"/>
      <c r="V110" s="122"/>
      <c r="W110" s="121"/>
      <c r="X110" s="122"/>
      <c r="Y110" s="121"/>
      <c r="Z110" s="122"/>
      <c r="AA110" s="121"/>
      <c r="AB110" s="122"/>
      <c r="AC110" s="121"/>
      <c r="AD110" s="122"/>
      <c r="AE110" s="123"/>
      <c r="AF110" s="122"/>
      <c r="AG110" s="122"/>
      <c r="AH110" s="122"/>
      <c r="AI110" s="121"/>
      <c r="AJ110" s="122"/>
      <c r="AK110" s="121"/>
      <c r="AL110" s="122"/>
      <c r="AM110" s="121"/>
      <c r="AN110" s="122"/>
      <c r="AO110" s="123"/>
      <c r="AP110" s="122"/>
      <c r="AQ110" s="123"/>
      <c r="AR110" s="122"/>
      <c r="AS110" s="125">
        <f t="shared" si="16"/>
        <v>0</v>
      </c>
    </row>
    <row r="111" spans="1:45" ht="16.149999999999999" customHeight="1" x14ac:dyDescent="0.25">
      <c r="A111" s="112">
        <f t="shared" si="17"/>
        <v>43553</v>
      </c>
      <c r="B111" s="113"/>
      <c r="C111" s="113"/>
      <c r="D111" s="113"/>
      <c r="E111" s="113"/>
      <c r="F111" s="113"/>
      <c r="G111" s="114"/>
      <c r="H111" s="114"/>
      <c r="I111" s="114"/>
      <c r="J111" s="115"/>
      <c r="K111" s="115"/>
      <c r="L111" s="115"/>
      <c r="M111" s="116"/>
      <c r="N111" s="117">
        <f t="shared" si="13"/>
        <v>0</v>
      </c>
      <c r="O111" s="113"/>
      <c r="P111" s="113"/>
      <c r="Q111" s="117">
        <f t="shared" si="14"/>
        <v>0</v>
      </c>
      <c r="R111" s="119"/>
      <c r="S111" s="119"/>
      <c r="T111" s="120">
        <f t="shared" si="15"/>
        <v>43553</v>
      </c>
      <c r="U111" s="121"/>
      <c r="V111" s="122"/>
      <c r="W111" s="121"/>
      <c r="X111" s="122"/>
      <c r="Y111" s="121"/>
      <c r="Z111" s="122"/>
      <c r="AA111" s="121"/>
      <c r="AB111" s="122"/>
      <c r="AC111" s="121"/>
      <c r="AD111" s="122"/>
      <c r="AE111" s="123"/>
      <c r="AF111" s="122"/>
      <c r="AG111" s="122"/>
      <c r="AH111" s="122"/>
      <c r="AI111" s="121"/>
      <c r="AJ111" s="122"/>
      <c r="AK111" s="121"/>
      <c r="AL111" s="122"/>
      <c r="AM111" s="121"/>
      <c r="AN111" s="122"/>
      <c r="AO111" s="121"/>
      <c r="AP111" s="122"/>
      <c r="AQ111" s="123"/>
      <c r="AR111" s="122"/>
      <c r="AS111" s="125">
        <f t="shared" si="16"/>
        <v>0</v>
      </c>
    </row>
    <row r="112" spans="1:45" ht="16.149999999999999" customHeight="1" x14ac:dyDescent="0.25">
      <c r="A112" s="112">
        <f t="shared" si="17"/>
        <v>43554</v>
      </c>
      <c r="B112" s="113"/>
      <c r="C112" s="113"/>
      <c r="D112" s="113"/>
      <c r="E112" s="113"/>
      <c r="F112" s="113"/>
      <c r="G112" s="114"/>
      <c r="H112" s="114"/>
      <c r="I112" s="114"/>
      <c r="J112" s="115"/>
      <c r="K112" s="115"/>
      <c r="L112" s="115"/>
      <c r="M112" s="116"/>
      <c r="N112" s="117">
        <f t="shared" si="13"/>
        <v>0</v>
      </c>
      <c r="O112" s="113"/>
      <c r="P112" s="113"/>
      <c r="Q112" s="117">
        <f t="shared" si="14"/>
        <v>0</v>
      </c>
      <c r="R112" s="119"/>
      <c r="S112" s="119"/>
      <c r="T112" s="120">
        <f t="shared" si="15"/>
        <v>43554</v>
      </c>
      <c r="U112" s="121"/>
      <c r="V112" s="122"/>
      <c r="W112" s="123"/>
      <c r="X112" s="122"/>
      <c r="Y112" s="121"/>
      <c r="Z112" s="122"/>
      <c r="AA112" s="123"/>
      <c r="AB112" s="122"/>
      <c r="AC112" s="121"/>
      <c r="AD112" s="122"/>
      <c r="AE112" s="123"/>
      <c r="AF112" s="122"/>
      <c r="AG112" s="122"/>
      <c r="AH112" s="122"/>
      <c r="AI112" s="121"/>
      <c r="AJ112" s="122"/>
      <c r="AK112" s="123"/>
      <c r="AL112" s="122"/>
      <c r="AM112" s="123"/>
      <c r="AN112" s="122"/>
      <c r="AO112" s="123"/>
      <c r="AP112" s="122"/>
      <c r="AQ112" s="123"/>
      <c r="AR112" s="122"/>
      <c r="AS112" s="125">
        <f t="shared" si="16"/>
        <v>0</v>
      </c>
    </row>
    <row r="113" spans="1:45" ht="16.149999999999999" customHeight="1" x14ac:dyDescent="0.25">
      <c r="A113" s="112">
        <f t="shared" si="17"/>
        <v>43555</v>
      </c>
      <c r="B113" s="113"/>
      <c r="C113" s="113"/>
      <c r="D113" s="113"/>
      <c r="E113" s="113"/>
      <c r="F113" s="113"/>
      <c r="G113" s="114"/>
      <c r="H113" s="114"/>
      <c r="I113" s="114"/>
      <c r="J113" s="115"/>
      <c r="K113" s="115"/>
      <c r="L113" s="115"/>
      <c r="M113" s="116"/>
      <c r="N113" s="117">
        <f t="shared" si="13"/>
        <v>0</v>
      </c>
      <c r="O113" s="113"/>
      <c r="P113" s="113"/>
      <c r="Q113" s="117">
        <f t="shared" si="14"/>
        <v>0</v>
      </c>
      <c r="R113" s="119"/>
      <c r="S113" s="119"/>
      <c r="T113" s="120">
        <f t="shared" si="15"/>
        <v>43555</v>
      </c>
      <c r="U113" s="121"/>
      <c r="V113" s="122"/>
      <c r="W113" s="121"/>
      <c r="X113" s="122"/>
      <c r="Y113" s="121"/>
      <c r="Z113" s="122"/>
      <c r="AA113" s="121"/>
      <c r="AB113" s="122"/>
      <c r="AC113" s="121"/>
      <c r="AD113" s="122"/>
      <c r="AE113" s="121"/>
      <c r="AF113" s="122"/>
      <c r="AG113" s="122"/>
      <c r="AH113" s="122"/>
      <c r="AI113" s="121"/>
      <c r="AJ113" s="122"/>
      <c r="AK113" s="121"/>
      <c r="AL113" s="122"/>
      <c r="AM113" s="121"/>
      <c r="AN113" s="122"/>
      <c r="AO113" s="121"/>
      <c r="AP113" s="122"/>
      <c r="AQ113" s="123"/>
      <c r="AR113" s="122"/>
      <c r="AS113" s="125">
        <f t="shared" si="16"/>
        <v>0</v>
      </c>
    </row>
    <row r="114" spans="1:45" x14ac:dyDescent="0.25">
      <c r="B114" s="128">
        <f t="shared" ref="B114:S114" si="18">SUM(B83:B113)</f>
        <v>0</v>
      </c>
      <c r="C114" s="128">
        <f t="shared" si="18"/>
        <v>0</v>
      </c>
      <c r="D114" s="128">
        <f t="shared" si="18"/>
        <v>0</v>
      </c>
      <c r="E114" s="128">
        <f t="shared" si="18"/>
        <v>0</v>
      </c>
      <c r="F114" s="128">
        <f t="shared" si="18"/>
        <v>0</v>
      </c>
      <c r="G114" s="128">
        <f t="shared" si="18"/>
        <v>0</v>
      </c>
      <c r="H114" s="128">
        <f t="shared" si="18"/>
        <v>0</v>
      </c>
      <c r="I114" s="128">
        <f t="shared" si="18"/>
        <v>0</v>
      </c>
      <c r="J114" s="71">
        <f t="shared" si="18"/>
        <v>0</v>
      </c>
      <c r="K114" s="128">
        <f t="shared" si="18"/>
        <v>0</v>
      </c>
      <c r="L114" s="128">
        <f t="shared" si="18"/>
        <v>0</v>
      </c>
      <c r="M114" s="128">
        <f t="shared" si="18"/>
        <v>0</v>
      </c>
      <c r="N114" s="128">
        <f t="shared" si="18"/>
        <v>0</v>
      </c>
      <c r="O114" s="128">
        <f t="shared" si="18"/>
        <v>0</v>
      </c>
      <c r="P114" s="128">
        <f t="shared" si="18"/>
        <v>0</v>
      </c>
      <c r="Q114" s="128">
        <f t="shared" si="18"/>
        <v>0</v>
      </c>
      <c r="R114" s="128">
        <f t="shared" si="18"/>
        <v>0</v>
      </c>
      <c r="S114" s="128">
        <f t="shared" si="18"/>
        <v>0</v>
      </c>
      <c r="U114" s="141"/>
      <c r="V114" s="141">
        <f>SUM(V83:V113)</f>
        <v>0</v>
      </c>
      <c r="W114" s="141"/>
      <c r="X114" s="141">
        <f>SUM(X83:X113)</f>
        <v>0</v>
      </c>
      <c r="Y114" s="141"/>
      <c r="Z114" s="141">
        <f>SUM(Z83:Z113)</f>
        <v>0</v>
      </c>
      <c r="AA114" s="141"/>
      <c r="AB114" s="141">
        <f>SUM(AB83:AB113)</f>
        <v>0</v>
      </c>
      <c r="AC114" s="141"/>
      <c r="AD114" s="141">
        <f>SUM(AD83:AD113)</f>
        <v>0</v>
      </c>
      <c r="AE114" s="141"/>
      <c r="AF114" s="142">
        <f>SUM(AF83:AF113)</f>
        <v>0</v>
      </c>
      <c r="AG114" s="141"/>
      <c r="AH114" s="141"/>
      <c r="AI114" s="141"/>
      <c r="AJ114" s="141">
        <f>SUM(AJ83:AJ113)</f>
        <v>0</v>
      </c>
      <c r="AL114" s="141">
        <f>SUM(AL83:AL113)</f>
        <v>0</v>
      </c>
      <c r="AM114" s="141"/>
      <c r="AN114" s="141">
        <f>SUM(AN83:AN113)</f>
        <v>0</v>
      </c>
      <c r="AO114" s="141"/>
      <c r="AP114" s="141">
        <f>SUM(AP83:AP113)</f>
        <v>0</v>
      </c>
      <c r="AQ114" s="141"/>
      <c r="AR114" s="141">
        <f>SUM(AR83:AR113)</f>
        <v>0</v>
      </c>
      <c r="AS114" s="141">
        <f>SUM(AS83:AS113)</f>
        <v>0</v>
      </c>
    </row>
    <row r="115" spans="1:45" x14ac:dyDescent="0.25">
      <c r="N115" s="130"/>
      <c r="Q115" s="130"/>
    </row>
    <row r="116" spans="1:45" x14ac:dyDescent="0.25">
      <c r="C116" s="131"/>
      <c r="F116" s="131"/>
      <c r="I116" s="132"/>
    </row>
    <row r="117" spans="1:45" x14ac:dyDescent="0.25">
      <c r="I117" s="132"/>
    </row>
    <row r="119" spans="1:45" ht="16.149999999999999" customHeight="1" x14ac:dyDescent="0.25">
      <c r="A119" s="562" t="s">
        <v>39</v>
      </c>
      <c r="B119" s="563"/>
      <c r="C119" s="563"/>
      <c r="D119" s="563"/>
      <c r="E119" s="563"/>
      <c r="F119" s="563"/>
      <c r="G119" s="563"/>
      <c r="H119" s="563"/>
      <c r="I119" s="563"/>
      <c r="J119" s="564"/>
      <c r="K119" s="564"/>
      <c r="L119" s="564"/>
      <c r="M119" s="80"/>
      <c r="N119" s="79"/>
      <c r="O119" s="565"/>
      <c r="P119" s="560"/>
      <c r="Q119" s="560"/>
      <c r="R119" s="560"/>
      <c r="S119" s="560"/>
      <c r="U119" s="559" t="str">
        <f>A119</f>
        <v>AVRIL 2019</v>
      </c>
      <c r="V119" s="560"/>
      <c r="W119" s="560"/>
      <c r="X119" s="560"/>
      <c r="Y119" s="560"/>
      <c r="Z119" s="560"/>
      <c r="AA119" s="560"/>
      <c r="AB119" s="559" t="str">
        <f>A119</f>
        <v>AVRIL 2019</v>
      </c>
      <c r="AC119" s="560"/>
      <c r="AD119" s="560"/>
      <c r="AE119" s="560"/>
      <c r="AF119" s="560"/>
      <c r="AG119" s="560"/>
      <c r="AH119" s="560"/>
      <c r="AI119" s="560"/>
      <c r="AJ119" s="560"/>
      <c r="AK119" s="559" t="str">
        <f>A119</f>
        <v>AVRIL 2019</v>
      </c>
      <c r="AL119" s="560"/>
      <c r="AM119" s="560"/>
      <c r="AN119" s="560"/>
      <c r="AO119" s="560"/>
      <c r="AP119" s="560"/>
      <c r="AQ119" s="560"/>
    </row>
    <row r="120" spans="1:45" ht="16.149999999999999" customHeight="1" x14ac:dyDescent="0.25">
      <c r="A120" s="81"/>
      <c r="B120" s="81"/>
      <c r="C120" s="81"/>
      <c r="D120" s="81"/>
      <c r="E120" s="81"/>
      <c r="F120" s="81"/>
      <c r="G120" s="81"/>
      <c r="H120" s="81"/>
      <c r="I120" s="554"/>
      <c r="J120" s="554"/>
      <c r="K120" s="554"/>
      <c r="L120" s="554"/>
      <c r="M120" s="133"/>
      <c r="N120" s="134"/>
      <c r="O120" s="135"/>
      <c r="P120" s="134"/>
      <c r="Q120" s="134"/>
      <c r="R120" s="553" t="s">
        <v>2</v>
      </c>
      <c r="S120" s="554"/>
      <c r="T120" s="135"/>
      <c r="U120" s="551" t="str">
        <f>U3</f>
        <v>Agedi</v>
      </c>
      <c r="V120" s="552"/>
      <c r="W120" s="551" t="str">
        <f>W3</f>
        <v>Saf</v>
      </c>
      <c r="X120" s="552"/>
      <c r="Y120" s="551" t="str">
        <f>Y3</f>
        <v>Midi Libre</v>
      </c>
      <c r="Z120" s="552"/>
      <c r="AA120" s="551" t="str">
        <f>AA3</f>
        <v>Loto</v>
      </c>
      <c r="AB120" s="552"/>
      <c r="AC120" s="551" t="str">
        <f>AC3</f>
        <v>Altadis</v>
      </c>
      <c r="AD120" s="552"/>
      <c r="AE120" s="551" t="str">
        <f>AE3</f>
        <v>Crédit agricole</v>
      </c>
      <c r="AF120" s="552"/>
      <c r="AG120" s="555" t="s">
        <v>10</v>
      </c>
      <c r="AH120" s="556"/>
      <c r="AI120" s="551" t="str">
        <f>AI3</f>
        <v>charges locatives</v>
      </c>
      <c r="AJ120" s="552"/>
      <c r="AK120" s="551" t="str">
        <f>AK3</f>
        <v>Poste TCN TF PVA</v>
      </c>
      <c r="AL120" s="552"/>
      <c r="AM120" s="551" t="str">
        <f>AM3</f>
        <v>GSA/NVX FR</v>
      </c>
      <c r="AN120" s="552"/>
      <c r="AO120" s="551" t="str">
        <f>AO3</f>
        <v>Charge</v>
      </c>
      <c r="AP120" s="552"/>
      <c r="AQ120" s="551" t="str">
        <f>AQ3</f>
        <v>Divers</v>
      </c>
      <c r="AR120" s="552"/>
      <c r="AS120" s="83" t="s">
        <v>16</v>
      </c>
    </row>
    <row r="121" spans="1:45" ht="16.149999999999999" customHeight="1" x14ac:dyDescent="0.25">
      <c r="A121" s="84"/>
      <c r="B121" s="85" t="s">
        <v>17</v>
      </c>
      <c r="C121" s="86" t="s">
        <v>18</v>
      </c>
      <c r="D121" s="86" t="s">
        <v>19</v>
      </c>
      <c r="E121" s="87" t="s">
        <v>20</v>
      </c>
      <c r="F121" s="87" t="s">
        <v>21</v>
      </c>
      <c r="G121" s="86" t="s">
        <v>22</v>
      </c>
      <c r="H121" s="86" t="s">
        <v>23</v>
      </c>
      <c r="I121" s="557" t="s">
        <v>24</v>
      </c>
      <c r="J121" s="558"/>
      <c r="K121" s="88" t="s">
        <v>25</v>
      </c>
      <c r="L121" s="88" t="s">
        <v>26</v>
      </c>
      <c r="M121" s="89" t="s">
        <v>27</v>
      </c>
      <c r="N121" s="90" t="s">
        <v>28</v>
      </c>
      <c r="O121" s="90" t="s">
        <v>29</v>
      </c>
      <c r="P121" s="90" t="s">
        <v>30</v>
      </c>
      <c r="Q121" s="91" t="s">
        <v>16</v>
      </c>
      <c r="R121" s="85" t="s">
        <v>32</v>
      </c>
      <c r="S121" s="91" t="s">
        <v>33</v>
      </c>
      <c r="T121" s="136"/>
      <c r="U121" s="93" t="s">
        <v>34</v>
      </c>
      <c r="V121" s="94"/>
      <c r="W121" s="95" t="s">
        <v>34</v>
      </c>
      <c r="X121" s="96"/>
      <c r="Y121" s="95" t="s">
        <v>34</v>
      </c>
      <c r="Z121" s="96"/>
      <c r="AA121" s="95" t="s">
        <v>34</v>
      </c>
      <c r="AB121" s="96"/>
      <c r="AC121" s="95" t="s">
        <v>34</v>
      </c>
      <c r="AD121" s="96"/>
      <c r="AE121" s="95" t="s">
        <v>34</v>
      </c>
      <c r="AF121" s="96"/>
      <c r="AG121" s="95" t="s">
        <v>34</v>
      </c>
      <c r="AH121" s="97"/>
      <c r="AI121" s="95" t="s">
        <v>34</v>
      </c>
      <c r="AJ121" s="96"/>
      <c r="AK121" s="98" t="s">
        <v>34</v>
      </c>
      <c r="AL121" s="94"/>
      <c r="AM121" s="95" t="s">
        <v>34</v>
      </c>
      <c r="AN121" s="94"/>
      <c r="AO121" s="95" t="s">
        <v>34</v>
      </c>
      <c r="AP121" s="94"/>
      <c r="AQ121" s="95" t="s">
        <v>34</v>
      </c>
      <c r="AR121" s="94"/>
      <c r="AS121" s="99"/>
    </row>
    <row r="122" spans="1:45" ht="16.149999999999999" customHeight="1" x14ac:dyDescent="0.25">
      <c r="A122" s="112">
        <f>A113+1</f>
        <v>43556</v>
      </c>
      <c r="B122" s="113"/>
      <c r="C122" s="113"/>
      <c r="D122" s="113"/>
      <c r="E122" s="113"/>
      <c r="F122" s="113"/>
      <c r="G122" s="114"/>
      <c r="H122" s="114"/>
      <c r="I122" s="114"/>
      <c r="J122" s="115"/>
      <c r="K122" s="115"/>
      <c r="L122" s="115"/>
      <c r="M122" s="116"/>
      <c r="N122" s="117">
        <f t="shared" ref="N122:N151" si="19">B122+C122+D122+F122+G122+H122+I122+K122-L122+M122+E122</f>
        <v>0</v>
      </c>
      <c r="O122" s="113"/>
      <c r="P122" s="113"/>
      <c r="Q122" s="117">
        <f t="shared" ref="Q122:Q152" si="20">N122+O122-P122</f>
        <v>0</v>
      </c>
      <c r="R122" s="119"/>
      <c r="S122" s="119"/>
      <c r="T122" s="120">
        <f t="shared" ref="T122:T151" si="21">A122</f>
        <v>43556</v>
      </c>
      <c r="U122" s="121"/>
      <c r="V122" s="122"/>
      <c r="W122" s="123"/>
      <c r="X122" s="122"/>
      <c r="Y122" s="123"/>
      <c r="Z122" s="122"/>
      <c r="AA122" s="123"/>
      <c r="AB122" s="122"/>
      <c r="AC122" s="123"/>
      <c r="AD122" s="122"/>
      <c r="AE122" s="123"/>
      <c r="AF122" s="122"/>
      <c r="AG122" s="124"/>
      <c r="AH122" s="122"/>
      <c r="AI122" s="123"/>
      <c r="AJ122" s="122"/>
      <c r="AK122" s="124"/>
      <c r="AL122" s="122"/>
      <c r="AM122" s="123"/>
      <c r="AN122" s="122"/>
      <c r="AO122" s="123"/>
      <c r="AP122" s="122"/>
      <c r="AQ122" s="123"/>
      <c r="AR122" s="122"/>
      <c r="AS122" s="125">
        <f t="shared" ref="AS122:AS152" si="22">V122+X122+Z122+AB122+AD122+AF122+AJ122+AL122+AN122+AP122+AR122+AH122</f>
        <v>0</v>
      </c>
    </row>
    <row r="123" spans="1:45" ht="16.149999999999999" customHeight="1" x14ac:dyDescent="0.25">
      <c r="A123" s="112">
        <f t="shared" ref="A123:A151" si="23">A122+1</f>
        <v>43557</v>
      </c>
      <c r="B123" s="113"/>
      <c r="C123" s="113"/>
      <c r="D123" s="113"/>
      <c r="E123" s="113"/>
      <c r="F123" s="113"/>
      <c r="G123" s="114"/>
      <c r="H123" s="114"/>
      <c r="I123" s="114"/>
      <c r="J123" s="115"/>
      <c r="K123" s="115"/>
      <c r="L123" s="115"/>
      <c r="M123" s="116"/>
      <c r="N123" s="117">
        <f t="shared" si="19"/>
        <v>0</v>
      </c>
      <c r="O123" s="113"/>
      <c r="P123" s="113"/>
      <c r="Q123" s="117">
        <f t="shared" si="20"/>
        <v>0</v>
      </c>
      <c r="R123" s="119"/>
      <c r="S123" s="119"/>
      <c r="T123" s="120">
        <f t="shared" si="21"/>
        <v>43557</v>
      </c>
      <c r="U123" s="121"/>
      <c r="V123" s="122"/>
      <c r="W123" s="123"/>
      <c r="X123" s="122"/>
      <c r="Y123" s="121"/>
      <c r="Z123" s="122"/>
      <c r="AA123" s="123"/>
      <c r="AB123" s="122"/>
      <c r="AC123" s="121"/>
      <c r="AD123" s="122"/>
      <c r="AE123" s="123"/>
      <c r="AF123" s="122"/>
      <c r="AG123" s="124"/>
      <c r="AH123" s="122"/>
      <c r="AI123" s="121"/>
      <c r="AJ123" s="122"/>
      <c r="AK123" s="123"/>
      <c r="AL123" s="122"/>
      <c r="AM123" s="121"/>
      <c r="AN123" s="122"/>
      <c r="AO123" s="121"/>
      <c r="AP123" s="122"/>
      <c r="AQ123" s="123"/>
      <c r="AR123" s="122"/>
      <c r="AS123" s="125">
        <f t="shared" si="22"/>
        <v>0</v>
      </c>
    </row>
    <row r="124" spans="1:45" ht="16.149999999999999" customHeight="1" x14ac:dyDescent="0.25">
      <c r="A124" s="112">
        <f t="shared" si="23"/>
        <v>43558</v>
      </c>
      <c r="B124" s="113"/>
      <c r="C124" s="113"/>
      <c r="D124" s="113"/>
      <c r="E124" s="113"/>
      <c r="F124" s="113"/>
      <c r="G124" s="114"/>
      <c r="H124" s="114"/>
      <c r="I124" s="114"/>
      <c r="J124" s="115"/>
      <c r="K124" s="115"/>
      <c r="L124" s="115"/>
      <c r="M124" s="116"/>
      <c r="N124" s="117">
        <f t="shared" si="19"/>
        <v>0</v>
      </c>
      <c r="O124" s="113"/>
      <c r="P124" s="113"/>
      <c r="Q124" s="117">
        <f t="shared" si="20"/>
        <v>0</v>
      </c>
      <c r="R124" s="119"/>
      <c r="S124" s="119"/>
      <c r="T124" s="120">
        <f t="shared" si="21"/>
        <v>43558</v>
      </c>
      <c r="U124" s="121"/>
      <c r="V124" s="122"/>
      <c r="W124" s="123"/>
      <c r="X124" s="122"/>
      <c r="Y124" s="121"/>
      <c r="Z124" s="122"/>
      <c r="AA124" s="123"/>
      <c r="AB124" s="122"/>
      <c r="AC124" s="121"/>
      <c r="AD124" s="122"/>
      <c r="AE124" s="123"/>
      <c r="AF124" s="122"/>
      <c r="AG124" s="122"/>
      <c r="AH124" s="122"/>
      <c r="AI124" s="121"/>
      <c r="AJ124" s="122"/>
      <c r="AK124" s="123"/>
      <c r="AL124" s="122"/>
      <c r="AM124" s="121"/>
      <c r="AN124" s="122"/>
      <c r="AO124" s="123"/>
      <c r="AP124" s="122"/>
      <c r="AQ124" s="123"/>
      <c r="AR124" s="122"/>
      <c r="AS124" s="125">
        <f t="shared" si="22"/>
        <v>0</v>
      </c>
    </row>
    <row r="125" spans="1:45" ht="16.149999999999999" customHeight="1" x14ac:dyDescent="0.25">
      <c r="A125" s="112">
        <f t="shared" si="23"/>
        <v>43559</v>
      </c>
      <c r="B125" s="113"/>
      <c r="C125" s="113"/>
      <c r="D125" s="113"/>
      <c r="E125" s="113"/>
      <c r="F125" s="113"/>
      <c r="G125" s="114"/>
      <c r="H125" s="114"/>
      <c r="I125" s="114"/>
      <c r="J125" s="115"/>
      <c r="K125" s="115"/>
      <c r="L125" s="115"/>
      <c r="M125" s="116"/>
      <c r="N125" s="117">
        <f t="shared" si="19"/>
        <v>0</v>
      </c>
      <c r="O125" s="113"/>
      <c r="P125" s="113"/>
      <c r="Q125" s="117">
        <f t="shared" si="20"/>
        <v>0</v>
      </c>
      <c r="R125" s="119"/>
      <c r="S125" s="119"/>
      <c r="T125" s="120">
        <f t="shared" si="21"/>
        <v>43559</v>
      </c>
      <c r="U125" s="121"/>
      <c r="V125" s="122"/>
      <c r="W125" s="121"/>
      <c r="X125" s="122"/>
      <c r="Y125" s="121"/>
      <c r="Z125" s="122"/>
      <c r="AA125" s="123"/>
      <c r="AB125" s="122"/>
      <c r="AC125" s="121"/>
      <c r="AD125" s="122"/>
      <c r="AE125" s="123"/>
      <c r="AF125" s="122"/>
      <c r="AG125" s="122"/>
      <c r="AH125" s="122"/>
      <c r="AI125" s="121"/>
      <c r="AJ125" s="122"/>
      <c r="AK125" s="123"/>
      <c r="AL125" s="122"/>
      <c r="AM125" s="121"/>
      <c r="AN125" s="122"/>
      <c r="AO125" s="123"/>
      <c r="AP125" s="122"/>
      <c r="AQ125" s="123"/>
      <c r="AR125" s="122"/>
      <c r="AS125" s="125">
        <f t="shared" si="22"/>
        <v>0</v>
      </c>
    </row>
    <row r="126" spans="1:45" ht="16.149999999999999" customHeight="1" x14ac:dyDescent="0.25">
      <c r="A126" s="112">
        <f t="shared" si="23"/>
        <v>43560</v>
      </c>
      <c r="B126" s="113"/>
      <c r="C126" s="113"/>
      <c r="D126" s="113"/>
      <c r="E126" s="113"/>
      <c r="F126" s="113"/>
      <c r="G126" s="114"/>
      <c r="H126" s="114"/>
      <c r="I126" s="114"/>
      <c r="J126" s="115"/>
      <c r="K126" s="115"/>
      <c r="L126" s="115"/>
      <c r="M126" s="116"/>
      <c r="N126" s="117">
        <f t="shared" si="19"/>
        <v>0</v>
      </c>
      <c r="O126" s="113"/>
      <c r="P126" s="113"/>
      <c r="Q126" s="117">
        <f t="shared" si="20"/>
        <v>0</v>
      </c>
      <c r="R126" s="119"/>
      <c r="S126" s="119"/>
      <c r="T126" s="120">
        <f t="shared" si="21"/>
        <v>43560</v>
      </c>
      <c r="U126" s="121"/>
      <c r="V126" s="122"/>
      <c r="W126" s="121"/>
      <c r="X126" s="122"/>
      <c r="Y126" s="121"/>
      <c r="Z126" s="122"/>
      <c r="AA126" s="121"/>
      <c r="AB126" s="122"/>
      <c r="AC126" s="121"/>
      <c r="AD126" s="122"/>
      <c r="AE126" s="121"/>
      <c r="AF126" s="122"/>
      <c r="AG126" s="122"/>
      <c r="AH126" s="122"/>
      <c r="AI126" s="121"/>
      <c r="AJ126" s="122"/>
      <c r="AK126" s="121"/>
      <c r="AL126" s="122"/>
      <c r="AM126" s="121"/>
      <c r="AN126" s="122"/>
      <c r="AO126" s="121"/>
      <c r="AP126" s="122"/>
      <c r="AQ126" s="123"/>
      <c r="AR126" s="122"/>
      <c r="AS126" s="125">
        <f t="shared" si="22"/>
        <v>0</v>
      </c>
    </row>
    <row r="127" spans="1:45" ht="16.149999999999999" customHeight="1" x14ac:dyDescent="0.25">
      <c r="A127" s="112">
        <f t="shared" si="23"/>
        <v>43561</v>
      </c>
      <c r="B127" s="113"/>
      <c r="C127" s="113"/>
      <c r="D127" s="113"/>
      <c r="E127" s="113"/>
      <c r="F127" s="113"/>
      <c r="G127" s="114"/>
      <c r="H127" s="114"/>
      <c r="I127" s="114"/>
      <c r="J127" s="115"/>
      <c r="K127" s="115"/>
      <c r="L127" s="115"/>
      <c r="M127" s="116"/>
      <c r="N127" s="117">
        <f t="shared" si="19"/>
        <v>0</v>
      </c>
      <c r="O127" s="113"/>
      <c r="P127" s="113"/>
      <c r="Q127" s="117">
        <f t="shared" si="20"/>
        <v>0</v>
      </c>
      <c r="R127" s="119"/>
      <c r="S127" s="119"/>
      <c r="T127" s="120">
        <f t="shared" si="21"/>
        <v>43561</v>
      </c>
      <c r="U127" s="121"/>
      <c r="V127" s="122"/>
      <c r="W127" s="121"/>
      <c r="X127" s="122"/>
      <c r="Y127" s="121"/>
      <c r="Z127" s="122"/>
      <c r="AA127" s="121"/>
      <c r="AB127" s="122"/>
      <c r="AC127" s="121"/>
      <c r="AD127" s="122"/>
      <c r="AE127" s="121"/>
      <c r="AF127" s="122"/>
      <c r="AG127" s="122"/>
      <c r="AH127" s="122"/>
      <c r="AI127" s="121"/>
      <c r="AJ127" s="122"/>
      <c r="AK127" s="121"/>
      <c r="AL127" s="122"/>
      <c r="AM127" s="121"/>
      <c r="AN127" s="122"/>
      <c r="AO127" s="121"/>
      <c r="AP127" s="122"/>
      <c r="AQ127" s="123"/>
      <c r="AR127" s="122"/>
      <c r="AS127" s="125">
        <f t="shared" si="22"/>
        <v>0</v>
      </c>
    </row>
    <row r="128" spans="1:45" ht="16.149999999999999" customHeight="1" x14ac:dyDescent="0.25">
      <c r="A128" s="112">
        <f t="shared" si="23"/>
        <v>43562</v>
      </c>
      <c r="B128" s="113"/>
      <c r="C128" s="113"/>
      <c r="D128" s="113"/>
      <c r="E128" s="113"/>
      <c r="F128" s="113"/>
      <c r="G128" s="114"/>
      <c r="H128" s="114"/>
      <c r="I128" s="114"/>
      <c r="J128" s="115"/>
      <c r="K128" s="115"/>
      <c r="L128" s="115"/>
      <c r="M128" s="116"/>
      <c r="N128" s="117">
        <f t="shared" si="19"/>
        <v>0</v>
      </c>
      <c r="O128" s="113"/>
      <c r="P128" s="113"/>
      <c r="Q128" s="117">
        <f t="shared" si="20"/>
        <v>0</v>
      </c>
      <c r="R128" s="119"/>
      <c r="S128" s="119"/>
      <c r="T128" s="120">
        <f t="shared" si="21"/>
        <v>43562</v>
      </c>
      <c r="U128" s="121"/>
      <c r="V128" s="122"/>
      <c r="W128" s="121"/>
      <c r="X128" s="122"/>
      <c r="Y128" s="121"/>
      <c r="Z128" s="122"/>
      <c r="AA128" s="121"/>
      <c r="AB128" s="122"/>
      <c r="AC128" s="121"/>
      <c r="AD128" s="122"/>
      <c r="AE128" s="121"/>
      <c r="AF128" s="122"/>
      <c r="AG128" s="122"/>
      <c r="AH128" s="122"/>
      <c r="AI128" s="121"/>
      <c r="AJ128" s="122"/>
      <c r="AK128" s="121"/>
      <c r="AL128" s="122"/>
      <c r="AM128" s="121"/>
      <c r="AN128" s="122"/>
      <c r="AO128" s="121"/>
      <c r="AP128" s="122"/>
      <c r="AQ128" s="123"/>
      <c r="AR128" s="122"/>
      <c r="AS128" s="125">
        <f t="shared" si="22"/>
        <v>0</v>
      </c>
    </row>
    <row r="129" spans="1:45" ht="16.149999999999999" customHeight="1" x14ac:dyDescent="0.25">
      <c r="A129" s="112">
        <f t="shared" si="23"/>
        <v>43563</v>
      </c>
      <c r="B129" s="113"/>
      <c r="C129" s="113"/>
      <c r="D129" s="113"/>
      <c r="E129" s="113"/>
      <c r="F129" s="113"/>
      <c r="G129" s="114"/>
      <c r="H129" s="114"/>
      <c r="I129" s="114"/>
      <c r="J129" s="115"/>
      <c r="K129" s="115"/>
      <c r="L129" s="115"/>
      <c r="M129" s="116"/>
      <c r="N129" s="117">
        <f t="shared" si="19"/>
        <v>0</v>
      </c>
      <c r="O129" s="113"/>
      <c r="P129" s="113"/>
      <c r="Q129" s="117">
        <f t="shared" si="20"/>
        <v>0</v>
      </c>
      <c r="R129" s="119"/>
      <c r="S129" s="119"/>
      <c r="T129" s="120">
        <f t="shared" si="21"/>
        <v>43563</v>
      </c>
      <c r="U129" s="121"/>
      <c r="V129" s="122"/>
      <c r="W129" s="121"/>
      <c r="X129" s="122"/>
      <c r="Y129" s="121"/>
      <c r="Z129" s="122"/>
      <c r="AA129" s="121"/>
      <c r="AB129" s="122"/>
      <c r="AC129" s="121"/>
      <c r="AD129" s="122"/>
      <c r="AE129" s="121"/>
      <c r="AF129" s="122"/>
      <c r="AG129" s="122"/>
      <c r="AH129" s="122"/>
      <c r="AI129" s="121"/>
      <c r="AJ129" s="122"/>
      <c r="AK129" s="121"/>
      <c r="AL129" s="122"/>
      <c r="AM129" s="121"/>
      <c r="AN129" s="122"/>
      <c r="AO129" s="121"/>
      <c r="AP129" s="122"/>
      <c r="AQ129" s="123"/>
      <c r="AR129" s="122"/>
      <c r="AS129" s="125">
        <f t="shared" si="22"/>
        <v>0</v>
      </c>
    </row>
    <row r="130" spans="1:45" ht="16.149999999999999" customHeight="1" x14ac:dyDescent="0.25">
      <c r="A130" s="112">
        <f t="shared" si="23"/>
        <v>43564</v>
      </c>
      <c r="B130" s="113"/>
      <c r="C130" s="113"/>
      <c r="D130" s="113"/>
      <c r="E130" s="113"/>
      <c r="F130" s="113"/>
      <c r="G130" s="114"/>
      <c r="H130" s="114"/>
      <c r="I130" s="114"/>
      <c r="J130" s="115"/>
      <c r="K130" s="115"/>
      <c r="L130" s="115"/>
      <c r="M130" s="116"/>
      <c r="N130" s="117">
        <f t="shared" si="19"/>
        <v>0</v>
      </c>
      <c r="O130" s="113"/>
      <c r="P130" s="113"/>
      <c r="Q130" s="117">
        <f t="shared" si="20"/>
        <v>0</v>
      </c>
      <c r="R130" s="119"/>
      <c r="S130" s="119"/>
      <c r="T130" s="120">
        <f t="shared" si="21"/>
        <v>43564</v>
      </c>
      <c r="U130" s="121"/>
      <c r="V130" s="122"/>
      <c r="W130" s="121"/>
      <c r="X130" s="122"/>
      <c r="Y130" s="121"/>
      <c r="Z130" s="122"/>
      <c r="AA130" s="121"/>
      <c r="AB130" s="122"/>
      <c r="AC130" s="121"/>
      <c r="AD130" s="122"/>
      <c r="AE130" s="121"/>
      <c r="AF130" s="122"/>
      <c r="AG130" s="122"/>
      <c r="AH130" s="122"/>
      <c r="AI130" s="121"/>
      <c r="AJ130" s="122"/>
      <c r="AK130" s="121"/>
      <c r="AL130" s="122"/>
      <c r="AM130" s="121"/>
      <c r="AN130" s="122"/>
      <c r="AO130" s="121"/>
      <c r="AP130" s="122"/>
      <c r="AQ130" s="123"/>
      <c r="AR130" s="122"/>
      <c r="AS130" s="125">
        <f t="shared" si="22"/>
        <v>0</v>
      </c>
    </row>
    <row r="131" spans="1:45" ht="16.149999999999999" customHeight="1" x14ac:dyDescent="0.25">
      <c r="A131" s="112">
        <f t="shared" si="23"/>
        <v>43565</v>
      </c>
      <c r="B131" s="113"/>
      <c r="C131" s="113"/>
      <c r="D131" s="113"/>
      <c r="E131" s="113"/>
      <c r="F131" s="113"/>
      <c r="G131" s="114"/>
      <c r="H131" s="114"/>
      <c r="I131" s="114"/>
      <c r="J131" s="115"/>
      <c r="K131" s="115"/>
      <c r="L131" s="115"/>
      <c r="M131" s="116"/>
      <c r="N131" s="117">
        <f t="shared" si="19"/>
        <v>0</v>
      </c>
      <c r="O131" s="113"/>
      <c r="P131" s="113"/>
      <c r="Q131" s="117">
        <f t="shared" si="20"/>
        <v>0</v>
      </c>
      <c r="R131" s="119"/>
      <c r="S131" s="119"/>
      <c r="T131" s="120">
        <f t="shared" si="21"/>
        <v>43565</v>
      </c>
      <c r="U131" s="121"/>
      <c r="V131" s="122"/>
      <c r="W131" s="121"/>
      <c r="X131" s="122"/>
      <c r="Y131" s="121"/>
      <c r="Z131" s="122"/>
      <c r="AA131" s="121"/>
      <c r="AB131" s="122"/>
      <c r="AC131" s="121"/>
      <c r="AD131" s="122"/>
      <c r="AE131" s="121"/>
      <c r="AF131" s="122"/>
      <c r="AG131" s="122"/>
      <c r="AH131" s="122"/>
      <c r="AI131" s="121"/>
      <c r="AJ131" s="122"/>
      <c r="AK131" s="121"/>
      <c r="AL131" s="122"/>
      <c r="AM131" s="121"/>
      <c r="AN131" s="122"/>
      <c r="AO131" s="121"/>
      <c r="AP131" s="122"/>
      <c r="AQ131" s="123"/>
      <c r="AR131" s="122"/>
      <c r="AS131" s="125">
        <f t="shared" si="22"/>
        <v>0</v>
      </c>
    </row>
    <row r="132" spans="1:45" ht="16.149999999999999" customHeight="1" x14ac:dyDescent="0.25">
      <c r="A132" s="112">
        <f t="shared" si="23"/>
        <v>43566</v>
      </c>
      <c r="B132" s="113"/>
      <c r="C132" s="113"/>
      <c r="D132" s="113"/>
      <c r="E132" s="113"/>
      <c r="F132" s="113"/>
      <c r="G132" s="114"/>
      <c r="H132" s="114"/>
      <c r="I132" s="114"/>
      <c r="J132" s="115"/>
      <c r="K132" s="115"/>
      <c r="L132" s="115"/>
      <c r="M132" s="116"/>
      <c r="N132" s="117">
        <f t="shared" si="19"/>
        <v>0</v>
      </c>
      <c r="O132" s="113"/>
      <c r="P132" s="113"/>
      <c r="Q132" s="117">
        <f t="shared" si="20"/>
        <v>0</v>
      </c>
      <c r="R132" s="119"/>
      <c r="S132" s="119"/>
      <c r="T132" s="120">
        <f t="shared" si="21"/>
        <v>43566</v>
      </c>
      <c r="U132" s="121"/>
      <c r="V132" s="122"/>
      <c r="W132" s="121"/>
      <c r="X132" s="122"/>
      <c r="Y132" s="121"/>
      <c r="Z132" s="122"/>
      <c r="AA132" s="121"/>
      <c r="AB132" s="122"/>
      <c r="AC132" s="121"/>
      <c r="AD132" s="122"/>
      <c r="AE132" s="121"/>
      <c r="AF132" s="122"/>
      <c r="AG132" s="122"/>
      <c r="AH132" s="122"/>
      <c r="AI132" s="121"/>
      <c r="AJ132" s="122"/>
      <c r="AK132" s="121"/>
      <c r="AL132" s="122"/>
      <c r="AM132" s="121"/>
      <c r="AN132" s="122"/>
      <c r="AO132" s="121"/>
      <c r="AP132" s="122"/>
      <c r="AQ132" s="123"/>
      <c r="AR132" s="122"/>
      <c r="AS132" s="125">
        <f t="shared" si="22"/>
        <v>0</v>
      </c>
    </row>
    <row r="133" spans="1:45" ht="16.149999999999999" customHeight="1" x14ac:dyDescent="0.25">
      <c r="A133" s="112">
        <f t="shared" si="23"/>
        <v>43567</v>
      </c>
      <c r="B133" s="113"/>
      <c r="C133" s="113"/>
      <c r="D133" s="113"/>
      <c r="E133" s="113"/>
      <c r="F133" s="113"/>
      <c r="G133" s="114"/>
      <c r="H133" s="114"/>
      <c r="I133" s="114"/>
      <c r="J133" s="115"/>
      <c r="K133" s="115"/>
      <c r="L133" s="115"/>
      <c r="M133" s="116"/>
      <c r="N133" s="117">
        <f t="shared" si="19"/>
        <v>0</v>
      </c>
      <c r="O133" s="113"/>
      <c r="P133" s="113"/>
      <c r="Q133" s="117">
        <f t="shared" si="20"/>
        <v>0</v>
      </c>
      <c r="R133" s="119"/>
      <c r="S133" s="119"/>
      <c r="T133" s="120">
        <f t="shared" si="21"/>
        <v>43567</v>
      </c>
      <c r="U133" s="121"/>
      <c r="V133" s="122"/>
      <c r="W133" s="121"/>
      <c r="X133" s="122"/>
      <c r="Y133" s="121"/>
      <c r="Z133" s="122"/>
      <c r="AA133" s="121"/>
      <c r="AB133" s="122"/>
      <c r="AC133" s="121"/>
      <c r="AD133" s="122"/>
      <c r="AE133" s="121"/>
      <c r="AF133" s="122"/>
      <c r="AG133" s="122"/>
      <c r="AH133" s="122"/>
      <c r="AI133" s="121"/>
      <c r="AJ133" s="122"/>
      <c r="AK133" s="121"/>
      <c r="AL133" s="122"/>
      <c r="AM133" s="121"/>
      <c r="AN133" s="122"/>
      <c r="AO133" s="121"/>
      <c r="AP133" s="122"/>
      <c r="AQ133" s="123"/>
      <c r="AR133" s="122"/>
      <c r="AS133" s="125">
        <f t="shared" si="22"/>
        <v>0</v>
      </c>
    </row>
    <row r="134" spans="1:45" ht="16.149999999999999" customHeight="1" x14ac:dyDescent="0.25">
      <c r="A134" s="112">
        <f t="shared" si="23"/>
        <v>43568</v>
      </c>
      <c r="B134" s="113"/>
      <c r="C134" s="113"/>
      <c r="D134" s="113"/>
      <c r="E134" s="113"/>
      <c r="F134" s="113"/>
      <c r="G134" s="114"/>
      <c r="H134" s="114"/>
      <c r="I134" s="114"/>
      <c r="J134" s="115"/>
      <c r="K134" s="115"/>
      <c r="L134" s="115"/>
      <c r="M134" s="116"/>
      <c r="N134" s="117">
        <f t="shared" si="19"/>
        <v>0</v>
      </c>
      <c r="O134" s="113"/>
      <c r="P134" s="113"/>
      <c r="Q134" s="117">
        <f t="shared" si="20"/>
        <v>0</v>
      </c>
      <c r="R134" s="119"/>
      <c r="S134" s="119"/>
      <c r="T134" s="120">
        <f t="shared" si="21"/>
        <v>43568</v>
      </c>
      <c r="U134" s="121"/>
      <c r="V134" s="122"/>
      <c r="W134" s="121"/>
      <c r="X134" s="122"/>
      <c r="Y134" s="121"/>
      <c r="Z134" s="122"/>
      <c r="AA134" s="121"/>
      <c r="AB134" s="122"/>
      <c r="AC134" s="121"/>
      <c r="AD134" s="122"/>
      <c r="AE134" s="121"/>
      <c r="AF134" s="122"/>
      <c r="AG134" s="122"/>
      <c r="AH134" s="122"/>
      <c r="AI134" s="121"/>
      <c r="AJ134" s="122"/>
      <c r="AK134" s="121"/>
      <c r="AL134" s="122"/>
      <c r="AM134" s="121"/>
      <c r="AN134" s="122"/>
      <c r="AO134" s="121"/>
      <c r="AP134" s="122"/>
      <c r="AQ134" s="123"/>
      <c r="AR134" s="122"/>
      <c r="AS134" s="125">
        <f t="shared" si="22"/>
        <v>0</v>
      </c>
    </row>
    <row r="135" spans="1:45" ht="16.149999999999999" customHeight="1" x14ac:dyDescent="0.25">
      <c r="A135" s="112">
        <f t="shared" si="23"/>
        <v>43569</v>
      </c>
      <c r="B135" s="113"/>
      <c r="C135" s="113"/>
      <c r="D135" s="113"/>
      <c r="E135" s="113"/>
      <c r="F135" s="113"/>
      <c r="G135" s="114"/>
      <c r="H135" s="114"/>
      <c r="I135" s="114"/>
      <c r="J135" s="115"/>
      <c r="K135" s="115"/>
      <c r="L135" s="115"/>
      <c r="M135" s="116"/>
      <c r="N135" s="117">
        <f t="shared" si="19"/>
        <v>0</v>
      </c>
      <c r="O135" s="113"/>
      <c r="P135" s="113"/>
      <c r="Q135" s="117">
        <f t="shared" si="20"/>
        <v>0</v>
      </c>
      <c r="R135" s="119"/>
      <c r="S135" s="119"/>
      <c r="T135" s="120">
        <f t="shared" si="21"/>
        <v>43569</v>
      </c>
      <c r="U135" s="121"/>
      <c r="V135" s="122"/>
      <c r="W135" s="121"/>
      <c r="X135" s="122"/>
      <c r="Y135" s="121"/>
      <c r="Z135" s="122"/>
      <c r="AA135" s="121"/>
      <c r="AB135" s="122"/>
      <c r="AC135" s="121"/>
      <c r="AD135" s="122"/>
      <c r="AE135" s="121"/>
      <c r="AF135" s="122"/>
      <c r="AG135" s="122"/>
      <c r="AH135" s="122"/>
      <c r="AI135" s="121"/>
      <c r="AJ135" s="122"/>
      <c r="AK135" s="121"/>
      <c r="AL135" s="122"/>
      <c r="AM135" s="121"/>
      <c r="AN135" s="122"/>
      <c r="AO135" s="121"/>
      <c r="AP135" s="122"/>
      <c r="AQ135" s="123"/>
      <c r="AR135" s="122"/>
      <c r="AS135" s="125">
        <f t="shared" si="22"/>
        <v>0</v>
      </c>
    </row>
    <row r="136" spans="1:45" ht="16.149999999999999" customHeight="1" x14ac:dyDescent="0.25">
      <c r="A136" s="112">
        <f t="shared" si="23"/>
        <v>43570</v>
      </c>
      <c r="B136" s="113"/>
      <c r="C136" s="113"/>
      <c r="D136" s="113"/>
      <c r="E136" s="113"/>
      <c r="F136" s="113"/>
      <c r="G136" s="114"/>
      <c r="H136" s="114"/>
      <c r="I136" s="114"/>
      <c r="J136" s="115"/>
      <c r="K136" s="115"/>
      <c r="L136" s="115"/>
      <c r="M136" s="116"/>
      <c r="N136" s="117">
        <f t="shared" si="19"/>
        <v>0</v>
      </c>
      <c r="O136" s="113"/>
      <c r="P136" s="113"/>
      <c r="Q136" s="117">
        <f t="shared" si="20"/>
        <v>0</v>
      </c>
      <c r="R136" s="119"/>
      <c r="S136" s="119"/>
      <c r="T136" s="120">
        <f t="shared" si="21"/>
        <v>43570</v>
      </c>
      <c r="U136" s="121"/>
      <c r="V136" s="122"/>
      <c r="W136" s="121"/>
      <c r="X136" s="122"/>
      <c r="Y136" s="121"/>
      <c r="Z136" s="122"/>
      <c r="AA136" s="121"/>
      <c r="AB136" s="122"/>
      <c r="AC136" s="121"/>
      <c r="AD136" s="122"/>
      <c r="AE136" s="121"/>
      <c r="AF136" s="122"/>
      <c r="AG136" s="122"/>
      <c r="AH136" s="122"/>
      <c r="AI136" s="121"/>
      <c r="AJ136" s="122"/>
      <c r="AK136" s="121"/>
      <c r="AL136" s="122"/>
      <c r="AM136" s="121"/>
      <c r="AN136" s="122"/>
      <c r="AO136" s="121"/>
      <c r="AP136" s="122"/>
      <c r="AQ136" s="123"/>
      <c r="AR136" s="122"/>
      <c r="AS136" s="125">
        <f t="shared" si="22"/>
        <v>0</v>
      </c>
    </row>
    <row r="137" spans="1:45" ht="16.149999999999999" customHeight="1" x14ac:dyDescent="0.25">
      <c r="A137" s="112">
        <f t="shared" si="23"/>
        <v>43571</v>
      </c>
      <c r="B137" s="113"/>
      <c r="C137" s="113"/>
      <c r="D137" s="113"/>
      <c r="E137" s="113"/>
      <c r="F137" s="113"/>
      <c r="G137" s="114"/>
      <c r="H137" s="114"/>
      <c r="I137" s="114"/>
      <c r="J137" s="115"/>
      <c r="K137" s="115"/>
      <c r="L137" s="115"/>
      <c r="M137" s="116"/>
      <c r="N137" s="117">
        <f t="shared" si="19"/>
        <v>0</v>
      </c>
      <c r="O137" s="113"/>
      <c r="P137" s="113"/>
      <c r="Q137" s="117">
        <f t="shared" si="20"/>
        <v>0</v>
      </c>
      <c r="R137" s="119"/>
      <c r="S137" s="119"/>
      <c r="T137" s="120">
        <f t="shared" si="21"/>
        <v>43571</v>
      </c>
      <c r="U137" s="121"/>
      <c r="V137" s="122"/>
      <c r="W137" s="121"/>
      <c r="X137" s="122"/>
      <c r="Y137" s="121"/>
      <c r="Z137" s="122"/>
      <c r="AA137" s="121"/>
      <c r="AB137" s="122"/>
      <c r="AC137" s="121"/>
      <c r="AD137" s="122"/>
      <c r="AE137" s="121"/>
      <c r="AF137" s="122"/>
      <c r="AG137" s="122"/>
      <c r="AH137" s="122"/>
      <c r="AI137" s="121"/>
      <c r="AJ137" s="122"/>
      <c r="AK137" s="121"/>
      <c r="AL137" s="122"/>
      <c r="AM137" s="121"/>
      <c r="AN137" s="122"/>
      <c r="AO137" s="121"/>
      <c r="AP137" s="122"/>
      <c r="AQ137" s="123"/>
      <c r="AR137" s="122"/>
      <c r="AS137" s="125">
        <f t="shared" si="22"/>
        <v>0</v>
      </c>
    </row>
    <row r="138" spans="1:45" ht="16.149999999999999" customHeight="1" x14ac:dyDescent="0.25">
      <c r="A138" s="112">
        <f t="shared" si="23"/>
        <v>43572</v>
      </c>
      <c r="B138" s="113"/>
      <c r="C138" s="113"/>
      <c r="D138" s="113"/>
      <c r="E138" s="113"/>
      <c r="F138" s="113"/>
      <c r="G138" s="114"/>
      <c r="H138" s="114"/>
      <c r="I138" s="114"/>
      <c r="J138" s="115"/>
      <c r="K138" s="115"/>
      <c r="L138" s="115"/>
      <c r="M138" s="116"/>
      <c r="N138" s="117">
        <f t="shared" si="19"/>
        <v>0</v>
      </c>
      <c r="O138" s="113"/>
      <c r="P138" s="113"/>
      <c r="Q138" s="117">
        <f t="shared" si="20"/>
        <v>0</v>
      </c>
      <c r="R138" s="119"/>
      <c r="S138" s="119"/>
      <c r="T138" s="120">
        <f t="shared" si="21"/>
        <v>43572</v>
      </c>
      <c r="U138" s="121"/>
      <c r="V138" s="122"/>
      <c r="W138" s="121"/>
      <c r="X138" s="122"/>
      <c r="Y138" s="121"/>
      <c r="Z138" s="122"/>
      <c r="AA138" s="121"/>
      <c r="AB138" s="122"/>
      <c r="AC138" s="121"/>
      <c r="AD138" s="122"/>
      <c r="AE138" s="121"/>
      <c r="AF138" s="122"/>
      <c r="AG138" s="122"/>
      <c r="AH138" s="122"/>
      <c r="AI138" s="121"/>
      <c r="AJ138" s="122"/>
      <c r="AK138" s="121"/>
      <c r="AL138" s="122"/>
      <c r="AM138" s="121"/>
      <c r="AN138" s="122"/>
      <c r="AO138" s="121"/>
      <c r="AP138" s="122"/>
      <c r="AQ138" s="123"/>
      <c r="AR138" s="122"/>
      <c r="AS138" s="125">
        <f t="shared" si="22"/>
        <v>0</v>
      </c>
    </row>
    <row r="139" spans="1:45" ht="16.149999999999999" customHeight="1" x14ac:dyDescent="0.25">
      <c r="A139" s="112">
        <f t="shared" si="23"/>
        <v>43573</v>
      </c>
      <c r="B139" s="113"/>
      <c r="C139" s="113"/>
      <c r="D139" s="113"/>
      <c r="E139" s="113"/>
      <c r="F139" s="113"/>
      <c r="G139" s="114"/>
      <c r="H139" s="114"/>
      <c r="I139" s="114"/>
      <c r="J139" s="115"/>
      <c r="K139" s="115"/>
      <c r="L139" s="115"/>
      <c r="M139" s="116"/>
      <c r="N139" s="117">
        <f t="shared" si="19"/>
        <v>0</v>
      </c>
      <c r="O139" s="113"/>
      <c r="P139" s="113"/>
      <c r="Q139" s="117">
        <f t="shared" si="20"/>
        <v>0</v>
      </c>
      <c r="R139" s="119"/>
      <c r="S139" s="119"/>
      <c r="T139" s="120">
        <f t="shared" si="21"/>
        <v>43573</v>
      </c>
      <c r="U139" s="121"/>
      <c r="V139" s="122"/>
      <c r="W139" s="121"/>
      <c r="X139" s="122"/>
      <c r="Y139" s="121"/>
      <c r="Z139" s="122"/>
      <c r="AA139" s="121"/>
      <c r="AB139" s="122"/>
      <c r="AC139" s="121"/>
      <c r="AD139" s="122"/>
      <c r="AE139" s="121"/>
      <c r="AF139" s="122"/>
      <c r="AG139" s="122"/>
      <c r="AH139" s="122"/>
      <c r="AI139" s="121"/>
      <c r="AJ139" s="122"/>
      <c r="AK139" s="121"/>
      <c r="AL139" s="122"/>
      <c r="AM139" s="121"/>
      <c r="AN139" s="122"/>
      <c r="AO139" s="121"/>
      <c r="AP139" s="122"/>
      <c r="AQ139" s="123"/>
      <c r="AR139" s="122"/>
      <c r="AS139" s="125">
        <f t="shared" si="22"/>
        <v>0</v>
      </c>
    </row>
    <row r="140" spans="1:45" ht="16.149999999999999" customHeight="1" x14ac:dyDescent="0.25">
      <c r="A140" s="112">
        <f t="shared" si="23"/>
        <v>43574</v>
      </c>
      <c r="B140" s="113"/>
      <c r="C140" s="113"/>
      <c r="D140" s="113"/>
      <c r="E140" s="113"/>
      <c r="F140" s="113"/>
      <c r="G140" s="114"/>
      <c r="H140" s="114"/>
      <c r="I140" s="114"/>
      <c r="J140" s="115"/>
      <c r="K140" s="115"/>
      <c r="L140" s="115"/>
      <c r="M140" s="116"/>
      <c r="N140" s="117">
        <f t="shared" si="19"/>
        <v>0</v>
      </c>
      <c r="O140" s="113"/>
      <c r="P140" s="113"/>
      <c r="Q140" s="117">
        <f t="shared" si="20"/>
        <v>0</v>
      </c>
      <c r="R140" s="119"/>
      <c r="S140" s="119"/>
      <c r="T140" s="120">
        <f t="shared" si="21"/>
        <v>43574</v>
      </c>
      <c r="U140" s="121"/>
      <c r="V140" s="122"/>
      <c r="W140" s="121"/>
      <c r="X140" s="122"/>
      <c r="Y140" s="121"/>
      <c r="Z140" s="122"/>
      <c r="AA140" s="121"/>
      <c r="AB140" s="122"/>
      <c r="AC140" s="121"/>
      <c r="AD140" s="122"/>
      <c r="AE140" s="121"/>
      <c r="AF140" s="122"/>
      <c r="AG140" s="122"/>
      <c r="AH140" s="122"/>
      <c r="AI140" s="121"/>
      <c r="AJ140" s="122"/>
      <c r="AK140" s="121"/>
      <c r="AL140" s="122"/>
      <c r="AM140" s="121"/>
      <c r="AN140" s="122"/>
      <c r="AO140" s="121"/>
      <c r="AP140" s="122"/>
      <c r="AQ140" s="123"/>
      <c r="AR140" s="122"/>
      <c r="AS140" s="125">
        <f t="shared" si="22"/>
        <v>0</v>
      </c>
    </row>
    <row r="141" spans="1:45" ht="16.149999999999999" customHeight="1" x14ac:dyDescent="0.25">
      <c r="A141" s="112">
        <f t="shared" si="23"/>
        <v>43575</v>
      </c>
      <c r="B141" s="113"/>
      <c r="C141" s="113"/>
      <c r="D141" s="113"/>
      <c r="E141" s="113"/>
      <c r="F141" s="113"/>
      <c r="G141" s="114"/>
      <c r="H141" s="114"/>
      <c r="I141" s="114"/>
      <c r="J141" s="115"/>
      <c r="K141" s="115"/>
      <c r="L141" s="115"/>
      <c r="M141" s="116"/>
      <c r="N141" s="117">
        <f t="shared" si="19"/>
        <v>0</v>
      </c>
      <c r="O141" s="113"/>
      <c r="P141" s="113"/>
      <c r="Q141" s="117">
        <f t="shared" si="20"/>
        <v>0</v>
      </c>
      <c r="R141" s="119"/>
      <c r="S141" s="119"/>
      <c r="T141" s="120">
        <f t="shared" si="21"/>
        <v>43575</v>
      </c>
      <c r="U141" s="121"/>
      <c r="V141" s="122"/>
      <c r="W141" s="123"/>
      <c r="X141" s="122"/>
      <c r="Y141" s="121"/>
      <c r="Z141" s="122"/>
      <c r="AA141" s="123"/>
      <c r="AB141" s="122"/>
      <c r="AC141" s="121"/>
      <c r="AD141" s="122"/>
      <c r="AE141" s="123"/>
      <c r="AF141" s="122"/>
      <c r="AG141" s="122"/>
      <c r="AH141" s="122"/>
      <c r="AI141" s="121"/>
      <c r="AJ141" s="122"/>
      <c r="AK141" s="123"/>
      <c r="AL141" s="122"/>
      <c r="AM141" s="121"/>
      <c r="AN141" s="122"/>
      <c r="AO141" s="123"/>
      <c r="AP141" s="122"/>
      <c r="AQ141" s="123"/>
      <c r="AR141" s="122"/>
      <c r="AS141" s="125">
        <f t="shared" si="22"/>
        <v>0</v>
      </c>
    </row>
    <row r="142" spans="1:45" ht="16.149999999999999" customHeight="1" x14ac:dyDescent="0.25">
      <c r="A142" s="112">
        <f t="shared" si="23"/>
        <v>43576</v>
      </c>
      <c r="B142" s="113"/>
      <c r="C142" s="113"/>
      <c r="D142" s="113"/>
      <c r="E142" s="113"/>
      <c r="F142" s="113"/>
      <c r="G142" s="114"/>
      <c r="H142" s="114"/>
      <c r="I142" s="114"/>
      <c r="J142" s="115"/>
      <c r="K142" s="115"/>
      <c r="L142" s="115"/>
      <c r="M142" s="116"/>
      <c r="N142" s="117">
        <f t="shared" si="19"/>
        <v>0</v>
      </c>
      <c r="O142" s="113"/>
      <c r="P142" s="113"/>
      <c r="Q142" s="117">
        <f t="shared" si="20"/>
        <v>0</v>
      </c>
      <c r="R142" s="119"/>
      <c r="S142" s="119"/>
      <c r="T142" s="120">
        <f t="shared" si="21"/>
        <v>43576</v>
      </c>
      <c r="U142" s="121"/>
      <c r="V142" s="122"/>
      <c r="W142" s="121"/>
      <c r="X142" s="122"/>
      <c r="Y142" s="121"/>
      <c r="Z142" s="122"/>
      <c r="AA142" s="121"/>
      <c r="AB142" s="122"/>
      <c r="AC142" s="121"/>
      <c r="AD142" s="122"/>
      <c r="AE142" s="121"/>
      <c r="AF142" s="122"/>
      <c r="AG142" s="122"/>
      <c r="AH142" s="122"/>
      <c r="AI142" s="121"/>
      <c r="AJ142" s="122"/>
      <c r="AK142" s="121"/>
      <c r="AL142" s="122"/>
      <c r="AM142" s="121"/>
      <c r="AN142" s="122"/>
      <c r="AO142" s="121"/>
      <c r="AP142" s="122"/>
      <c r="AQ142" s="123"/>
      <c r="AR142" s="122"/>
      <c r="AS142" s="125">
        <f t="shared" si="22"/>
        <v>0</v>
      </c>
    </row>
    <row r="143" spans="1:45" ht="16.149999999999999" customHeight="1" x14ac:dyDescent="0.25">
      <c r="A143" s="112">
        <f t="shared" si="23"/>
        <v>43577</v>
      </c>
      <c r="B143" s="113"/>
      <c r="C143" s="113"/>
      <c r="D143" s="113"/>
      <c r="E143" s="113"/>
      <c r="F143" s="113"/>
      <c r="G143" s="114"/>
      <c r="H143" s="114"/>
      <c r="I143" s="114"/>
      <c r="J143" s="115"/>
      <c r="K143" s="115"/>
      <c r="L143" s="115"/>
      <c r="M143" s="116"/>
      <c r="N143" s="117">
        <f t="shared" si="19"/>
        <v>0</v>
      </c>
      <c r="O143" s="113"/>
      <c r="P143" s="113"/>
      <c r="Q143" s="117">
        <f t="shared" si="20"/>
        <v>0</v>
      </c>
      <c r="R143" s="119"/>
      <c r="S143" s="119"/>
      <c r="T143" s="120">
        <f t="shared" si="21"/>
        <v>43577</v>
      </c>
      <c r="U143" s="121"/>
      <c r="V143" s="122"/>
      <c r="W143" s="121"/>
      <c r="X143" s="122"/>
      <c r="Y143" s="121"/>
      <c r="Z143" s="122"/>
      <c r="AA143" s="121"/>
      <c r="AB143" s="122"/>
      <c r="AC143" s="121"/>
      <c r="AD143" s="122"/>
      <c r="AE143" s="121"/>
      <c r="AF143" s="122"/>
      <c r="AG143" s="122"/>
      <c r="AH143" s="122"/>
      <c r="AI143" s="121"/>
      <c r="AJ143" s="122"/>
      <c r="AK143" s="121"/>
      <c r="AL143" s="122"/>
      <c r="AM143" s="121"/>
      <c r="AN143" s="122"/>
      <c r="AO143" s="121"/>
      <c r="AP143" s="122"/>
      <c r="AQ143" s="123"/>
      <c r="AR143" s="122"/>
      <c r="AS143" s="125">
        <f t="shared" si="22"/>
        <v>0</v>
      </c>
    </row>
    <row r="144" spans="1:45" ht="16.149999999999999" customHeight="1" x14ac:dyDescent="0.25">
      <c r="A144" s="112">
        <f t="shared" si="23"/>
        <v>43578</v>
      </c>
      <c r="B144" s="113"/>
      <c r="C144" s="113"/>
      <c r="D144" s="113"/>
      <c r="E144" s="113"/>
      <c r="F144" s="113"/>
      <c r="G144" s="114"/>
      <c r="H144" s="114"/>
      <c r="I144" s="114"/>
      <c r="J144" s="115"/>
      <c r="K144" s="115"/>
      <c r="L144" s="115"/>
      <c r="M144" s="116"/>
      <c r="N144" s="117">
        <f t="shared" si="19"/>
        <v>0</v>
      </c>
      <c r="O144" s="113"/>
      <c r="P144" s="113"/>
      <c r="Q144" s="117">
        <f t="shared" si="20"/>
        <v>0</v>
      </c>
      <c r="R144" s="119"/>
      <c r="S144" s="119"/>
      <c r="T144" s="120">
        <f t="shared" si="21"/>
        <v>43578</v>
      </c>
      <c r="U144" s="121"/>
      <c r="V144" s="122"/>
      <c r="W144" s="121"/>
      <c r="X144" s="122"/>
      <c r="Y144" s="121"/>
      <c r="Z144" s="122"/>
      <c r="AA144" s="121"/>
      <c r="AB144" s="122"/>
      <c r="AC144" s="121"/>
      <c r="AD144" s="122"/>
      <c r="AE144" s="121"/>
      <c r="AF144" s="122"/>
      <c r="AG144" s="122"/>
      <c r="AH144" s="122"/>
      <c r="AI144" s="121"/>
      <c r="AJ144" s="122"/>
      <c r="AK144" s="121"/>
      <c r="AL144" s="122"/>
      <c r="AM144" s="121"/>
      <c r="AN144" s="122"/>
      <c r="AO144" s="121"/>
      <c r="AP144" s="122"/>
      <c r="AQ144" s="123"/>
      <c r="AR144" s="122"/>
      <c r="AS144" s="125">
        <f t="shared" si="22"/>
        <v>0</v>
      </c>
    </row>
    <row r="145" spans="1:50" ht="16.149999999999999" customHeight="1" x14ac:dyDescent="0.25">
      <c r="A145" s="112">
        <f t="shared" si="23"/>
        <v>43579</v>
      </c>
      <c r="B145" s="113"/>
      <c r="C145" s="113"/>
      <c r="D145" s="113"/>
      <c r="E145" s="113"/>
      <c r="F145" s="113"/>
      <c r="G145" s="114"/>
      <c r="H145" s="114"/>
      <c r="I145" s="114"/>
      <c r="J145" s="115"/>
      <c r="K145" s="115"/>
      <c r="L145" s="115"/>
      <c r="M145" s="116"/>
      <c r="N145" s="117">
        <f t="shared" si="19"/>
        <v>0</v>
      </c>
      <c r="O145" s="113"/>
      <c r="P145" s="113"/>
      <c r="Q145" s="117">
        <f t="shared" si="20"/>
        <v>0</v>
      </c>
      <c r="R145" s="119"/>
      <c r="S145" s="119"/>
      <c r="T145" s="120">
        <f t="shared" si="21"/>
        <v>43579</v>
      </c>
      <c r="U145" s="121"/>
      <c r="V145" s="122"/>
      <c r="W145" s="121"/>
      <c r="X145" s="122"/>
      <c r="Y145" s="121"/>
      <c r="Z145" s="122"/>
      <c r="AA145" s="121"/>
      <c r="AB145" s="122"/>
      <c r="AC145" s="121"/>
      <c r="AD145" s="122"/>
      <c r="AE145" s="121"/>
      <c r="AF145" s="122"/>
      <c r="AG145" s="122"/>
      <c r="AH145" s="122"/>
      <c r="AI145" s="121"/>
      <c r="AJ145" s="122"/>
      <c r="AK145" s="121"/>
      <c r="AL145" s="122"/>
      <c r="AM145" s="121"/>
      <c r="AN145" s="122"/>
      <c r="AO145" s="121"/>
      <c r="AP145" s="122"/>
      <c r="AQ145" s="123"/>
      <c r="AR145" s="122"/>
      <c r="AS145" s="125">
        <f t="shared" si="22"/>
        <v>0</v>
      </c>
      <c r="AX145" s="143"/>
    </row>
    <row r="146" spans="1:50" ht="16.149999999999999" customHeight="1" x14ac:dyDescent="0.25">
      <c r="A146" s="112">
        <f t="shared" si="23"/>
        <v>43580</v>
      </c>
      <c r="B146" s="113"/>
      <c r="C146" s="113"/>
      <c r="D146" s="113"/>
      <c r="E146" s="113"/>
      <c r="F146" s="113"/>
      <c r="G146" s="114"/>
      <c r="H146" s="114"/>
      <c r="I146" s="114"/>
      <c r="J146" s="115"/>
      <c r="K146" s="115"/>
      <c r="L146" s="115"/>
      <c r="M146" s="116"/>
      <c r="N146" s="117">
        <f t="shared" si="19"/>
        <v>0</v>
      </c>
      <c r="O146" s="113"/>
      <c r="P146" s="113"/>
      <c r="Q146" s="117">
        <f t="shared" si="20"/>
        <v>0</v>
      </c>
      <c r="R146" s="119"/>
      <c r="S146" s="119"/>
      <c r="T146" s="120">
        <f t="shared" si="21"/>
        <v>43580</v>
      </c>
      <c r="U146" s="121"/>
      <c r="V146" s="122"/>
      <c r="W146" s="121"/>
      <c r="X146" s="122"/>
      <c r="Y146" s="121"/>
      <c r="Z146" s="122"/>
      <c r="AA146" s="121"/>
      <c r="AB146" s="122"/>
      <c r="AC146" s="121"/>
      <c r="AD146" s="122"/>
      <c r="AE146" s="121"/>
      <c r="AF146" s="122"/>
      <c r="AG146" s="122"/>
      <c r="AH146" s="122"/>
      <c r="AI146" s="121"/>
      <c r="AJ146" s="122"/>
      <c r="AK146" s="121"/>
      <c r="AL146" s="122"/>
      <c r="AM146" s="121"/>
      <c r="AN146" s="122"/>
      <c r="AO146" s="121"/>
      <c r="AP146" s="122"/>
      <c r="AQ146" s="123"/>
      <c r="AR146" s="122"/>
      <c r="AS146" s="125">
        <f t="shared" si="22"/>
        <v>0</v>
      </c>
    </row>
    <row r="147" spans="1:50" ht="16.149999999999999" customHeight="1" x14ac:dyDescent="0.25">
      <c r="A147" s="112">
        <f t="shared" si="23"/>
        <v>43581</v>
      </c>
      <c r="B147" s="113"/>
      <c r="C147" s="113"/>
      <c r="D147" s="113"/>
      <c r="E147" s="113"/>
      <c r="F147" s="113"/>
      <c r="G147" s="114"/>
      <c r="H147" s="114"/>
      <c r="I147" s="114"/>
      <c r="J147" s="115"/>
      <c r="K147" s="115"/>
      <c r="L147" s="115"/>
      <c r="M147" s="116"/>
      <c r="N147" s="117">
        <f t="shared" si="19"/>
        <v>0</v>
      </c>
      <c r="O147" s="113"/>
      <c r="P147" s="113"/>
      <c r="Q147" s="117">
        <f t="shared" si="20"/>
        <v>0</v>
      </c>
      <c r="R147" s="119"/>
      <c r="S147" s="119"/>
      <c r="T147" s="120">
        <f t="shared" si="21"/>
        <v>43581</v>
      </c>
      <c r="U147" s="121"/>
      <c r="V147" s="122"/>
      <c r="W147" s="123"/>
      <c r="X147" s="122"/>
      <c r="Y147" s="121"/>
      <c r="Z147" s="122"/>
      <c r="AA147" s="121"/>
      <c r="AB147" s="122"/>
      <c r="AC147" s="121"/>
      <c r="AD147" s="122"/>
      <c r="AE147" s="121"/>
      <c r="AF147" s="122"/>
      <c r="AG147" s="122"/>
      <c r="AH147" s="122"/>
      <c r="AI147" s="121"/>
      <c r="AJ147" s="122"/>
      <c r="AK147" s="121"/>
      <c r="AL147" s="122"/>
      <c r="AM147" s="121"/>
      <c r="AN147" s="122"/>
      <c r="AO147" s="121"/>
      <c r="AP147" s="122"/>
      <c r="AQ147" s="123"/>
      <c r="AR147" s="122"/>
      <c r="AS147" s="125">
        <f t="shared" si="22"/>
        <v>0</v>
      </c>
    </row>
    <row r="148" spans="1:50" ht="16.149999999999999" customHeight="1" x14ac:dyDescent="0.25">
      <c r="A148" s="112">
        <f t="shared" si="23"/>
        <v>43582</v>
      </c>
      <c r="B148" s="113"/>
      <c r="C148" s="113"/>
      <c r="D148" s="113"/>
      <c r="E148" s="113"/>
      <c r="F148" s="113"/>
      <c r="G148" s="114"/>
      <c r="H148" s="114"/>
      <c r="I148" s="114"/>
      <c r="J148" s="115"/>
      <c r="K148" s="115"/>
      <c r="L148" s="115"/>
      <c r="M148" s="116"/>
      <c r="N148" s="117">
        <f t="shared" si="19"/>
        <v>0</v>
      </c>
      <c r="O148" s="113"/>
      <c r="P148" s="113"/>
      <c r="Q148" s="117">
        <f t="shared" si="20"/>
        <v>0</v>
      </c>
      <c r="R148" s="119"/>
      <c r="S148" s="119"/>
      <c r="T148" s="120">
        <f t="shared" si="21"/>
        <v>43582</v>
      </c>
      <c r="U148" s="121"/>
      <c r="V148" s="122"/>
      <c r="W148" s="121"/>
      <c r="X148" s="122"/>
      <c r="Y148" s="121"/>
      <c r="Z148" s="122"/>
      <c r="AA148" s="121"/>
      <c r="AB148" s="122"/>
      <c r="AC148" s="121"/>
      <c r="AD148" s="122"/>
      <c r="AE148" s="123"/>
      <c r="AF148" s="122"/>
      <c r="AG148" s="122"/>
      <c r="AH148" s="122"/>
      <c r="AI148" s="121"/>
      <c r="AJ148" s="122"/>
      <c r="AK148" s="121"/>
      <c r="AL148" s="122"/>
      <c r="AM148" s="121"/>
      <c r="AN148" s="122"/>
      <c r="AO148" s="121"/>
      <c r="AP148" s="122"/>
      <c r="AQ148" s="123"/>
      <c r="AR148" s="122"/>
      <c r="AS148" s="125">
        <f t="shared" si="22"/>
        <v>0</v>
      </c>
    </row>
    <row r="149" spans="1:50" ht="16.149999999999999" customHeight="1" x14ac:dyDescent="0.25">
      <c r="A149" s="112">
        <f t="shared" si="23"/>
        <v>43583</v>
      </c>
      <c r="B149" s="113"/>
      <c r="C149" s="113"/>
      <c r="D149" s="113"/>
      <c r="E149" s="113"/>
      <c r="F149" s="113"/>
      <c r="G149" s="114"/>
      <c r="H149" s="114"/>
      <c r="I149" s="114"/>
      <c r="J149" s="115"/>
      <c r="K149" s="115"/>
      <c r="L149" s="115"/>
      <c r="M149" s="116"/>
      <c r="N149" s="117">
        <f t="shared" si="19"/>
        <v>0</v>
      </c>
      <c r="O149" s="113"/>
      <c r="P149" s="113"/>
      <c r="Q149" s="117">
        <f t="shared" si="20"/>
        <v>0</v>
      </c>
      <c r="R149" s="119"/>
      <c r="S149" s="119"/>
      <c r="T149" s="120">
        <f t="shared" si="21"/>
        <v>43583</v>
      </c>
      <c r="U149" s="121"/>
      <c r="V149" s="122"/>
      <c r="W149" s="121"/>
      <c r="X149" s="122"/>
      <c r="Y149" s="121"/>
      <c r="Z149" s="122"/>
      <c r="AA149" s="121"/>
      <c r="AB149" s="122"/>
      <c r="AC149" s="121"/>
      <c r="AD149" s="122"/>
      <c r="AE149" s="123"/>
      <c r="AF149" s="122"/>
      <c r="AG149" s="122"/>
      <c r="AH149" s="122"/>
      <c r="AI149" s="121"/>
      <c r="AJ149" s="122"/>
      <c r="AK149" s="121"/>
      <c r="AL149" s="122"/>
      <c r="AM149" s="121"/>
      <c r="AN149" s="122"/>
      <c r="AO149" s="121"/>
      <c r="AP149" s="122"/>
      <c r="AQ149" s="123"/>
      <c r="AR149" s="122"/>
      <c r="AS149" s="125">
        <f t="shared" si="22"/>
        <v>0</v>
      </c>
    </row>
    <row r="150" spans="1:50" ht="16.149999999999999" customHeight="1" x14ac:dyDescent="0.25">
      <c r="A150" s="112">
        <f t="shared" si="23"/>
        <v>43584</v>
      </c>
      <c r="B150" s="113"/>
      <c r="C150" s="113"/>
      <c r="D150" s="113"/>
      <c r="E150" s="113"/>
      <c r="F150" s="113"/>
      <c r="G150" s="114"/>
      <c r="H150" s="114"/>
      <c r="I150" s="114"/>
      <c r="J150" s="115"/>
      <c r="K150" s="115"/>
      <c r="L150" s="115"/>
      <c r="M150" s="116"/>
      <c r="N150" s="117">
        <f t="shared" si="19"/>
        <v>0</v>
      </c>
      <c r="O150" s="113"/>
      <c r="P150" s="113"/>
      <c r="Q150" s="117">
        <f t="shared" si="20"/>
        <v>0</v>
      </c>
      <c r="R150" s="119"/>
      <c r="S150" s="119"/>
      <c r="T150" s="120">
        <f t="shared" si="21"/>
        <v>43584</v>
      </c>
      <c r="U150" s="121"/>
      <c r="V150" s="122"/>
      <c r="W150" s="121"/>
      <c r="X150" s="122"/>
      <c r="Y150" s="121"/>
      <c r="Z150" s="122"/>
      <c r="AA150" s="121"/>
      <c r="AB150" s="122"/>
      <c r="AC150" s="121"/>
      <c r="AD150" s="122"/>
      <c r="AE150" s="123"/>
      <c r="AF150" s="122"/>
      <c r="AG150" s="122"/>
      <c r="AH150" s="122"/>
      <c r="AI150" s="121"/>
      <c r="AJ150" s="122"/>
      <c r="AK150" s="121"/>
      <c r="AL150" s="122"/>
      <c r="AM150" s="121"/>
      <c r="AN150" s="122"/>
      <c r="AO150" s="121"/>
      <c r="AP150" s="122"/>
      <c r="AQ150" s="123"/>
      <c r="AR150" s="122"/>
      <c r="AS150" s="125">
        <f t="shared" si="22"/>
        <v>0</v>
      </c>
    </row>
    <row r="151" spans="1:50" ht="16.149999999999999" customHeight="1" x14ac:dyDescent="0.25">
      <c r="A151" s="112">
        <f t="shared" si="23"/>
        <v>43585</v>
      </c>
      <c r="B151" s="113"/>
      <c r="C151" s="113"/>
      <c r="D151" s="113"/>
      <c r="E151" s="113"/>
      <c r="F151" s="113"/>
      <c r="G151" s="114"/>
      <c r="H151" s="114"/>
      <c r="I151" s="114"/>
      <c r="J151" s="115"/>
      <c r="K151" s="115"/>
      <c r="L151" s="115"/>
      <c r="M151" s="116"/>
      <c r="N151" s="117">
        <f t="shared" si="19"/>
        <v>0</v>
      </c>
      <c r="O151" s="113"/>
      <c r="P151" s="113"/>
      <c r="Q151" s="117">
        <f t="shared" si="20"/>
        <v>0</v>
      </c>
      <c r="R151" s="119"/>
      <c r="S151" s="119"/>
      <c r="T151" s="120">
        <f t="shared" si="21"/>
        <v>43585</v>
      </c>
      <c r="U151" s="121"/>
      <c r="V151" s="122"/>
      <c r="W151" s="123"/>
      <c r="X151" s="122"/>
      <c r="Y151" s="121"/>
      <c r="Z151" s="122"/>
      <c r="AA151" s="123"/>
      <c r="AB151" s="122"/>
      <c r="AC151" s="121"/>
      <c r="AD151" s="122"/>
      <c r="AE151" s="123"/>
      <c r="AF151" s="122"/>
      <c r="AG151" s="122"/>
      <c r="AH151" s="122"/>
      <c r="AI151" s="121"/>
      <c r="AJ151" s="122"/>
      <c r="AK151" s="123"/>
      <c r="AL151" s="122"/>
      <c r="AM151" s="123"/>
      <c r="AN151" s="122"/>
      <c r="AO151" s="123"/>
      <c r="AP151" s="122"/>
      <c r="AQ151" s="123"/>
      <c r="AR151" s="122"/>
      <c r="AS151" s="125">
        <f t="shared" si="22"/>
        <v>0</v>
      </c>
    </row>
    <row r="152" spans="1:50" ht="16.149999999999999" customHeight="1" x14ac:dyDescent="0.25">
      <c r="A152" s="138"/>
      <c r="B152" s="113"/>
      <c r="C152" s="113"/>
      <c r="D152" s="113"/>
      <c r="E152" s="113"/>
      <c r="F152" s="113"/>
      <c r="G152" s="114"/>
      <c r="H152" s="114"/>
      <c r="I152" s="114"/>
      <c r="J152" s="115"/>
      <c r="K152" s="115"/>
      <c r="L152" s="115"/>
      <c r="M152" s="116"/>
      <c r="N152" s="117"/>
      <c r="O152" s="113"/>
      <c r="P152" s="113"/>
      <c r="Q152" s="117">
        <f t="shared" si="20"/>
        <v>0</v>
      </c>
      <c r="R152" s="119"/>
      <c r="S152" s="119"/>
      <c r="T152" s="120"/>
      <c r="U152" s="121"/>
      <c r="V152" s="122"/>
      <c r="W152" s="121"/>
      <c r="X152" s="122"/>
      <c r="Y152" s="121"/>
      <c r="Z152" s="122"/>
      <c r="AA152" s="121"/>
      <c r="AB152" s="122"/>
      <c r="AC152" s="121"/>
      <c r="AD152" s="122"/>
      <c r="AE152" s="121"/>
      <c r="AF152" s="122"/>
      <c r="AG152" s="122"/>
      <c r="AH152" s="122"/>
      <c r="AI152" s="121"/>
      <c r="AJ152" s="122"/>
      <c r="AK152" s="121"/>
      <c r="AL152" s="122"/>
      <c r="AM152" s="121"/>
      <c r="AN152" s="122"/>
      <c r="AO152" s="121"/>
      <c r="AP152" s="122"/>
      <c r="AQ152" s="123"/>
      <c r="AR152" s="122"/>
      <c r="AS152" s="125">
        <f t="shared" si="22"/>
        <v>0</v>
      </c>
    </row>
    <row r="153" spans="1:50" x14ac:dyDescent="0.25">
      <c r="B153" s="128">
        <f t="shared" ref="B153:S153" si="24">SUM(B122:B152)</f>
        <v>0</v>
      </c>
      <c r="C153" s="128">
        <f t="shared" si="24"/>
        <v>0</v>
      </c>
      <c r="D153" s="128">
        <f t="shared" si="24"/>
        <v>0</v>
      </c>
      <c r="E153" s="128">
        <f t="shared" si="24"/>
        <v>0</v>
      </c>
      <c r="F153" s="128">
        <f t="shared" si="24"/>
        <v>0</v>
      </c>
      <c r="G153" s="128">
        <f t="shared" si="24"/>
        <v>0</v>
      </c>
      <c r="H153" s="128">
        <f t="shared" si="24"/>
        <v>0</v>
      </c>
      <c r="I153" s="128">
        <f t="shared" si="24"/>
        <v>0</v>
      </c>
      <c r="J153" s="71">
        <f t="shared" si="24"/>
        <v>0</v>
      </c>
      <c r="K153" s="128">
        <f t="shared" si="24"/>
        <v>0</v>
      </c>
      <c r="L153" s="128">
        <f t="shared" si="24"/>
        <v>0</v>
      </c>
      <c r="M153" s="128">
        <f t="shared" si="24"/>
        <v>0</v>
      </c>
      <c r="N153" s="128">
        <f t="shared" si="24"/>
        <v>0</v>
      </c>
      <c r="O153" s="128">
        <f t="shared" si="24"/>
        <v>0</v>
      </c>
      <c r="P153" s="128">
        <f t="shared" si="24"/>
        <v>0</v>
      </c>
      <c r="Q153" s="128">
        <f t="shared" si="24"/>
        <v>0</v>
      </c>
      <c r="R153" s="128">
        <f t="shared" si="24"/>
        <v>0</v>
      </c>
      <c r="S153" s="128">
        <f t="shared" si="24"/>
        <v>0</v>
      </c>
      <c r="U153" s="144"/>
      <c r="V153" s="144">
        <f>SUM(V122:V152)</f>
        <v>0</v>
      </c>
      <c r="W153" s="144"/>
      <c r="X153" s="144">
        <f>SUM(X122:X152)</f>
        <v>0</v>
      </c>
      <c r="Y153" s="144"/>
      <c r="Z153" s="144">
        <f>SUM(Z122:Z152)</f>
        <v>0</v>
      </c>
      <c r="AA153" s="144"/>
      <c r="AB153" s="144">
        <f>SUM(AB122:AB152)</f>
        <v>0</v>
      </c>
      <c r="AC153" s="144"/>
      <c r="AD153" s="144">
        <f>SUM(AD122:AD152)</f>
        <v>0</v>
      </c>
      <c r="AE153" s="144"/>
      <c r="AF153" s="144">
        <f>SUM(AF122:AF152)</f>
        <v>0</v>
      </c>
      <c r="AG153" s="144"/>
      <c r="AH153" s="144"/>
      <c r="AI153" s="144"/>
      <c r="AJ153" s="144">
        <f>SUM(AJ122:AJ152)</f>
        <v>0</v>
      </c>
      <c r="AK153" s="145"/>
      <c r="AL153" s="144">
        <f>SUM(AL122:AL152)</f>
        <v>0</v>
      </c>
      <c r="AM153" s="144"/>
      <c r="AN153" s="144">
        <f>SUM(AN122:AN152)</f>
        <v>0</v>
      </c>
      <c r="AO153" s="144"/>
      <c r="AP153" s="144">
        <f>SUM(AP122:AP152)</f>
        <v>0</v>
      </c>
      <c r="AQ153" s="144"/>
      <c r="AR153" s="144">
        <f>SUM(AR122:AR152)</f>
        <v>0</v>
      </c>
      <c r="AS153" s="141">
        <f>SUM(AS122:AS152)</f>
        <v>0</v>
      </c>
    </row>
    <row r="154" spans="1:50" x14ac:dyDescent="0.25">
      <c r="N154" s="130"/>
      <c r="Q154" s="130"/>
    </row>
    <row r="155" spans="1:50" x14ac:dyDescent="0.25">
      <c r="C155" s="131"/>
      <c r="F155" s="131"/>
      <c r="I155" s="132"/>
    </row>
    <row r="156" spans="1:50" x14ac:dyDescent="0.25">
      <c r="I156" s="132"/>
      <c r="R156" s="71"/>
      <c r="S156" s="71"/>
    </row>
    <row r="158" spans="1:50" ht="16.149999999999999" customHeight="1" x14ac:dyDescent="0.25">
      <c r="A158" s="562" t="s">
        <v>40</v>
      </c>
      <c r="B158" s="563"/>
      <c r="C158" s="563"/>
      <c r="D158" s="563"/>
      <c r="E158" s="563"/>
      <c r="F158" s="563"/>
      <c r="G158" s="563"/>
      <c r="H158" s="563"/>
      <c r="I158" s="563"/>
      <c r="J158" s="564"/>
      <c r="K158" s="564"/>
      <c r="L158" s="564"/>
      <c r="M158" s="80"/>
      <c r="N158" s="79"/>
      <c r="O158" s="565"/>
      <c r="P158" s="560"/>
      <c r="Q158" s="560"/>
      <c r="R158" s="560"/>
      <c r="S158" s="560"/>
      <c r="U158" s="559" t="str">
        <f>A158</f>
        <v>MAI 2019</v>
      </c>
      <c r="V158" s="560"/>
      <c r="W158" s="560"/>
      <c r="X158" s="560"/>
      <c r="Y158" s="560"/>
      <c r="Z158" s="560"/>
      <c r="AA158" s="560"/>
      <c r="AB158" s="559" t="str">
        <f>A158</f>
        <v>MAI 2019</v>
      </c>
      <c r="AC158" s="560"/>
      <c r="AD158" s="560"/>
      <c r="AE158" s="560"/>
      <c r="AF158" s="560"/>
      <c r="AG158" s="560"/>
      <c r="AH158" s="560"/>
      <c r="AI158" s="560"/>
      <c r="AJ158" s="560"/>
      <c r="AK158" s="559" t="str">
        <f>A158</f>
        <v>MAI 2019</v>
      </c>
      <c r="AL158" s="560"/>
      <c r="AM158" s="560"/>
      <c r="AN158" s="560"/>
      <c r="AO158" s="560"/>
      <c r="AP158" s="560"/>
      <c r="AQ158" s="560"/>
    </row>
    <row r="159" spans="1:50" ht="16.149999999999999" customHeight="1" x14ac:dyDescent="0.25">
      <c r="A159" s="81"/>
      <c r="B159" s="81"/>
      <c r="C159" s="81"/>
      <c r="D159" s="81"/>
      <c r="E159" s="81"/>
      <c r="F159" s="81"/>
      <c r="G159" s="81"/>
      <c r="H159" s="81"/>
      <c r="I159" s="554"/>
      <c r="J159" s="554"/>
      <c r="K159" s="554"/>
      <c r="L159" s="554"/>
      <c r="M159" s="133"/>
      <c r="N159" s="134"/>
      <c r="O159" s="135"/>
      <c r="P159" s="134"/>
      <c r="Q159" s="134"/>
      <c r="R159" s="553" t="s">
        <v>2</v>
      </c>
      <c r="S159" s="554"/>
      <c r="T159" s="135" t="s">
        <v>3</v>
      </c>
      <c r="U159" s="551" t="str">
        <f>U3</f>
        <v>Agedi</v>
      </c>
      <c r="V159" s="552"/>
      <c r="W159" s="551" t="str">
        <f>W3</f>
        <v>Saf</v>
      </c>
      <c r="X159" s="552"/>
      <c r="Y159" s="551" t="str">
        <f>Y3</f>
        <v>Midi Libre</v>
      </c>
      <c r="Z159" s="552"/>
      <c r="AA159" s="551" t="str">
        <f>AA3</f>
        <v>Loto</v>
      </c>
      <c r="AB159" s="552"/>
      <c r="AC159" s="551" t="str">
        <f>AC3</f>
        <v>Altadis</v>
      </c>
      <c r="AD159" s="552"/>
      <c r="AE159" s="551" t="str">
        <f>AE3</f>
        <v>Crédit agricole</v>
      </c>
      <c r="AF159" s="552"/>
      <c r="AG159" s="555" t="s">
        <v>10</v>
      </c>
      <c r="AH159" s="556"/>
      <c r="AI159" s="551" t="str">
        <f>AI3</f>
        <v>charges locatives</v>
      </c>
      <c r="AJ159" s="552"/>
      <c r="AK159" s="551" t="str">
        <f>AK3</f>
        <v>Poste TCN TF PVA</v>
      </c>
      <c r="AL159" s="552"/>
      <c r="AM159" s="551" t="str">
        <f>AM3</f>
        <v>GSA/NVX FR</v>
      </c>
      <c r="AN159" s="552"/>
      <c r="AO159" s="551" t="str">
        <f>AO3</f>
        <v>Charge</v>
      </c>
      <c r="AP159" s="552"/>
      <c r="AQ159" s="551" t="str">
        <f>AQ3</f>
        <v>Divers</v>
      </c>
      <c r="AR159" s="552"/>
      <c r="AS159" s="83" t="s">
        <v>16</v>
      </c>
    </row>
    <row r="160" spans="1:50" ht="16.149999999999999" customHeight="1" x14ac:dyDescent="0.25">
      <c r="A160" s="84"/>
      <c r="B160" s="85" t="s">
        <v>17</v>
      </c>
      <c r="C160" s="86" t="s">
        <v>18</v>
      </c>
      <c r="D160" s="86" t="s">
        <v>19</v>
      </c>
      <c r="E160" s="87" t="s">
        <v>20</v>
      </c>
      <c r="F160" s="87" t="s">
        <v>21</v>
      </c>
      <c r="G160" s="86" t="s">
        <v>22</v>
      </c>
      <c r="H160" s="86" t="s">
        <v>23</v>
      </c>
      <c r="I160" s="557" t="s">
        <v>24</v>
      </c>
      <c r="J160" s="558"/>
      <c r="K160" s="88" t="s">
        <v>25</v>
      </c>
      <c r="L160" s="88" t="s">
        <v>26</v>
      </c>
      <c r="M160" s="89" t="s">
        <v>27</v>
      </c>
      <c r="N160" s="90" t="s">
        <v>28</v>
      </c>
      <c r="O160" s="90" t="s">
        <v>29</v>
      </c>
      <c r="P160" s="90" t="s">
        <v>30</v>
      </c>
      <c r="Q160" s="91" t="s">
        <v>16</v>
      </c>
      <c r="R160" s="85" t="s">
        <v>32</v>
      </c>
      <c r="S160" s="91" t="s">
        <v>33</v>
      </c>
      <c r="T160" s="136"/>
      <c r="U160" s="93" t="s">
        <v>34</v>
      </c>
      <c r="V160" s="94"/>
      <c r="W160" s="95" t="s">
        <v>34</v>
      </c>
      <c r="X160" s="96"/>
      <c r="Y160" s="95" t="s">
        <v>34</v>
      </c>
      <c r="Z160" s="96"/>
      <c r="AA160" s="95" t="s">
        <v>34</v>
      </c>
      <c r="AB160" s="96"/>
      <c r="AC160" s="95" t="s">
        <v>34</v>
      </c>
      <c r="AD160" s="96"/>
      <c r="AE160" s="95" t="s">
        <v>34</v>
      </c>
      <c r="AF160" s="96"/>
      <c r="AG160" s="95" t="s">
        <v>34</v>
      </c>
      <c r="AH160" s="97"/>
      <c r="AI160" s="95" t="s">
        <v>34</v>
      </c>
      <c r="AJ160" s="96"/>
      <c r="AK160" s="98" t="s">
        <v>34</v>
      </c>
      <c r="AL160" s="94"/>
      <c r="AM160" s="95" t="s">
        <v>34</v>
      </c>
      <c r="AN160" s="94"/>
      <c r="AO160" s="95" t="s">
        <v>34</v>
      </c>
      <c r="AP160" s="94"/>
      <c r="AQ160" s="95" t="s">
        <v>34</v>
      </c>
      <c r="AR160" s="94"/>
      <c r="AS160" s="99"/>
    </row>
    <row r="161" spans="1:45" ht="16.149999999999999" customHeight="1" x14ac:dyDescent="0.25">
      <c r="A161" s="100">
        <f>A151+1</f>
        <v>43586</v>
      </c>
      <c r="B161" s="106"/>
      <c r="C161" s="106"/>
      <c r="D161" s="106"/>
      <c r="E161" s="106"/>
      <c r="F161" s="106"/>
      <c r="G161" s="102"/>
      <c r="H161" s="102"/>
      <c r="I161" s="102"/>
      <c r="J161" s="103"/>
      <c r="K161" s="103"/>
      <c r="L161" s="103"/>
      <c r="M161" s="104"/>
      <c r="N161" s="105"/>
      <c r="O161" s="106"/>
      <c r="P161" s="106"/>
      <c r="Q161" s="105"/>
      <c r="R161" s="106"/>
      <c r="S161" s="106"/>
      <c r="T161" s="107">
        <f t="shared" ref="T161:T191" si="25">A161</f>
        <v>43586</v>
      </c>
      <c r="U161" s="146"/>
      <c r="V161" s="147"/>
      <c r="W161" s="148"/>
      <c r="X161" s="149"/>
      <c r="Y161" s="148"/>
      <c r="Z161" s="149"/>
      <c r="AA161" s="148"/>
      <c r="AB161" s="147"/>
      <c r="AC161" s="148"/>
      <c r="AD161" s="149"/>
      <c r="AE161" s="148"/>
      <c r="AF161" s="149"/>
      <c r="AG161" s="149"/>
      <c r="AH161" s="149"/>
      <c r="AI161" s="148"/>
      <c r="AJ161" s="149"/>
      <c r="AK161" s="150"/>
      <c r="AL161" s="149"/>
      <c r="AM161" s="148"/>
      <c r="AN161" s="149"/>
      <c r="AO161" s="148"/>
      <c r="AP161" s="149"/>
      <c r="AQ161" s="148"/>
      <c r="AR161" s="149"/>
      <c r="AS161" s="106">
        <f>V161+X161+Z161+AB161+AD161+AF161+AJ161+AL161+AN161+AP161+AR161</f>
        <v>0</v>
      </c>
    </row>
    <row r="162" spans="1:45" ht="16.149999999999999" customHeight="1" x14ac:dyDescent="0.25">
      <c r="A162" s="112">
        <f t="shared" ref="A162:A191" si="26">A161+1</f>
        <v>43587</v>
      </c>
      <c r="B162" s="113"/>
      <c r="C162" s="113"/>
      <c r="D162" s="113"/>
      <c r="E162" s="113"/>
      <c r="F162" s="113"/>
      <c r="G162" s="114"/>
      <c r="H162" s="114"/>
      <c r="I162" s="114"/>
      <c r="J162" s="115"/>
      <c r="K162" s="115"/>
      <c r="L162" s="115"/>
      <c r="M162" s="116"/>
      <c r="N162" s="117">
        <f t="shared" ref="N162:N191" si="27">B162+C162+D162+F162+G162+H162+I162+K162-L162+M162+E162</f>
        <v>0</v>
      </c>
      <c r="O162" s="113"/>
      <c r="P162" s="113"/>
      <c r="Q162" s="117">
        <f t="shared" ref="Q162:Q191" si="28">N162+O162-P162</f>
        <v>0</v>
      </c>
      <c r="R162" s="119"/>
      <c r="S162" s="119"/>
      <c r="T162" s="120">
        <f t="shared" si="25"/>
        <v>43587</v>
      </c>
      <c r="U162" s="121"/>
      <c r="V162" s="122"/>
      <c r="W162" s="123"/>
      <c r="X162" s="122"/>
      <c r="Y162" s="121"/>
      <c r="Z162" s="122"/>
      <c r="AA162" s="123"/>
      <c r="AB162" s="122"/>
      <c r="AC162" s="121"/>
      <c r="AD162" s="122"/>
      <c r="AE162" s="123"/>
      <c r="AF162" s="122"/>
      <c r="AG162" s="124"/>
      <c r="AH162" s="122"/>
      <c r="AI162" s="123"/>
      <c r="AJ162" s="122"/>
      <c r="AK162" s="123"/>
      <c r="AL162" s="122"/>
      <c r="AM162" s="121"/>
      <c r="AN162" s="122"/>
      <c r="AO162" s="123"/>
      <c r="AP162" s="122"/>
      <c r="AQ162" s="123"/>
      <c r="AR162" s="122"/>
      <c r="AS162" s="125">
        <f t="shared" ref="AS162:AS191" si="29">V162+X162+Z162+AB162+AD162+AF162+AJ162+AL162+AN162+AP162+AR162+AH162</f>
        <v>0</v>
      </c>
    </row>
    <row r="163" spans="1:45" ht="16.149999999999999" customHeight="1" x14ac:dyDescent="0.25">
      <c r="A163" s="112">
        <f t="shared" si="26"/>
        <v>43588</v>
      </c>
      <c r="B163" s="113"/>
      <c r="C163" s="113"/>
      <c r="D163" s="113"/>
      <c r="E163" s="113"/>
      <c r="F163" s="113"/>
      <c r="G163" s="114"/>
      <c r="H163" s="114"/>
      <c r="I163" s="114"/>
      <c r="J163" s="115"/>
      <c r="K163" s="115"/>
      <c r="L163" s="115"/>
      <c r="M163" s="116"/>
      <c r="N163" s="117">
        <f t="shared" si="27"/>
        <v>0</v>
      </c>
      <c r="O163" s="113"/>
      <c r="P163" s="113"/>
      <c r="Q163" s="117">
        <f t="shared" si="28"/>
        <v>0</v>
      </c>
      <c r="R163" s="119"/>
      <c r="S163" s="119"/>
      <c r="T163" s="120">
        <f t="shared" si="25"/>
        <v>43588</v>
      </c>
      <c r="U163" s="121"/>
      <c r="V163" s="122"/>
      <c r="W163" s="123"/>
      <c r="X163" s="122"/>
      <c r="Y163" s="121"/>
      <c r="Z163" s="122"/>
      <c r="AA163" s="123"/>
      <c r="AB163" s="122"/>
      <c r="AC163" s="121"/>
      <c r="AD163" s="122"/>
      <c r="AE163" s="123"/>
      <c r="AF163" s="122"/>
      <c r="AG163" s="124"/>
      <c r="AH163" s="122"/>
      <c r="AI163" s="121"/>
      <c r="AJ163" s="122"/>
      <c r="AK163" s="123"/>
      <c r="AL163" s="122"/>
      <c r="AM163" s="121"/>
      <c r="AN163" s="122"/>
      <c r="AO163" s="121"/>
      <c r="AP163" s="122"/>
      <c r="AQ163" s="123"/>
      <c r="AR163" s="122"/>
      <c r="AS163" s="125">
        <f t="shared" si="29"/>
        <v>0</v>
      </c>
    </row>
    <row r="164" spans="1:45" ht="16.149999999999999" customHeight="1" x14ac:dyDescent="0.25">
      <c r="A164" s="112">
        <f t="shared" si="26"/>
        <v>43589</v>
      </c>
      <c r="B164" s="113"/>
      <c r="C164" s="113"/>
      <c r="D164" s="113"/>
      <c r="E164" s="113"/>
      <c r="F164" s="113"/>
      <c r="G164" s="114"/>
      <c r="H164" s="114"/>
      <c r="I164" s="114"/>
      <c r="J164" s="115"/>
      <c r="K164" s="115"/>
      <c r="L164" s="115"/>
      <c r="M164" s="116"/>
      <c r="N164" s="117">
        <f t="shared" si="27"/>
        <v>0</v>
      </c>
      <c r="O164" s="113"/>
      <c r="P164" s="113"/>
      <c r="Q164" s="117">
        <f t="shared" si="28"/>
        <v>0</v>
      </c>
      <c r="R164" s="119"/>
      <c r="S164" s="119"/>
      <c r="T164" s="120">
        <f t="shared" si="25"/>
        <v>43589</v>
      </c>
      <c r="U164" s="121"/>
      <c r="V164" s="122"/>
      <c r="W164" s="123"/>
      <c r="X164" s="122"/>
      <c r="Y164" s="121"/>
      <c r="Z164" s="122"/>
      <c r="AA164" s="123"/>
      <c r="AB164" s="122"/>
      <c r="AC164" s="121"/>
      <c r="AD164" s="122"/>
      <c r="AE164" s="123"/>
      <c r="AF164" s="122"/>
      <c r="AG164" s="122"/>
      <c r="AH164" s="122"/>
      <c r="AI164" s="121"/>
      <c r="AJ164" s="122"/>
      <c r="AK164" s="123"/>
      <c r="AL164" s="122"/>
      <c r="AM164" s="121"/>
      <c r="AN164" s="122"/>
      <c r="AO164" s="123"/>
      <c r="AP164" s="122"/>
      <c r="AQ164" s="123"/>
      <c r="AR164" s="122"/>
      <c r="AS164" s="125">
        <f t="shared" si="29"/>
        <v>0</v>
      </c>
    </row>
    <row r="165" spans="1:45" ht="16.149999999999999" customHeight="1" x14ac:dyDescent="0.25">
      <c r="A165" s="112">
        <f t="shared" si="26"/>
        <v>43590</v>
      </c>
      <c r="B165" s="113"/>
      <c r="C165" s="113"/>
      <c r="D165" s="113"/>
      <c r="E165" s="113"/>
      <c r="F165" s="113"/>
      <c r="G165" s="114"/>
      <c r="H165" s="114"/>
      <c r="I165" s="114"/>
      <c r="J165" s="115"/>
      <c r="K165" s="115"/>
      <c r="L165" s="115"/>
      <c r="M165" s="116"/>
      <c r="N165" s="117">
        <f t="shared" si="27"/>
        <v>0</v>
      </c>
      <c r="O165" s="113"/>
      <c r="P165" s="113"/>
      <c r="Q165" s="117">
        <f t="shared" si="28"/>
        <v>0</v>
      </c>
      <c r="R165" s="119"/>
      <c r="S165" s="119"/>
      <c r="T165" s="120">
        <f t="shared" si="25"/>
        <v>43590</v>
      </c>
      <c r="U165" s="121"/>
      <c r="V165" s="122"/>
      <c r="W165" s="123"/>
      <c r="X165" s="122"/>
      <c r="Y165" s="121"/>
      <c r="Z165" s="122"/>
      <c r="AA165" s="121"/>
      <c r="AB165" s="122"/>
      <c r="AC165" s="121"/>
      <c r="AD165" s="122"/>
      <c r="AE165" s="123"/>
      <c r="AF165" s="122"/>
      <c r="AG165" s="122"/>
      <c r="AH165" s="122"/>
      <c r="AI165" s="121"/>
      <c r="AJ165" s="122"/>
      <c r="AK165" s="121"/>
      <c r="AL165" s="122"/>
      <c r="AM165" s="121"/>
      <c r="AN165" s="122"/>
      <c r="AO165" s="121"/>
      <c r="AP165" s="122"/>
      <c r="AQ165" s="123"/>
      <c r="AR165" s="122"/>
      <c r="AS165" s="125">
        <f t="shared" si="29"/>
        <v>0</v>
      </c>
    </row>
    <row r="166" spans="1:45" ht="16.149999999999999" customHeight="1" x14ac:dyDescent="0.25">
      <c r="A166" s="112">
        <f t="shared" si="26"/>
        <v>43591</v>
      </c>
      <c r="B166" s="113"/>
      <c r="C166" s="113"/>
      <c r="D166" s="113"/>
      <c r="E166" s="113"/>
      <c r="F166" s="113"/>
      <c r="G166" s="114"/>
      <c r="H166" s="114"/>
      <c r="I166" s="114"/>
      <c r="J166" s="115"/>
      <c r="K166" s="115"/>
      <c r="L166" s="115"/>
      <c r="M166" s="116"/>
      <c r="N166" s="117">
        <f t="shared" si="27"/>
        <v>0</v>
      </c>
      <c r="O166" s="113"/>
      <c r="P166" s="113"/>
      <c r="Q166" s="117">
        <f t="shared" si="28"/>
        <v>0</v>
      </c>
      <c r="R166" s="119"/>
      <c r="S166" s="119"/>
      <c r="T166" s="120">
        <f t="shared" si="25"/>
        <v>43591</v>
      </c>
      <c r="U166" s="121"/>
      <c r="V166" s="122"/>
      <c r="W166" s="121"/>
      <c r="X166" s="122"/>
      <c r="Y166" s="121"/>
      <c r="Z166" s="122"/>
      <c r="AA166" s="121"/>
      <c r="AB166" s="122"/>
      <c r="AC166" s="121"/>
      <c r="AD166" s="122"/>
      <c r="AE166" s="123"/>
      <c r="AF166" s="122"/>
      <c r="AG166" s="122"/>
      <c r="AH166" s="122"/>
      <c r="AI166" s="121"/>
      <c r="AJ166" s="122"/>
      <c r="AK166" s="121"/>
      <c r="AL166" s="122"/>
      <c r="AM166" s="121"/>
      <c r="AN166" s="122"/>
      <c r="AO166" s="121"/>
      <c r="AP166" s="122"/>
      <c r="AQ166" s="123"/>
      <c r="AR166" s="122"/>
      <c r="AS166" s="125">
        <f t="shared" si="29"/>
        <v>0</v>
      </c>
    </row>
    <row r="167" spans="1:45" ht="16.149999999999999" customHeight="1" x14ac:dyDescent="0.25">
      <c r="A167" s="112">
        <f t="shared" si="26"/>
        <v>43592</v>
      </c>
      <c r="B167" s="113"/>
      <c r="C167" s="113"/>
      <c r="D167" s="113"/>
      <c r="E167" s="113"/>
      <c r="F167" s="113"/>
      <c r="G167" s="114"/>
      <c r="H167" s="114"/>
      <c r="I167" s="114"/>
      <c r="J167" s="115"/>
      <c r="K167" s="115"/>
      <c r="L167" s="115"/>
      <c r="M167" s="116"/>
      <c r="N167" s="117">
        <f t="shared" si="27"/>
        <v>0</v>
      </c>
      <c r="O167" s="113"/>
      <c r="P167" s="113"/>
      <c r="Q167" s="117">
        <f t="shared" si="28"/>
        <v>0</v>
      </c>
      <c r="R167" s="119"/>
      <c r="S167" s="119"/>
      <c r="T167" s="120">
        <f t="shared" si="25"/>
        <v>43592</v>
      </c>
      <c r="U167" s="121"/>
      <c r="V167" s="122"/>
      <c r="W167" s="121"/>
      <c r="X167" s="122"/>
      <c r="Y167" s="121"/>
      <c r="Z167" s="122"/>
      <c r="AA167" s="121"/>
      <c r="AB167" s="122"/>
      <c r="AC167" s="121"/>
      <c r="AD167" s="122"/>
      <c r="AE167" s="123"/>
      <c r="AF167" s="122"/>
      <c r="AG167" s="122"/>
      <c r="AH167" s="122"/>
      <c r="AI167" s="121"/>
      <c r="AJ167" s="122"/>
      <c r="AK167" s="121"/>
      <c r="AL167" s="122"/>
      <c r="AM167" s="121"/>
      <c r="AN167" s="122"/>
      <c r="AO167" s="121"/>
      <c r="AP167" s="122"/>
      <c r="AQ167" s="123"/>
      <c r="AR167" s="122"/>
      <c r="AS167" s="125">
        <f t="shared" si="29"/>
        <v>0</v>
      </c>
    </row>
    <row r="168" spans="1:45" ht="16.149999999999999" customHeight="1" x14ac:dyDescent="0.25">
      <c r="A168" s="112">
        <f t="shared" si="26"/>
        <v>43593</v>
      </c>
      <c r="B168" s="113"/>
      <c r="C168" s="113"/>
      <c r="D168" s="113"/>
      <c r="E168" s="113"/>
      <c r="F168" s="113"/>
      <c r="G168" s="114"/>
      <c r="H168" s="114"/>
      <c r="I168" s="114"/>
      <c r="J168" s="115"/>
      <c r="K168" s="115"/>
      <c r="L168" s="115"/>
      <c r="M168" s="116"/>
      <c r="N168" s="117">
        <f t="shared" si="27"/>
        <v>0</v>
      </c>
      <c r="O168" s="113"/>
      <c r="P168" s="113"/>
      <c r="Q168" s="117">
        <f t="shared" si="28"/>
        <v>0</v>
      </c>
      <c r="R168" s="119"/>
      <c r="S168" s="119"/>
      <c r="T168" s="120">
        <f t="shared" si="25"/>
        <v>43593</v>
      </c>
      <c r="U168" s="121"/>
      <c r="V168" s="122"/>
      <c r="W168" s="121"/>
      <c r="X168" s="122"/>
      <c r="Y168" s="121"/>
      <c r="Z168" s="122"/>
      <c r="AA168" s="121"/>
      <c r="AB168" s="122"/>
      <c r="AC168" s="121"/>
      <c r="AD168" s="122"/>
      <c r="AE168" s="123"/>
      <c r="AF168" s="122"/>
      <c r="AG168" s="122"/>
      <c r="AH168" s="122"/>
      <c r="AI168" s="121"/>
      <c r="AJ168" s="122"/>
      <c r="AK168" s="121"/>
      <c r="AL168" s="122"/>
      <c r="AM168" s="121"/>
      <c r="AN168" s="122"/>
      <c r="AO168" s="121"/>
      <c r="AP168" s="122"/>
      <c r="AQ168" s="123"/>
      <c r="AR168" s="122"/>
      <c r="AS168" s="125">
        <f t="shared" si="29"/>
        <v>0</v>
      </c>
    </row>
    <row r="169" spans="1:45" ht="16.149999999999999" customHeight="1" x14ac:dyDescent="0.25">
      <c r="A169" s="112">
        <f t="shared" si="26"/>
        <v>43594</v>
      </c>
      <c r="B169" s="113"/>
      <c r="C169" s="113"/>
      <c r="D169" s="113"/>
      <c r="E169" s="113"/>
      <c r="F169" s="113"/>
      <c r="G169" s="114"/>
      <c r="H169" s="114"/>
      <c r="I169" s="114"/>
      <c r="J169" s="115"/>
      <c r="K169" s="115"/>
      <c r="L169" s="115"/>
      <c r="M169" s="116"/>
      <c r="N169" s="117">
        <f t="shared" si="27"/>
        <v>0</v>
      </c>
      <c r="O169" s="113"/>
      <c r="P169" s="113"/>
      <c r="Q169" s="117">
        <f t="shared" si="28"/>
        <v>0</v>
      </c>
      <c r="R169" s="119"/>
      <c r="S169" s="119"/>
      <c r="T169" s="120">
        <f t="shared" si="25"/>
        <v>43594</v>
      </c>
      <c r="U169" s="121"/>
      <c r="V169" s="122"/>
      <c r="W169" s="121"/>
      <c r="X169" s="122"/>
      <c r="Y169" s="121"/>
      <c r="Z169" s="122"/>
      <c r="AA169" s="121"/>
      <c r="AB169" s="122"/>
      <c r="AC169" s="121"/>
      <c r="AD169" s="122"/>
      <c r="AE169" s="123"/>
      <c r="AF169" s="122"/>
      <c r="AG169" s="122"/>
      <c r="AH169" s="122"/>
      <c r="AI169" s="121"/>
      <c r="AJ169" s="122"/>
      <c r="AK169" s="121"/>
      <c r="AL169" s="122"/>
      <c r="AM169" s="121"/>
      <c r="AN169" s="122"/>
      <c r="AO169" s="121"/>
      <c r="AP169" s="122"/>
      <c r="AQ169" s="123"/>
      <c r="AR169" s="122"/>
      <c r="AS169" s="125">
        <f t="shared" si="29"/>
        <v>0</v>
      </c>
    </row>
    <row r="170" spans="1:45" ht="16.149999999999999" customHeight="1" x14ac:dyDescent="0.25">
      <c r="A170" s="112">
        <f t="shared" si="26"/>
        <v>43595</v>
      </c>
      <c r="B170" s="113"/>
      <c r="C170" s="113"/>
      <c r="D170" s="113"/>
      <c r="E170" s="113"/>
      <c r="F170" s="113"/>
      <c r="G170" s="114"/>
      <c r="H170" s="114"/>
      <c r="I170" s="114"/>
      <c r="J170" s="115"/>
      <c r="K170" s="115"/>
      <c r="L170" s="115"/>
      <c r="M170" s="116"/>
      <c r="N170" s="117">
        <f t="shared" si="27"/>
        <v>0</v>
      </c>
      <c r="O170" s="113"/>
      <c r="P170" s="113"/>
      <c r="Q170" s="117">
        <f t="shared" si="28"/>
        <v>0</v>
      </c>
      <c r="R170" s="119"/>
      <c r="S170" s="119"/>
      <c r="T170" s="120">
        <f t="shared" si="25"/>
        <v>43595</v>
      </c>
      <c r="U170" s="121"/>
      <c r="V170" s="122"/>
      <c r="W170" s="121"/>
      <c r="X170" s="122"/>
      <c r="Y170" s="121"/>
      <c r="Z170" s="122"/>
      <c r="AA170" s="121"/>
      <c r="AB170" s="122"/>
      <c r="AC170" s="121"/>
      <c r="AD170" s="122"/>
      <c r="AE170" s="121"/>
      <c r="AF170" s="122"/>
      <c r="AG170" s="122"/>
      <c r="AH170" s="122"/>
      <c r="AI170" s="121"/>
      <c r="AJ170" s="122"/>
      <c r="AK170" s="121"/>
      <c r="AL170" s="122"/>
      <c r="AM170" s="121"/>
      <c r="AN170" s="122"/>
      <c r="AO170" s="121"/>
      <c r="AP170" s="122"/>
      <c r="AQ170" s="123"/>
      <c r="AR170" s="122"/>
      <c r="AS170" s="125">
        <f t="shared" si="29"/>
        <v>0</v>
      </c>
    </row>
    <row r="171" spans="1:45" ht="16.149999999999999" customHeight="1" x14ac:dyDescent="0.25">
      <c r="A171" s="112">
        <f t="shared" si="26"/>
        <v>43596</v>
      </c>
      <c r="B171" s="113"/>
      <c r="C171" s="113"/>
      <c r="D171" s="113"/>
      <c r="E171" s="113"/>
      <c r="F171" s="113"/>
      <c r="G171" s="114"/>
      <c r="H171" s="114"/>
      <c r="I171" s="114"/>
      <c r="J171" s="115"/>
      <c r="K171" s="115"/>
      <c r="L171" s="115"/>
      <c r="M171" s="116"/>
      <c r="N171" s="117">
        <f t="shared" si="27"/>
        <v>0</v>
      </c>
      <c r="O171" s="113"/>
      <c r="P171" s="113"/>
      <c r="Q171" s="117">
        <f t="shared" si="28"/>
        <v>0</v>
      </c>
      <c r="R171" s="119"/>
      <c r="S171" s="119"/>
      <c r="T171" s="120">
        <f t="shared" si="25"/>
        <v>43596</v>
      </c>
      <c r="U171" s="121"/>
      <c r="V171" s="122"/>
      <c r="W171" s="121"/>
      <c r="X171" s="122"/>
      <c r="Y171" s="121"/>
      <c r="Z171" s="122"/>
      <c r="AA171" s="121"/>
      <c r="AB171" s="122"/>
      <c r="AC171" s="121"/>
      <c r="AD171" s="122"/>
      <c r="AE171" s="121"/>
      <c r="AF171" s="122"/>
      <c r="AG171" s="122"/>
      <c r="AH171" s="122"/>
      <c r="AI171" s="121"/>
      <c r="AJ171" s="122"/>
      <c r="AK171" s="121"/>
      <c r="AL171" s="122"/>
      <c r="AM171" s="121"/>
      <c r="AN171" s="122"/>
      <c r="AO171" s="121"/>
      <c r="AP171" s="122"/>
      <c r="AQ171" s="123"/>
      <c r="AR171" s="122"/>
      <c r="AS171" s="125">
        <f t="shared" si="29"/>
        <v>0</v>
      </c>
    </row>
    <row r="172" spans="1:45" ht="16.149999999999999" customHeight="1" x14ac:dyDescent="0.25">
      <c r="A172" s="112">
        <f t="shared" si="26"/>
        <v>43597</v>
      </c>
      <c r="B172" s="113"/>
      <c r="C172" s="113"/>
      <c r="D172" s="113"/>
      <c r="E172" s="113"/>
      <c r="F172" s="113"/>
      <c r="G172" s="114"/>
      <c r="H172" s="114"/>
      <c r="I172" s="114"/>
      <c r="J172" s="115"/>
      <c r="K172" s="115"/>
      <c r="L172" s="115"/>
      <c r="M172" s="116"/>
      <c r="N172" s="117">
        <f t="shared" si="27"/>
        <v>0</v>
      </c>
      <c r="O172" s="113"/>
      <c r="P172" s="113"/>
      <c r="Q172" s="117">
        <f t="shared" si="28"/>
        <v>0</v>
      </c>
      <c r="R172" s="119"/>
      <c r="S172" s="119"/>
      <c r="T172" s="120">
        <f t="shared" si="25"/>
        <v>43597</v>
      </c>
      <c r="U172" s="121"/>
      <c r="V172" s="122"/>
      <c r="W172" s="121"/>
      <c r="X172" s="122"/>
      <c r="Y172" s="121"/>
      <c r="Z172" s="122"/>
      <c r="AA172" s="121"/>
      <c r="AB172" s="122"/>
      <c r="AC172" s="121"/>
      <c r="AD172" s="122"/>
      <c r="AE172" s="121"/>
      <c r="AF172" s="122"/>
      <c r="AG172" s="122"/>
      <c r="AH172" s="122"/>
      <c r="AI172" s="121"/>
      <c r="AJ172" s="122"/>
      <c r="AK172" s="121"/>
      <c r="AL172" s="122"/>
      <c r="AM172" s="121"/>
      <c r="AN172" s="122"/>
      <c r="AO172" s="121"/>
      <c r="AP172" s="122"/>
      <c r="AQ172" s="123"/>
      <c r="AR172" s="122"/>
      <c r="AS172" s="125">
        <f t="shared" si="29"/>
        <v>0</v>
      </c>
    </row>
    <row r="173" spans="1:45" ht="16.149999999999999" customHeight="1" x14ac:dyDescent="0.25">
      <c r="A173" s="112">
        <f t="shared" si="26"/>
        <v>43598</v>
      </c>
      <c r="B173" s="113"/>
      <c r="C173" s="113"/>
      <c r="D173" s="113"/>
      <c r="E173" s="113"/>
      <c r="F173" s="113"/>
      <c r="G173" s="114"/>
      <c r="H173" s="114"/>
      <c r="I173" s="114"/>
      <c r="J173" s="115"/>
      <c r="K173" s="115"/>
      <c r="L173" s="115"/>
      <c r="M173" s="116"/>
      <c r="N173" s="117">
        <f t="shared" si="27"/>
        <v>0</v>
      </c>
      <c r="O173" s="113"/>
      <c r="P173" s="113"/>
      <c r="Q173" s="117">
        <f t="shared" si="28"/>
        <v>0</v>
      </c>
      <c r="R173" s="119"/>
      <c r="S173" s="119"/>
      <c r="T173" s="120">
        <f t="shared" si="25"/>
        <v>43598</v>
      </c>
      <c r="U173" s="121"/>
      <c r="V173" s="122"/>
      <c r="W173" s="121"/>
      <c r="X173" s="122"/>
      <c r="Y173" s="121"/>
      <c r="Z173" s="122"/>
      <c r="AA173" s="121"/>
      <c r="AB173" s="122"/>
      <c r="AC173" s="121"/>
      <c r="AD173" s="122"/>
      <c r="AE173" s="121"/>
      <c r="AF173" s="122"/>
      <c r="AG173" s="122"/>
      <c r="AH173" s="122"/>
      <c r="AI173" s="121"/>
      <c r="AJ173" s="122"/>
      <c r="AK173" s="121"/>
      <c r="AL173" s="122"/>
      <c r="AM173" s="121"/>
      <c r="AN173" s="122"/>
      <c r="AO173" s="121"/>
      <c r="AP173" s="122"/>
      <c r="AQ173" s="123"/>
      <c r="AR173" s="122"/>
      <c r="AS173" s="125">
        <f t="shared" si="29"/>
        <v>0</v>
      </c>
    </row>
    <row r="174" spans="1:45" ht="16.149999999999999" customHeight="1" x14ac:dyDescent="0.25">
      <c r="A174" s="112">
        <f t="shared" si="26"/>
        <v>43599</v>
      </c>
      <c r="B174" s="113"/>
      <c r="C174" s="113"/>
      <c r="D174" s="113"/>
      <c r="E174" s="113"/>
      <c r="F174" s="113"/>
      <c r="G174" s="114"/>
      <c r="H174" s="114"/>
      <c r="I174" s="114"/>
      <c r="J174" s="115"/>
      <c r="K174" s="115"/>
      <c r="L174" s="115"/>
      <c r="M174" s="116"/>
      <c r="N174" s="117">
        <f t="shared" si="27"/>
        <v>0</v>
      </c>
      <c r="O174" s="113"/>
      <c r="P174" s="113"/>
      <c r="Q174" s="117">
        <f t="shared" si="28"/>
        <v>0</v>
      </c>
      <c r="R174" s="119"/>
      <c r="S174" s="119"/>
      <c r="T174" s="120">
        <f t="shared" si="25"/>
        <v>43599</v>
      </c>
      <c r="U174" s="121"/>
      <c r="V174" s="122"/>
      <c r="W174" s="121"/>
      <c r="X174" s="122"/>
      <c r="Y174" s="121"/>
      <c r="Z174" s="122"/>
      <c r="AA174" s="121"/>
      <c r="AB174" s="122"/>
      <c r="AC174" s="121"/>
      <c r="AD174" s="122"/>
      <c r="AE174" s="121"/>
      <c r="AF174" s="122"/>
      <c r="AG174" s="122"/>
      <c r="AH174" s="122"/>
      <c r="AI174" s="121"/>
      <c r="AJ174" s="122"/>
      <c r="AK174" s="121"/>
      <c r="AL174" s="122"/>
      <c r="AM174" s="121"/>
      <c r="AN174" s="122"/>
      <c r="AO174" s="121"/>
      <c r="AP174" s="122"/>
      <c r="AQ174" s="123"/>
      <c r="AR174" s="122"/>
      <c r="AS174" s="125">
        <f t="shared" si="29"/>
        <v>0</v>
      </c>
    </row>
    <row r="175" spans="1:45" ht="16.149999999999999" customHeight="1" x14ac:dyDescent="0.25">
      <c r="A175" s="112">
        <f t="shared" si="26"/>
        <v>43600</v>
      </c>
      <c r="B175" s="113"/>
      <c r="C175" s="113"/>
      <c r="D175" s="113"/>
      <c r="E175" s="113"/>
      <c r="F175" s="113"/>
      <c r="G175" s="114"/>
      <c r="H175" s="114"/>
      <c r="I175" s="114"/>
      <c r="J175" s="115"/>
      <c r="K175" s="115"/>
      <c r="L175" s="115"/>
      <c r="M175" s="116"/>
      <c r="N175" s="117">
        <f t="shared" si="27"/>
        <v>0</v>
      </c>
      <c r="O175" s="113"/>
      <c r="P175" s="113"/>
      <c r="Q175" s="117">
        <f t="shared" si="28"/>
        <v>0</v>
      </c>
      <c r="R175" s="119"/>
      <c r="S175" s="119"/>
      <c r="T175" s="120">
        <f t="shared" si="25"/>
        <v>43600</v>
      </c>
      <c r="U175" s="121"/>
      <c r="V175" s="122"/>
      <c r="W175" s="121"/>
      <c r="X175" s="122"/>
      <c r="Y175" s="121"/>
      <c r="Z175" s="122"/>
      <c r="AA175" s="121"/>
      <c r="AB175" s="122"/>
      <c r="AC175" s="121"/>
      <c r="AD175" s="122"/>
      <c r="AE175" s="121"/>
      <c r="AF175" s="122"/>
      <c r="AG175" s="122"/>
      <c r="AH175" s="122"/>
      <c r="AI175" s="121"/>
      <c r="AJ175" s="122"/>
      <c r="AK175" s="121"/>
      <c r="AL175" s="122"/>
      <c r="AM175" s="121"/>
      <c r="AN175" s="122"/>
      <c r="AO175" s="121"/>
      <c r="AP175" s="122"/>
      <c r="AQ175" s="123"/>
      <c r="AR175" s="122"/>
      <c r="AS175" s="125">
        <f t="shared" si="29"/>
        <v>0</v>
      </c>
    </row>
    <row r="176" spans="1:45" ht="16.149999999999999" customHeight="1" x14ac:dyDescent="0.25">
      <c r="A176" s="112">
        <f t="shared" si="26"/>
        <v>43601</v>
      </c>
      <c r="B176" s="113"/>
      <c r="C176" s="113"/>
      <c r="D176" s="113"/>
      <c r="E176" s="113"/>
      <c r="F176" s="113"/>
      <c r="G176" s="114"/>
      <c r="H176" s="114"/>
      <c r="I176" s="114"/>
      <c r="J176" s="115"/>
      <c r="K176" s="115"/>
      <c r="L176" s="115"/>
      <c r="M176" s="116"/>
      <c r="N176" s="117">
        <f t="shared" si="27"/>
        <v>0</v>
      </c>
      <c r="O176" s="113"/>
      <c r="P176" s="113"/>
      <c r="Q176" s="117">
        <f t="shared" si="28"/>
        <v>0</v>
      </c>
      <c r="R176" s="119"/>
      <c r="S176" s="119"/>
      <c r="T176" s="120">
        <f t="shared" si="25"/>
        <v>43601</v>
      </c>
      <c r="U176" s="121"/>
      <c r="V176" s="122"/>
      <c r="W176" s="121"/>
      <c r="X176" s="122"/>
      <c r="Y176" s="121"/>
      <c r="Z176" s="122"/>
      <c r="AA176" s="121"/>
      <c r="AB176" s="122"/>
      <c r="AC176" s="121"/>
      <c r="AD176" s="122"/>
      <c r="AE176" s="121"/>
      <c r="AF176" s="122"/>
      <c r="AG176" s="122"/>
      <c r="AH176" s="122"/>
      <c r="AI176" s="121"/>
      <c r="AJ176" s="122"/>
      <c r="AK176" s="121"/>
      <c r="AL176" s="122"/>
      <c r="AM176" s="121"/>
      <c r="AN176" s="122"/>
      <c r="AO176" s="121"/>
      <c r="AP176" s="122"/>
      <c r="AQ176" s="123"/>
      <c r="AR176" s="122"/>
      <c r="AS176" s="125">
        <f t="shared" si="29"/>
        <v>0</v>
      </c>
    </row>
    <row r="177" spans="1:45" ht="16.149999999999999" customHeight="1" x14ac:dyDescent="0.25">
      <c r="A177" s="112">
        <f t="shared" si="26"/>
        <v>43602</v>
      </c>
      <c r="B177" s="113"/>
      <c r="C177" s="113"/>
      <c r="D177" s="113"/>
      <c r="E177" s="113"/>
      <c r="F177" s="113"/>
      <c r="G177" s="114"/>
      <c r="H177" s="114"/>
      <c r="I177" s="114"/>
      <c r="J177" s="115"/>
      <c r="K177" s="115"/>
      <c r="L177" s="115"/>
      <c r="M177" s="116"/>
      <c r="N177" s="117">
        <f t="shared" si="27"/>
        <v>0</v>
      </c>
      <c r="O177" s="113"/>
      <c r="P177" s="113"/>
      <c r="Q177" s="117">
        <f t="shared" si="28"/>
        <v>0</v>
      </c>
      <c r="R177" s="119"/>
      <c r="S177" s="119"/>
      <c r="T177" s="120">
        <f t="shared" si="25"/>
        <v>43602</v>
      </c>
      <c r="U177" s="121"/>
      <c r="V177" s="122"/>
      <c r="W177" s="121"/>
      <c r="X177" s="122"/>
      <c r="Y177" s="121"/>
      <c r="Z177" s="122"/>
      <c r="AA177" s="121"/>
      <c r="AB177" s="122"/>
      <c r="AC177" s="121"/>
      <c r="AD177" s="122"/>
      <c r="AE177" s="121"/>
      <c r="AF177" s="122"/>
      <c r="AG177" s="122"/>
      <c r="AH177" s="122"/>
      <c r="AI177" s="121"/>
      <c r="AJ177" s="122"/>
      <c r="AK177" s="121"/>
      <c r="AL177" s="122"/>
      <c r="AM177" s="121"/>
      <c r="AN177" s="122"/>
      <c r="AO177" s="121"/>
      <c r="AP177" s="122"/>
      <c r="AQ177" s="123"/>
      <c r="AR177" s="122"/>
      <c r="AS177" s="125">
        <f t="shared" si="29"/>
        <v>0</v>
      </c>
    </row>
    <row r="178" spans="1:45" ht="16.149999999999999" customHeight="1" x14ac:dyDescent="0.25">
      <c r="A178" s="112">
        <f t="shared" si="26"/>
        <v>43603</v>
      </c>
      <c r="B178" s="113"/>
      <c r="C178" s="113"/>
      <c r="D178" s="113"/>
      <c r="E178" s="113"/>
      <c r="F178" s="113"/>
      <c r="G178" s="114"/>
      <c r="H178" s="114"/>
      <c r="I178" s="114"/>
      <c r="J178" s="115"/>
      <c r="K178" s="115"/>
      <c r="L178" s="115"/>
      <c r="M178" s="116"/>
      <c r="N178" s="117">
        <f t="shared" si="27"/>
        <v>0</v>
      </c>
      <c r="O178" s="113"/>
      <c r="P178" s="113"/>
      <c r="Q178" s="117">
        <f t="shared" si="28"/>
        <v>0</v>
      </c>
      <c r="R178" s="119"/>
      <c r="S178" s="119"/>
      <c r="T178" s="120">
        <f t="shared" si="25"/>
        <v>43603</v>
      </c>
      <c r="U178" s="121"/>
      <c r="V178" s="122"/>
      <c r="W178" s="121"/>
      <c r="X178" s="122"/>
      <c r="Y178" s="121"/>
      <c r="Z178" s="122"/>
      <c r="AA178" s="121"/>
      <c r="AB178" s="122"/>
      <c r="AC178" s="121"/>
      <c r="AD178" s="122"/>
      <c r="AE178" s="121"/>
      <c r="AF178" s="122"/>
      <c r="AG178" s="122"/>
      <c r="AH178" s="122"/>
      <c r="AI178" s="121"/>
      <c r="AJ178" s="122"/>
      <c r="AK178" s="121"/>
      <c r="AL178" s="122"/>
      <c r="AM178" s="121"/>
      <c r="AN178" s="122"/>
      <c r="AO178" s="121"/>
      <c r="AP178" s="122"/>
      <c r="AQ178" s="123"/>
      <c r="AR178" s="122"/>
      <c r="AS178" s="125">
        <f t="shared" si="29"/>
        <v>0</v>
      </c>
    </row>
    <row r="179" spans="1:45" ht="16.149999999999999" customHeight="1" x14ac:dyDescent="0.25">
      <c r="A179" s="112">
        <f t="shared" si="26"/>
        <v>43604</v>
      </c>
      <c r="B179" s="113"/>
      <c r="C179" s="113"/>
      <c r="D179" s="113"/>
      <c r="E179" s="113"/>
      <c r="F179" s="113"/>
      <c r="G179" s="114"/>
      <c r="H179" s="114"/>
      <c r="I179" s="114"/>
      <c r="J179" s="115"/>
      <c r="K179" s="115"/>
      <c r="L179" s="115"/>
      <c r="M179" s="116"/>
      <c r="N179" s="117">
        <f t="shared" si="27"/>
        <v>0</v>
      </c>
      <c r="O179" s="113"/>
      <c r="P179" s="113"/>
      <c r="Q179" s="117">
        <f t="shared" si="28"/>
        <v>0</v>
      </c>
      <c r="R179" s="119"/>
      <c r="S179" s="119"/>
      <c r="T179" s="120">
        <f t="shared" si="25"/>
        <v>43604</v>
      </c>
      <c r="U179" s="121"/>
      <c r="V179" s="122"/>
      <c r="W179" s="121"/>
      <c r="X179" s="122"/>
      <c r="Y179" s="121"/>
      <c r="Z179" s="122"/>
      <c r="AA179" s="121"/>
      <c r="AB179" s="122"/>
      <c r="AC179" s="121"/>
      <c r="AD179" s="122"/>
      <c r="AE179" s="121"/>
      <c r="AF179" s="122"/>
      <c r="AG179" s="122"/>
      <c r="AH179" s="122"/>
      <c r="AI179" s="121"/>
      <c r="AJ179" s="122"/>
      <c r="AK179" s="121"/>
      <c r="AL179" s="122"/>
      <c r="AM179" s="121"/>
      <c r="AN179" s="122"/>
      <c r="AO179" s="121"/>
      <c r="AP179" s="122"/>
      <c r="AQ179" s="123"/>
      <c r="AR179" s="122"/>
      <c r="AS179" s="125">
        <f t="shared" si="29"/>
        <v>0</v>
      </c>
    </row>
    <row r="180" spans="1:45" ht="16.149999999999999" customHeight="1" x14ac:dyDescent="0.25">
      <c r="A180" s="112">
        <f t="shared" si="26"/>
        <v>43605</v>
      </c>
      <c r="B180" s="113"/>
      <c r="C180" s="113"/>
      <c r="D180" s="113"/>
      <c r="E180" s="113"/>
      <c r="F180" s="113"/>
      <c r="G180" s="114"/>
      <c r="H180" s="114"/>
      <c r="I180" s="114"/>
      <c r="J180" s="115"/>
      <c r="K180" s="115"/>
      <c r="L180" s="115"/>
      <c r="M180" s="116"/>
      <c r="N180" s="117">
        <f t="shared" si="27"/>
        <v>0</v>
      </c>
      <c r="O180" s="113"/>
      <c r="P180" s="113"/>
      <c r="Q180" s="117">
        <f t="shared" si="28"/>
        <v>0</v>
      </c>
      <c r="R180" s="119"/>
      <c r="S180" s="119"/>
      <c r="T180" s="120">
        <f t="shared" si="25"/>
        <v>43605</v>
      </c>
      <c r="U180" s="121"/>
      <c r="V180" s="122"/>
      <c r="W180" s="123"/>
      <c r="X180" s="122"/>
      <c r="Y180" s="121"/>
      <c r="Z180" s="122"/>
      <c r="AA180" s="123"/>
      <c r="AB180" s="122"/>
      <c r="AC180" s="121"/>
      <c r="AD180" s="122"/>
      <c r="AE180" s="123"/>
      <c r="AF180" s="122"/>
      <c r="AG180" s="122"/>
      <c r="AH180" s="122"/>
      <c r="AI180" s="121"/>
      <c r="AJ180" s="122"/>
      <c r="AK180" s="123"/>
      <c r="AL180" s="122"/>
      <c r="AM180" s="121"/>
      <c r="AN180" s="122"/>
      <c r="AO180" s="123"/>
      <c r="AP180" s="122"/>
      <c r="AQ180" s="123"/>
      <c r="AR180" s="122"/>
      <c r="AS180" s="125">
        <f t="shared" si="29"/>
        <v>0</v>
      </c>
    </row>
    <row r="181" spans="1:45" ht="16.149999999999999" customHeight="1" x14ac:dyDescent="0.25">
      <c r="A181" s="112">
        <f t="shared" si="26"/>
        <v>43606</v>
      </c>
      <c r="B181" s="113"/>
      <c r="C181" s="113"/>
      <c r="D181" s="113"/>
      <c r="E181" s="113"/>
      <c r="F181" s="113"/>
      <c r="G181" s="114"/>
      <c r="H181" s="114"/>
      <c r="I181" s="114"/>
      <c r="J181" s="115"/>
      <c r="K181" s="115"/>
      <c r="L181" s="115"/>
      <c r="M181" s="116"/>
      <c r="N181" s="117">
        <f t="shared" si="27"/>
        <v>0</v>
      </c>
      <c r="O181" s="113"/>
      <c r="P181" s="113"/>
      <c r="Q181" s="117">
        <f t="shared" si="28"/>
        <v>0</v>
      </c>
      <c r="R181" s="119"/>
      <c r="S181" s="119"/>
      <c r="T181" s="120">
        <f t="shared" si="25"/>
        <v>43606</v>
      </c>
      <c r="U181" s="121"/>
      <c r="V181" s="122"/>
      <c r="W181" s="121"/>
      <c r="X181" s="122"/>
      <c r="Y181" s="121"/>
      <c r="Z181" s="122"/>
      <c r="AA181" s="121"/>
      <c r="AB181" s="122"/>
      <c r="AC181" s="121"/>
      <c r="AD181" s="122"/>
      <c r="AE181" s="121"/>
      <c r="AF181" s="122"/>
      <c r="AG181" s="122"/>
      <c r="AH181" s="122"/>
      <c r="AI181" s="121"/>
      <c r="AJ181" s="122"/>
      <c r="AK181" s="121"/>
      <c r="AL181" s="122"/>
      <c r="AM181" s="121"/>
      <c r="AN181" s="122"/>
      <c r="AO181" s="121"/>
      <c r="AP181" s="122"/>
      <c r="AQ181" s="123"/>
      <c r="AR181" s="122"/>
      <c r="AS181" s="125">
        <f t="shared" si="29"/>
        <v>0</v>
      </c>
    </row>
    <row r="182" spans="1:45" ht="16.149999999999999" customHeight="1" x14ac:dyDescent="0.25">
      <c r="A182" s="112">
        <f t="shared" si="26"/>
        <v>43607</v>
      </c>
      <c r="B182" s="113"/>
      <c r="C182" s="113"/>
      <c r="D182" s="113"/>
      <c r="E182" s="113"/>
      <c r="F182" s="113"/>
      <c r="G182" s="114"/>
      <c r="H182" s="114"/>
      <c r="I182" s="114"/>
      <c r="J182" s="115"/>
      <c r="K182" s="115"/>
      <c r="L182" s="115"/>
      <c r="M182" s="116"/>
      <c r="N182" s="117">
        <f t="shared" si="27"/>
        <v>0</v>
      </c>
      <c r="O182" s="113"/>
      <c r="P182" s="113"/>
      <c r="Q182" s="117">
        <f t="shared" si="28"/>
        <v>0</v>
      </c>
      <c r="R182" s="119"/>
      <c r="S182" s="119"/>
      <c r="T182" s="120">
        <f t="shared" si="25"/>
        <v>43607</v>
      </c>
      <c r="U182" s="121"/>
      <c r="V182" s="122"/>
      <c r="W182" s="121"/>
      <c r="X182" s="122"/>
      <c r="Y182" s="121"/>
      <c r="Z182" s="122"/>
      <c r="AA182" s="121"/>
      <c r="AB182" s="122"/>
      <c r="AC182" s="121"/>
      <c r="AD182" s="122"/>
      <c r="AE182" s="121"/>
      <c r="AF182" s="122"/>
      <c r="AG182" s="122"/>
      <c r="AH182" s="122"/>
      <c r="AI182" s="121"/>
      <c r="AJ182" s="122"/>
      <c r="AK182" s="121"/>
      <c r="AL182" s="122"/>
      <c r="AM182" s="121"/>
      <c r="AN182" s="122"/>
      <c r="AO182" s="121"/>
      <c r="AP182" s="122"/>
      <c r="AQ182" s="123"/>
      <c r="AR182" s="122"/>
      <c r="AS182" s="125">
        <f t="shared" si="29"/>
        <v>0</v>
      </c>
    </row>
    <row r="183" spans="1:45" ht="16.149999999999999" customHeight="1" x14ac:dyDescent="0.25">
      <c r="A183" s="112">
        <f t="shared" si="26"/>
        <v>43608</v>
      </c>
      <c r="B183" s="113"/>
      <c r="C183" s="113"/>
      <c r="D183" s="113"/>
      <c r="E183" s="113"/>
      <c r="F183" s="113"/>
      <c r="G183" s="114"/>
      <c r="H183" s="114"/>
      <c r="I183" s="114"/>
      <c r="J183" s="115"/>
      <c r="K183" s="115"/>
      <c r="L183" s="115"/>
      <c r="M183" s="116"/>
      <c r="N183" s="117">
        <f t="shared" si="27"/>
        <v>0</v>
      </c>
      <c r="O183" s="113"/>
      <c r="P183" s="113"/>
      <c r="Q183" s="117">
        <f t="shared" si="28"/>
        <v>0</v>
      </c>
      <c r="R183" s="119"/>
      <c r="S183" s="119"/>
      <c r="T183" s="120">
        <f t="shared" si="25"/>
        <v>43608</v>
      </c>
      <c r="U183" s="121"/>
      <c r="V183" s="122"/>
      <c r="W183" s="121"/>
      <c r="X183" s="122"/>
      <c r="Y183" s="121"/>
      <c r="Z183" s="122"/>
      <c r="AA183" s="121"/>
      <c r="AB183" s="122"/>
      <c r="AC183" s="121"/>
      <c r="AD183" s="122"/>
      <c r="AE183" s="121"/>
      <c r="AF183" s="122"/>
      <c r="AG183" s="122"/>
      <c r="AH183" s="122"/>
      <c r="AI183" s="121"/>
      <c r="AJ183" s="122"/>
      <c r="AK183" s="121"/>
      <c r="AL183" s="122"/>
      <c r="AM183" s="121"/>
      <c r="AN183" s="122"/>
      <c r="AO183" s="121"/>
      <c r="AP183" s="122"/>
      <c r="AQ183" s="123"/>
      <c r="AR183" s="122"/>
      <c r="AS183" s="125">
        <f t="shared" si="29"/>
        <v>0</v>
      </c>
    </row>
    <row r="184" spans="1:45" ht="16.149999999999999" customHeight="1" x14ac:dyDescent="0.25">
      <c r="A184" s="112">
        <f t="shared" si="26"/>
        <v>43609</v>
      </c>
      <c r="B184" s="113"/>
      <c r="C184" s="113"/>
      <c r="D184" s="113"/>
      <c r="E184" s="113"/>
      <c r="F184" s="113"/>
      <c r="G184" s="114"/>
      <c r="H184" s="114"/>
      <c r="I184" s="114"/>
      <c r="J184" s="115"/>
      <c r="K184" s="115"/>
      <c r="L184" s="115"/>
      <c r="M184" s="116"/>
      <c r="N184" s="117">
        <f t="shared" si="27"/>
        <v>0</v>
      </c>
      <c r="O184" s="113"/>
      <c r="P184" s="113"/>
      <c r="Q184" s="117">
        <f t="shared" si="28"/>
        <v>0</v>
      </c>
      <c r="R184" s="119"/>
      <c r="S184" s="119"/>
      <c r="T184" s="120">
        <f t="shared" si="25"/>
        <v>43609</v>
      </c>
      <c r="U184" s="121"/>
      <c r="V184" s="122"/>
      <c r="W184" s="121"/>
      <c r="X184" s="122"/>
      <c r="Y184" s="121"/>
      <c r="Z184" s="122"/>
      <c r="AA184" s="121"/>
      <c r="AB184" s="122"/>
      <c r="AC184" s="121"/>
      <c r="AD184" s="122"/>
      <c r="AE184" s="121"/>
      <c r="AF184" s="122"/>
      <c r="AG184" s="122"/>
      <c r="AH184" s="122"/>
      <c r="AI184" s="121"/>
      <c r="AJ184" s="122"/>
      <c r="AK184" s="121"/>
      <c r="AL184" s="122"/>
      <c r="AM184" s="121"/>
      <c r="AN184" s="122"/>
      <c r="AO184" s="121"/>
      <c r="AP184" s="122"/>
      <c r="AQ184" s="123"/>
      <c r="AR184" s="122"/>
      <c r="AS184" s="125">
        <f t="shared" si="29"/>
        <v>0</v>
      </c>
    </row>
    <row r="185" spans="1:45" ht="16.149999999999999" customHeight="1" x14ac:dyDescent="0.25">
      <c r="A185" s="112">
        <f t="shared" si="26"/>
        <v>43610</v>
      </c>
      <c r="B185" s="113"/>
      <c r="C185" s="113"/>
      <c r="D185" s="113"/>
      <c r="E185" s="113"/>
      <c r="F185" s="113"/>
      <c r="G185" s="114"/>
      <c r="H185" s="114"/>
      <c r="I185" s="114"/>
      <c r="J185" s="115"/>
      <c r="K185" s="115"/>
      <c r="L185" s="115"/>
      <c r="M185" s="116"/>
      <c r="N185" s="117">
        <f t="shared" si="27"/>
        <v>0</v>
      </c>
      <c r="O185" s="113"/>
      <c r="P185" s="113"/>
      <c r="Q185" s="117">
        <f t="shared" si="28"/>
        <v>0</v>
      </c>
      <c r="R185" s="119"/>
      <c r="S185" s="119"/>
      <c r="T185" s="120">
        <f t="shared" si="25"/>
        <v>43610</v>
      </c>
      <c r="U185" s="121"/>
      <c r="V185" s="122"/>
      <c r="W185" s="121"/>
      <c r="X185" s="122"/>
      <c r="Y185" s="121"/>
      <c r="Z185" s="122"/>
      <c r="AA185" s="121"/>
      <c r="AB185" s="122"/>
      <c r="AC185" s="121"/>
      <c r="AD185" s="122"/>
      <c r="AE185" s="121"/>
      <c r="AF185" s="122"/>
      <c r="AG185" s="122"/>
      <c r="AH185" s="122"/>
      <c r="AI185" s="121"/>
      <c r="AJ185" s="122"/>
      <c r="AK185" s="121"/>
      <c r="AL185" s="122"/>
      <c r="AM185" s="121"/>
      <c r="AN185" s="122"/>
      <c r="AO185" s="121"/>
      <c r="AP185" s="122"/>
      <c r="AQ185" s="123"/>
      <c r="AR185" s="122"/>
      <c r="AS185" s="125">
        <f t="shared" si="29"/>
        <v>0</v>
      </c>
    </row>
    <row r="186" spans="1:45" ht="16.149999999999999" customHeight="1" x14ac:dyDescent="0.25">
      <c r="A186" s="112">
        <f t="shared" si="26"/>
        <v>43611</v>
      </c>
      <c r="B186" s="113"/>
      <c r="C186" s="113"/>
      <c r="D186" s="113"/>
      <c r="E186" s="113"/>
      <c r="F186" s="113"/>
      <c r="G186" s="114"/>
      <c r="H186" s="114"/>
      <c r="I186" s="114"/>
      <c r="J186" s="115"/>
      <c r="K186" s="115"/>
      <c r="L186" s="115"/>
      <c r="M186" s="116"/>
      <c r="N186" s="117">
        <f t="shared" si="27"/>
        <v>0</v>
      </c>
      <c r="O186" s="113"/>
      <c r="P186" s="113"/>
      <c r="Q186" s="117">
        <f t="shared" si="28"/>
        <v>0</v>
      </c>
      <c r="R186" s="119"/>
      <c r="S186" s="119"/>
      <c r="T186" s="120">
        <f t="shared" si="25"/>
        <v>43611</v>
      </c>
      <c r="U186" s="121"/>
      <c r="V186" s="122"/>
      <c r="W186" s="121"/>
      <c r="X186" s="122"/>
      <c r="Y186" s="121"/>
      <c r="Z186" s="122"/>
      <c r="AA186" s="121"/>
      <c r="AB186" s="122"/>
      <c r="AC186" s="121"/>
      <c r="AD186" s="122"/>
      <c r="AE186" s="121"/>
      <c r="AF186" s="122"/>
      <c r="AG186" s="122"/>
      <c r="AH186" s="122"/>
      <c r="AI186" s="121"/>
      <c r="AJ186" s="122"/>
      <c r="AK186" s="121"/>
      <c r="AL186" s="122"/>
      <c r="AM186" s="121"/>
      <c r="AN186" s="122"/>
      <c r="AO186" s="121"/>
      <c r="AP186" s="122"/>
      <c r="AQ186" s="123"/>
      <c r="AR186" s="122"/>
      <c r="AS186" s="125">
        <f t="shared" si="29"/>
        <v>0</v>
      </c>
    </row>
    <row r="187" spans="1:45" ht="16.149999999999999" customHeight="1" x14ac:dyDescent="0.25">
      <c r="A187" s="112">
        <f t="shared" si="26"/>
        <v>43612</v>
      </c>
      <c r="B187" s="113"/>
      <c r="C187" s="113"/>
      <c r="D187" s="113"/>
      <c r="E187" s="113"/>
      <c r="F187" s="113"/>
      <c r="G187" s="114"/>
      <c r="H187" s="114"/>
      <c r="I187" s="114"/>
      <c r="J187" s="115"/>
      <c r="K187" s="115"/>
      <c r="L187" s="115"/>
      <c r="M187" s="116"/>
      <c r="N187" s="117">
        <f t="shared" si="27"/>
        <v>0</v>
      </c>
      <c r="O187" s="113"/>
      <c r="P187" s="113"/>
      <c r="Q187" s="117">
        <f t="shared" si="28"/>
        <v>0</v>
      </c>
      <c r="R187" s="119"/>
      <c r="S187" s="119"/>
      <c r="T187" s="120">
        <f t="shared" si="25"/>
        <v>43612</v>
      </c>
      <c r="U187" s="121"/>
      <c r="V187" s="122"/>
      <c r="W187" s="121"/>
      <c r="X187" s="122"/>
      <c r="Y187" s="121"/>
      <c r="Z187" s="122"/>
      <c r="AA187" s="121"/>
      <c r="AB187" s="122"/>
      <c r="AC187" s="121"/>
      <c r="AD187" s="122"/>
      <c r="AE187" s="123"/>
      <c r="AF187" s="122"/>
      <c r="AG187" s="122"/>
      <c r="AH187" s="122"/>
      <c r="AI187" s="121"/>
      <c r="AJ187" s="122"/>
      <c r="AK187" s="121"/>
      <c r="AL187" s="122"/>
      <c r="AM187" s="121"/>
      <c r="AN187" s="122"/>
      <c r="AO187" s="121"/>
      <c r="AP187" s="122"/>
      <c r="AQ187" s="123"/>
      <c r="AR187" s="122"/>
      <c r="AS187" s="125">
        <f t="shared" si="29"/>
        <v>0</v>
      </c>
    </row>
    <row r="188" spans="1:45" ht="16.149999999999999" customHeight="1" x14ac:dyDescent="0.25">
      <c r="A188" s="112">
        <f t="shared" si="26"/>
        <v>43613</v>
      </c>
      <c r="B188" s="113"/>
      <c r="C188" s="113"/>
      <c r="D188" s="113"/>
      <c r="E188" s="113"/>
      <c r="F188" s="113"/>
      <c r="G188" s="114"/>
      <c r="H188" s="114"/>
      <c r="I188" s="114"/>
      <c r="J188" s="115"/>
      <c r="K188" s="115"/>
      <c r="L188" s="115"/>
      <c r="M188" s="116"/>
      <c r="N188" s="117">
        <f t="shared" si="27"/>
        <v>0</v>
      </c>
      <c r="O188" s="113"/>
      <c r="P188" s="113"/>
      <c r="Q188" s="117">
        <f t="shared" si="28"/>
        <v>0</v>
      </c>
      <c r="R188" s="119"/>
      <c r="S188" s="119"/>
      <c r="T188" s="120">
        <f t="shared" si="25"/>
        <v>43613</v>
      </c>
      <c r="U188" s="121"/>
      <c r="V188" s="122"/>
      <c r="W188" s="121"/>
      <c r="X188" s="122"/>
      <c r="Y188" s="121"/>
      <c r="Z188" s="122"/>
      <c r="AA188" s="121"/>
      <c r="AB188" s="122"/>
      <c r="AC188" s="121"/>
      <c r="AD188" s="122"/>
      <c r="AE188" s="123"/>
      <c r="AF188" s="122"/>
      <c r="AG188" s="122"/>
      <c r="AH188" s="122"/>
      <c r="AI188" s="121"/>
      <c r="AJ188" s="122"/>
      <c r="AK188" s="121"/>
      <c r="AL188" s="122"/>
      <c r="AM188" s="121"/>
      <c r="AN188" s="122"/>
      <c r="AO188" s="121"/>
      <c r="AP188" s="122"/>
      <c r="AQ188" s="123"/>
      <c r="AR188" s="122"/>
      <c r="AS188" s="125">
        <f t="shared" si="29"/>
        <v>0</v>
      </c>
    </row>
    <row r="189" spans="1:45" ht="16.149999999999999" customHeight="1" x14ac:dyDescent="0.25">
      <c r="A189" s="112">
        <f t="shared" si="26"/>
        <v>43614</v>
      </c>
      <c r="B189" s="113"/>
      <c r="C189" s="113"/>
      <c r="D189" s="113"/>
      <c r="E189" s="113"/>
      <c r="F189" s="113"/>
      <c r="G189" s="114"/>
      <c r="H189" s="114"/>
      <c r="I189" s="114"/>
      <c r="J189" s="115"/>
      <c r="K189" s="115"/>
      <c r="L189" s="115"/>
      <c r="M189" s="116"/>
      <c r="N189" s="117">
        <f t="shared" si="27"/>
        <v>0</v>
      </c>
      <c r="O189" s="113"/>
      <c r="P189" s="113"/>
      <c r="Q189" s="117">
        <f t="shared" si="28"/>
        <v>0</v>
      </c>
      <c r="R189" s="119"/>
      <c r="S189" s="119"/>
      <c r="T189" s="120">
        <f t="shared" si="25"/>
        <v>43614</v>
      </c>
      <c r="U189" s="121"/>
      <c r="V189" s="122"/>
      <c r="W189" s="121"/>
      <c r="X189" s="122"/>
      <c r="Y189" s="121"/>
      <c r="Z189" s="122"/>
      <c r="AA189" s="121"/>
      <c r="AB189" s="122"/>
      <c r="AC189" s="121"/>
      <c r="AD189" s="122"/>
      <c r="AE189" s="123"/>
      <c r="AF189" s="122"/>
      <c r="AG189" s="122"/>
      <c r="AH189" s="122"/>
      <c r="AI189" s="121"/>
      <c r="AJ189" s="122"/>
      <c r="AK189" s="121"/>
      <c r="AL189" s="122"/>
      <c r="AM189" s="121"/>
      <c r="AN189" s="122"/>
      <c r="AO189" s="121"/>
      <c r="AP189" s="122"/>
      <c r="AQ189" s="123"/>
      <c r="AR189" s="122"/>
      <c r="AS189" s="125">
        <f t="shared" si="29"/>
        <v>0</v>
      </c>
    </row>
    <row r="190" spans="1:45" ht="16.149999999999999" customHeight="1" x14ac:dyDescent="0.25">
      <c r="A190" s="112">
        <f t="shared" si="26"/>
        <v>43615</v>
      </c>
      <c r="B190" s="113"/>
      <c r="C190" s="113"/>
      <c r="D190" s="113"/>
      <c r="E190" s="113"/>
      <c r="F190" s="113"/>
      <c r="G190" s="114"/>
      <c r="H190" s="114"/>
      <c r="I190" s="114"/>
      <c r="J190" s="115"/>
      <c r="K190" s="115"/>
      <c r="L190" s="115"/>
      <c r="M190" s="116"/>
      <c r="N190" s="117">
        <f t="shared" si="27"/>
        <v>0</v>
      </c>
      <c r="O190" s="113"/>
      <c r="P190" s="113"/>
      <c r="Q190" s="117">
        <f t="shared" si="28"/>
        <v>0</v>
      </c>
      <c r="R190" s="119"/>
      <c r="S190" s="119"/>
      <c r="T190" s="120">
        <f t="shared" si="25"/>
        <v>43615</v>
      </c>
      <c r="U190" s="121"/>
      <c r="V190" s="122"/>
      <c r="W190" s="123"/>
      <c r="X190" s="122"/>
      <c r="Y190" s="121"/>
      <c r="Z190" s="122"/>
      <c r="AA190" s="123"/>
      <c r="AB190" s="122"/>
      <c r="AC190" s="121"/>
      <c r="AD190" s="122"/>
      <c r="AE190" s="123"/>
      <c r="AF190" s="122"/>
      <c r="AG190" s="122"/>
      <c r="AH190" s="122"/>
      <c r="AI190" s="121"/>
      <c r="AJ190" s="122"/>
      <c r="AK190" s="123"/>
      <c r="AL190" s="122"/>
      <c r="AM190" s="123"/>
      <c r="AN190" s="122"/>
      <c r="AO190" s="123"/>
      <c r="AP190" s="122"/>
      <c r="AQ190" s="123"/>
      <c r="AR190" s="122"/>
      <c r="AS190" s="125">
        <f t="shared" si="29"/>
        <v>0</v>
      </c>
    </row>
    <row r="191" spans="1:45" ht="16.149999999999999" customHeight="1" x14ac:dyDescent="0.25">
      <c r="A191" s="112">
        <f t="shared" si="26"/>
        <v>43616</v>
      </c>
      <c r="B191" s="113"/>
      <c r="C191" s="113"/>
      <c r="D191" s="113"/>
      <c r="E191" s="113"/>
      <c r="F191" s="113"/>
      <c r="G191" s="114"/>
      <c r="H191" s="114"/>
      <c r="I191" s="114"/>
      <c r="J191" s="115"/>
      <c r="K191" s="115"/>
      <c r="L191" s="115"/>
      <c r="M191" s="116"/>
      <c r="N191" s="117">
        <f t="shared" si="27"/>
        <v>0</v>
      </c>
      <c r="O191" s="113"/>
      <c r="P191" s="113"/>
      <c r="Q191" s="117">
        <f t="shared" si="28"/>
        <v>0</v>
      </c>
      <c r="R191" s="119"/>
      <c r="S191" s="119"/>
      <c r="T191" s="120">
        <f t="shared" si="25"/>
        <v>43616</v>
      </c>
      <c r="U191" s="121"/>
      <c r="V191" s="122"/>
      <c r="W191" s="121"/>
      <c r="X191" s="122"/>
      <c r="Y191" s="121"/>
      <c r="Z191" s="122"/>
      <c r="AA191" s="121"/>
      <c r="AB191" s="122"/>
      <c r="AC191" s="121"/>
      <c r="AD191" s="122"/>
      <c r="AE191" s="121"/>
      <c r="AF191" s="122"/>
      <c r="AG191" s="122"/>
      <c r="AH191" s="122"/>
      <c r="AI191" s="121"/>
      <c r="AJ191" s="122"/>
      <c r="AK191" s="121"/>
      <c r="AL191" s="122"/>
      <c r="AM191" s="121"/>
      <c r="AN191" s="122"/>
      <c r="AO191" s="121"/>
      <c r="AP191" s="122"/>
      <c r="AQ191" s="123"/>
      <c r="AR191" s="122"/>
      <c r="AS191" s="125">
        <f t="shared" si="29"/>
        <v>0</v>
      </c>
    </row>
    <row r="192" spans="1:45" x14ac:dyDescent="0.25">
      <c r="B192" s="128">
        <f t="shared" ref="B192:S192" si="30">SUM(B161:B191)</f>
        <v>0</v>
      </c>
      <c r="C192" s="128">
        <f t="shared" si="30"/>
        <v>0</v>
      </c>
      <c r="D192" s="128">
        <f t="shared" si="30"/>
        <v>0</v>
      </c>
      <c r="E192" s="128">
        <f t="shared" si="30"/>
        <v>0</v>
      </c>
      <c r="F192" s="128">
        <f t="shared" si="30"/>
        <v>0</v>
      </c>
      <c r="G192" s="128">
        <f t="shared" si="30"/>
        <v>0</v>
      </c>
      <c r="H192" s="128">
        <f t="shared" si="30"/>
        <v>0</v>
      </c>
      <c r="I192" s="128">
        <f t="shared" si="30"/>
        <v>0</v>
      </c>
      <c r="J192" s="71">
        <f t="shared" si="30"/>
        <v>0</v>
      </c>
      <c r="K192" s="128">
        <f t="shared" si="30"/>
        <v>0</v>
      </c>
      <c r="L192" s="128">
        <f t="shared" si="30"/>
        <v>0</v>
      </c>
      <c r="M192" s="128">
        <f t="shared" si="30"/>
        <v>0</v>
      </c>
      <c r="N192" s="128">
        <f t="shared" si="30"/>
        <v>0</v>
      </c>
      <c r="O192" s="128">
        <f t="shared" si="30"/>
        <v>0</v>
      </c>
      <c r="P192" s="128">
        <f t="shared" si="30"/>
        <v>0</v>
      </c>
      <c r="Q192" s="128">
        <f t="shared" si="30"/>
        <v>0</v>
      </c>
      <c r="R192" s="128">
        <f t="shared" si="30"/>
        <v>0</v>
      </c>
      <c r="S192" s="128">
        <f t="shared" si="30"/>
        <v>0</v>
      </c>
      <c r="U192" s="141"/>
      <c r="V192" s="141">
        <f>SUM(V161:V191)</f>
        <v>0</v>
      </c>
      <c r="W192" s="141"/>
      <c r="X192" s="141">
        <f>SUM(X161:X191)</f>
        <v>0</v>
      </c>
      <c r="Y192" s="141"/>
      <c r="Z192" s="141">
        <f>SUM(Z161:Z191)</f>
        <v>0</v>
      </c>
      <c r="AA192" s="141"/>
      <c r="AB192" s="141">
        <f>SUM(AB161:AB191)</f>
        <v>0</v>
      </c>
      <c r="AC192" s="141"/>
      <c r="AD192" s="141">
        <f>SUM(AD161:AD191)</f>
        <v>0</v>
      </c>
      <c r="AE192" s="141"/>
      <c r="AF192" s="141">
        <f>SUM(AF161:AF191)</f>
        <v>0</v>
      </c>
      <c r="AG192" s="141"/>
      <c r="AH192" s="141"/>
      <c r="AI192" s="141"/>
      <c r="AJ192" s="141">
        <f>SUM(AJ161:AJ191)</f>
        <v>0</v>
      </c>
      <c r="AL192" s="141">
        <f>SUM(AL161:AL191)</f>
        <v>0</v>
      </c>
      <c r="AM192" s="141"/>
      <c r="AN192" s="141">
        <f>SUM(AN161:AN191)</f>
        <v>0</v>
      </c>
      <c r="AO192" s="141"/>
      <c r="AP192" s="141">
        <f>SUM(AP161:AP191)</f>
        <v>0</v>
      </c>
      <c r="AQ192" s="141"/>
      <c r="AR192" s="141">
        <f>SUM(AR161:AR191)</f>
        <v>0</v>
      </c>
      <c r="AS192" s="141">
        <f>SUM(AS161:AS191)</f>
        <v>0</v>
      </c>
    </row>
    <row r="193" spans="1:45" x14ac:dyDescent="0.25">
      <c r="N193" s="130"/>
      <c r="Q193" s="130"/>
    </row>
    <row r="194" spans="1:45" x14ac:dyDescent="0.25">
      <c r="C194" s="131"/>
      <c r="F194" s="131"/>
      <c r="I194" s="132"/>
    </row>
    <row r="195" spans="1:45" x14ac:dyDescent="0.25">
      <c r="I195" s="132"/>
    </row>
    <row r="197" spans="1:45" ht="16.149999999999999" customHeight="1" x14ac:dyDescent="0.25">
      <c r="A197" s="562" t="s">
        <v>41</v>
      </c>
      <c r="B197" s="563"/>
      <c r="C197" s="563"/>
      <c r="D197" s="563"/>
      <c r="E197" s="563"/>
      <c r="F197" s="563"/>
      <c r="G197" s="563"/>
      <c r="H197" s="563"/>
      <c r="I197" s="563"/>
      <c r="J197" s="564"/>
      <c r="K197" s="564"/>
      <c r="L197" s="564"/>
      <c r="M197" s="80"/>
      <c r="N197" s="79"/>
      <c r="O197" s="565"/>
      <c r="P197" s="560"/>
      <c r="Q197" s="560"/>
      <c r="R197" s="560"/>
      <c r="S197" s="560"/>
      <c r="U197" s="559" t="str">
        <f>A197</f>
        <v>JUIN 2019</v>
      </c>
      <c r="V197" s="560"/>
      <c r="W197" s="560"/>
      <c r="X197" s="560"/>
      <c r="Y197" s="560"/>
      <c r="Z197" s="560"/>
      <c r="AA197" s="560"/>
      <c r="AB197" s="559" t="str">
        <f>A197</f>
        <v>JUIN 2019</v>
      </c>
      <c r="AC197" s="560"/>
      <c r="AD197" s="560"/>
      <c r="AE197" s="560"/>
      <c r="AF197" s="560"/>
      <c r="AG197" s="560"/>
      <c r="AH197" s="560"/>
      <c r="AI197" s="560"/>
      <c r="AJ197" s="560"/>
      <c r="AK197" s="559" t="str">
        <f>A197</f>
        <v>JUIN 2019</v>
      </c>
      <c r="AL197" s="560"/>
      <c r="AM197" s="560"/>
      <c r="AN197" s="560"/>
      <c r="AO197" s="560"/>
      <c r="AP197" s="560"/>
      <c r="AQ197" s="560"/>
    </row>
    <row r="198" spans="1:45" ht="16.149999999999999" customHeight="1" x14ac:dyDescent="0.25">
      <c r="A198" s="81"/>
      <c r="B198" s="81"/>
      <c r="C198" s="81"/>
      <c r="D198" s="81"/>
      <c r="E198" s="81"/>
      <c r="F198" s="81"/>
      <c r="G198" s="81"/>
      <c r="H198" s="81"/>
      <c r="I198" s="554"/>
      <c r="J198" s="554"/>
      <c r="K198" s="554"/>
      <c r="L198" s="554"/>
      <c r="M198" s="133"/>
      <c r="N198" s="134"/>
      <c r="O198" s="135"/>
      <c r="P198" s="134"/>
      <c r="Q198" s="134"/>
      <c r="R198" s="553" t="s">
        <v>2</v>
      </c>
      <c r="S198" s="554"/>
      <c r="T198" s="135" t="s">
        <v>3</v>
      </c>
      <c r="U198" s="549" t="str">
        <f>U3</f>
        <v>Agedi</v>
      </c>
      <c r="V198" s="550"/>
      <c r="W198" s="549" t="str">
        <f>W3</f>
        <v>Saf</v>
      </c>
      <c r="X198" s="550"/>
      <c r="Y198" s="549" t="str">
        <f>Y3</f>
        <v>Midi Libre</v>
      </c>
      <c r="Z198" s="550"/>
      <c r="AA198" s="549" t="str">
        <f>AA3</f>
        <v>Loto</v>
      </c>
      <c r="AB198" s="550"/>
      <c r="AC198" s="555" t="str">
        <f>AC3</f>
        <v>Altadis</v>
      </c>
      <c r="AD198" s="556"/>
      <c r="AE198" s="549" t="str">
        <f>AE3</f>
        <v>Crédit agricole</v>
      </c>
      <c r="AF198" s="550"/>
      <c r="AG198" s="555" t="s">
        <v>10</v>
      </c>
      <c r="AH198" s="556"/>
      <c r="AI198" s="555" t="str">
        <f>AI3</f>
        <v>charges locatives</v>
      </c>
      <c r="AJ198" s="556"/>
      <c r="AK198" s="555" t="str">
        <f>AK3</f>
        <v>Poste TCN TF PVA</v>
      </c>
      <c r="AL198" s="556"/>
      <c r="AM198" s="549" t="str">
        <f>AM3</f>
        <v>GSA/NVX FR</v>
      </c>
      <c r="AN198" s="550"/>
      <c r="AO198" s="549" t="str">
        <f>AO3</f>
        <v>Charge</v>
      </c>
      <c r="AP198" s="550"/>
      <c r="AQ198" s="549" t="str">
        <f>AQ3</f>
        <v>Divers</v>
      </c>
      <c r="AR198" s="550"/>
      <c r="AS198" s="83" t="s">
        <v>16</v>
      </c>
    </row>
    <row r="199" spans="1:45" ht="16.149999999999999" customHeight="1" x14ac:dyDescent="0.25">
      <c r="A199" s="84"/>
      <c r="B199" s="85" t="s">
        <v>17</v>
      </c>
      <c r="C199" s="86" t="s">
        <v>18</v>
      </c>
      <c r="D199" s="86" t="s">
        <v>19</v>
      </c>
      <c r="E199" s="87" t="s">
        <v>20</v>
      </c>
      <c r="F199" s="87" t="s">
        <v>21</v>
      </c>
      <c r="G199" s="86" t="s">
        <v>22</v>
      </c>
      <c r="H199" s="86" t="s">
        <v>23</v>
      </c>
      <c r="I199" s="557" t="s">
        <v>24</v>
      </c>
      <c r="J199" s="558"/>
      <c r="K199" s="88" t="s">
        <v>25</v>
      </c>
      <c r="L199" s="88" t="s">
        <v>26</v>
      </c>
      <c r="M199" s="89" t="s">
        <v>27</v>
      </c>
      <c r="N199" s="90" t="s">
        <v>28</v>
      </c>
      <c r="O199" s="90" t="s">
        <v>29</v>
      </c>
      <c r="P199" s="90" t="s">
        <v>30</v>
      </c>
      <c r="Q199" s="91" t="s">
        <v>16</v>
      </c>
      <c r="R199" s="85" t="s">
        <v>32</v>
      </c>
      <c r="S199" s="91" t="s">
        <v>33</v>
      </c>
      <c r="T199" s="136"/>
      <c r="U199" s="93" t="s">
        <v>34</v>
      </c>
      <c r="V199" s="94"/>
      <c r="W199" s="95" t="s">
        <v>34</v>
      </c>
      <c r="X199" s="96"/>
      <c r="Y199" s="95" t="s">
        <v>34</v>
      </c>
      <c r="Z199" s="96"/>
      <c r="AA199" s="95" t="s">
        <v>34</v>
      </c>
      <c r="AB199" s="96"/>
      <c r="AC199" s="95" t="s">
        <v>34</v>
      </c>
      <c r="AD199" s="96"/>
      <c r="AE199" s="95" t="s">
        <v>34</v>
      </c>
      <c r="AF199" s="96"/>
      <c r="AG199" s="95" t="s">
        <v>34</v>
      </c>
      <c r="AH199" s="97"/>
      <c r="AI199" s="95" t="s">
        <v>34</v>
      </c>
      <c r="AJ199" s="96"/>
      <c r="AK199" s="98" t="s">
        <v>34</v>
      </c>
      <c r="AL199" s="94"/>
      <c r="AM199" s="95" t="s">
        <v>34</v>
      </c>
      <c r="AN199" s="94"/>
      <c r="AO199" s="95" t="s">
        <v>34</v>
      </c>
      <c r="AP199" s="94"/>
      <c r="AQ199" s="95" t="s">
        <v>34</v>
      </c>
      <c r="AR199" s="94"/>
      <c r="AS199" s="99"/>
    </row>
    <row r="200" spans="1:45" ht="16.149999999999999" customHeight="1" x14ac:dyDescent="0.25">
      <c r="A200" s="112">
        <f>A191+1</f>
        <v>43617</v>
      </c>
      <c r="B200" s="113"/>
      <c r="C200" s="113"/>
      <c r="D200" s="113"/>
      <c r="E200" s="113"/>
      <c r="F200" s="113"/>
      <c r="G200" s="114"/>
      <c r="H200" s="114"/>
      <c r="I200" s="114"/>
      <c r="J200" s="115"/>
      <c r="K200" s="115"/>
      <c r="L200" s="115"/>
      <c r="M200" s="116"/>
      <c r="N200" s="117">
        <f t="shared" ref="N200:N229" si="31">B200+C200+D200+F200+G200+H200+I200+K200-L200+M200+E200</f>
        <v>0</v>
      </c>
      <c r="O200" s="113"/>
      <c r="P200" s="113"/>
      <c r="Q200" s="117">
        <f t="shared" ref="Q200:Q229" si="32">N200+O200-P200</f>
        <v>0</v>
      </c>
      <c r="R200" s="119"/>
      <c r="S200" s="119"/>
      <c r="T200" s="120">
        <f t="shared" ref="T200:T229" si="33">A200</f>
        <v>43617</v>
      </c>
      <c r="U200" s="121"/>
      <c r="V200" s="122"/>
      <c r="W200" s="123"/>
      <c r="X200" s="122"/>
      <c r="Y200" s="123"/>
      <c r="Z200" s="122"/>
      <c r="AA200" s="123"/>
      <c r="AB200" s="122"/>
      <c r="AC200" s="123"/>
      <c r="AD200" s="122"/>
      <c r="AE200" s="123"/>
      <c r="AF200" s="122"/>
      <c r="AG200" s="124"/>
      <c r="AH200" s="122"/>
      <c r="AI200" s="123"/>
      <c r="AJ200" s="122"/>
      <c r="AK200" s="124"/>
      <c r="AL200" s="122"/>
      <c r="AM200" s="123"/>
      <c r="AN200" s="122"/>
      <c r="AO200" s="123"/>
      <c r="AP200" s="122"/>
      <c r="AQ200" s="123"/>
      <c r="AR200" s="122"/>
      <c r="AS200" s="125">
        <f t="shared" ref="AS200:AS230" si="34">V200+X200+Z200+AB200+AD200+AF200+AJ200+AL200+AN200+AP200+AR200+AH200</f>
        <v>0</v>
      </c>
    </row>
    <row r="201" spans="1:45" ht="16.149999999999999" customHeight="1" x14ac:dyDescent="0.25">
      <c r="A201" s="112">
        <f t="shared" ref="A201:A229" si="35">A200+1</f>
        <v>43618</v>
      </c>
      <c r="B201" s="113"/>
      <c r="C201" s="113"/>
      <c r="D201" s="113"/>
      <c r="E201" s="113"/>
      <c r="F201" s="113"/>
      <c r="G201" s="114"/>
      <c r="H201" s="114"/>
      <c r="I201" s="114"/>
      <c r="J201" s="115"/>
      <c r="K201" s="115"/>
      <c r="L201" s="115"/>
      <c r="M201" s="116"/>
      <c r="N201" s="117">
        <f t="shared" si="31"/>
        <v>0</v>
      </c>
      <c r="O201" s="113"/>
      <c r="P201" s="113"/>
      <c r="Q201" s="117">
        <f t="shared" si="32"/>
        <v>0</v>
      </c>
      <c r="R201" s="119"/>
      <c r="S201" s="119"/>
      <c r="T201" s="120">
        <f t="shared" si="33"/>
        <v>43618</v>
      </c>
      <c r="U201" s="121"/>
      <c r="V201" s="122"/>
      <c r="W201" s="123"/>
      <c r="X201" s="122"/>
      <c r="Y201" s="121"/>
      <c r="Z201" s="122"/>
      <c r="AA201" s="123"/>
      <c r="AB201" s="122"/>
      <c r="AC201" s="121"/>
      <c r="AD201" s="122"/>
      <c r="AE201" s="123"/>
      <c r="AF201" s="122"/>
      <c r="AG201" s="124"/>
      <c r="AH201" s="122"/>
      <c r="AI201" s="121"/>
      <c r="AJ201" s="122"/>
      <c r="AK201" s="123"/>
      <c r="AL201" s="122"/>
      <c r="AM201" s="121"/>
      <c r="AN201" s="122"/>
      <c r="AO201" s="121"/>
      <c r="AP201" s="122"/>
      <c r="AQ201" s="123"/>
      <c r="AR201" s="122"/>
      <c r="AS201" s="125">
        <f t="shared" si="34"/>
        <v>0</v>
      </c>
    </row>
    <row r="202" spans="1:45" ht="16.149999999999999" customHeight="1" x14ac:dyDescent="0.25">
      <c r="A202" s="112">
        <f t="shared" si="35"/>
        <v>43619</v>
      </c>
      <c r="B202" s="113"/>
      <c r="C202" s="113"/>
      <c r="D202" s="113"/>
      <c r="E202" s="113"/>
      <c r="F202" s="113"/>
      <c r="G202" s="114"/>
      <c r="H202" s="114"/>
      <c r="I202" s="114"/>
      <c r="J202" s="115"/>
      <c r="K202" s="115"/>
      <c r="L202" s="115"/>
      <c r="M202" s="116"/>
      <c r="N202" s="117">
        <f t="shared" si="31"/>
        <v>0</v>
      </c>
      <c r="O202" s="113"/>
      <c r="P202" s="113"/>
      <c r="Q202" s="117">
        <f t="shared" si="32"/>
        <v>0</v>
      </c>
      <c r="R202" s="119"/>
      <c r="S202" s="119"/>
      <c r="T202" s="120">
        <f t="shared" si="33"/>
        <v>43619</v>
      </c>
      <c r="U202" s="121"/>
      <c r="V202" s="122"/>
      <c r="W202" s="123"/>
      <c r="X202" s="122"/>
      <c r="Y202" s="121"/>
      <c r="Z202" s="122"/>
      <c r="AA202" s="123"/>
      <c r="AB202" s="122"/>
      <c r="AC202" s="121"/>
      <c r="AD202" s="122"/>
      <c r="AE202" s="123"/>
      <c r="AF202" s="122"/>
      <c r="AG202" s="122"/>
      <c r="AH202" s="122"/>
      <c r="AI202" s="123"/>
      <c r="AJ202" s="122"/>
      <c r="AK202" s="123"/>
      <c r="AL202" s="122"/>
      <c r="AM202" s="121"/>
      <c r="AN202" s="122"/>
      <c r="AO202" s="123"/>
      <c r="AP202" s="122"/>
      <c r="AQ202" s="123"/>
      <c r="AR202" s="122"/>
      <c r="AS202" s="125">
        <f t="shared" si="34"/>
        <v>0</v>
      </c>
    </row>
    <row r="203" spans="1:45" ht="16.149999999999999" customHeight="1" x14ac:dyDescent="0.25">
      <c r="A203" s="112">
        <f t="shared" si="35"/>
        <v>43620</v>
      </c>
      <c r="B203" s="113"/>
      <c r="C203" s="113"/>
      <c r="D203" s="113"/>
      <c r="E203" s="113"/>
      <c r="F203" s="113"/>
      <c r="G203" s="114"/>
      <c r="H203" s="114"/>
      <c r="I203" s="114"/>
      <c r="J203" s="115"/>
      <c r="K203" s="115"/>
      <c r="L203" s="115"/>
      <c r="M203" s="116"/>
      <c r="N203" s="117">
        <f t="shared" si="31"/>
        <v>0</v>
      </c>
      <c r="O203" s="113"/>
      <c r="P203" s="113"/>
      <c r="Q203" s="117">
        <f t="shared" si="32"/>
        <v>0</v>
      </c>
      <c r="R203" s="119"/>
      <c r="S203" s="119"/>
      <c r="T203" s="120">
        <f t="shared" si="33"/>
        <v>43620</v>
      </c>
      <c r="U203" s="121"/>
      <c r="V203" s="122"/>
      <c r="W203" s="123"/>
      <c r="X203" s="122"/>
      <c r="Y203" s="121"/>
      <c r="Z203" s="122"/>
      <c r="AA203" s="123"/>
      <c r="AB203" s="122"/>
      <c r="AC203" s="121"/>
      <c r="AD203" s="122"/>
      <c r="AE203" s="123"/>
      <c r="AF203" s="122"/>
      <c r="AG203" s="122"/>
      <c r="AH203" s="122"/>
      <c r="AI203" s="123"/>
      <c r="AJ203" s="122"/>
      <c r="AK203" s="123"/>
      <c r="AL203" s="122"/>
      <c r="AM203" s="121"/>
      <c r="AN203" s="122"/>
      <c r="AO203" s="123"/>
      <c r="AP203" s="122"/>
      <c r="AQ203" s="123"/>
      <c r="AR203" s="122"/>
      <c r="AS203" s="125">
        <f t="shared" si="34"/>
        <v>0</v>
      </c>
    </row>
    <row r="204" spans="1:45" ht="16.149999999999999" customHeight="1" x14ac:dyDescent="0.25">
      <c r="A204" s="112">
        <f t="shared" si="35"/>
        <v>43621</v>
      </c>
      <c r="B204" s="113"/>
      <c r="C204" s="113"/>
      <c r="D204" s="113"/>
      <c r="E204" s="113"/>
      <c r="F204" s="113"/>
      <c r="G204" s="114"/>
      <c r="H204" s="114"/>
      <c r="I204" s="114"/>
      <c r="J204" s="115"/>
      <c r="K204" s="115"/>
      <c r="L204" s="115"/>
      <c r="M204" s="116"/>
      <c r="N204" s="117">
        <f t="shared" si="31"/>
        <v>0</v>
      </c>
      <c r="O204" s="113"/>
      <c r="P204" s="113"/>
      <c r="Q204" s="117">
        <f t="shared" si="32"/>
        <v>0</v>
      </c>
      <c r="R204" s="119"/>
      <c r="S204" s="119"/>
      <c r="T204" s="120">
        <f t="shared" si="33"/>
        <v>43621</v>
      </c>
      <c r="U204" s="121"/>
      <c r="V204" s="122"/>
      <c r="W204" s="123"/>
      <c r="X204" s="122"/>
      <c r="Y204" s="121"/>
      <c r="Z204" s="122"/>
      <c r="AA204" s="121"/>
      <c r="AB204" s="122"/>
      <c r="AC204" s="121"/>
      <c r="AD204" s="122"/>
      <c r="AE204" s="123"/>
      <c r="AF204" s="122"/>
      <c r="AG204" s="122"/>
      <c r="AH204" s="122"/>
      <c r="AI204" s="121"/>
      <c r="AJ204" s="122"/>
      <c r="AK204" s="121"/>
      <c r="AL204" s="122"/>
      <c r="AM204" s="121"/>
      <c r="AN204" s="122"/>
      <c r="AO204" s="121"/>
      <c r="AP204" s="122"/>
      <c r="AQ204" s="123"/>
      <c r="AR204" s="122"/>
      <c r="AS204" s="125">
        <f t="shared" si="34"/>
        <v>0</v>
      </c>
    </row>
    <row r="205" spans="1:45" ht="16.149999999999999" customHeight="1" x14ac:dyDescent="0.25">
      <c r="A205" s="112">
        <f t="shared" si="35"/>
        <v>43622</v>
      </c>
      <c r="B205" s="113"/>
      <c r="C205" s="113"/>
      <c r="D205" s="113"/>
      <c r="E205" s="113"/>
      <c r="F205" s="113"/>
      <c r="G205" s="114"/>
      <c r="H205" s="114"/>
      <c r="I205" s="114"/>
      <c r="J205" s="115"/>
      <c r="K205" s="115"/>
      <c r="L205" s="115"/>
      <c r="M205" s="116"/>
      <c r="N205" s="117">
        <f t="shared" si="31"/>
        <v>0</v>
      </c>
      <c r="O205" s="113"/>
      <c r="P205" s="113"/>
      <c r="Q205" s="117">
        <f t="shared" si="32"/>
        <v>0</v>
      </c>
      <c r="R205" s="119"/>
      <c r="S205" s="119"/>
      <c r="T205" s="120">
        <f t="shared" si="33"/>
        <v>43622</v>
      </c>
      <c r="U205" s="121"/>
      <c r="V205" s="122"/>
      <c r="W205" s="121"/>
      <c r="X205" s="122"/>
      <c r="Y205" s="121"/>
      <c r="Z205" s="122"/>
      <c r="AA205" s="121"/>
      <c r="AB205" s="122"/>
      <c r="AC205" s="121"/>
      <c r="AD205" s="122"/>
      <c r="AE205" s="121"/>
      <c r="AF205" s="122"/>
      <c r="AG205" s="122"/>
      <c r="AH205" s="122"/>
      <c r="AI205" s="121"/>
      <c r="AJ205" s="122"/>
      <c r="AK205" s="121"/>
      <c r="AL205" s="122"/>
      <c r="AM205" s="121"/>
      <c r="AN205" s="122"/>
      <c r="AO205" s="121"/>
      <c r="AP205" s="122"/>
      <c r="AQ205" s="123"/>
      <c r="AR205" s="122"/>
      <c r="AS205" s="125">
        <f t="shared" si="34"/>
        <v>0</v>
      </c>
    </row>
    <row r="206" spans="1:45" ht="16.149999999999999" customHeight="1" x14ac:dyDescent="0.25">
      <c r="A206" s="112">
        <f t="shared" si="35"/>
        <v>43623</v>
      </c>
      <c r="B206" s="113"/>
      <c r="C206" s="113"/>
      <c r="D206" s="113"/>
      <c r="E206" s="113"/>
      <c r="F206" s="113"/>
      <c r="G206" s="114"/>
      <c r="H206" s="114"/>
      <c r="I206" s="114"/>
      <c r="J206" s="115"/>
      <c r="K206" s="115"/>
      <c r="L206" s="115"/>
      <c r="M206" s="116"/>
      <c r="N206" s="117">
        <f t="shared" si="31"/>
        <v>0</v>
      </c>
      <c r="O206" s="113"/>
      <c r="P206" s="113"/>
      <c r="Q206" s="117">
        <f t="shared" si="32"/>
        <v>0</v>
      </c>
      <c r="R206" s="119"/>
      <c r="S206" s="119"/>
      <c r="T206" s="120">
        <f t="shared" si="33"/>
        <v>43623</v>
      </c>
      <c r="U206" s="121"/>
      <c r="V206" s="122"/>
      <c r="W206" s="121"/>
      <c r="X206" s="122"/>
      <c r="Y206" s="121"/>
      <c r="Z206" s="122"/>
      <c r="AA206" s="121"/>
      <c r="AB206" s="122"/>
      <c r="AC206" s="121"/>
      <c r="AD206" s="122"/>
      <c r="AE206" s="121"/>
      <c r="AF206" s="122"/>
      <c r="AG206" s="122"/>
      <c r="AH206" s="122"/>
      <c r="AI206" s="121"/>
      <c r="AJ206" s="122"/>
      <c r="AK206" s="121"/>
      <c r="AL206" s="122"/>
      <c r="AM206" s="121"/>
      <c r="AN206" s="122"/>
      <c r="AO206" s="121"/>
      <c r="AP206" s="122"/>
      <c r="AQ206" s="123"/>
      <c r="AR206" s="122"/>
      <c r="AS206" s="125">
        <f t="shared" si="34"/>
        <v>0</v>
      </c>
    </row>
    <row r="207" spans="1:45" ht="16.149999999999999" customHeight="1" x14ac:dyDescent="0.25">
      <c r="A207" s="112">
        <f t="shared" si="35"/>
        <v>43624</v>
      </c>
      <c r="B207" s="113"/>
      <c r="C207" s="113"/>
      <c r="D207" s="113"/>
      <c r="E207" s="113"/>
      <c r="F207" s="113"/>
      <c r="G207" s="114"/>
      <c r="H207" s="114"/>
      <c r="I207" s="114"/>
      <c r="J207" s="115"/>
      <c r="K207" s="115"/>
      <c r="L207" s="115"/>
      <c r="M207" s="116"/>
      <c r="N207" s="117">
        <f t="shared" si="31"/>
        <v>0</v>
      </c>
      <c r="O207" s="113"/>
      <c r="P207" s="113"/>
      <c r="Q207" s="117">
        <f t="shared" si="32"/>
        <v>0</v>
      </c>
      <c r="R207" s="119"/>
      <c r="S207" s="119"/>
      <c r="T207" s="120">
        <f t="shared" si="33"/>
        <v>43624</v>
      </c>
      <c r="U207" s="121"/>
      <c r="V207" s="122"/>
      <c r="W207" s="121"/>
      <c r="X207" s="122"/>
      <c r="Y207" s="121"/>
      <c r="Z207" s="122"/>
      <c r="AA207" s="121"/>
      <c r="AB207" s="122"/>
      <c r="AC207" s="121"/>
      <c r="AD207" s="122"/>
      <c r="AE207" s="121"/>
      <c r="AF207" s="122"/>
      <c r="AG207" s="122"/>
      <c r="AH207" s="122"/>
      <c r="AI207" s="121"/>
      <c r="AJ207" s="122"/>
      <c r="AK207" s="121"/>
      <c r="AL207" s="122"/>
      <c r="AM207" s="121"/>
      <c r="AN207" s="122"/>
      <c r="AO207" s="121"/>
      <c r="AP207" s="122"/>
      <c r="AQ207" s="123"/>
      <c r="AR207" s="122"/>
      <c r="AS207" s="125">
        <f t="shared" si="34"/>
        <v>0</v>
      </c>
    </row>
    <row r="208" spans="1:45" ht="16.149999999999999" customHeight="1" x14ac:dyDescent="0.25">
      <c r="A208" s="112">
        <f t="shared" si="35"/>
        <v>43625</v>
      </c>
      <c r="B208" s="113"/>
      <c r="C208" s="113"/>
      <c r="D208" s="113"/>
      <c r="E208" s="113"/>
      <c r="F208" s="113"/>
      <c r="G208" s="114"/>
      <c r="H208" s="114"/>
      <c r="I208" s="114"/>
      <c r="J208" s="115"/>
      <c r="K208" s="115"/>
      <c r="L208" s="115"/>
      <c r="M208" s="116"/>
      <c r="N208" s="117">
        <f t="shared" si="31"/>
        <v>0</v>
      </c>
      <c r="O208" s="113"/>
      <c r="P208" s="113"/>
      <c r="Q208" s="117">
        <f t="shared" si="32"/>
        <v>0</v>
      </c>
      <c r="R208" s="119"/>
      <c r="S208" s="119"/>
      <c r="T208" s="120">
        <f t="shared" si="33"/>
        <v>43625</v>
      </c>
      <c r="U208" s="121"/>
      <c r="V208" s="122"/>
      <c r="W208" s="121"/>
      <c r="X208" s="122"/>
      <c r="Y208" s="121"/>
      <c r="Z208" s="122"/>
      <c r="AA208" s="121"/>
      <c r="AB208" s="122"/>
      <c r="AC208" s="121"/>
      <c r="AD208" s="122"/>
      <c r="AE208" s="121"/>
      <c r="AF208" s="122"/>
      <c r="AG208" s="122"/>
      <c r="AH208" s="122"/>
      <c r="AI208" s="121"/>
      <c r="AJ208" s="122"/>
      <c r="AK208" s="121"/>
      <c r="AL208" s="122"/>
      <c r="AM208" s="121"/>
      <c r="AN208" s="122"/>
      <c r="AO208" s="121"/>
      <c r="AP208" s="122"/>
      <c r="AQ208" s="123"/>
      <c r="AR208" s="122"/>
      <c r="AS208" s="125">
        <f t="shared" si="34"/>
        <v>0</v>
      </c>
    </row>
    <row r="209" spans="1:45" ht="16.149999999999999" customHeight="1" x14ac:dyDescent="0.25">
      <c r="A209" s="112">
        <f t="shared" si="35"/>
        <v>43626</v>
      </c>
      <c r="B209" s="113"/>
      <c r="C209" s="113"/>
      <c r="D209" s="113"/>
      <c r="E209" s="113"/>
      <c r="F209" s="113"/>
      <c r="G209" s="114"/>
      <c r="H209" s="114"/>
      <c r="I209" s="114"/>
      <c r="J209" s="115"/>
      <c r="K209" s="115"/>
      <c r="L209" s="115"/>
      <c r="M209" s="116"/>
      <c r="N209" s="117">
        <f t="shared" si="31"/>
        <v>0</v>
      </c>
      <c r="O209" s="113"/>
      <c r="P209" s="113"/>
      <c r="Q209" s="117">
        <f t="shared" si="32"/>
        <v>0</v>
      </c>
      <c r="R209" s="119"/>
      <c r="S209" s="119"/>
      <c r="T209" s="120">
        <f t="shared" si="33"/>
        <v>43626</v>
      </c>
      <c r="U209" s="121"/>
      <c r="V209" s="122"/>
      <c r="W209" s="121"/>
      <c r="X209" s="122"/>
      <c r="Y209" s="121"/>
      <c r="Z209" s="122"/>
      <c r="AA209" s="121"/>
      <c r="AB209" s="122"/>
      <c r="AC209" s="121"/>
      <c r="AD209" s="122"/>
      <c r="AE209" s="121"/>
      <c r="AF209" s="122"/>
      <c r="AG209" s="122"/>
      <c r="AH209" s="122"/>
      <c r="AI209" s="121"/>
      <c r="AJ209" s="122"/>
      <c r="AK209" s="121"/>
      <c r="AL209" s="122"/>
      <c r="AM209" s="121"/>
      <c r="AN209" s="122"/>
      <c r="AO209" s="121"/>
      <c r="AP209" s="122"/>
      <c r="AQ209" s="123"/>
      <c r="AR209" s="122"/>
      <c r="AS209" s="125">
        <f t="shared" si="34"/>
        <v>0</v>
      </c>
    </row>
    <row r="210" spans="1:45" ht="16.149999999999999" customHeight="1" x14ac:dyDescent="0.25">
      <c r="A210" s="112">
        <f t="shared" si="35"/>
        <v>43627</v>
      </c>
      <c r="B210" s="113"/>
      <c r="C210" s="113"/>
      <c r="D210" s="113"/>
      <c r="E210" s="113"/>
      <c r="F210" s="113"/>
      <c r="G210" s="114"/>
      <c r="H210" s="114"/>
      <c r="I210" s="114"/>
      <c r="J210" s="115"/>
      <c r="K210" s="115"/>
      <c r="L210" s="115"/>
      <c r="M210" s="116"/>
      <c r="N210" s="117">
        <f t="shared" si="31"/>
        <v>0</v>
      </c>
      <c r="O210" s="113"/>
      <c r="P210" s="113"/>
      <c r="Q210" s="117">
        <f t="shared" si="32"/>
        <v>0</v>
      </c>
      <c r="R210" s="119"/>
      <c r="S210" s="119"/>
      <c r="T210" s="120">
        <f t="shared" si="33"/>
        <v>43627</v>
      </c>
      <c r="U210" s="121"/>
      <c r="V210" s="122"/>
      <c r="W210" s="121"/>
      <c r="X210" s="122"/>
      <c r="Y210" s="121"/>
      <c r="Z210" s="122"/>
      <c r="AA210" s="121"/>
      <c r="AB210" s="122"/>
      <c r="AC210" s="121"/>
      <c r="AD210" s="122"/>
      <c r="AE210" s="121"/>
      <c r="AF210" s="122"/>
      <c r="AG210" s="122"/>
      <c r="AH210" s="122"/>
      <c r="AI210" s="121"/>
      <c r="AJ210" s="122"/>
      <c r="AK210" s="121"/>
      <c r="AL210" s="122"/>
      <c r="AM210" s="121"/>
      <c r="AN210" s="122"/>
      <c r="AO210" s="121"/>
      <c r="AP210" s="122"/>
      <c r="AQ210" s="123"/>
      <c r="AR210" s="122"/>
      <c r="AS210" s="125">
        <f t="shared" si="34"/>
        <v>0</v>
      </c>
    </row>
    <row r="211" spans="1:45" ht="16.149999999999999" customHeight="1" x14ac:dyDescent="0.25">
      <c r="A211" s="112">
        <f t="shared" si="35"/>
        <v>43628</v>
      </c>
      <c r="B211" s="113"/>
      <c r="C211" s="113"/>
      <c r="D211" s="113"/>
      <c r="E211" s="113"/>
      <c r="F211" s="113"/>
      <c r="G211" s="114"/>
      <c r="H211" s="114"/>
      <c r="I211" s="114"/>
      <c r="J211" s="115"/>
      <c r="K211" s="115"/>
      <c r="L211" s="115"/>
      <c r="M211" s="116"/>
      <c r="N211" s="117">
        <f t="shared" si="31"/>
        <v>0</v>
      </c>
      <c r="O211" s="113"/>
      <c r="P211" s="113"/>
      <c r="Q211" s="117">
        <f t="shared" si="32"/>
        <v>0</v>
      </c>
      <c r="R211" s="119"/>
      <c r="S211" s="119"/>
      <c r="T211" s="120">
        <f t="shared" si="33"/>
        <v>43628</v>
      </c>
      <c r="U211" s="121"/>
      <c r="V211" s="122"/>
      <c r="W211" s="121"/>
      <c r="X211" s="122"/>
      <c r="Y211" s="121"/>
      <c r="Z211" s="122"/>
      <c r="AA211" s="121"/>
      <c r="AB211" s="122"/>
      <c r="AC211" s="121"/>
      <c r="AD211" s="122"/>
      <c r="AE211" s="121"/>
      <c r="AF211" s="122"/>
      <c r="AG211" s="122"/>
      <c r="AH211" s="122"/>
      <c r="AI211" s="121"/>
      <c r="AJ211" s="122"/>
      <c r="AK211" s="121"/>
      <c r="AL211" s="122"/>
      <c r="AM211" s="121"/>
      <c r="AN211" s="122"/>
      <c r="AO211" s="121"/>
      <c r="AP211" s="122"/>
      <c r="AQ211" s="123"/>
      <c r="AR211" s="122"/>
      <c r="AS211" s="125">
        <f t="shared" si="34"/>
        <v>0</v>
      </c>
    </row>
    <row r="212" spans="1:45" ht="16.149999999999999" customHeight="1" x14ac:dyDescent="0.25">
      <c r="A212" s="112">
        <f t="shared" si="35"/>
        <v>43629</v>
      </c>
      <c r="B212" s="113"/>
      <c r="C212" s="113"/>
      <c r="D212" s="113"/>
      <c r="E212" s="113"/>
      <c r="F212" s="113"/>
      <c r="G212" s="114"/>
      <c r="H212" s="114"/>
      <c r="I212" s="114"/>
      <c r="J212" s="115"/>
      <c r="K212" s="115"/>
      <c r="L212" s="115"/>
      <c r="M212" s="116"/>
      <c r="N212" s="117">
        <f t="shared" si="31"/>
        <v>0</v>
      </c>
      <c r="O212" s="113"/>
      <c r="P212" s="113"/>
      <c r="Q212" s="117">
        <f t="shared" si="32"/>
        <v>0</v>
      </c>
      <c r="R212" s="119"/>
      <c r="S212" s="119"/>
      <c r="T212" s="120">
        <f t="shared" si="33"/>
        <v>43629</v>
      </c>
      <c r="U212" s="121"/>
      <c r="V212" s="122"/>
      <c r="W212" s="121"/>
      <c r="X212" s="122"/>
      <c r="Y212" s="121"/>
      <c r="Z212" s="122"/>
      <c r="AA212" s="121"/>
      <c r="AB212" s="122"/>
      <c r="AC212" s="121"/>
      <c r="AD212" s="122"/>
      <c r="AE212" s="121"/>
      <c r="AF212" s="122"/>
      <c r="AG212" s="122"/>
      <c r="AH212" s="122"/>
      <c r="AI212" s="121"/>
      <c r="AJ212" s="122"/>
      <c r="AK212" s="121"/>
      <c r="AL212" s="122"/>
      <c r="AM212" s="121"/>
      <c r="AN212" s="122"/>
      <c r="AO212" s="121"/>
      <c r="AP212" s="122"/>
      <c r="AQ212" s="123"/>
      <c r="AR212" s="122"/>
      <c r="AS212" s="125">
        <f t="shared" si="34"/>
        <v>0</v>
      </c>
    </row>
    <row r="213" spans="1:45" ht="16.149999999999999" customHeight="1" x14ac:dyDescent="0.25">
      <c r="A213" s="112">
        <f t="shared" si="35"/>
        <v>43630</v>
      </c>
      <c r="B213" s="113"/>
      <c r="C213" s="113"/>
      <c r="D213" s="113"/>
      <c r="E213" s="113"/>
      <c r="F213" s="113"/>
      <c r="G213" s="114"/>
      <c r="H213" s="114"/>
      <c r="I213" s="114"/>
      <c r="J213" s="115"/>
      <c r="K213" s="115"/>
      <c r="L213" s="115"/>
      <c r="M213" s="116"/>
      <c r="N213" s="117">
        <f t="shared" si="31"/>
        <v>0</v>
      </c>
      <c r="O213" s="113"/>
      <c r="P213" s="113"/>
      <c r="Q213" s="117">
        <f t="shared" si="32"/>
        <v>0</v>
      </c>
      <c r="R213" s="119"/>
      <c r="S213" s="119"/>
      <c r="T213" s="120">
        <f t="shared" si="33"/>
        <v>43630</v>
      </c>
      <c r="U213" s="121"/>
      <c r="V213" s="122"/>
      <c r="W213" s="121"/>
      <c r="X213" s="122"/>
      <c r="Y213" s="121"/>
      <c r="Z213" s="122"/>
      <c r="AA213" s="121"/>
      <c r="AB213" s="122"/>
      <c r="AC213" s="121"/>
      <c r="AD213" s="122"/>
      <c r="AE213" s="121"/>
      <c r="AF213" s="122"/>
      <c r="AG213" s="122"/>
      <c r="AH213" s="122"/>
      <c r="AI213" s="121"/>
      <c r="AJ213" s="122"/>
      <c r="AK213" s="121"/>
      <c r="AL213" s="122"/>
      <c r="AM213" s="121"/>
      <c r="AN213" s="122"/>
      <c r="AO213" s="121"/>
      <c r="AP213" s="122"/>
      <c r="AQ213" s="123"/>
      <c r="AR213" s="122"/>
      <c r="AS213" s="125">
        <f t="shared" si="34"/>
        <v>0</v>
      </c>
    </row>
    <row r="214" spans="1:45" ht="16.149999999999999" customHeight="1" x14ac:dyDescent="0.25">
      <c r="A214" s="112">
        <f t="shared" si="35"/>
        <v>43631</v>
      </c>
      <c r="B214" s="113"/>
      <c r="C214" s="113"/>
      <c r="D214" s="113"/>
      <c r="E214" s="113"/>
      <c r="F214" s="113"/>
      <c r="G214" s="114"/>
      <c r="H214" s="114"/>
      <c r="I214" s="114"/>
      <c r="J214" s="115"/>
      <c r="K214" s="115"/>
      <c r="L214" s="115"/>
      <c r="M214" s="116"/>
      <c r="N214" s="117">
        <f t="shared" si="31"/>
        <v>0</v>
      </c>
      <c r="O214" s="113"/>
      <c r="P214" s="113"/>
      <c r="Q214" s="117">
        <f t="shared" si="32"/>
        <v>0</v>
      </c>
      <c r="R214" s="119"/>
      <c r="S214" s="119"/>
      <c r="T214" s="120">
        <f t="shared" si="33"/>
        <v>43631</v>
      </c>
      <c r="U214" s="121"/>
      <c r="V214" s="122"/>
      <c r="W214" s="121"/>
      <c r="X214" s="122"/>
      <c r="Y214" s="121"/>
      <c r="Z214" s="122"/>
      <c r="AA214" s="121"/>
      <c r="AB214" s="122"/>
      <c r="AC214" s="121"/>
      <c r="AD214" s="122"/>
      <c r="AE214" s="121"/>
      <c r="AF214" s="122"/>
      <c r="AG214" s="122"/>
      <c r="AH214" s="122"/>
      <c r="AI214" s="121"/>
      <c r="AJ214" s="122"/>
      <c r="AK214" s="121"/>
      <c r="AL214" s="122"/>
      <c r="AM214" s="121"/>
      <c r="AN214" s="122"/>
      <c r="AO214" s="121"/>
      <c r="AP214" s="122"/>
      <c r="AQ214" s="123"/>
      <c r="AR214" s="122"/>
      <c r="AS214" s="125">
        <f t="shared" si="34"/>
        <v>0</v>
      </c>
    </row>
    <row r="215" spans="1:45" ht="16.149999999999999" customHeight="1" x14ac:dyDescent="0.25">
      <c r="A215" s="112">
        <f t="shared" si="35"/>
        <v>43632</v>
      </c>
      <c r="B215" s="113"/>
      <c r="C215" s="113"/>
      <c r="D215" s="113"/>
      <c r="E215" s="113"/>
      <c r="F215" s="113"/>
      <c r="G215" s="114"/>
      <c r="H215" s="114"/>
      <c r="I215" s="114"/>
      <c r="J215" s="115"/>
      <c r="K215" s="115"/>
      <c r="L215" s="115"/>
      <c r="M215" s="116"/>
      <c r="N215" s="117">
        <f t="shared" si="31"/>
        <v>0</v>
      </c>
      <c r="O215" s="113"/>
      <c r="P215" s="113"/>
      <c r="Q215" s="117">
        <f t="shared" si="32"/>
        <v>0</v>
      </c>
      <c r="R215" s="119"/>
      <c r="S215" s="119"/>
      <c r="T215" s="120">
        <f t="shared" si="33"/>
        <v>43632</v>
      </c>
      <c r="U215" s="121"/>
      <c r="V215" s="122"/>
      <c r="W215" s="121"/>
      <c r="X215" s="122"/>
      <c r="Y215" s="121"/>
      <c r="Z215" s="122"/>
      <c r="AA215" s="121"/>
      <c r="AB215" s="122"/>
      <c r="AC215" s="121"/>
      <c r="AD215" s="122"/>
      <c r="AE215" s="121"/>
      <c r="AF215" s="122"/>
      <c r="AG215" s="122"/>
      <c r="AH215" s="122"/>
      <c r="AI215" s="121"/>
      <c r="AJ215" s="122"/>
      <c r="AK215" s="121"/>
      <c r="AL215" s="122"/>
      <c r="AM215" s="121"/>
      <c r="AN215" s="122"/>
      <c r="AO215" s="121"/>
      <c r="AP215" s="122"/>
      <c r="AQ215" s="123"/>
      <c r="AR215" s="122"/>
      <c r="AS215" s="125">
        <f t="shared" si="34"/>
        <v>0</v>
      </c>
    </row>
    <row r="216" spans="1:45" ht="16.149999999999999" customHeight="1" x14ac:dyDescent="0.25">
      <c r="A216" s="112">
        <f t="shared" si="35"/>
        <v>43633</v>
      </c>
      <c r="B216" s="113"/>
      <c r="C216" s="113"/>
      <c r="D216" s="113"/>
      <c r="E216" s="113"/>
      <c r="F216" s="113"/>
      <c r="G216" s="114"/>
      <c r="H216" s="114"/>
      <c r="I216" s="114"/>
      <c r="J216" s="115"/>
      <c r="K216" s="115"/>
      <c r="L216" s="115"/>
      <c r="M216" s="116"/>
      <c r="N216" s="117">
        <f t="shared" si="31"/>
        <v>0</v>
      </c>
      <c r="O216" s="113"/>
      <c r="P216" s="113"/>
      <c r="Q216" s="117">
        <f t="shared" si="32"/>
        <v>0</v>
      </c>
      <c r="R216" s="119"/>
      <c r="S216" s="119"/>
      <c r="T216" s="120">
        <f t="shared" si="33"/>
        <v>43633</v>
      </c>
      <c r="U216" s="121"/>
      <c r="V216" s="122"/>
      <c r="W216" s="121"/>
      <c r="X216" s="122"/>
      <c r="Y216" s="121"/>
      <c r="Z216" s="122"/>
      <c r="AA216" s="121"/>
      <c r="AB216" s="122"/>
      <c r="AC216" s="121"/>
      <c r="AD216" s="122"/>
      <c r="AE216" s="121"/>
      <c r="AF216" s="122"/>
      <c r="AG216" s="122"/>
      <c r="AH216" s="122"/>
      <c r="AI216" s="121"/>
      <c r="AJ216" s="122"/>
      <c r="AK216" s="121"/>
      <c r="AL216" s="122"/>
      <c r="AM216" s="121"/>
      <c r="AN216" s="122"/>
      <c r="AO216" s="121"/>
      <c r="AP216" s="122"/>
      <c r="AQ216" s="123"/>
      <c r="AR216" s="122"/>
      <c r="AS216" s="125">
        <f t="shared" si="34"/>
        <v>0</v>
      </c>
    </row>
    <row r="217" spans="1:45" ht="16.149999999999999" customHeight="1" x14ac:dyDescent="0.25">
      <c r="A217" s="112">
        <f t="shared" si="35"/>
        <v>43634</v>
      </c>
      <c r="B217" s="113"/>
      <c r="C217" s="113"/>
      <c r="D217" s="113"/>
      <c r="E217" s="113"/>
      <c r="F217" s="113"/>
      <c r="G217" s="114"/>
      <c r="H217" s="114"/>
      <c r="I217" s="114"/>
      <c r="J217" s="115"/>
      <c r="K217" s="115"/>
      <c r="L217" s="115"/>
      <c r="M217" s="116"/>
      <c r="N217" s="117">
        <f t="shared" si="31"/>
        <v>0</v>
      </c>
      <c r="O217" s="113"/>
      <c r="P217" s="113"/>
      <c r="Q217" s="117">
        <f t="shared" si="32"/>
        <v>0</v>
      </c>
      <c r="R217" s="119"/>
      <c r="S217" s="119"/>
      <c r="T217" s="120">
        <f t="shared" si="33"/>
        <v>43634</v>
      </c>
      <c r="U217" s="121"/>
      <c r="V217" s="122"/>
      <c r="W217" s="121"/>
      <c r="X217" s="122"/>
      <c r="Y217" s="121"/>
      <c r="Z217" s="122"/>
      <c r="AA217" s="121"/>
      <c r="AB217" s="122"/>
      <c r="AC217" s="121"/>
      <c r="AD217" s="122"/>
      <c r="AE217" s="121"/>
      <c r="AF217" s="122"/>
      <c r="AG217" s="122"/>
      <c r="AH217" s="122"/>
      <c r="AI217" s="121"/>
      <c r="AJ217" s="122"/>
      <c r="AK217" s="121"/>
      <c r="AL217" s="122"/>
      <c r="AM217" s="121"/>
      <c r="AN217" s="122"/>
      <c r="AO217" s="121"/>
      <c r="AP217" s="122"/>
      <c r="AQ217" s="123"/>
      <c r="AR217" s="122"/>
      <c r="AS217" s="125">
        <f t="shared" si="34"/>
        <v>0</v>
      </c>
    </row>
    <row r="218" spans="1:45" ht="16.149999999999999" customHeight="1" x14ac:dyDescent="0.25">
      <c r="A218" s="112">
        <f t="shared" si="35"/>
        <v>43635</v>
      </c>
      <c r="B218" s="113"/>
      <c r="C218" s="113"/>
      <c r="D218" s="113"/>
      <c r="E218" s="113"/>
      <c r="F218" s="113"/>
      <c r="G218" s="114"/>
      <c r="H218" s="114"/>
      <c r="I218" s="114"/>
      <c r="J218" s="115"/>
      <c r="K218" s="115"/>
      <c r="L218" s="115"/>
      <c r="M218" s="116"/>
      <c r="N218" s="117">
        <f t="shared" si="31"/>
        <v>0</v>
      </c>
      <c r="O218" s="113"/>
      <c r="P218" s="113"/>
      <c r="Q218" s="117">
        <f t="shared" si="32"/>
        <v>0</v>
      </c>
      <c r="R218" s="119"/>
      <c r="S218" s="119"/>
      <c r="T218" s="120">
        <f t="shared" si="33"/>
        <v>43635</v>
      </c>
      <c r="U218" s="121"/>
      <c r="V218" s="122"/>
      <c r="W218" s="121"/>
      <c r="X218" s="122"/>
      <c r="Y218" s="121"/>
      <c r="Z218" s="122"/>
      <c r="AA218" s="121"/>
      <c r="AB218" s="122"/>
      <c r="AC218" s="121"/>
      <c r="AD218" s="122"/>
      <c r="AE218" s="121"/>
      <c r="AF218" s="122"/>
      <c r="AG218" s="122"/>
      <c r="AH218" s="122"/>
      <c r="AI218" s="121"/>
      <c r="AJ218" s="122"/>
      <c r="AK218" s="121"/>
      <c r="AL218" s="122"/>
      <c r="AM218" s="121"/>
      <c r="AN218" s="122"/>
      <c r="AO218" s="121"/>
      <c r="AP218" s="122"/>
      <c r="AQ218" s="123"/>
      <c r="AR218" s="122"/>
      <c r="AS218" s="125">
        <f t="shared" si="34"/>
        <v>0</v>
      </c>
    </row>
    <row r="219" spans="1:45" ht="16.149999999999999" customHeight="1" x14ac:dyDescent="0.25">
      <c r="A219" s="112">
        <f t="shared" si="35"/>
        <v>43636</v>
      </c>
      <c r="B219" s="113"/>
      <c r="C219" s="113"/>
      <c r="D219" s="113"/>
      <c r="E219" s="113"/>
      <c r="F219" s="113"/>
      <c r="G219" s="114"/>
      <c r="H219" s="114"/>
      <c r="I219" s="114"/>
      <c r="J219" s="115"/>
      <c r="K219" s="115"/>
      <c r="L219" s="115"/>
      <c r="M219" s="116"/>
      <c r="N219" s="117">
        <f t="shared" si="31"/>
        <v>0</v>
      </c>
      <c r="O219" s="113"/>
      <c r="P219" s="113"/>
      <c r="Q219" s="117">
        <f t="shared" si="32"/>
        <v>0</v>
      </c>
      <c r="R219" s="119"/>
      <c r="S219" s="119"/>
      <c r="T219" s="120">
        <f t="shared" si="33"/>
        <v>43636</v>
      </c>
      <c r="U219" s="121"/>
      <c r="V219" s="122"/>
      <c r="W219" s="123"/>
      <c r="X219" s="122"/>
      <c r="Y219" s="121"/>
      <c r="Z219" s="122"/>
      <c r="AA219" s="123"/>
      <c r="AB219" s="122"/>
      <c r="AC219" s="121"/>
      <c r="AD219" s="122"/>
      <c r="AE219" s="121"/>
      <c r="AF219" s="122"/>
      <c r="AG219" s="122"/>
      <c r="AH219" s="122"/>
      <c r="AI219" s="121"/>
      <c r="AJ219" s="122"/>
      <c r="AK219" s="123"/>
      <c r="AL219" s="122"/>
      <c r="AM219" s="121"/>
      <c r="AN219" s="122"/>
      <c r="AO219" s="123"/>
      <c r="AP219" s="122"/>
      <c r="AQ219" s="123"/>
      <c r="AR219" s="122"/>
      <c r="AS219" s="125">
        <f t="shared" si="34"/>
        <v>0</v>
      </c>
    </row>
    <row r="220" spans="1:45" ht="16.149999999999999" customHeight="1" x14ac:dyDescent="0.25">
      <c r="A220" s="112">
        <f t="shared" si="35"/>
        <v>43637</v>
      </c>
      <c r="B220" s="113"/>
      <c r="C220" s="113"/>
      <c r="D220" s="113"/>
      <c r="E220" s="113"/>
      <c r="F220" s="113"/>
      <c r="G220" s="114"/>
      <c r="H220" s="114"/>
      <c r="I220" s="114"/>
      <c r="J220" s="115"/>
      <c r="K220" s="115"/>
      <c r="L220" s="115"/>
      <c r="M220" s="116"/>
      <c r="N220" s="117">
        <f t="shared" si="31"/>
        <v>0</v>
      </c>
      <c r="O220" s="113"/>
      <c r="P220" s="113"/>
      <c r="Q220" s="117">
        <f t="shared" si="32"/>
        <v>0</v>
      </c>
      <c r="R220" s="119"/>
      <c r="S220" s="119"/>
      <c r="T220" s="120">
        <f t="shared" si="33"/>
        <v>43637</v>
      </c>
      <c r="U220" s="121"/>
      <c r="V220" s="122"/>
      <c r="W220" s="121"/>
      <c r="X220" s="122"/>
      <c r="Y220" s="121"/>
      <c r="Z220" s="122"/>
      <c r="AA220" s="121"/>
      <c r="AB220" s="122"/>
      <c r="AC220" s="121"/>
      <c r="AD220" s="122"/>
      <c r="AE220" s="121"/>
      <c r="AF220" s="122"/>
      <c r="AG220" s="122"/>
      <c r="AH220" s="122"/>
      <c r="AI220" s="121"/>
      <c r="AJ220" s="122"/>
      <c r="AK220" s="121"/>
      <c r="AL220" s="122"/>
      <c r="AM220" s="121"/>
      <c r="AN220" s="122"/>
      <c r="AO220" s="121"/>
      <c r="AP220" s="122"/>
      <c r="AQ220" s="123"/>
      <c r="AR220" s="122"/>
      <c r="AS220" s="125">
        <f t="shared" si="34"/>
        <v>0</v>
      </c>
    </row>
    <row r="221" spans="1:45" ht="16.149999999999999" customHeight="1" x14ac:dyDescent="0.25">
      <c r="A221" s="112">
        <f t="shared" si="35"/>
        <v>43638</v>
      </c>
      <c r="B221" s="113"/>
      <c r="C221" s="113"/>
      <c r="D221" s="113"/>
      <c r="E221" s="113"/>
      <c r="F221" s="113"/>
      <c r="G221" s="114"/>
      <c r="H221" s="114"/>
      <c r="I221" s="114"/>
      <c r="J221" s="115"/>
      <c r="K221" s="115"/>
      <c r="L221" s="115"/>
      <c r="M221" s="116"/>
      <c r="N221" s="117">
        <f t="shared" si="31"/>
        <v>0</v>
      </c>
      <c r="O221" s="113"/>
      <c r="P221" s="113"/>
      <c r="Q221" s="117">
        <f t="shared" si="32"/>
        <v>0</v>
      </c>
      <c r="R221" s="119"/>
      <c r="S221" s="119"/>
      <c r="T221" s="120">
        <f t="shared" si="33"/>
        <v>43638</v>
      </c>
      <c r="U221" s="121"/>
      <c r="V221" s="122"/>
      <c r="W221" s="121"/>
      <c r="X221" s="122"/>
      <c r="Y221" s="121"/>
      <c r="Z221" s="122"/>
      <c r="AA221" s="121"/>
      <c r="AB221" s="122"/>
      <c r="AC221" s="121"/>
      <c r="AD221" s="122"/>
      <c r="AE221" s="121"/>
      <c r="AF221" s="122"/>
      <c r="AG221" s="122"/>
      <c r="AH221" s="122"/>
      <c r="AI221" s="121"/>
      <c r="AJ221" s="122"/>
      <c r="AK221" s="121"/>
      <c r="AL221" s="122"/>
      <c r="AM221" s="121"/>
      <c r="AN221" s="122"/>
      <c r="AO221" s="121"/>
      <c r="AP221" s="122"/>
      <c r="AQ221" s="123"/>
      <c r="AR221" s="122"/>
      <c r="AS221" s="125">
        <f t="shared" si="34"/>
        <v>0</v>
      </c>
    </row>
    <row r="222" spans="1:45" ht="16.149999999999999" customHeight="1" x14ac:dyDescent="0.25">
      <c r="A222" s="112">
        <f t="shared" si="35"/>
        <v>43639</v>
      </c>
      <c r="B222" s="113"/>
      <c r="C222" s="113"/>
      <c r="D222" s="113"/>
      <c r="E222" s="113"/>
      <c r="F222" s="113"/>
      <c r="G222" s="114"/>
      <c r="H222" s="114"/>
      <c r="I222" s="114"/>
      <c r="J222" s="115"/>
      <c r="K222" s="115"/>
      <c r="L222" s="115"/>
      <c r="M222" s="116"/>
      <c r="N222" s="117">
        <f t="shared" si="31"/>
        <v>0</v>
      </c>
      <c r="O222" s="113"/>
      <c r="P222" s="113"/>
      <c r="Q222" s="117">
        <f t="shared" si="32"/>
        <v>0</v>
      </c>
      <c r="R222" s="119"/>
      <c r="S222" s="119"/>
      <c r="T222" s="120">
        <f t="shared" si="33"/>
        <v>43639</v>
      </c>
      <c r="U222" s="121"/>
      <c r="V222" s="122"/>
      <c r="W222" s="121"/>
      <c r="X222" s="122"/>
      <c r="Y222" s="121"/>
      <c r="Z222" s="122"/>
      <c r="AA222" s="121"/>
      <c r="AB222" s="122"/>
      <c r="AC222" s="121"/>
      <c r="AD222" s="122"/>
      <c r="AE222" s="121"/>
      <c r="AF222" s="122"/>
      <c r="AG222" s="122"/>
      <c r="AH222" s="122"/>
      <c r="AI222" s="121"/>
      <c r="AJ222" s="122"/>
      <c r="AK222" s="121"/>
      <c r="AL222" s="122"/>
      <c r="AM222" s="121"/>
      <c r="AN222" s="122"/>
      <c r="AO222" s="121"/>
      <c r="AP222" s="122"/>
      <c r="AQ222" s="123"/>
      <c r="AR222" s="122"/>
      <c r="AS222" s="125">
        <f t="shared" si="34"/>
        <v>0</v>
      </c>
    </row>
    <row r="223" spans="1:45" ht="16.149999999999999" customHeight="1" x14ac:dyDescent="0.25">
      <c r="A223" s="112">
        <f t="shared" si="35"/>
        <v>43640</v>
      </c>
      <c r="B223" s="113"/>
      <c r="C223" s="113"/>
      <c r="D223" s="113"/>
      <c r="E223" s="113"/>
      <c r="F223" s="113"/>
      <c r="G223" s="114"/>
      <c r="H223" s="114"/>
      <c r="I223" s="114"/>
      <c r="J223" s="115"/>
      <c r="K223" s="115"/>
      <c r="L223" s="115"/>
      <c r="M223" s="116"/>
      <c r="N223" s="117">
        <f t="shared" si="31"/>
        <v>0</v>
      </c>
      <c r="O223" s="113"/>
      <c r="P223" s="113"/>
      <c r="Q223" s="117">
        <f t="shared" si="32"/>
        <v>0</v>
      </c>
      <c r="R223" s="119"/>
      <c r="S223" s="119"/>
      <c r="T223" s="120">
        <f t="shared" si="33"/>
        <v>43640</v>
      </c>
      <c r="U223" s="121"/>
      <c r="V223" s="122"/>
      <c r="W223" s="121"/>
      <c r="X223" s="122"/>
      <c r="Y223" s="121"/>
      <c r="Z223" s="122"/>
      <c r="AA223" s="121"/>
      <c r="AB223" s="122"/>
      <c r="AC223" s="121"/>
      <c r="AD223" s="122"/>
      <c r="AE223" s="121"/>
      <c r="AF223" s="122"/>
      <c r="AG223" s="122"/>
      <c r="AH223" s="122"/>
      <c r="AI223" s="121"/>
      <c r="AJ223" s="122"/>
      <c r="AK223" s="121"/>
      <c r="AL223" s="122"/>
      <c r="AM223" s="121"/>
      <c r="AN223" s="122"/>
      <c r="AO223" s="121"/>
      <c r="AP223" s="122"/>
      <c r="AQ223" s="123"/>
      <c r="AR223" s="122"/>
      <c r="AS223" s="125">
        <f t="shared" si="34"/>
        <v>0</v>
      </c>
    </row>
    <row r="224" spans="1:45" ht="16.149999999999999" customHeight="1" x14ac:dyDescent="0.25">
      <c r="A224" s="112">
        <f t="shared" si="35"/>
        <v>43641</v>
      </c>
      <c r="B224" s="113"/>
      <c r="C224" s="113"/>
      <c r="D224" s="113"/>
      <c r="E224" s="113"/>
      <c r="F224" s="113"/>
      <c r="G224" s="114"/>
      <c r="H224" s="114"/>
      <c r="I224" s="114"/>
      <c r="J224" s="115"/>
      <c r="K224" s="115"/>
      <c r="L224" s="115"/>
      <c r="M224" s="116"/>
      <c r="N224" s="117">
        <f t="shared" si="31"/>
        <v>0</v>
      </c>
      <c r="O224" s="113"/>
      <c r="P224" s="113"/>
      <c r="Q224" s="117">
        <f t="shared" si="32"/>
        <v>0</v>
      </c>
      <c r="R224" s="119"/>
      <c r="S224" s="119"/>
      <c r="T224" s="120">
        <f t="shared" si="33"/>
        <v>43641</v>
      </c>
      <c r="U224" s="121"/>
      <c r="V224" s="122"/>
      <c r="W224" s="121"/>
      <c r="X224" s="122"/>
      <c r="Y224" s="121"/>
      <c r="Z224" s="122"/>
      <c r="AA224" s="121"/>
      <c r="AB224" s="122"/>
      <c r="AC224" s="121"/>
      <c r="AD224" s="122"/>
      <c r="AE224" s="121"/>
      <c r="AF224" s="122"/>
      <c r="AG224" s="122"/>
      <c r="AH224" s="122"/>
      <c r="AI224" s="121"/>
      <c r="AJ224" s="122"/>
      <c r="AK224" s="121"/>
      <c r="AL224" s="122"/>
      <c r="AM224" s="121"/>
      <c r="AN224" s="122"/>
      <c r="AO224" s="121"/>
      <c r="AP224" s="122"/>
      <c r="AQ224" s="123"/>
      <c r="AR224" s="122"/>
      <c r="AS224" s="125">
        <f t="shared" si="34"/>
        <v>0</v>
      </c>
    </row>
    <row r="225" spans="1:45" ht="16.149999999999999" customHeight="1" x14ac:dyDescent="0.25">
      <c r="A225" s="112">
        <f t="shared" si="35"/>
        <v>43642</v>
      </c>
      <c r="B225" s="113"/>
      <c r="C225" s="113"/>
      <c r="D225" s="113"/>
      <c r="E225" s="113"/>
      <c r="F225" s="113"/>
      <c r="G225" s="114"/>
      <c r="H225" s="114"/>
      <c r="I225" s="114"/>
      <c r="J225" s="115"/>
      <c r="K225" s="115"/>
      <c r="L225" s="115"/>
      <c r="M225" s="116"/>
      <c r="N225" s="117">
        <f t="shared" si="31"/>
        <v>0</v>
      </c>
      <c r="O225" s="113"/>
      <c r="P225" s="113"/>
      <c r="Q225" s="117">
        <f t="shared" si="32"/>
        <v>0</v>
      </c>
      <c r="R225" s="119"/>
      <c r="S225" s="119"/>
      <c r="T225" s="120">
        <f t="shared" si="33"/>
        <v>43642</v>
      </c>
      <c r="U225" s="121"/>
      <c r="V225" s="122"/>
      <c r="W225" s="121"/>
      <c r="X225" s="122"/>
      <c r="Y225" s="121"/>
      <c r="Z225" s="122"/>
      <c r="AA225" s="121"/>
      <c r="AB225" s="122"/>
      <c r="AC225" s="121"/>
      <c r="AD225" s="122"/>
      <c r="AE225" s="121"/>
      <c r="AF225" s="122"/>
      <c r="AG225" s="122"/>
      <c r="AH225" s="122"/>
      <c r="AI225" s="121"/>
      <c r="AJ225" s="122"/>
      <c r="AK225" s="121"/>
      <c r="AL225" s="122"/>
      <c r="AM225" s="121"/>
      <c r="AN225" s="122"/>
      <c r="AO225" s="121"/>
      <c r="AP225" s="122"/>
      <c r="AQ225" s="123"/>
      <c r="AR225" s="122"/>
      <c r="AS225" s="125">
        <f t="shared" si="34"/>
        <v>0</v>
      </c>
    </row>
    <row r="226" spans="1:45" ht="16.149999999999999" customHeight="1" x14ac:dyDescent="0.25">
      <c r="A226" s="112">
        <f t="shared" si="35"/>
        <v>43643</v>
      </c>
      <c r="B226" s="113"/>
      <c r="C226" s="113"/>
      <c r="D226" s="113"/>
      <c r="E226" s="113"/>
      <c r="F226" s="113"/>
      <c r="G226" s="114"/>
      <c r="H226" s="114"/>
      <c r="I226" s="114"/>
      <c r="J226" s="115"/>
      <c r="K226" s="115"/>
      <c r="L226" s="115"/>
      <c r="M226" s="116"/>
      <c r="N226" s="117">
        <f t="shared" si="31"/>
        <v>0</v>
      </c>
      <c r="O226" s="113"/>
      <c r="P226" s="113"/>
      <c r="Q226" s="117">
        <f t="shared" si="32"/>
        <v>0</v>
      </c>
      <c r="R226" s="119"/>
      <c r="S226" s="119"/>
      <c r="T226" s="120">
        <f t="shared" si="33"/>
        <v>43643</v>
      </c>
      <c r="U226" s="121"/>
      <c r="V226" s="122"/>
      <c r="W226" s="121"/>
      <c r="X226" s="122"/>
      <c r="Y226" s="121"/>
      <c r="Z226" s="122"/>
      <c r="AA226" s="121"/>
      <c r="AB226" s="122"/>
      <c r="AC226" s="121"/>
      <c r="AD226" s="122"/>
      <c r="AE226" s="121"/>
      <c r="AF226" s="122"/>
      <c r="AG226" s="122"/>
      <c r="AH226" s="122"/>
      <c r="AI226" s="121"/>
      <c r="AJ226" s="122"/>
      <c r="AK226" s="121"/>
      <c r="AL226" s="122"/>
      <c r="AM226" s="121"/>
      <c r="AN226" s="122"/>
      <c r="AO226" s="121"/>
      <c r="AP226" s="122"/>
      <c r="AQ226" s="123"/>
      <c r="AR226" s="122"/>
      <c r="AS226" s="125">
        <f t="shared" si="34"/>
        <v>0</v>
      </c>
    </row>
    <row r="227" spans="1:45" ht="16.149999999999999" customHeight="1" x14ac:dyDescent="0.25">
      <c r="A227" s="112">
        <f t="shared" si="35"/>
        <v>43644</v>
      </c>
      <c r="B227" s="113"/>
      <c r="C227" s="113"/>
      <c r="D227" s="113"/>
      <c r="E227" s="113"/>
      <c r="F227" s="113"/>
      <c r="G227" s="114"/>
      <c r="H227" s="114"/>
      <c r="I227" s="114"/>
      <c r="J227" s="115"/>
      <c r="K227" s="115"/>
      <c r="L227" s="115"/>
      <c r="M227" s="116"/>
      <c r="N227" s="117">
        <f t="shared" si="31"/>
        <v>0</v>
      </c>
      <c r="O227" s="113"/>
      <c r="P227" s="113"/>
      <c r="Q227" s="117">
        <f t="shared" si="32"/>
        <v>0</v>
      </c>
      <c r="R227" s="119"/>
      <c r="S227" s="119"/>
      <c r="T227" s="120">
        <f t="shared" si="33"/>
        <v>43644</v>
      </c>
      <c r="U227" s="121"/>
      <c r="V227" s="122"/>
      <c r="W227" s="121"/>
      <c r="X227" s="122"/>
      <c r="Y227" s="121"/>
      <c r="Z227" s="122"/>
      <c r="AA227" s="121"/>
      <c r="AB227" s="122"/>
      <c r="AC227" s="121"/>
      <c r="AD227" s="122"/>
      <c r="AE227" s="123"/>
      <c r="AF227" s="122"/>
      <c r="AG227" s="122"/>
      <c r="AH227" s="122"/>
      <c r="AI227" s="121"/>
      <c r="AJ227" s="122"/>
      <c r="AK227" s="121"/>
      <c r="AL227" s="122"/>
      <c r="AM227" s="121"/>
      <c r="AN227" s="122"/>
      <c r="AO227" s="121"/>
      <c r="AP227" s="122"/>
      <c r="AQ227" s="123"/>
      <c r="AR227" s="122"/>
      <c r="AS227" s="125">
        <f t="shared" si="34"/>
        <v>0</v>
      </c>
    </row>
    <row r="228" spans="1:45" ht="16.149999999999999" customHeight="1" x14ac:dyDescent="0.25">
      <c r="A228" s="112">
        <f t="shared" si="35"/>
        <v>43645</v>
      </c>
      <c r="B228" s="113"/>
      <c r="C228" s="113"/>
      <c r="D228" s="113"/>
      <c r="E228" s="113"/>
      <c r="F228" s="113"/>
      <c r="G228" s="114"/>
      <c r="H228" s="114"/>
      <c r="I228" s="114"/>
      <c r="J228" s="115"/>
      <c r="K228" s="115"/>
      <c r="L228" s="115"/>
      <c r="M228" s="116"/>
      <c r="N228" s="117">
        <f t="shared" si="31"/>
        <v>0</v>
      </c>
      <c r="O228" s="113"/>
      <c r="P228" s="113"/>
      <c r="Q228" s="117">
        <f t="shared" si="32"/>
        <v>0</v>
      </c>
      <c r="R228" s="119"/>
      <c r="S228" s="119"/>
      <c r="T228" s="120">
        <f t="shared" si="33"/>
        <v>43645</v>
      </c>
      <c r="U228" s="121"/>
      <c r="V228" s="122"/>
      <c r="W228" s="121"/>
      <c r="X228" s="122"/>
      <c r="Y228" s="121"/>
      <c r="Z228" s="122"/>
      <c r="AA228" s="121"/>
      <c r="AB228" s="122"/>
      <c r="AC228" s="121"/>
      <c r="AD228" s="122"/>
      <c r="AE228" s="123"/>
      <c r="AF228" s="122"/>
      <c r="AG228" s="122"/>
      <c r="AH228" s="122"/>
      <c r="AI228" s="121"/>
      <c r="AJ228" s="122"/>
      <c r="AK228" s="121"/>
      <c r="AL228" s="122"/>
      <c r="AM228" s="121"/>
      <c r="AN228" s="122"/>
      <c r="AO228" s="121"/>
      <c r="AP228" s="122"/>
      <c r="AQ228" s="123"/>
      <c r="AR228" s="122"/>
      <c r="AS228" s="125">
        <f t="shared" si="34"/>
        <v>0</v>
      </c>
    </row>
    <row r="229" spans="1:45" ht="16.149999999999999" customHeight="1" x14ac:dyDescent="0.25">
      <c r="A229" s="112">
        <f t="shared" si="35"/>
        <v>43646</v>
      </c>
      <c r="B229" s="113"/>
      <c r="C229" s="113"/>
      <c r="D229" s="113"/>
      <c r="E229" s="113"/>
      <c r="F229" s="113"/>
      <c r="G229" s="114"/>
      <c r="H229" s="114"/>
      <c r="I229" s="114"/>
      <c r="J229" s="115"/>
      <c r="K229" s="115"/>
      <c r="L229" s="115"/>
      <c r="M229" s="116"/>
      <c r="N229" s="117">
        <f t="shared" si="31"/>
        <v>0</v>
      </c>
      <c r="O229" s="113"/>
      <c r="P229" s="113"/>
      <c r="Q229" s="117">
        <f t="shared" si="32"/>
        <v>0</v>
      </c>
      <c r="R229" s="119"/>
      <c r="S229" s="119"/>
      <c r="T229" s="120">
        <f t="shared" si="33"/>
        <v>43646</v>
      </c>
      <c r="U229" s="121"/>
      <c r="V229" s="122"/>
      <c r="W229" s="123"/>
      <c r="X229" s="122"/>
      <c r="Y229" s="121"/>
      <c r="Z229" s="122"/>
      <c r="AA229" s="123"/>
      <c r="AB229" s="122"/>
      <c r="AC229" s="121"/>
      <c r="AD229" s="122"/>
      <c r="AE229" s="123"/>
      <c r="AF229" s="122"/>
      <c r="AG229" s="122"/>
      <c r="AH229" s="122"/>
      <c r="AI229" s="121"/>
      <c r="AJ229" s="122"/>
      <c r="AK229" s="123"/>
      <c r="AL229" s="122"/>
      <c r="AM229" s="123"/>
      <c r="AN229" s="122"/>
      <c r="AO229" s="123"/>
      <c r="AP229" s="122"/>
      <c r="AQ229" s="123"/>
      <c r="AR229" s="122"/>
      <c r="AS229" s="125">
        <f t="shared" si="34"/>
        <v>0</v>
      </c>
    </row>
    <row r="230" spans="1:45" ht="16.149999999999999" customHeight="1" x14ac:dyDescent="0.25">
      <c r="A230" s="138"/>
      <c r="B230" s="113"/>
      <c r="C230" s="113"/>
      <c r="D230" s="113"/>
      <c r="E230" s="113"/>
      <c r="F230" s="113"/>
      <c r="G230" s="114"/>
      <c r="H230" s="114"/>
      <c r="I230" s="114"/>
      <c r="J230" s="115"/>
      <c r="K230" s="115"/>
      <c r="L230" s="115"/>
      <c r="M230" s="116"/>
      <c r="N230" s="117"/>
      <c r="O230" s="113"/>
      <c r="P230" s="113"/>
      <c r="Q230" s="117"/>
      <c r="R230" s="119"/>
      <c r="S230" s="119"/>
      <c r="T230" s="120"/>
      <c r="U230" s="121"/>
      <c r="V230" s="122"/>
      <c r="W230" s="121"/>
      <c r="X230" s="122"/>
      <c r="Y230" s="121"/>
      <c r="Z230" s="122"/>
      <c r="AA230" s="121"/>
      <c r="AB230" s="122"/>
      <c r="AC230" s="121"/>
      <c r="AD230" s="122"/>
      <c r="AE230" s="121"/>
      <c r="AF230" s="122"/>
      <c r="AG230" s="122"/>
      <c r="AH230" s="122"/>
      <c r="AI230" s="121"/>
      <c r="AJ230" s="122"/>
      <c r="AK230" s="121"/>
      <c r="AL230" s="122"/>
      <c r="AM230" s="121"/>
      <c r="AN230" s="122"/>
      <c r="AO230" s="121"/>
      <c r="AP230" s="122"/>
      <c r="AQ230" s="123"/>
      <c r="AR230" s="122"/>
      <c r="AS230" s="125">
        <f t="shared" si="34"/>
        <v>0</v>
      </c>
    </row>
    <row r="231" spans="1:45" x14ac:dyDescent="0.25">
      <c r="B231" s="128">
        <f t="shared" ref="B231:S231" si="36">SUM(B200:B230)</f>
        <v>0</v>
      </c>
      <c r="C231" s="128">
        <f t="shared" si="36"/>
        <v>0</v>
      </c>
      <c r="D231" s="128">
        <f t="shared" si="36"/>
        <v>0</v>
      </c>
      <c r="E231" s="128">
        <f t="shared" si="36"/>
        <v>0</v>
      </c>
      <c r="F231" s="128">
        <f t="shared" si="36"/>
        <v>0</v>
      </c>
      <c r="G231" s="128">
        <f t="shared" si="36"/>
        <v>0</v>
      </c>
      <c r="H231" s="128">
        <f t="shared" si="36"/>
        <v>0</v>
      </c>
      <c r="I231" s="128">
        <f t="shared" si="36"/>
        <v>0</v>
      </c>
      <c r="J231" s="71">
        <f t="shared" si="36"/>
        <v>0</v>
      </c>
      <c r="K231" s="128">
        <f t="shared" si="36"/>
        <v>0</v>
      </c>
      <c r="L231" s="128">
        <f t="shared" si="36"/>
        <v>0</v>
      </c>
      <c r="M231" s="128">
        <f t="shared" si="36"/>
        <v>0</v>
      </c>
      <c r="N231" s="128">
        <f t="shared" si="36"/>
        <v>0</v>
      </c>
      <c r="O231" s="128">
        <f t="shared" si="36"/>
        <v>0</v>
      </c>
      <c r="P231" s="128">
        <f t="shared" si="36"/>
        <v>0</v>
      </c>
      <c r="Q231" s="128">
        <f t="shared" si="36"/>
        <v>0</v>
      </c>
      <c r="R231" s="128">
        <f t="shared" si="36"/>
        <v>0</v>
      </c>
      <c r="S231" s="128">
        <f t="shared" si="36"/>
        <v>0</v>
      </c>
      <c r="U231" s="141"/>
      <c r="V231" s="141">
        <f>SUM(V200:V230)</f>
        <v>0</v>
      </c>
      <c r="W231" s="141"/>
      <c r="X231" s="141">
        <f>SUM(X200:X230)</f>
        <v>0</v>
      </c>
      <c r="Y231" s="141"/>
      <c r="Z231" s="141">
        <f>SUM(Z200:Z230)</f>
        <v>0</v>
      </c>
      <c r="AA231" s="141"/>
      <c r="AB231" s="141">
        <f>SUM(AB200:AB230)</f>
        <v>0</v>
      </c>
      <c r="AC231" s="141"/>
      <c r="AD231" s="141">
        <f>SUM(AD200:AD230)</f>
        <v>0</v>
      </c>
      <c r="AE231" s="141"/>
      <c r="AF231" s="141">
        <f>SUM(AF200:AF230)</f>
        <v>0</v>
      </c>
      <c r="AG231" s="141"/>
      <c r="AH231" s="141"/>
      <c r="AI231" s="141"/>
      <c r="AJ231" s="141">
        <f>SUM(AJ200:AJ230)</f>
        <v>0</v>
      </c>
      <c r="AL231" s="141">
        <f>SUM(AL200:AL230)</f>
        <v>0</v>
      </c>
      <c r="AM231" s="141"/>
      <c r="AN231" s="141">
        <f>SUM(AN200:AN230)</f>
        <v>0</v>
      </c>
      <c r="AO231" s="141"/>
      <c r="AP231" s="141">
        <f>SUM(AP200:AP230)</f>
        <v>0</v>
      </c>
      <c r="AQ231" s="141"/>
      <c r="AR231" s="141">
        <f>SUM(AR200:AR230)</f>
        <v>0</v>
      </c>
      <c r="AS231" s="141">
        <f>SUM(AS200:AS230)</f>
        <v>0</v>
      </c>
    </row>
    <row r="232" spans="1:45" x14ac:dyDescent="0.25">
      <c r="N232" s="130"/>
      <c r="Q232" s="130"/>
    </row>
    <row r="233" spans="1:45" x14ac:dyDescent="0.25">
      <c r="C233" s="131"/>
      <c r="F233" s="131"/>
      <c r="I233" s="132"/>
    </row>
    <row r="234" spans="1:45" x14ac:dyDescent="0.25">
      <c r="I234" s="132"/>
    </row>
    <row r="236" spans="1:45" ht="16.149999999999999" customHeight="1" x14ac:dyDescent="0.25">
      <c r="A236" s="562" t="s">
        <v>42</v>
      </c>
      <c r="B236" s="563"/>
      <c r="C236" s="563"/>
      <c r="D236" s="563"/>
      <c r="E236" s="563"/>
      <c r="F236" s="563"/>
      <c r="G236" s="563"/>
      <c r="H236" s="563"/>
      <c r="I236" s="563"/>
      <c r="J236" s="564"/>
      <c r="K236" s="564"/>
      <c r="L236" s="564"/>
      <c r="M236" s="80"/>
      <c r="N236" s="79"/>
      <c r="O236" s="565"/>
      <c r="P236" s="560"/>
      <c r="Q236" s="560"/>
      <c r="R236" s="560"/>
      <c r="S236" s="560"/>
      <c r="U236" s="559" t="str">
        <f>A236</f>
        <v>JUILLET 2019</v>
      </c>
      <c r="V236" s="560"/>
      <c r="W236" s="560"/>
      <c r="X236" s="560"/>
      <c r="Y236" s="560"/>
      <c r="Z236" s="560"/>
      <c r="AA236" s="560"/>
      <c r="AB236" s="559" t="str">
        <f>A236</f>
        <v>JUILLET 2019</v>
      </c>
      <c r="AC236" s="560"/>
      <c r="AD236" s="560"/>
      <c r="AE236" s="560"/>
      <c r="AF236" s="560"/>
      <c r="AG236" s="560"/>
      <c r="AH236" s="560"/>
      <c r="AI236" s="560"/>
      <c r="AJ236" s="560"/>
      <c r="AK236" s="559" t="str">
        <f>A236</f>
        <v>JUILLET 2019</v>
      </c>
      <c r="AL236" s="560"/>
      <c r="AM236" s="560"/>
      <c r="AN236" s="560"/>
      <c r="AO236" s="560"/>
      <c r="AP236" s="560"/>
      <c r="AQ236" s="560"/>
    </row>
    <row r="237" spans="1:45" ht="16.149999999999999" customHeight="1" x14ac:dyDescent="0.25">
      <c r="A237" s="81"/>
      <c r="B237" s="81"/>
      <c r="C237" s="81"/>
      <c r="D237" s="81"/>
      <c r="E237" s="81"/>
      <c r="F237" s="81"/>
      <c r="G237" s="81"/>
      <c r="H237" s="81"/>
      <c r="I237" s="554"/>
      <c r="J237" s="554"/>
      <c r="K237" s="554"/>
      <c r="L237" s="554"/>
      <c r="M237" s="133"/>
      <c r="N237" s="134"/>
      <c r="O237" s="135"/>
      <c r="P237" s="134"/>
      <c r="Q237" s="134"/>
      <c r="R237" s="553" t="s">
        <v>2</v>
      </c>
      <c r="S237" s="554"/>
      <c r="T237" s="135"/>
      <c r="U237" s="549" t="str">
        <f>U3</f>
        <v>Agedi</v>
      </c>
      <c r="V237" s="550"/>
      <c r="W237" s="549" t="str">
        <f>W3</f>
        <v>Saf</v>
      </c>
      <c r="X237" s="550"/>
      <c r="Y237" s="549" t="str">
        <f>Y3</f>
        <v>Midi Libre</v>
      </c>
      <c r="Z237" s="550"/>
      <c r="AA237" s="549" t="str">
        <f>AA3</f>
        <v>Loto</v>
      </c>
      <c r="AB237" s="550"/>
      <c r="AC237" s="555" t="str">
        <f>AC3</f>
        <v>Altadis</v>
      </c>
      <c r="AD237" s="556"/>
      <c r="AE237" s="549" t="str">
        <f>AE3</f>
        <v>Crédit agricole</v>
      </c>
      <c r="AF237" s="550"/>
      <c r="AG237" s="555" t="s">
        <v>10</v>
      </c>
      <c r="AH237" s="556"/>
      <c r="AI237" s="555" t="str">
        <f>AI3</f>
        <v>charges locatives</v>
      </c>
      <c r="AJ237" s="556"/>
      <c r="AK237" s="555" t="str">
        <f>AK3</f>
        <v>Poste TCN TF PVA</v>
      </c>
      <c r="AL237" s="556"/>
      <c r="AM237" s="549" t="str">
        <f>AM3</f>
        <v>GSA/NVX FR</v>
      </c>
      <c r="AN237" s="550"/>
      <c r="AO237" s="549" t="str">
        <f>AO3</f>
        <v>Charge</v>
      </c>
      <c r="AP237" s="550"/>
      <c r="AQ237" s="549" t="str">
        <f>AQ3</f>
        <v>Divers</v>
      </c>
      <c r="AR237" s="550"/>
      <c r="AS237" s="83" t="s">
        <v>16</v>
      </c>
    </row>
    <row r="238" spans="1:45" ht="16.149999999999999" customHeight="1" x14ac:dyDescent="0.25">
      <c r="A238" s="84"/>
      <c r="B238" s="85" t="s">
        <v>17</v>
      </c>
      <c r="C238" s="86" t="s">
        <v>18</v>
      </c>
      <c r="D238" s="86" t="s">
        <v>19</v>
      </c>
      <c r="E238" s="87" t="s">
        <v>20</v>
      </c>
      <c r="F238" s="87" t="s">
        <v>21</v>
      </c>
      <c r="G238" s="86" t="s">
        <v>22</v>
      </c>
      <c r="H238" s="86" t="s">
        <v>23</v>
      </c>
      <c r="I238" s="557" t="s">
        <v>24</v>
      </c>
      <c r="J238" s="558"/>
      <c r="K238" s="88" t="s">
        <v>25</v>
      </c>
      <c r="L238" s="88" t="s">
        <v>26</v>
      </c>
      <c r="M238" s="89" t="s">
        <v>27</v>
      </c>
      <c r="N238" s="90" t="s">
        <v>28</v>
      </c>
      <c r="O238" s="90" t="s">
        <v>29</v>
      </c>
      <c r="P238" s="90" t="s">
        <v>30</v>
      </c>
      <c r="Q238" s="91" t="s">
        <v>16</v>
      </c>
      <c r="R238" s="85" t="s">
        <v>32</v>
      </c>
      <c r="S238" s="91" t="s">
        <v>33</v>
      </c>
      <c r="T238" s="136"/>
      <c r="U238" s="93" t="s">
        <v>34</v>
      </c>
      <c r="V238" s="94"/>
      <c r="W238" s="95" t="s">
        <v>34</v>
      </c>
      <c r="X238" s="96"/>
      <c r="Y238" s="95" t="s">
        <v>34</v>
      </c>
      <c r="Z238" s="96"/>
      <c r="AA238" s="95" t="s">
        <v>34</v>
      </c>
      <c r="AB238" s="96"/>
      <c r="AC238" s="95" t="s">
        <v>34</v>
      </c>
      <c r="AD238" s="96"/>
      <c r="AE238" s="95" t="s">
        <v>34</v>
      </c>
      <c r="AF238" s="96"/>
      <c r="AG238" s="95" t="s">
        <v>34</v>
      </c>
      <c r="AH238" s="97"/>
      <c r="AI238" s="95" t="s">
        <v>34</v>
      </c>
      <c r="AJ238" s="96"/>
      <c r="AK238" s="98" t="s">
        <v>34</v>
      </c>
      <c r="AL238" s="94"/>
      <c r="AM238" s="95" t="s">
        <v>34</v>
      </c>
      <c r="AN238" s="94"/>
      <c r="AO238" s="95" t="s">
        <v>34</v>
      </c>
      <c r="AP238" s="94"/>
      <c r="AQ238" s="95" t="s">
        <v>34</v>
      </c>
      <c r="AR238" s="94"/>
      <c r="AS238" s="99"/>
    </row>
    <row r="239" spans="1:45" ht="16.149999999999999" customHeight="1" x14ac:dyDescent="0.25">
      <c r="A239" s="112">
        <f>A229+1</f>
        <v>43647</v>
      </c>
      <c r="B239" s="113"/>
      <c r="C239" s="113"/>
      <c r="D239" s="113"/>
      <c r="E239" s="113"/>
      <c r="F239" s="113"/>
      <c r="G239" s="114"/>
      <c r="H239" s="114"/>
      <c r="I239" s="114"/>
      <c r="J239" s="115"/>
      <c r="K239" s="115"/>
      <c r="L239" s="115"/>
      <c r="M239" s="116"/>
      <c r="N239" s="117">
        <f t="shared" ref="N239:N269" si="37">B239+C239+D239+F239+G239+H239+I239+K239-L239+M239+E239</f>
        <v>0</v>
      </c>
      <c r="O239" s="113"/>
      <c r="P239" s="113"/>
      <c r="Q239" s="117">
        <f t="shared" ref="Q239:Q269" si="38">N239+O239-P239</f>
        <v>0</v>
      </c>
      <c r="R239" s="119"/>
      <c r="S239" s="119"/>
      <c r="T239" s="120">
        <f t="shared" ref="T239:T269" si="39">A239</f>
        <v>43647</v>
      </c>
      <c r="U239" s="121"/>
      <c r="V239" s="122"/>
      <c r="W239" s="123"/>
      <c r="X239" s="122"/>
      <c r="Y239" s="123"/>
      <c r="Z239" s="122"/>
      <c r="AA239" s="123"/>
      <c r="AB239" s="122"/>
      <c r="AC239" s="123"/>
      <c r="AD239" s="122"/>
      <c r="AE239" s="123"/>
      <c r="AF239" s="122"/>
      <c r="AG239" s="124"/>
      <c r="AH239" s="122"/>
      <c r="AI239" s="123"/>
      <c r="AJ239" s="122"/>
      <c r="AK239" s="124"/>
      <c r="AL239" s="122"/>
      <c r="AM239" s="123"/>
      <c r="AN239" s="122"/>
      <c r="AO239" s="123"/>
      <c r="AP239" s="122"/>
      <c r="AQ239" s="123"/>
      <c r="AR239" s="122"/>
      <c r="AS239" s="125">
        <f t="shared" ref="AS239:AS269" si="40">V239+X239+Z239+AB239+AD239+AF239+AJ239+AL239+AN239+AP239+AR239+AH239</f>
        <v>0</v>
      </c>
    </row>
    <row r="240" spans="1:45" ht="16.149999999999999" customHeight="1" x14ac:dyDescent="0.25">
      <c r="A240" s="112">
        <f t="shared" ref="A240:A269" si="41">A239+1</f>
        <v>43648</v>
      </c>
      <c r="B240" s="113"/>
      <c r="C240" s="113"/>
      <c r="D240" s="113"/>
      <c r="E240" s="113"/>
      <c r="F240" s="113"/>
      <c r="G240" s="114"/>
      <c r="H240" s="114"/>
      <c r="I240" s="114"/>
      <c r="J240" s="115"/>
      <c r="K240" s="115"/>
      <c r="L240" s="115"/>
      <c r="M240" s="116"/>
      <c r="N240" s="117">
        <f t="shared" si="37"/>
        <v>0</v>
      </c>
      <c r="O240" s="113"/>
      <c r="P240" s="113"/>
      <c r="Q240" s="117">
        <f t="shared" si="38"/>
        <v>0</v>
      </c>
      <c r="R240" s="119"/>
      <c r="S240" s="119"/>
      <c r="T240" s="120">
        <f t="shared" si="39"/>
        <v>43648</v>
      </c>
      <c r="U240" s="121"/>
      <c r="V240" s="122"/>
      <c r="W240" s="123"/>
      <c r="X240" s="122"/>
      <c r="Y240" s="121"/>
      <c r="Z240" s="122"/>
      <c r="AA240" s="123"/>
      <c r="AB240" s="122"/>
      <c r="AC240" s="121"/>
      <c r="AD240" s="122"/>
      <c r="AE240" s="123"/>
      <c r="AF240" s="122"/>
      <c r="AG240" s="122"/>
      <c r="AH240" s="122"/>
      <c r="AI240" s="121"/>
      <c r="AJ240" s="122"/>
      <c r="AK240" s="123"/>
      <c r="AL240" s="122"/>
      <c r="AM240" s="121"/>
      <c r="AN240" s="122"/>
      <c r="AO240" s="121"/>
      <c r="AP240" s="122"/>
      <c r="AQ240" s="123"/>
      <c r="AR240" s="122"/>
      <c r="AS240" s="125">
        <f t="shared" si="40"/>
        <v>0</v>
      </c>
    </row>
    <row r="241" spans="1:45" ht="16.149999999999999" customHeight="1" x14ac:dyDescent="0.25">
      <c r="A241" s="112">
        <f t="shared" si="41"/>
        <v>43649</v>
      </c>
      <c r="B241" s="113"/>
      <c r="C241" s="113"/>
      <c r="D241" s="113"/>
      <c r="E241" s="113"/>
      <c r="F241" s="113"/>
      <c r="G241" s="114"/>
      <c r="H241" s="114"/>
      <c r="I241" s="114"/>
      <c r="J241" s="115"/>
      <c r="K241" s="115"/>
      <c r="L241" s="115"/>
      <c r="M241" s="116"/>
      <c r="N241" s="117">
        <f t="shared" si="37"/>
        <v>0</v>
      </c>
      <c r="O241" s="113"/>
      <c r="P241" s="113"/>
      <c r="Q241" s="117">
        <f t="shared" si="38"/>
        <v>0</v>
      </c>
      <c r="R241" s="119"/>
      <c r="S241" s="119"/>
      <c r="T241" s="120">
        <f t="shared" si="39"/>
        <v>43649</v>
      </c>
      <c r="U241" s="121"/>
      <c r="V241" s="122"/>
      <c r="W241" s="123"/>
      <c r="X241" s="122"/>
      <c r="Y241" s="121"/>
      <c r="Z241" s="122"/>
      <c r="AA241" s="123"/>
      <c r="AB241" s="122"/>
      <c r="AC241" s="121"/>
      <c r="AD241" s="122"/>
      <c r="AE241" s="123"/>
      <c r="AF241" s="122"/>
      <c r="AG241" s="122"/>
      <c r="AH241" s="122"/>
      <c r="AI241" s="121"/>
      <c r="AJ241" s="122"/>
      <c r="AK241" s="123"/>
      <c r="AL241" s="122"/>
      <c r="AM241" s="121"/>
      <c r="AN241" s="122"/>
      <c r="AO241" s="123"/>
      <c r="AP241" s="122"/>
      <c r="AQ241" s="123"/>
      <c r="AR241" s="122"/>
      <c r="AS241" s="125">
        <f t="shared" si="40"/>
        <v>0</v>
      </c>
    </row>
    <row r="242" spans="1:45" ht="16.149999999999999" customHeight="1" x14ac:dyDescent="0.25">
      <c r="A242" s="112">
        <f t="shared" si="41"/>
        <v>43650</v>
      </c>
      <c r="B242" s="113"/>
      <c r="C242" s="113"/>
      <c r="D242" s="113"/>
      <c r="E242" s="113"/>
      <c r="F242" s="113"/>
      <c r="G242" s="114"/>
      <c r="H242" s="114"/>
      <c r="I242" s="114"/>
      <c r="J242" s="115"/>
      <c r="K242" s="115"/>
      <c r="L242" s="115"/>
      <c r="M242" s="116"/>
      <c r="N242" s="117">
        <f t="shared" si="37"/>
        <v>0</v>
      </c>
      <c r="O242" s="113"/>
      <c r="P242" s="113"/>
      <c r="Q242" s="117">
        <f t="shared" si="38"/>
        <v>0</v>
      </c>
      <c r="R242" s="119"/>
      <c r="S242" s="119"/>
      <c r="T242" s="120">
        <f t="shared" si="39"/>
        <v>43650</v>
      </c>
      <c r="U242" s="121"/>
      <c r="V242" s="122"/>
      <c r="W242" s="123"/>
      <c r="X242" s="122"/>
      <c r="Y242" s="121"/>
      <c r="Z242" s="122"/>
      <c r="AA242" s="123"/>
      <c r="AB242" s="122"/>
      <c r="AC242" s="121"/>
      <c r="AD242" s="122"/>
      <c r="AE242" s="123"/>
      <c r="AF242" s="122"/>
      <c r="AG242" s="122"/>
      <c r="AH242" s="122"/>
      <c r="AI242" s="121"/>
      <c r="AJ242" s="122"/>
      <c r="AK242" s="123"/>
      <c r="AL242" s="122"/>
      <c r="AM242" s="121"/>
      <c r="AN242" s="122"/>
      <c r="AO242" s="123"/>
      <c r="AP242" s="122"/>
      <c r="AQ242" s="123"/>
      <c r="AR242" s="122"/>
      <c r="AS242" s="125">
        <f t="shared" si="40"/>
        <v>0</v>
      </c>
    </row>
    <row r="243" spans="1:45" ht="16.149999999999999" customHeight="1" x14ac:dyDescent="0.25">
      <c r="A243" s="112">
        <f t="shared" si="41"/>
        <v>43651</v>
      </c>
      <c r="B243" s="113"/>
      <c r="C243" s="113"/>
      <c r="D243" s="113"/>
      <c r="E243" s="113"/>
      <c r="F243" s="113"/>
      <c r="G243" s="114"/>
      <c r="H243" s="114"/>
      <c r="I243" s="114"/>
      <c r="J243" s="115"/>
      <c r="K243" s="115"/>
      <c r="L243" s="115"/>
      <c r="M243" s="116"/>
      <c r="N243" s="117">
        <f t="shared" si="37"/>
        <v>0</v>
      </c>
      <c r="O243" s="113"/>
      <c r="P243" s="113"/>
      <c r="Q243" s="117">
        <f t="shared" si="38"/>
        <v>0</v>
      </c>
      <c r="R243" s="119"/>
      <c r="S243" s="119"/>
      <c r="T243" s="120">
        <f t="shared" si="39"/>
        <v>43651</v>
      </c>
      <c r="U243" s="121"/>
      <c r="V243" s="122"/>
      <c r="W243" s="123"/>
      <c r="X243" s="122"/>
      <c r="Y243" s="121"/>
      <c r="Z243" s="122"/>
      <c r="AA243" s="121"/>
      <c r="AB243" s="122"/>
      <c r="AC243" s="121"/>
      <c r="AD243" s="122"/>
      <c r="AE243" s="123"/>
      <c r="AF243" s="122"/>
      <c r="AG243" s="122"/>
      <c r="AH243" s="122"/>
      <c r="AI243" s="121"/>
      <c r="AJ243" s="122"/>
      <c r="AK243" s="121"/>
      <c r="AL243" s="122"/>
      <c r="AM243" s="121"/>
      <c r="AN243" s="122"/>
      <c r="AO243" s="121"/>
      <c r="AP243" s="122"/>
      <c r="AQ243" s="123"/>
      <c r="AR243" s="122"/>
      <c r="AS243" s="125">
        <f t="shared" si="40"/>
        <v>0</v>
      </c>
    </row>
    <row r="244" spans="1:45" ht="16.149999999999999" customHeight="1" x14ac:dyDescent="0.25">
      <c r="A244" s="112">
        <f t="shared" si="41"/>
        <v>43652</v>
      </c>
      <c r="B244" s="113"/>
      <c r="C244" s="113"/>
      <c r="D244" s="113"/>
      <c r="E244" s="113"/>
      <c r="F244" s="113"/>
      <c r="G244" s="114"/>
      <c r="H244" s="114"/>
      <c r="I244" s="114"/>
      <c r="J244" s="115"/>
      <c r="K244" s="115"/>
      <c r="L244" s="115"/>
      <c r="M244" s="116"/>
      <c r="N244" s="117">
        <f t="shared" si="37"/>
        <v>0</v>
      </c>
      <c r="O244" s="113"/>
      <c r="P244" s="113"/>
      <c r="Q244" s="117">
        <f t="shared" si="38"/>
        <v>0</v>
      </c>
      <c r="R244" s="119"/>
      <c r="S244" s="119"/>
      <c r="T244" s="120">
        <f t="shared" si="39"/>
        <v>43652</v>
      </c>
      <c r="U244" s="121"/>
      <c r="V244" s="122"/>
      <c r="W244" s="121"/>
      <c r="X244" s="122"/>
      <c r="Y244" s="121"/>
      <c r="Z244" s="122"/>
      <c r="AA244" s="121"/>
      <c r="AB244" s="122"/>
      <c r="AC244" s="121"/>
      <c r="AD244" s="122"/>
      <c r="AE244" s="123"/>
      <c r="AF244" s="122"/>
      <c r="AG244" s="122"/>
      <c r="AH244" s="122"/>
      <c r="AI244" s="121"/>
      <c r="AJ244" s="122"/>
      <c r="AK244" s="121"/>
      <c r="AL244" s="122"/>
      <c r="AM244" s="121"/>
      <c r="AN244" s="122"/>
      <c r="AO244" s="121"/>
      <c r="AP244" s="122"/>
      <c r="AQ244" s="123"/>
      <c r="AR244" s="122"/>
      <c r="AS244" s="125">
        <f t="shared" si="40"/>
        <v>0</v>
      </c>
    </row>
    <row r="245" spans="1:45" ht="16.149999999999999" customHeight="1" x14ac:dyDescent="0.25">
      <c r="A245" s="112">
        <f t="shared" si="41"/>
        <v>43653</v>
      </c>
      <c r="B245" s="113"/>
      <c r="C245" s="113"/>
      <c r="D245" s="113"/>
      <c r="E245" s="113"/>
      <c r="F245" s="113"/>
      <c r="G245" s="114"/>
      <c r="H245" s="114"/>
      <c r="I245" s="114"/>
      <c r="J245" s="115"/>
      <c r="K245" s="115"/>
      <c r="L245" s="115"/>
      <c r="M245" s="116"/>
      <c r="N245" s="117">
        <f t="shared" si="37"/>
        <v>0</v>
      </c>
      <c r="O245" s="113"/>
      <c r="P245" s="113"/>
      <c r="Q245" s="117">
        <f t="shared" si="38"/>
        <v>0</v>
      </c>
      <c r="R245" s="119"/>
      <c r="S245" s="119"/>
      <c r="T245" s="120">
        <f t="shared" si="39"/>
        <v>43653</v>
      </c>
      <c r="U245" s="121"/>
      <c r="V245" s="122"/>
      <c r="W245" s="121"/>
      <c r="X245" s="122"/>
      <c r="Y245" s="121"/>
      <c r="Z245" s="122"/>
      <c r="AA245" s="121"/>
      <c r="AB245" s="122"/>
      <c r="AC245" s="121"/>
      <c r="AD245" s="122"/>
      <c r="AE245" s="123"/>
      <c r="AF245" s="122"/>
      <c r="AG245" s="122"/>
      <c r="AH245" s="122"/>
      <c r="AI245" s="121"/>
      <c r="AJ245" s="122"/>
      <c r="AK245" s="121"/>
      <c r="AL245" s="122"/>
      <c r="AM245" s="121"/>
      <c r="AN245" s="122"/>
      <c r="AO245" s="121"/>
      <c r="AP245" s="122"/>
      <c r="AQ245" s="123"/>
      <c r="AR245" s="122"/>
      <c r="AS245" s="125">
        <f t="shared" si="40"/>
        <v>0</v>
      </c>
    </row>
    <row r="246" spans="1:45" ht="16.149999999999999" customHeight="1" x14ac:dyDescent="0.25">
      <c r="A246" s="112">
        <f t="shared" si="41"/>
        <v>43654</v>
      </c>
      <c r="B246" s="113"/>
      <c r="C246" s="113"/>
      <c r="D246" s="113"/>
      <c r="E246" s="113"/>
      <c r="F246" s="113"/>
      <c r="G246" s="114"/>
      <c r="H246" s="114"/>
      <c r="I246" s="114"/>
      <c r="J246" s="115"/>
      <c r="K246" s="115"/>
      <c r="L246" s="115"/>
      <c r="M246" s="116"/>
      <c r="N246" s="117">
        <f t="shared" si="37"/>
        <v>0</v>
      </c>
      <c r="O246" s="113"/>
      <c r="P246" s="113"/>
      <c r="Q246" s="117">
        <f t="shared" si="38"/>
        <v>0</v>
      </c>
      <c r="R246" s="119"/>
      <c r="S246" s="119"/>
      <c r="T246" s="120">
        <f t="shared" si="39"/>
        <v>43654</v>
      </c>
      <c r="U246" s="121"/>
      <c r="V246" s="122"/>
      <c r="W246" s="121"/>
      <c r="X246" s="122"/>
      <c r="Y246" s="121"/>
      <c r="Z246" s="122"/>
      <c r="AA246" s="121"/>
      <c r="AB246" s="122"/>
      <c r="AC246" s="121"/>
      <c r="AD246" s="122"/>
      <c r="AE246" s="123"/>
      <c r="AF246" s="122"/>
      <c r="AG246" s="122"/>
      <c r="AH246" s="122"/>
      <c r="AI246" s="121"/>
      <c r="AJ246" s="122"/>
      <c r="AK246" s="121"/>
      <c r="AL246" s="122"/>
      <c r="AM246" s="121"/>
      <c r="AN246" s="122"/>
      <c r="AO246" s="121"/>
      <c r="AP246" s="122"/>
      <c r="AQ246" s="123"/>
      <c r="AR246" s="122"/>
      <c r="AS246" s="125">
        <f t="shared" si="40"/>
        <v>0</v>
      </c>
    </row>
    <row r="247" spans="1:45" ht="16.149999999999999" customHeight="1" x14ac:dyDescent="0.25">
      <c r="A247" s="112">
        <f t="shared" si="41"/>
        <v>43655</v>
      </c>
      <c r="B247" s="113"/>
      <c r="C247" s="113"/>
      <c r="D247" s="113"/>
      <c r="E247" s="113"/>
      <c r="F247" s="113"/>
      <c r="G247" s="114"/>
      <c r="H247" s="114"/>
      <c r="I247" s="114"/>
      <c r="J247" s="115"/>
      <c r="K247" s="115"/>
      <c r="L247" s="115"/>
      <c r="M247" s="116"/>
      <c r="N247" s="117">
        <f t="shared" si="37"/>
        <v>0</v>
      </c>
      <c r="O247" s="113"/>
      <c r="P247" s="113"/>
      <c r="Q247" s="117">
        <f t="shared" si="38"/>
        <v>0</v>
      </c>
      <c r="R247" s="119"/>
      <c r="S247" s="119"/>
      <c r="T247" s="120">
        <f t="shared" si="39"/>
        <v>43655</v>
      </c>
      <c r="U247" s="121"/>
      <c r="V247" s="122"/>
      <c r="W247" s="121"/>
      <c r="X247" s="122"/>
      <c r="Y247" s="121"/>
      <c r="Z247" s="122"/>
      <c r="AA247" s="121"/>
      <c r="AB247" s="122"/>
      <c r="AC247" s="121"/>
      <c r="AD247" s="122"/>
      <c r="AE247" s="123"/>
      <c r="AF247" s="122"/>
      <c r="AG247" s="122"/>
      <c r="AH247" s="122"/>
      <c r="AI247" s="121"/>
      <c r="AJ247" s="122"/>
      <c r="AK247" s="121"/>
      <c r="AL247" s="122"/>
      <c r="AM247" s="121"/>
      <c r="AN247" s="122"/>
      <c r="AO247" s="121"/>
      <c r="AP247" s="122"/>
      <c r="AQ247" s="123"/>
      <c r="AR247" s="122"/>
      <c r="AS247" s="125">
        <f t="shared" si="40"/>
        <v>0</v>
      </c>
    </row>
    <row r="248" spans="1:45" ht="16.149999999999999" customHeight="1" x14ac:dyDescent="0.25">
      <c r="A248" s="112">
        <f t="shared" si="41"/>
        <v>43656</v>
      </c>
      <c r="B248" s="113"/>
      <c r="C248" s="113"/>
      <c r="D248" s="113"/>
      <c r="E248" s="113"/>
      <c r="F248" s="113"/>
      <c r="G248" s="114"/>
      <c r="H248" s="114"/>
      <c r="I248" s="114"/>
      <c r="J248" s="115"/>
      <c r="K248" s="115"/>
      <c r="L248" s="115"/>
      <c r="M248" s="116"/>
      <c r="N248" s="117">
        <f t="shared" si="37"/>
        <v>0</v>
      </c>
      <c r="O248" s="113"/>
      <c r="P248" s="113"/>
      <c r="Q248" s="117">
        <f t="shared" si="38"/>
        <v>0</v>
      </c>
      <c r="R248" s="119"/>
      <c r="S248" s="119"/>
      <c r="T248" s="120">
        <f t="shared" si="39"/>
        <v>43656</v>
      </c>
      <c r="U248" s="121"/>
      <c r="V248" s="122"/>
      <c r="W248" s="121"/>
      <c r="X248" s="122"/>
      <c r="Y248" s="121"/>
      <c r="Z248" s="122"/>
      <c r="AA248" s="121"/>
      <c r="AB248" s="122"/>
      <c r="AC248" s="121"/>
      <c r="AD248" s="122"/>
      <c r="AE248" s="123"/>
      <c r="AF248" s="122"/>
      <c r="AG248" s="122"/>
      <c r="AH248" s="122"/>
      <c r="AI248" s="121"/>
      <c r="AJ248" s="122"/>
      <c r="AK248" s="121"/>
      <c r="AL248" s="122"/>
      <c r="AM248" s="121"/>
      <c r="AN248" s="122"/>
      <c r="AO248" s="121"/>
      <c r="AP248" s="122"/>
      <c r="AQ248" s="123"/>
      <c r="AR248" s="122"/>
      <c r="AS248" s="125">
        <f t="shared" si="40"/>
        <v>0</v>
      </c>
    </row>
    <row r="249" spans="1:45" ht="16.149999999999999" customHeight="1" x14ac:dyDescent="0.25">
      <c r="A249" s="112">
        <f t="shared" si="41"/>
        <v>43657</v>
      </c>
      <c r="B249" s="113"/>
      <c r="C249" s="113"/>
      <c r="D249" s="113"/>
      <c r="E249" s="113"/>
      <c r="F249" s="113"/>
      <c r="G249" s="114"/>
      <c r="H249" s="114"/>
      <c r="I249" s="114"/>
      <c r="J249" s="115"/>
      <c r="K249" s="115"/>
      <c r="L249" s="115"/>
      <c r="M249" s="116"/>
      <c r="N249" s="117">
        <f t="shared" si="37"/>
        <v>0</v>
      </c>
      <c r="O249" s="113"/>
      <c r="P249" s="113"/>
      <c r="Q249" s="117">
        <f t="shared" si="38"/>
        <v>0</v>
      </c>
      <c r="R249" s="119"/>
      <c r="S249" s="119"/>
      <c r="T249" s="120">
        <f t="shared" si="39"/>
        <v>43657</v>
      </c>
      <c r="U249" s="121"/>
      <c r="V249" s="122"/>
      <c r="W249" s="121"/>
      <c r="X249" s="122"/>
      <c r="Y249" s="121"/>
      <c r="Z249" s="122"/>
      <c r="AA249" s="121"/>
      <c r="AB249" s="122"/>
      <c r="AC249" s="121"/>
      <c r="AD249" s="122"/>
      <c r="AE249" s="123"/>
      <c r="AF249" s="122"/>
      <c r="AG249" s="122"/>
      <c r="AH249" s="122"/>
      <c r="AI249" s="121"/>
      <c r="AJ249" s="122"/>
      <c r="AK249" s="121"/>
      <c r="AL249" s="122"/>
      <c r="AM249" s="121"/>
      <c r="AN249" s="122"/>
      <c r="AO249" s="121"/>
      <c r="AP249" s="122"/>
      <c r="AQ249" s="123"/>
      <c r="AR249" s="122"/>
      <c r="AS249" s="125">
        <f t="shared" si="40"/>
        <v>0</v>
      </c>
    </row>
    <row r="250" spans="1:45" ht="16.149999999999999" customHeight="1" x14ac:dyDescent="0.25">
      <c r="A250" s="112">
        <f t="shared" si="41"/>
        <v>43658</v>
      </c>
      <c r="B250" s="113"/>
      <c r="C250" s="113"/>
      <c r="D250" s="113"/>
      <c r="E250" s="113"/>
      <c r="F250" s="113"/>
      <c r="G250" s="114"/>
      <c r="H250" s="114"/>
      <c r="I250" s="114"/>
      <c r="J250" s="115"/>
      <c r="K250" s="115"/>
      <c r="L250" s="115"/>
      <c r="M250" s="116"/>
      <c r="N250" s="117">
        <f t="shared" si="37"/>
        <v>0</v>
      </c>
      <c r="O250" s="113"/>
      <c r="P250" s="113"/>
      <c r="Q250" s="117">
        <f t="shared" si="38"/>
        <v>0</v>
      </c>
      <c r="R250" s="119"/>
      <c r="S250" s="119"/>
      <c r="T250" s="120">
        <f t="shared" si="39"/>
        <v>43658</v>
      </c>
      <c r="U250" s="121"/>
      <c r="V250" s="122"/>
      <c r="W250" s="121"/>
      <c r="X250" s="122"/>
      <c r="Y250" s="121"/>
      <c r="Z250" s="122"/>
      <c r="AA250" s="121"/>
      <c r="AB250" s="122"/>
      <c r="AC250" s="121"/>
      <c r="AD250" s="122"/>
      <c r="AE250" s="123"/>
      <c r="AF250" s="122"/>
      <c r="AG250" s="122"/>
      <c r="AH250" s="122"/>
      <c r="AI250" s="121"/>
      <c r="AJ250" s="122"/>
      <c r="AK250" s="121"/>
      <c r="AL250" s="122"/>
      <c r="AM250" s="121"/>
      <c r="AN250" s="122"/>
      <c r="AO250" s="121"/>
      <c r="AP250" s="122"/>
      <c r="AQ250" s="123"/>
      <c r="AR250" s="122"/>
      <c r="AS250" s="125">
        <f t="shared" si="40"/>
        <v>0</v>
      </c>
    </row>
    <row r="251" spans="1:45" ht="16.149999999999999" customHeight="1" x14ac:dyDescent="0.25">
      <c r="A251" s="112">
        <f t="shared" si="41"/>
        <v>43659</v>
      </c>
      <c r="B251" s="113"/>
      <c r="C251" s="113"/>
      <c r="D251" s="113"/>
      <c r="E251" s="113"/>
      <c r="F251" s="113"/>
      <c r="G251" s="114"/>
      <c r="H251" s="114"/>
      <c r="I251" s="114"/>
      <c r="J251" s="115"/>
      <c r="K251" s="115"/>
      <c r="L251" s="115"/>
      <c r="M251" s="116"/>
      <c r="N251" s="117">
        <f t="shared" si="37"/>
        <v>0</v>
      </c>
      <c r="O251" s="113"/>
      <c r="P251" s="113"/>
      <c r="Q251" s="117">
        <f t="shared" si="38"/>
        <v>0</v>
      </c>
      <c r="R251" s="119"/>
      <c r="S251" s="119"/>
      <c r="T251" s="120">
        <f t="shared" si="39"/>
        <v>43659</v>
      </c>
      <c r="U251" s="121"/>
      <c r="V251" s="122"/>
      <c r="W251" s="121"/>
      <c r="X251" s="122"/>
      <c r="Y251" s="121"/>
      <c r="Z251" s="122"/>
      <c r="AA251" s="121"/>
      <c r="AB251" s="122"/>
      <c r="AC251" s="121"/>
      <c r="AD251" s="122"/>
      <c r="AE251" s="123"/>
      <c r="AF251" s="122"/>
      <c r="AG251" s="122"/>
      <c r="AH251" s="122"/>
      <c r="AI251" s="121"/>
      <c r="AJ251" s="122"/>
      <c r="AK251" s="121"/>
      <c r="AL251" s="122"/>
      <c r="AM251" s="121"/>
      <c r="AN251" s="122"/>
      <c r="AO251" s="121"/>
      <c r="AP251" s="122"/>
      <c r="AQ251" s="123"/>
      <c r="AR251" s="122"/>
      <c r="AS251" s="125">
        <f t="shared" si="40"/>
        <v>0</v>
      </c>
    </row>
    <row r="252" spans="1:45" ht="16.149999999999999" customHeight="1" x14ac:dyDescent="0.25">
      <c r="A252" s="112">
        <f t="shared" si="41"/>
        <v>43660</v>
      </c>
      <c r="B252" s="113"/>
      <c r="C252" s="113"/>
      <c r="D252" s="113"/>
      <c r="E252" s="113"/>
      <c r="F252" s="113"/>
      <c r="G252" s="114"/>
      <c r="H252" s="114"/>
      <c r="I252" s="114"/>
      <c r="J252" s="115"/>
      <c r="K252" s="115"/>
      <c r="L252" s="115"/>
      <c r="M252" s="116"/>
      <c r="N252" s="117">
        <f t="shared" si="37"/>
        <v>0</v>
      </c>
      <c r="O252" s="113"/>
      <c r="P252" s="113"/>
      <c r="Q252" s="117">
        <f t="shared" si="38"/>
        <v>0</v>
      </c>
      <c r="R252" s="119"/>
      <c r="S252" s="119"/>
      <c r="T252" s="120">
        <f t="shared" si="39"/>
        <v>43660</v>
      </c>
      <c r="U252" s="121"/>
      <c r="V252" s="122"/>
      <c r="W252" s="121"/>
      <c r="X252" s="122"/>
      <c r="Y252" s="121"/>
      <c r="Z252" s="122"/>
      <c r="AA252" s="121"/>
      <c r="AB252" s="122"/>
      <c r="AC252" s="121"/>
      <c r="AD252" s="122"/>
      <c r="AE252" s="121"/>
      <c r="AF252" s="122"/>
      <c r="AG252" s="122"/>
      <c r="AH252" s="122"/>
      <c r="AI252" s="121"/>
      <c r="AJ252" s="122"/>
      <c r="AK252" s="121"/>
      <c r="AL252" s="122"/>
      <c r="AM252" s="121"/>
      <c r="AN252" s="122"/>
      <c r="AO252" s="121"/>
      <c r="AP252" s="122"/>
      <c r="AQ252" s="123"/>
      <c r="AR252" s="122"/>
      <c r="AS252" s="125">
        <f t="shared" si="40"/>
        <v>0</v>
      </c>
    </row>
    <row r="253" spans="1:45" ht="16.149999999999999" customHeight="1" x14ac:dyDescent="0.25">
      <c r="A253" s="112">
        <f t="shared" si="41"/>
        <v>43661</v>
      </c>
      <c r="B253" s="113"/>
      <c r="C253" s="113"/>
      <c r="D253" s="113"/>
      <c r="E253" s="113"/>
      <c r="F253" s="113"/>
      <c r="G253" s="114"/>
      <c r="H253" s="114"/>
      <c r="I253" s="114"/>
      <c r="J253" s="115"/>
      <c r="K253" s="115"/>
      <c r="L253" s="115"/>
      <c r="M253" s="116"/>
      <c r="N253" s="117">
        <f t="shared" si="37"/>
        <v>0</v>
      </c>
      <c r="O253" s="113"/>
      <c r="P253" s="113"/>
      <c r="Q253" s="117">
        <f t="shared" si="38"/>
        <v>0</v>
      </c>
      <c r="R253" s="119"/>
      <c r="S253" s="119"/>
      <c r="T253" s="120">
        <f t="shared" si="39"/>
        <v>43661</v>
      </c>
      <c r="U253" s="121"/>
      <c r="V253" s="122"/>
      <c r="W253" s="121"/>
      <c r="X253" s="122"/>
      <c r="Y253" s="121"/>
      <c r="Z253" s="122"/>
      <c r="AA253" s="121"/>
      <c r="AB253" s="122"/>
      <c r="AC253" s="121"/>
      <c r="AD253" s="122"/>
      <c r="AE253" s="121"/>
      <c r="AF253" s="122"/>
      <c r="AG253" s="122"/>
      <c r="AH253" s="122"/>
      <c r="AI253" s="121"/>
      <c r="AJ253" s="122"/>
      <c r="AK253" s="121"/>
      <c r="AL253" s="122"/>
      <c r="AM253" s="121"/>
      <c r="AN253" s="122"/>
      <c r="AO253" s="121"/>
      <c r="AP253" s="122"/>
      <c r="AQ253" s="123"/>
      <c r="AR253" s="122"/>
      <c r="AS253" s="125">
        <f t="shared" si="40"/>
        <v>0</v>
      </c>
    </row>
    <row r="254" spans="1:45" ht="16.149999999999999" customHeight="1" x14ac:dyDescent="0.25">
      <c r="A254" s="112">
        <f t="shared" si="41"/>
        <v>43662</v>
      </c>
      <c r="B254" s="113"/>
      <c r="C254" s="113"/>
      <c r="D254" s="113"/>
      <c r="E254" s="113"/>
      <c r="F254" s="113"/>
      <c r="G254" s="114"/>
      <c r="H254" s="114"/>
      <c r="I254" s="114"/>
      <c r="J254" s="115"/>
      <c r="K254" s="115"/>
      <c r="L254" s="115"/>
      <c r="M254" s="116"/>
      <c r="N254" s="117">
        <f t="shared" si="37"/>
        <v>0</v>
      </c>
      <c r="O254" s="113"/>
      <c r="P254" s="113"/>
      <c r="Q254" s="117">
        <f t="shared" si="38"/>
        <v>0</v>
      </c>
      <c r="R254" s="119"/>
      <c r="S254" s="119"/>
      <c r="T254" s="120">
        <f t="shared" si="39"/>
        <v>43662</v>
      </c>
      <c r="U254" s="121"/>
      <c r="V254" s="122"/>
      <c r="W254" s="121"/>
      <c r="X254" s="122"/>
      <c r="Y254" s="121"/>
      <c r="Z254" s="122"/>
      <c r="AA254" s="121"/>
      <c r="AB254" s="122"/>
      <c r="AC254" s="121"/>
      <c r="AD254" s="122"/>
      <c r="AE254" s="121"/>
      <c r="AF254" s="122"/>
      <c r="AG254" s="122"/>
      <c r="AH254" s="122"/>
      <c r="AI254" s="121"/>
      <c r="AJ254" s="122"/>
      <c r="AK254" s="121"/>
      <c r="AL254" s="122"/>
      <c r="AM254" s="121"/>
      <c r="AN254" s="122"/>
      <c r="AO254" s="121"/>
      <c r="AP254" s="122"/>
      <c r="AQ254" s="123"/>
      <c r="AR254" s="122"/>
      <c r="AS254" s="125">
        <f t="shared" si="40"/>
        <v>0</v>
      </c>
    </row>
    <row r="255" spans="1:45" ht="16.149999999999999" customHeight="1" x14ac:dyDescent="0.25">
      <c r="A255" s="112">
        <f t="shared" si="41"/>
        <v>43663</v>
      </c>
      <c r="B255" s="113"/>
      <c r="C255" s="113"/>
      <c r="D255" s="113"/>
      <c r="E255" s="113"/>
      <c r="F255" s="113"/>
      <c r="G255" s="114"/>
      <c r="H255" s="114"/>
      <c r="I255" s="114"/>
      <c r="J255" s="115"/>
      <c r="K255" s="115"/>
      <c r="L255" s="115"/>
      <c r="M255" s="116"/>
      <c r="N255" s="117">
        <f t="shared" si="37"/>
        <v>0</v>
      </c>
      <c r="O255" s="113"/>
      <c r="P255" s="113"/>
      <c r="Q255" s="117">
        <f t="shared" si="38"/>
        <v>0</v>
      </c>
      <c r="R255" s="119"/>
      <c r="S255" s="119"/>
      <c r="T255" s="120">
        <f t="shared" si="39"/>
        <v>43663</v>
      </c>
      <c r="U255" s="121"/>
      <c r="V255" s="122"/>
      <c r="W255" s="121"/>
      <c r="X255" s="122"/>
      <c r="Y255" s="121"/>
      <c r="Z255" s="122"/>
      <c r="AA255" s="121"/>
      <c r="AB255" s="122"/>
      <c r="AC255" s="121"/>
      <c r="AD255" s="122"/>
      <c r="AE255" s="121"/>
      <c r="AF255" s="122"/>
      <c r="AG255" s="122"/>
      <c r="AH255" s="122"/>
      <c r="AI255" s="121"/>
      <c r="AJ255" s="122"/>
      <c r="AK255" s="121"/>
      <c r="AL255" s="122"/>
      <c r="AM255" s="121"/>
      <c r="AN255" s="122"/>
      <c r="AO255" s="121"/>
      <c r="AP255" s="122"/>
      <c r="AQ255" s="123"/>
      <c r="AR255" s="122"/>
      <c r="AS255" s="125">
        <f t="shared" si="40"/>
        <v>0</v>
      </c>
    </row>
    <row r="256" spans="1:45" ht="16.149999999999999" customHeight="1" x14ac:dyDescent="0.25">
      <c r="A256" s="112">
        <f t="shared" si="41"/>
        <v>43664</v>
      </c>
      <c r="B256" s="113"/>
      <c r="C256" s="113"/>
      <c r="D256" s="113"/>
      <c r="E256" s="113"/>
      <c r="F256" s="113"/>
      <c r="G256" s="114"/>
      <c r="H256" s="114"/>
      <c r="I256" s="114"/>
      <c r="J256" s="115"/>
      <c r="K256" s="115"/>
      <c r="L256" s="115"/>
      <c r="M256" s="116"/>
      <c r="N256" s="117">
        <f t="shared" si="37"/>
        <v>0</v>
      </c>
      <c r="O256" s="113"/>
      <c r="P256" s="113"/>
      <c r="Q256" s="117">
        <f t="shared" si="38"/>
        <v>0</v>
      </c>
      <c r="R256" s="119"/>
      <c r="S256" s="119"/>
      <c r="T256" s="120">
        <f t="shared" si="39"/>
        <v>43664</v>
      </c>
      <c r="U256" s="121"/>
      <c r="V256" s="122"/>
      <c r="W256" s="123"/>
      <c r="X256" s="122"/>
      <c r="Y256" s="121"/>
      <c r="Z256" s="122"/>
      <c r="AA256" s="121"/>
      <c r="AB256" s="122"/>
      <c r="AC256" s="121"/>
      <c r="AD256" s="122"/>
      <c r="AE256" s="121"/>
      <c r="AF256" s="122"/>
      <c r="AG256" s="122"/>
      <c r="AH256" s="122"/>
      <c r="AI256" s="121"/>
      <c r="AJ256" s="122"/>
      <c r="AK256" s="121"/>
      <c r="AL256" s="122"/>
      <c r="AM256" s="121"/>
      <c r="AN256" s="122"/>
      <c r="AO256" s="121"/>
      <c r="AP256" s="122"/>
      <c r="AQ256" s="123"/>
      <c r="AR256" s="122"/>
      <c r="AS256" s="125">
        <f t="shared" si="40"/>
        <v>0</v>
      </c>
    </row>
    <row r="257" spans="1:45" ht="16.149999999999999" customHeight="1" x14ac:dyDescent="0.25">
      <c r="A257" s="112">
        <f t="shared" si="41"/>
        <v>43665</v>
      </c>
      <c r="B257" s="113"/>
      <c r="C257" s="113"/>
      <c r="D257" s="113"/>
      <c r="E257" s="113"/>
      <c r="F257" s="113"/>
      <c r="G257" s="114"/>
      <c r="H257" s="114"/>
      <c r="I257" s="114"/>
      <c r="J257" s="115"/>
      <c r="K257" s="115"/>
      <c r="L257" s="115"/>
      <c r="M257" s="116"/>
      <c r="N257" s="117">
        <f t="shared" si="37"/>
        <v>0</v>
      </c>
      <c r="O257" s="113"/>
      <c r="P257" s="113"/>
      <c r="Q257" s="117">
        <f t="shared" si="38"/>
        <v>0</v>
      </c>
      <c r="R257" s="119"/>
      <c r="S257" s="119"/>
      <c r="T257" s="120">
        <f t="shared" si="39"/>
        <v>43665</v>
      </c>
      <c r="U257" s="121"/>
      <c r="V257" s="122"/>
      <c r="W257" s="121"/>
      <c r="X257" s="122"/>
      <c r="Y257" s="121"/>
      <c r="Z257" s="122"/>
      <c r="AA257" s="121"/>
      <c r="AB257" s="122"/>
      <c r="AC257" s="121"/>
      <c r="AD257" s="122"/>
      <c r="AE257" s="121"/>
      <c r="AF257" s="122"/>
      <c r="AG257" s="122"/>
      <c r="AH257" s="122"/>
      <c r="AI257" s="121"/>
      <c r="AJ257" s="122"/>
      <c r="AK257" s="121"/>
      <c r="AL257" s="122"/>
      <c r="AM257" s="121"/>
      <c r="AN257" s="122"/>
      <c r="AO257" s="121"/>
      <c r="AP257" s="122"/>
      <c r="AQ257" s="123"/>
      <c r="AR257" s="122"/>
      <c r="AS257" s="125">
        <f t="shared" si="40"/>
        <v>0</v>
      </c>
    </row>
    <row r="258" spans="1:45" ht="16.149999999999999" customHeight="1" x14ac:dyDescent="0.25">
      <c r="A258" s="112">
        <f t="shared" si="41"/>
        <v>43666</v>
      </c>
      <c r="B258" s="113"/>
      <c r="C258" s="113"/>
      <c r="D258" s="113"/>
      <c r="E258" s="113"/>
      <c r="F258" s="113"/>
      <c r="G258" s="114"/>
      <c r="H258" s="114"/>
      <c r="I258" s="114"/>
      <c r="J258" s="115"/>
      <c r="K258" s="115"/>
      <c r="L258" s="115"/>
      <c r="M258" s="116"/>
      <c r="N258" s="117">
        <f t="shared" si="37"/>
        <v>0</v>
      </c>
      <c r="O258" s="113"/>
      <c r="P258" s="113"/>
      <c r="Q258" s="117">
        <f t="shared" si="38"/>
        <v>0</v>
      </c>
      <c r="R258" s="119"/>
      <c r="S258" s="119"/>
      <c r="T258" s="120">
        <f t="shared" si="39"/>
        <v>43666</v>
      </c>
      <c r="U258" s="121"/>
      <c r="V258" s="122"/>
      <c r="W258" s="123"/>
      <c r="X258" s="122"/>
      <c r="Y258" s="121"/>
      <c r="Z258" s="122"/>
      <c r="AA258" s="123"/>
      <c r="AB258" s="122"/>
      <c r="AC258" s="121"/>
      <c r="AD258" s="122"/>
      <c r="AE258" s="123"/>
      <c r="AF258" s="122"/>
      <c r="AG258" s="122"/>
      <c r="AH258" s="122"/>
      <c r="AI258" s="121"/>
      <c r="AJ258" s="122"/>
      <c r="AK258" s="123"/>
      <c r="AL258" s="122"/>
      <c r="AM258" s="121"/>
      <c r="AN258" s="122"/>
      <c r="AO258" s="123"/>
      <c r="AP258" s="122"/>
      <c r="AQ258" s="123"/>
      <c r="AR258" s="122"/>
      <c r="AS258" s="125">
        <f t="shared" si="40"/>
        <v>0</v>
      </c>
    </row>
    <row r="259" spans="1:45" ht="16.149999999999999" customHeight="1" x14ac:dyDescent="0.25">
      <c r="A259" s="112">
        <f t="shared" si="41"/>
        <v>43667</v>
      </c>
      <c r="B259" s="113"/>
      <c r="C259" s="113"/>
      <c r="D259" s="113"/>
      <c r="E259" s="113"/>
      <c r="F259" s="113"/>
      <c r="G259" s="114"/>
      <c r="H259" s="114"/>
      <c r="I259" s="114"/>
      <c r="J259" s="115"/>
      <c r="K259" s="115"/>
      <c r="L259" s="115"/>
      <c r="M259" s="116"/>
      <c r="N259" s="117">
        <f t="shared" si="37"/>
        <v>0</v>
      </c>
      <c r="O259" s="113"/>
      <c r="P259" s="113"/>
      <c r="Q259" s="117">
        <f t="shared" si="38"/>
        <v>0</v>
      </c>
      <c r="R259" s="119"/>
      <c r="S259" s="119"/>
      <c r="T259" s="120">
        <f t="shared" si="39"/>
        <v>43667</v>
      </c>
      <c r="U259" s="121"/>
      <c r="V259" s="122"/>
      <c r="W259" s="121"/>
      <c r="X259" s="122"/>
      <c r="Y259" s="121"/>
      <c r="Z259" s="122"/>
      <c r="AA259" s="121"/>
      <c r="AB259" s="122"/>
      <c r="AC259" s="121"/>
      <c r="AD259" s="122"/>
      <c r="AE259" s="121"/>
      <c r="AF259" s="122"/>
      <c r="AG259" s="122"/>
      <c r="AH259" s="122"/>
      <c r="AI259" s="121"/>
      <c r="AJ259" s="122"/>
      <c r="AK259" s="121"/>
      <c r="AL259" s="122"/>
      <c r="AM259" s="121"/>
      <c r="AN259" s="122"/>
      <c r="AO259" s="121"/>
      <c r="AP259" s="122"/>
      <c r="AQ259" s="123"/>
      <c r="AR259" s="122"/>
      <c r="AS259" s="125">
        <f t="shared" si="40"/>
        <v>0</v>
      </c>
    </row>
    <row r="260" spans="1:45" ht="16.149999999999999" customHeight="1" x14ac:dyDescent="0.25">
      <c r="A260" s="112">
        <f t="shared" si="41"/>
        <v>43668</v>
      </c>
      <c r="B260" s="113"/>
      <c r="C260" s="113"/>
      <c r="D260" s="113"/>
      <c r="E260" s="113"/>
      <c r="F260" s="113"/>
      <c r="G260" s="114"/>
      <c r="H260" s="114"/>
      <c r="I260" s="114"/>
      <c r="J260" s="115"/>
      <c r="K260" s="115"/>
      <c r="L260" s="115"/>
      <c r="M260" s="116"/>
      <c r="N260" s="117">
        <f t="shared" si="37"/>
        <v>0</v>
      </c>
      <c r="O260" s="113"/>
      <c r="P260" s="113"/>
      <c r="Q260" s="117">
        <f t="shared" si="38"/>
        <v>0</v>
      </c>
      <c r="R260" s="119"/>
      <c r="S260" s="119"/>
      <c r="T260" s="120">
        <f t="shared" si="39"/>
        <v>43668</v>
      </c>
      <c r="U260" s="121"/>
      <c r="V260" s="122"/>
      <c r="W260" s="121"/>
      <c r="X260" s="122"/>
      <c r="Y260" s="121"/>
      <c r="Z260" s="122"/>
      <c r="AA260" s="121"/>
      <c r="AB260" s="122"/>
      <c r="AC260" s="121"/>
      <c r="AD260" s="122"/>
      <c r="AE260" s="121"/>
      <c r="AF260" s="122"/>
      <c r="AG260" s="122"/>
      <c r="AH260" s="122"/>
      <c r="AI260" s="121"/>
      <c r="AJ260" s="122"/>
      <c r="AK260" s="121"/>
      <c r="AL260" s="122"/>
      <c r="AM260" s="121"/>
      <c r="AN260" s="122"/>
      <c r="AO260" s="121"/>
      <c r="AP260" s="122"/>
      <c r="AQ260" s="123"/>
      <c r="AR260" s="122"/>
      <c r="AS260" s="125">
        <f t="shared" si="40"/>
        <v>0</v>
      </c>
    </row>
    <row r="261" spans="1:45" ht="16.149999999999999" customHeight="1" x14ac:dyDescent="0.25">
      <c r="A261" s="112">
        <f t="shared" si="41"/>
        <v>43669</v>
      </c>
      <c r="B261" s="113"/>
      <c r="C261" s="113"/>
      <c r="D261" s="113"/>
      <c r="E261" s="113"/>
      <c r="F261" s="113"/>
      <c r="G261" s="114"/>
      <c r="H261" s="114"/>
      <c r="I261" s="114"/>
      <c r="J261" s="115"/>
      <c r="K261" s="115"/>
      <c r="L261" s="115"/>
      <c r="M261" s="116"/>
      <c r="N261" s="117">
        <f t="shared" si="37"/>
        <v>0</v>
      </c>
      <c r="O261" s="113"/>
      <c r="P261" s="113"/>
      <c r="Q261" s="117">
        <f t="shared" si="38"/>
        <v>0</v>
      </c>
      <c r="R261" s="119"/>
      <c r="S261" s="119"/>
      <c r="T261" s="120">
        <f t="shared" si="39"/>
        <v>43669</v>
      </c>
      <c r="U261" s="121"/>
      <c r="V261" s="122"/>
      <c r="W261" s="121"/>
      <c r="X261" s="122"/>
      <c r="Y261" s="121"/>
      <c r="Z261" s="122"/>
      <c r="AA261" s="121"/>
      <c r="AB261" s="122"/>
      <c r="AC261" s="121"/>
      <c r="AD261" s="122"/>
      <c r="AE261" s="121"/>
      <c r="AF261" s="122"/>
      <c r="AG261" s="122"/>
      <c r="AH261" s="122"/>
      <c r="AI261" s="121"/>
      <c r="AJ261" s="122"/>
      <c r="AK261" s="121"/>
      <c r="AL261" s="122"/>
      <c r="AM261" s="121"/>
      <c r="AN261" s="122"/>
      <c r="AO261" s="121"/>
      <c r="AP261" s="122"/>
      <c r="AQ261" s="123"/>
      <c r="AR261" s="122"/>
      <c r="AS261" s="125">
        <f t="shared" si="40"/>
        <v>0</v>
      </c>
    </row>
    <row r="262" spans="1:45" ht="16.149999999999999" customHeight="1" x14ac:dyDescent="0.25">
      <c r="A262" s="112">
        <f t="shared" si="41"/>
        <v>43670</v>
      </c>
      <c r="B262" s="113"/>
      <c r="C262" s="113"/>
      <c r="D262" s="113"/>
      <c r="E262" s="113"/>
      <c r="F262" s="113"/>
      <c r="G262" s="114"/>
      <c r="H262" s="114"/>
      <c r="I262" s="114"/>
      <c r="J262" s="115"/>
      <c r="K262" s="115"/>
      <c r="L262" s="115"/>
      <c r="M262" s="116"/>
      <c r="N262" s="117">
        <f t="shared" si="37"/>
        <v>0</v>
      </c>
      <c r="O262" s="113"/>
      <c r="P262" s="113"/>
      <c r="Q262" s="117">
        <f t="shared" si="38"/>
        <v>0</v>
      </c>
      <c r="R262" s="119"/>
      <c r="S262" s="119"/>
      <c r="T262" s="120">
        <f t="shared" si="39"/>
        <v>43670</v>
      </c>
      <c r="U262" s="121"/>
      <c r="V262" s="122"/>
      <c r="W262" s="121"/>
      <c r="X262" s="122"/>
      <c r="Y262" s="121"/>
      <c r="Z262" s="122"/>
      <c r="AA262" s="121"/>
      <c r="AB262" s="122"/>
      <c r="AC262" s="121"/>
      <c r="AD262" s="122"/>
      <c r="AE262" s="121"/>
      <c r="AF262" s="122"/>
      <c r="AG262" s="122"/>
      <c r="AH262" s="122"/>
      <c r="AI262" s="121"/>
      <c r="AJ262" s="122"/>
      <c r="AK262" s="121"/>
      <c r="AL262" s="122"/>
      <c r="AM262" s="121"/>
      <c r="AN262" s="122"/>
      <c r="AO262" s="121"/>
      <c r="AP262" s="122"/>
      <c r="AQ262" s="123"/>
      <c r="AR262" s="122"/>
      <c r="AS262" s="125">
        <f t="shared" si="40"/>
        <v>0</v>
      </c>
    </row>
    <row r="263" spans="1:45" ht="16.149999999999999" customHeight="1" x14ac:dyDescent="0.25">
      <c r="A263" s="112">
        <f t="shared" si="41"/>
        <v>43671</v>
      </c>
      <c r="B263" s="113"/>
      <c r="C263" s="113"/>
      <c r="D263" s="113"/>
      <c r="E263" s="113"/>
      <c r="F263" s="113"/>
      <c r="G263" s="114"/>
      <c r="H263" s="114"/>
      <c r="I263" s="114"/>
      <c r="J263" s="115"/>
      <c r="K263" s="115"/>
      <c r="L263" s="115"/>
      <c r="M263" s="116"/>
      <c r="N263" s="117">
        <f t="shared" si="37"/>
        <v>0</v>
      </c>
      <c r="O263" s="113"/>
      <c r="P263" s="113"/>
      <c r="Q263" s="117">
        <f t="shared" si="38"/>
        <v>0</v>
      </c>
      <c r="R263" s="119"/>
      <c r="S263" s="119"/>
      <c r="T263" s="120">
        <f t="shared" si="39"/>
        <v>43671</v>
      </c>
      <c r="U263" s="121"/>
      <c r="V263" s="122"/>
      <c r="W263" s="121"/>
      <c r="X263" s="122"/>
      <c r="Y263" s="121"/>
      <c r="Z263" s="122"/>
      <c r="AA263" s="121"/>
      <c r="AB263" s="122"/>
      <c r="AC263" s="121"/>
      <c r="AD263" s="122"/>
      <c r="AE263" s="121"/>
      <c r="AF263" s="122"/>
      <c r="AG263" s="122"/>
      <c r="AH263" s="122"/>
      <c r="AI263" s="121"/>
      <c r="AJ263" s="122"/>
      <c r="AK263" s="121"/>
      <c r="AL263" s="122"/>
      <c r="AM263" s="121"/>
      <c r="AN263" s="122"/>
      <c r="AO263" s="121"/>
      <c r="AP263" s="122"/>
      <c r="AQ263" s="123"/>
      <c r="AR263" s="122"/>
      <c r="AS263" s="125">
        <f t="shared" si="40"/>
        <v>0</v>
      </c>
    </row>
    <row r="264" spans="1:45" ht="16.149999999999999" customHeight="1" x14ac:dyDescent="0.25">
      <c r="A264" s="112">
        <f t="shared" si="41"/>
        <v>43672</v>
      </c>
      <c r="B264" s="113"/>
      <c r="C264" s="113"/>
      <c r="D264" s="113"/>
      <c r="E264" s="113"/>
      <c r="F264" s="113"/>
      <c r="G264" s="114"/>
      <c r="H264" s="114"/>
      <c r="I264" s="114"/>
      <c r="J264" s="115"/>
      <c r="K264" s="115"/>
      <c r="L264" s="115"/>
      <c r="M264" s="116"/>
      <c r="N264" s="117">
        <f t="shared" si="37"/>
        <v>0</v>
      </c>
      <c r="O264" s="113"/>
      <c r="P264" s="113"/>
      <c r="Q264" s="117">
        <f t="shared" si="38"/>
        <v>0</v>
      </c>
      <c r="R264" s="119"/>
      <c r="S264" s="119"/>
      <c r="T264" s="120">
        <f t="shared" si="39"/>
        <v>43672</v>
      </c>
      <c r="U264" s="121"/>
      <c r="V264" s="122"/>
      <c r="W264" s="121"/>
      <c r="X264" s="122"/>
      <c r="Y264" s="121"/>
      <c r="Z264" s="122"/>
      <c r="AA264" s="121"/>
      <c r="AB264" s="122"/>
      <c r="AC264" s="121"/>
      <c r="AD264" s="122"/>
      <c r="AE264" s="121"/>
      <c r="AF264" s="122"/>
      <c r="AG264" s="122"/>
      <c r="AH264" s="122"/>
      <c r="AI264" s="121"/>
      <c r="AJ264" s="122"/>
      <c r="AK264" s="121"/>
      <c r="AL264" s="122"/>
      <c r="AM264" s="121"/>
      <c r="AN264" s="122"/>
      <c r="AO264" s="121"/>
      <c r="AP264" s="122"/>
      <c r="AQ264" s="123"/>
      <c r="AR264" s="122"/>
      <c r="AS264" s="125">
        <f t="shared" si="40"/>
        <v>0</v>
      </c>
    </row>
    <row r="265" spans="1:45" ht="16.149999999999999" customHeight="1" x14ac:dyDescent="0.25">
      <c r="A265" s="112">
        <f t="shared" si="41"/>
        <v>43673</v>
      </c>
      <c r="B265" s="113"/>
      <c r="C265" s="113"/>
      <c r="D265" s="113"/>
      <c r="E265" s="113"/>
      <c r="F265" s="113"/>
      <c r="G265" s="114"/>
      <c r="H265" s="114"/>
      <c r="I265" s="114"/>
      <c r="J265" s="115"/>
      <c r="K265" s="115"/>
      <c r="L265" s="115"/>
      <c r="M265" s="116"/>
      <c r="N265" s="117">
        <f t="shared" si="37"/>
        <v>0</v>
      </c>
      <c r="O265" s="113"/>
      <c r="P265" s="113"/>
      <c r="Q265" s="117">
        <f t="shared" si="38"/>
        <v>0</v>
      </c>
      <c r="R265" s="119"/>
      <c r="S265" s="119"/>
      <c r="T265" s="120">
        <f t="shared" si="39"/>
        <v>43673</v>
      </c>
      <c r="U265" s="121"/>
      <c r="V265" s="122"/>
      <c r="W265" s="121"/>
      <c r="X265" s="122"/>
      <c r="Y265" s="121"/>
      <c r="Z265" s="122"/>
      <c r="AA265" s="121"/>
      <c r="AB265" s="122"/>
      <c r="AC265" s="121"/>
      <c r="AD265" s="122"/>
      <c r="AE265" s="123"/>
      <c r="AF265" s="122"/>
      <c r="AG265" s="122"/>
      <c r="AH265" s="122"/>
      <c r="AI265" s="121"/>
      <c r="AJ265" s="122"/>
      <c r="AK265" s="121"/>
      <c r="AL265" s="122"/>
      <c r="AM265" s="121"/>
      <c r="AN265" s="122"/>
      <c r="AO265" s="121"/>
      <c r="AP265" s="122"/>
      <c r="AQ265" s="123"/>
      <c r="AR265" s="122"/>
      <c r="AS265" s="125">
        <f t="shared" si="40"/>
        <v>0</v>
      </c>
    </row>
    <row r="266" spans="1:45" ht="16.149999999999999" customHeight="1" x14ac:dyDescent="0.25">
      <c r="A266" s="112">
        <f t="shared" si="41"/>
        <v>43674</v>
      </c>
      <c r="B266" s="113"/>
      <c r="C266" s="113"/>
      <c r="D266" s="113"/>
      <c r="E266" s="113"/>
      <c r="F266" s="113"/>
      <c r="G266" s="114"/>
      <c r="H266" s="114"/>
      <c r="I266" s="114"/>
      <c r="J266" s="115"/>
      <c r="K266" s="115"/>
      <c r="L266" s="115"/>
      <c r="M266" s="116"/>
      <c r="N266" s="117">
        <f t="shared" si="37"/>
        <v>0</v>
      </c>
      <c r="O266" s="113"/>
      <c r="P266" s="113"/>
      <c r="Q266" s="117">
        <f t="shared" si="38"/>
        <v>0</v>
      </c>
      <c r="R266" s="119"/>
      <c r="S266" s="119"/>
      <c r="T266" s="120">
        <f t="shared" si="39"/>
        <v>43674</v>
      </c>
      <c r="U266" s="121"/>
      <c r="V266" s="122"/>
      <c r="W266" s="121"/>
      <c r="X266" s="122"/>
      <c r="Y266" s="121"/>
      <c r="Z266" s="122"/>
      <c r="AA266" s="121"/>
      <c r="AB266" s="122"/>
      <c r="AC266" s="121"/>
      <c r="AD266" s="122"/>
      <c r="AE266" s="123"/>
      <c r="AF266" s="122"/>
      <c r="AG266" s="122"/>
      <c r="AH266" s="122"/>
      <c r="AI266" s="121"/>
      <c r="AJ266" s="122"/>
      <c r="AK266" s="121"/>
      <c r="AL266" s="122"/>
      <c r="AM266" s="121"/>
      <c r="AN266" s="122"/>
      <c r="AO266" s="121"/>
      <c r="AP266" s="122"/>
      <c r="AQ266" s="123"/>
      <c r="AR266" s="122"/>
      <c r="AS266" s="125">
        <f t="shared" si="40"/>
        <v>0</v>
      </c>
    </row>
    <row r="267" spans="1:45" ht="16.149999999999999" customHeight="1" x14ac:dyDescent="0.25">
      <c r="A267" s="112">
        <f t="shared" si="41"/>
        <v>43675</v>
      </c>
      <c r="B267" s="113"/>
      <c r="C267" s="113"/>
      <c r="D267" s="113"/>
      <c r="E267" s="113"/>
      <c r="F267" s="113"/>
      <c r="G267" s="114"/>
      <c r="H267" s="114"/>
      <c r="I267" s="114"/>
      <c r="J267" s="115"/>
      <c r="K267" s="115"/>
      <c r="L267" s="115"/>
      <c r="M267" s="116"/>
      <c r="N267" s="117">
        <f t="shared" si="37"/>
        <v>0</v>
      </c>
      <c r="O267" s="113"/>
      <c r="P267" s="113"/>
      <c r="Q267" s="117">
        <f t="shared" si="38"/>
        <v>0</v>
      </c>
      <c r="R267" s="119"/>
      <c r="S267" s="119"/>
      <c r="T267" s="120">
        <f t="shared" si="39"/>
        <v>43675</v>
      </c>
      <c r="U267" s="121"/>
      <c r="V267" s="122"/>
      <c r="W267" s="121"/>
      <c r="X267" s="122"/>
      <c r="Y267" s="121"/>
      <c r="Z267" s="122"/>
      <c r="AA267" s="121"/>
      <c r="AB267" s="122"/>
      <c r="AC267" s="121"/>
      <c r="AD267" s="122"/>
      <c r="AE267" s="123"/>
      <c r="AF267" s="122"/>
      <c r="AG267" s="122"/>
      <c r="AH267" s="122"/>
      <c r="AI267" s="121"/>
      <c r="AJ267" s="122"/>
      <c r="AK267" s="121"/>
      <c r="AL267" s="122"/>
      <c r="AM267" s="121"/>
      <c r="AN267" s="122"/>
      <c r="AO267" s="121"/>
      <c r="AP267" s="122"/>
      <c r="AQ267" s="123"/>
      <c r="AR267" s="122"/>
      <c r="AS267" s="125">
        <f t="shared" si="40"/>
        <v>0</v>
      </c>
    </row>
    <row r="268" spans="1:45" ht="16.149999999999999" customHeight="1" x14ac:dyDescent="0.25">
      <c r="A268" s="112">
        <f t="shared" si="41"/>
        <v>43676</v>
      </c>
      <c r="B268" s="113"/>
      <c r="C268" s="113"/>
      <c r="D268" s="113"/>
      <c r="E268" s="113"/>
      <c r="F268" s="113"/>
      <c r="G268" s="114"/>
      <c r="H268" s="114"/>
      <c r="I268" s="114"/>
      <c r="J268" s="115"/>
      <c r="K268" s="115"/>
      <c r="L268" s="115"/>
      <c r="M268" s="116"/>
      <c r="N268" s="117">
        <f t="shared" si="37"/>
        <v>0</v>
      </c>
      <c r="O268" s="113"/>
      <c r="P268" s="113"/>
      <c r="Q268" s="117">
        <f t="shared" si="38"/>
        <v>0</v>
      </c>
      <c r="R268" s="119"/>
      <c r="S268" s="119"/>
      <c r="T268" s="120">
        <f t="shared" si="39"/>
        <v>43676</v>
      </c>
      <c r="U268" s="121"/>
      <c r="V268" s="122"/>
      <c r="W268" s="123"/>
      <c r="X268" s="122"/>
      <c r="Y268" s="121"/>
      <c r="Z268" s="122"/>
      <c r="AA268" s="123"/>
      <c r="AB268" s="122"/>
      <c r="AC268" s="121"/>
      <c r="AD268" s="122"/>
      <c r="AE268" s="123"/>
      <c r="AF268" s="122"/>
      <c r="AG268" s="122"/>
      <c r="AH268" s="122"/>
      <c r="AI268" s="121"/>
      <c r="AJ268" s="122"/>
      <c r="AK268" s="123"/>
      <c r="AL268" s="122"/>
      <c r="AM268" s="123"/>
      <c r="AN268" s="122"/>
      <c r="AO268" s="123"/>
      <c r="AP268" s="122"/>
      <c r="AQ268" s="123"/>
      <c r="AR268" s="122"/>
      <c r="AS268" s="125">
        <f t="shared" si="40"/>
        <v>0</v>
      </c>
    </row>
    <row r="269" spans="1:45" ht="16.149999999999999" customHeight="1" x14ac:dyDescent="0.25">
      <c r="A269" s="112">
        <f t="shared" si="41"/>
        <v>43677</v>
      </c>
      <c r="B269" s="113"/>
      <c r="C269" s="113"/>
      <c r="D269" s="113"/>
      <c r="E269" s="113"/>
      <c r="F269" s="113"/>
      <c r="G269" s="114"/>
      <c r="H269" s="114"/>
      <c r="I269" s="114"/>
      <c r="J269" s="115"/>
      <c r="K269" s="115"/>
      <c r="L269" s="115"/>
      <c r="M269" s="116"/>
      <c r="N269" s="117">
        <f t="shared" si="37"/>
        <v>0</v>
      </c>
      <c r="O269" s="113"/>
      <c r="P269" s="113"/>
      <c r="Q269" s="117">
        <f t="shared" si="38"/>
        <v>0</v>
      </c>
      <c r="R269" s="119"/>
      <c r="S269" s="119"/>
      <c r="T269" s="120">
        <f t="shared" si="39"/>
        <v>43677</v>
      </c>
      <c r="U269" s="121"/>
      <c r="V269" s="122"/>
      <c r="W269" s="121"/>
      <c r="X269" s="122"/>
      <c r="Y269" s="121"/>
      <c r="Z269" s="122"/>
      <c r="AA269" s="121"/>
      <c r="AB269" s="122"/>
      <c r="AC269" s="121"/>
      <c r="AD269" s="122"/>
      <c r="AE269" s="121"/>
      <c r="AF269" s="122"/>
      <c r="AG269" s="122"/>
      <c r="AH269" s="122"/>
      <c r="AI269" s="121"/>
      <c r="AJ269" s="122"/>
      <c r="AK269" s="121"/>
      <c r="AL269" s="122"/>
      <c r="AM269" s="121"/>
      <c r="AN269" s="122"/>
      <c r="AO269" s="121"/>
      <c r="AP269" s="122"/>
      <c r="AQ269" s="123"/>
      <c r="AR269" s="122"/>
      <c r="AS269" s="125">
        <f t="shared" si="40"/>
        <v>0</v>
      </c>
    </row>
    <row r="270" spans="1:45" x14ac:dyDescent="0.25">
      <c r="B270" s="128">
        <f t="shared" ref="B270:S270" si="42">SUM(B239:B269)</f>
        <v>0</v>
      </c>
      <c r="C270" s="128">
        <f t="shared" si="42"/>
        <v>0</v>
      </c>
      <c r="D270" s="128">
        <f t="shared" si="42"/>
        <v>0</v>
      </c>
      <c r="E270" s="128">
        <f t="shared" si="42"/>
        <v>0</v>
      </c>
      <c r="F270" s="128">
        <f t="shared" si="42"/>
        <v>0</v>
      </c>
      <c r="G270" s="128">
        <f t="shared" si="42"/>
        <v>0</v>
      </c>
      <c r="H270" s="128">
        <f t="shared" si="42"/>
        <v>0</v>
      </c>
      <c r="I270" s="128">
        <f t="shared" si="42"/>
        <v>0</v>
      </c>
      <c r="J270" s="71">
        <f t="shared" si="42"/>
        <v>0</v>
      </c>
      <c r="K270" s="128">
        <f t="shared" si="42"/>
        <v>0</v>
      </c>
      <c r="L270" s="128">
        <f t="shared" si="42"/>
        <v>0</v>
      </c>
      <c r="M270" s="128">
        <f t="shared" si="42"/>
        <v>0</v>
      </c>
      <c r="N270" s="128">
        <f t="shared" si="42"/>
        <v>0</v>
      </c>
      <c r="O270" s="128">
        <f t="shared" si="42"/>
        <v>0</v>
      </c>
      <c r="P270" s="128">
        <f t="shared" si="42"/>
        <v>0</v>
      </c>
      <c r="Q270" s="128">
        <f t="shared" si="42"/>
        <v>0</v>
      </c>
      <c r="R270" s="128">
        <f t="shared" si="42"/>
        <v>0</v>
      </c>
      <c r="S270" s="128">
        <f t="shared" si="42"/>
        <v>0</v>
      </c>
      <c r="U270" s="141"/>
      <c r="V270" s="141">
        <f>SUM(V239:V269)</f>
        <v>0</v>
      </c>
      <c r="W270" s="141"/>
      <c r="X270" s="141">
        <f>SUM(X239:X269)</f>
        <v>0</v>
      </c>
      <c r="Y270" s="141"/>
      <c r="Z270" s="141">
        <f>SUM(Z239:Z269)</f>
        <v>0</v>
      </c>
      <c r="AA270" s="141"/>
      <c r="AB270" s="141">
        <f>SUM(AB239:AB269)</f>
        <v>0</v>
      </c>
      <c r="AC270" s="141"/>
      <c r="AD270" s="141">
        <f>SUM(AD239:AD269)</f>
        <v>0</v>
      </c>
      <c r="AE270" s="141"/>
      <c r="AF270" s="141">
        <f>SUM(AF239:AF269)</f>
        <v>0</v>
      </c>
      <c r="AG270" s="141"/>
      <c r="AH270" s="141"/>
      <c r="AI270" s="141"/>
      <c r="AJ270" s="141">
        <f>SUM(AJ239:AJ269)</f>
        <v>0</v>
      </c>
      <c r="AL270" s="141">
        <f>SUM(AL239:AL269)</f>
        <v>0</v>
      </c>
      <c r="AM270" s="141"/>
      <c r="AN270" s="141">
        <f>SUM(AN239:AN269)</f>
        <v>0</v>
      </c>
      <c r="AO270" s="141"/>
      <c r="AP270" s="151">
        <f>SUM(AP239:AP269)</f>
        <v>0</v>
      </c>
      <c r="AQ270" s="141"/>
      <c r="AR270" s="141">
        <f>SUM(AR239:AR269)</f>
        <v>0</v>
      </c>
      <c r="AS270" s="141">
        <f>SUM(AS239:AS269)</f>
        <v>0</v>
      </c>
    </row>
    <row r="271" spans="1:45" x14ac:dyDescent="0.25">
      <c r="N271" s="130"/>
      <c r="Q271" s="130"/>
    </row>
    <row r="272" spans="1:45" x14ac:dyDescent="0.25">
      <c r="C272" s="131"/>
      <c r="F272" s="131"/>
      <c r="I272" s="132"/>
    </row>
    <row r="273" spans="1:45" x14ac:dyDescent="0.25">
      <c r="I273" s="132"/>
    </row>
    <row r="275" spans="1:45" ht="16.149999999999999" customHeight="1" x14ac:dyDescent="0.25">
      <c r="A275" s="562" t="s">
        <v>43</v>
      </c>
      <c r="B275" s="563"/>
      <c r="C275" s="563"/>
      <c r="D275" s="563"/>
      <c r="E275" s="563"/>
      <c r="F275" s="563"/>
      <c r="G275" s="563"/>
      <c r="H275" s="563"/>
      <c r="I275" s="563"/>
      <c r="J275" s="564"/>
      <c r="K275" s="564"/>
      <c r="L275" s="564"/>
      <c r="M275" s="80"/>
      <c r="N275" s="79"/>
      <c r="O275" s="565"/>
      <c r="P275" s="560"/>
      <c r="Q275" s="560"/>
      <c r="R275" s="560"/>
      <c r="S275" s="560"/>
      <c r="U275" s="559" t="str">
        <f>A275</f>
        <v>AOUT 2019</v>
      </c>
      <c r="V275" s="560"/>
      <c r="W275" s="560"/>
      <c r="X275" s="560"/>
      <c r="Y275" s="560"/>
      <c r="Z275" s="560"/>
      <c r="AA275" s="560"/>
      <c r="AB275" s="559" t="str">
        <f>A275</f>
        <v>AOUT 2019</v>
      </c>
      <c r="AC275" s="560"/>
      <c r="AD275" s="560"/>
      <c r="AE275" s="560"/>
      <c r="AF275" s="560"/>
      <c r="AG275" s="560"/>
      <c r="AH275" s="560"/>
      <c r="AI275" s="560"/>
      <c r="AJ275" s="560"/>
      <c r="AK275" s="559" t="str">
        <f>A275</f>
        <v>AOUT 2019</v>
      </c>
      <c r="AL275" s="560"/>
      <c r="AM275" s="560"/>
      <c r="AN275" s="560"/>
      <c r="AO275" s="560"/>
      <c r="AP275" s="560"/>
      <c r="AQ275" s="560"/>
    </row>
    <row r="276" spans="1:45" ht="16.149999999999999" customHeight="1" x14ac:dyDescent="0.25">
      <c r="A276" s="81"/>
      <c r="B276" s="81"/>
      <c r="C276" s="81"/>
      <c r="D276" s="81"/>
      <c r="E276" s="81"/>
      <c r="F276" s="81"/>
      <c r="G276" s="81"/>
      <c r="H276" s="81"/>
      <c r="I276" s="554"/>
      <c r="J276" s="554"/>
      <c r="K276" s="554"/>
      <c r="L276" s="554"/>
      <c r="M276" s="133"/>
      <c r="N276" s="134"/>
      <c r="O276" s="135"/>
      <c r="P276" s="134"/>
      <c r="Q276" s="134"/>
      <c r="R276" s="553" t="s">
        <v>2</v>
      </c>
      <c r="S276" s="554"/>
      <c r="T276" s="135"/>
      <c r="U276" s="549" t="str">
        <f>U3</f>
        <v>Agedi</v>
      </c>
      <c r="V276" s="550"/>
      <c r="W276" s="549" t="str">
        <f>W3</f>
        <v>Saf</v>
      </c>
      <c r="X276" s="550"/>
      <c r="Y276" s="549" t="str">
        <f>Y3</f>
        <v>Midi Libre</v>
      </c>
      <c r="Z276" s="550"/>
      <c r="AA276" s="549" t="str">
        <f>AA3</f>
        <v>Loto</v>
      </c>
      <c r="AB276" s="550"/>
      <c r="AC276" s="555" t="str">
        <f>AC3</f>
        <v>Altadis</v>
      </c>
      <c r="AD276" s="556"/>
      <c r="AE276" s="549" t="str">
        <f>AE3</f>
        <v>Crédit agricole</v>
      </c>
      <c r="AF276" s="550"/>
      <c r="AG276" s="555" t="s">
        <v>10</v>
      </c>
      <c r="AH276" s="556"/>
      <c r="AI276" s="555" t="str">
        <f>AI3</f>
        <v>charges locatives</v>
      </c>
      <c r="AJ276" s="556"/>
      <c r="AK276" s="555" t="str">
        <f>AK3</f>
        <v>Poste TCN TF PVA</v>
      </c>
      <c r="AL276" s="556"/>
      <c r="AM276" s="549" t="str">
        <f>AM3</f>
        <v>GSA/NVX FR</v>
      </c>
      <c r="AN276" s="550"/>
      <c r="AO276" s="549" t="str">
        <f>AO3</f>
        <v>Charge</v>
      </c>
      <c r="AP276" s="550"/>
      <c r="AQ276" s="549" t="str">
        <f>AQ3</f>
        <v>Divers</v>
      </c>
      <c r="AR276" s="550"/>
      <c r="AS276" s="83" t="s">
        <v>16</v>
      </c>
    </row>
    <row r="277" spans="1:45" ht="16.149999999999999" customHeight="1" x14ac:dyDescent="0.25">
      <c r="A277" s="84"/>
      <c r="B277" s="85" t="s">
        <v>17</v>
      </c>
      <c r="C277" s="86" t="s">
        <v>18</v>
      </c>
      <c r="D277" s="86" t="s">
        <v>19</v>
      </c>
      <c r="E277" s="87" t="s">
        <v>20</v>
      </c>
      <c r="F277" s="87" t="s">
        <v>21</v>
      </c>
      <c r="G277" s="86" t="s">
        <v>22</v>
      </c>
      <c r="H277" s="86" t="s">
        <v>23</v>
      </c>
      <c r="I277" s="557" t="s">
        <v>24</v>
      </c>
      <c r="J277" s="558"/>
      <c r="K277" s="88" t="s">
        <v>25</v>
      </c>
      <c r="L277" s="88" t="s">
        <v>26</v>
      </c>
      <c r="M277" s="89" t="s">
        <v>27</v>
      </c>
      <c r="N277" s="90" t="s">
        <v>28</v>
      </c>
      <c r="O277" s="90" t="s">
        <v>29</v>
      </c>
      <c r="P277" s="90" t="s">
        <v>30</v>
      </c>
      <c r="Q277" s="91" t="s">
        <v>16</v>
      </c>
      <c r="R277" s="85" t="s">
        <v>32</v>
      </c>
      <c r="S277" s="91" t="s">
        <v>33</v>
      </c>
      <c r="T277" s="136"/>
      <c r="U277" s="93" t="s">
        <v>34</v>
      </c>
      <c r="V277" s="94"/>
      <c r="W277" s="95" t="s">
        <v>34</v>
      </c>
      <c r="X277" s="96"/>
      <c r="Y277" s="95" t="s">
        <v>34</v>
      </c>
      <c r="Z277" s="96"/>
      <c r="AA277" s="95" t="s">
        <v>34</v>
      </c>
      <c r="AB277" s="96"/>
      <c r="AC277" s="95" t="s">
        <v>34</v>
      </c>
      <c r="AD277" s="96"/>
      <c r="AE277" s="95" t="s">
        <v>34</v>
      </c>
      <c r="AF277" s="96"/>
      <c r="AG277" s="95" t="s">
        <v>34</v>
      </c>
      <c r="AH277" s="97"/>
      <c r="AI277" s="95" t="s">
        <v>34</v>
      </c>
      <c r="AJ277" s="96"/>
      <c r="AK277" s="98" t="s">
        <v>34</v>
      </c>
      <c r="AL277" s="94"/>
      <c r="AM277" s="95" t="s">
        <v>34</v>
      </c>
      <c r="AN277" s="94"/>
      <c r="AO277" s="95" t="s">
        <v>34</v>
      </c>
      <c r="AP277" s="94"/>
      <c r="AQ277" s="95" t="s">
        <v>34</v>
      </c>
      <c r="AR277" s="94"/>
      <c r="AS277" s="99"/>
    </row>
    <row r="278" spans="1:45" ht="16.149999999999999" customHeight="1" x14ac:dyDescent="0.25">
      <c r="A278" s="112">
        <f>A269+1</f>
        <v>43678</v>
      </c>
      <c r="B278" s="113"/>
      <c r="C278" s="113"/>
      <c r="D278" s="113"/>
      <c r="E278" s="113"/>
      <c r="F278" s="113"/>
      <c r="G278" s="114"/>
      <c r="H278" s="114"/>
      <c r="I278" s="114"/>
      <c r="J278" s="115"/>
      <c r="K278" s="115"/>
      <c r="L278" s="115"/>
      <c r="M278" s="116"/>
      <c r="N278" s="152">
        <f t="shared" ref="N278:N308" si="43">B278+C278+D278+F278+G278+H278+I278+K278-L278+M278+E278</f>
        <v>0</v>
      </c>
      <c r="O278" s="113"/>
      <c r="P278" s="113"/>
      <c r="Q278" s="117">
        <f t="shared" ref="Q278:Q308" si="44">N278+O278-P278</f>
        <v>0</v>
      </c>
      <c r="R278" s="119"/>
      <c r="S278" s="119"/>
      <c r="T278" s="120">
        <f t="shared" ref="T278:T308" si="45">A278</f>
        <v>43678</v>
      </c>
      <c r="U278" s="121"/>
      <c r="V278" s="122"/>
      <c r="W278" s="123"/>
      <c r="X278" s="122"/>
      <c r="Y278" s="123"/>
      <c r="Z278" s="122"/>
      <c r="AA278" s="123"/>
      <c r="AB278" s="122"/>
      <c r="AC278" s="123"/>
      <c r="AD278" s="122"/>
      <c r="AE278" s="123"/>
      <c r="AF278" s="122"/>
      <c r="AG278" s="124"/>
      <c r="AH278" s="122"/>
      <c r="AI278" s="123"/>
      <c r="AJ278" s="122"/>
      <c r="AK278" s="124"/>
      <c r="AL278" s="122"/>
      <c r="AM278" s="123"/>
      <c r="AN278" s="122"/>
      <c r="AO278" s="123"/>
      <c r="AP278" s="122"/>
      <c r="AQ278" s="123"/>
      <c r="AR278" s="122"/>
      <c r="AS278" s="125">
        <f t="shared" ref="AS278:AS308" si="46">V278+X278+Z278+AB278+AD278+AF278+AJ278+AL278+AN278+AP278+AR278+AH278</f>
        <v>0</v>
      </c>
    </row>
    <row r="279" spans="1:45" ht="16.149999999999999" customHeight="1" x14ac:dyDescent="0.25">
      <c r="A279" s="112">
        <f t="shared" ref="A279:A308" si="47">A278+1</f>
        <v>43679</v>
      </c>
      <c r="B279" s="113"/>
      <c r="C279" s="113"/>
      <c r="D279" s="113"/>
      <c r="E279" s="113"/>
      <c r="F279" s="113"/>
      <c r="G279" s="114"/>
      <c r="H279" s="114"/>
      <c r="I279" s="114"/>
      <c r="J279" s="115"/>
      <c r="K279" s="115"/>
      <c r="L279" s="115"/>
      <c r="M279" s="116"/>
      <c r="N279" s="152">
        <f t="shared" si="43"/>
        <v>0</v>
      </c>
      <c r="O279" s="113"/>
      <c r="P279" s="113"/>
      <c r="Q279" s="117">
        <f t="shared" si="44"/>
        <v>0</v>
      </c>
      <c r="R279" s="119"/>
      <c r="S279" s="119"/>
      <c r="T279" s="120">
        <f t="shared" si="45"/>
        <v>43679</v>
      </c>
      <c r="U279" s="121"/>
      <c r="V279" s="122"/>
      <c r="W279" s="123"/>
      <c r="X279" s="122"/>
      <c r="Y279" s="121"/>
      <c r="Z279" s="122"/>
      <c r="AA279" s="123"/>
      <c r="AB279" s="122"/>
      <c r="AC279" s="121"/>
      <c r="AD279" s="122"/>
      <c r="AE279" s="123"/>
      <c r="AF279" s="122"/>
      <c r="AG279" s="124"/>
      <c r="AH279" s="122"/>
      <c r="AI279" s="121"/>
      <c r="AJ279" s="122"/>
      <c r="AK279" s="123"/>
      <c r="AL279" s="122"/>
      <c r="AM279" s="121"/>
      <c r="AN279" s="121"/>
      <c r="AO279" s="121"/>
      <c r="AP279" s="122"/>
      <c r="AQ279" s="123"/>
      <c r="AR279" s="122"/>
      <c r="AS279" s="125">
        <f t="shared" si="46"/>
        <v>0</v>
      </c>
    </row>
    <row r="280" spans="1:45" ht="16.149999999999999" customHeight="1" x14ac:dyDescent="0.25">
      <c r="A280" s="112">
        <f t="shared" si="47"/>
        <v>43680</v>
      </c>
      <c r="B280" s="113"/>
      <c r="C280" s="113"/>
      <c r="D280" s="113"/>
      <c r="E280" s="113"/>
      <c r="F280" s="113"/>
      <c r="G280" s="114"/>
      <c r="H280" s="114"/>
      <c r="I280" s="114"/>
      <c r="J280" s="115"/>
      <c r="K280" s="115"/>
      <c r="L280" s="115"/>
      <c r="M280" s="116"/>
      <c r="N280" s="152">
        <f t="shared" si="43"/>
        <v>0</v>
      </c>
      <c r="O280" s="113"/>
      <c r="P280" s="113"/>
      <c r="Q280" s="117">
        <f t="shared" si="44"/>
        <v>0</v>
      </c>
      <c r="R280" s="119"/>
      <c r="S280" s="119"/>
      <c r="T280" s="120">
        <f t="shared" si="45"/>
        <v>43680</v>
      </c>
      <c r="U280" s="121"/>
      <c r="V280" s="122"/>
      <c r="W280" s="123"/>
      <c r="X280" s="122"/>
      <c r="Y280" s="121"/>
      <c r="Z280" s="122"/>
      <c r="AA280" s="123"/>
      <c r="AB280" s="122"/>
      <c r="AC280" s="121"/>
      <c r="AD280" s="122"/>
      <c r="AE280" s="123"/>
      <c r="AF280" s="122"/>
      <c r="AG280" s="124"/>
      <c r="AH280" s="122"/>
      <c r="AI280" s="123"/>
      <c r="AJ280" s="122"/>
      <c r="AK280" s="123"/>
      <c r="AL280" s="122"/>
      <c r="AM280" s="121"/>
      <c r="AN280" s="122"/>
      <c r="AO280" s="123"/>
      <c r="AP280" s="122"/>
      <c r="AQ280" s="123"/>
      <c r="AR280" s="122"/>
      <c r="AS280" s="125">
        <f t="shared" si="46"/>
        <v>0</v>
      </c>
    </row>
    <row r="281" spans="1:45" ht="16.149999999999999" customHeight="1" x14ac:dyDescent="0.25">
      <c r="A281" s="112">
        <f t="shared" si="47"/>
        <v>43681</v>
      </c>
      <c r="B281" s="113"/>
      <c r="C281" s="113"/>
      <c r="D281" s="113"/>
      <c r="E281" s="113"/>
      <c r="F281" s="113"/>
      <c r="G281" s="114"/>
      <c r="H281" s="114"/>
      <c r="I281" s="114"/>
      <c r="J281" s="115"/>
      <c r="K281" s="115"/>
      <c r="L281" s="115"/>
      <c r="M281" s="116"/>
      <c r="N281" s="152">
        <f t="shared" si="43"/>
        <v>0</v>
      </c>
      <c r="O281" s="113"/>
      <c r="P281" s="113"/>
      <c r="Q281" s="117">
        <f t="shared" si="44"/>
        <v>0</v>
      </c>
      <c r="R281" s="119"/>
      <c r="S281" s="119"/>
      <c r="T281" s="120">
        <f t="shared" si="45"/>
        <v>43681</v>
      </c>
      <c r="U281" s="121"/>
      <c r="V281" s="122"/>
      <c r="W281" s="123"/>
      <c r="X281" s="122"/>
      <c r="Y281" s="121"/>
      <c r="Z281" s="122"/>
      <c r="AA281" s="123"/>
      <c r="AB281" s="122"/>
      <c r="AC281" s="121"/>
      <c r="AD281" s="153"/>
      <c r="AE281" s="123"/>
      <c r="AF281" s="122"/>
      <c r="AG281" s="122"/>
      <c r="AH281" s="122"/>
      <c r="AI281" s="121"/>
      <c r="AJ281" s="122"/>
      <c r="AK281" s="123"/>
      <c r="AL281" s="122"/>
      <c r="AM281" s="121"/>
      <c r="AN281" s="122"/>
      <c r="AO281" s="123"/>
      <c r="AP281" s="122"/>
      <c r="AQ281" s="123"/>
      <c r="AR281" s="122"/>
      <c r="AS281" s="125">
        <f t="shared" si="46"/>
        <v>0</v>
      </c>
    </row>
    <row r="282" spans="1:45" ht="16.149999999999999" customHeight="1" x14ac:dyDescent="0.25">
      <c r="A282" s="112">
        <f t="shared" si="47"/>
        <v>43682</v>
      </c>
      <c r="B282" s="113"/>
      <c r="C282" s="113"/>
      <c r="D282" s="113"/>
      <c r="E282" s="113"/>
      <c r="F282" s="113"/>
      <c r="G282" s="114"/>
      <c r="H282" s="114"/>
      <c r="I282" s="114"/>
      <c r="J282" s="115"/>
      <c r="K282" s="115"/>
      <c r="L282" s="115"/>
      <c r="M282" s="116"/>
      <c r="N282" s="152">
        <f t="shared" si="43"/>
        <v>0</v>
      </c>
      <c r="O282" s="113"/>
      <c r="P282" s="113"/>
      <c r="Q282" s="117">
        <f t="shared" si="44"/>
        <v>0</v>
      </c>
      <c r="R282" s="119"/>
      <c r="S282" s="119"/>
      <c r="T282" s="120">
        <f t="shared" si="45"/>
        <v>43682</v>
      </c>
      <c r="U282" s="121"/>
      <c r="V282" s="122"/>
      <c r="W282" s="123"/>
      <c r="X282" s="122"/>
      <c r="Y282" s="121"/>
      <c r="Z282" s="122"/>
      <c r="AA282" s="121"/>
      <c r="AB282" s="122"/>
      <c r="AC282" s="121"/>
      <c r="AD282" s="122"/>
      <c r="AE282" s="121"/>
      <c r="AF282" s="122"/>
      <c r="AG282" s="122"/>
      <c r="AH282" s="122"/>
      <c r="AI282" s="121"/>
      <c r="AJ282" s="123"/>
      <c r="AK282" s="123"/>
      <c r="AL282" s="122"/>
      <c r="AM282" s="121"/>
      <c r="AN282" s="122"/>
      <c r="AO282" s="121"/>
      <c r="AP282" s="122"/>
      <c r="AQ282" s="123"/>
      <c r="AR282" s="122"/>
      <c r="AS282" s="125">
        <f t="shared" si="46"/>
        <v>0</v>
      </c>
    </row>
    <row r="283" spans="1:45" ht="16.149999999999999" customHeight="1" x14ac:dyDescent="0.25">
      <c r="A283" s="112">
        <f t="shared" si="47"/>
        <v>43683</v>
      </c>
      <c r="B283" s="113"/>
      <c r="C283" s="113"/>
      <c r="D283" s="113"/>
      <c r="E283" s="113"/>
      <c r="F283" s="113"/>
      <c r="G283" s="114"/>
      <c r="H283" s="114"/>
      <c r="I283" s="114"/>
      <c r="J283" s="115"/>
      <c r="K283" s="115"/>
      <c r="L283" s="115"/>
      <c r="M283" s="116"/>
      <c r="N283" s="152">
        <f t="shared" si="43"/>
        <v>0</v>
      </c>
      <c r="O283" s="113"/>
      <c r="P283" s="113"/>
      <c r="Q283" s="117">
        <f t="shared" si="44"/>
        <v>0</v>
      </c>
      <c r="R283" s="119"/>
      <c r="S283" s="119"/>
      <c r="T283" s="120">
        <f t="shared" si="45"/>
        <v>43683</v>
      </c>
      <c r="U283" s="121"/>
      <c r="V283" s="122"/>
      <c r="W283" s="121"/>
      <c r="X283" s="122"/>
      <c r="Y283" s="121"/>
      <c r="Z283" s="122"/>
      <c r="AA283" s="121"/>
      <c r="AB283" s="122"/>
      <c r="AC283" s="121"/>
      <c r="AD283" s="122"/>
      <c r="AE283" s="121"/>
      <c r="AF283" s="122"/>
      <c r="AG283" s="122"/>
      <c r="AH283" s="122"/>
      <c r="AI283" s="121"/>
      <c r="AJ283" s="122"/>
      <c r="AK283" s="121"/>
      <c r="AL283" s="122"/>
      <c r="AM283" s="121"/>
      <c r="AN283" s="122"/>
      <c r="AO283" s="121"/>
      <c r="AP283" s="122"/>
      <c r="AQ283" s="123"/>
      <c r="AR283" s="122"/>
      <c r="AS283" s="125">
        <f t="shared" si="46"/>
        <v>0</v>
      </c>
    </row>
    <row r="284" spans="1:45" ht="16.149999999999999" customHeight="1" x14ac:dyDescent="0.25">
      <c r="A284" s="112">
        <f t="shared" si="47"/>
        <v>43684</v>
      </c>
      <c r="B284" s="113"/>
      <c r="C284" s="113"/>
      <c r="D284" s="113"/>
      <c r="E284" s="113"/>
      <c r="F284" s="113"/>
      <c r="G284" s="114"/>
      <c r="H284" s="114"/>
      <c r="I284" s="114"/>
      <c r="J284" s="115"/>
      <c r="K284" s="115"/>
      <c r="L284" s="115"/>
      <c r="M284" s="116"/>
      <c r="N284" s="152">
        <f t="shared" si="43"/>
        <v>0</v>
      </c>
      <c r="O284" s="113"/>
      <c r="P284" s="113"/>
      <c r="Q284" s="117">
        <f t="shared" si="44"/>
        <v>0</v>
      </c>
      <c r="R284" s="119"/>
      <c r="S284" s="119"/>
      <c r="T284" s="120">
        <f t="shared" si="45"/>
        <v>43684</v>
      </c>
      <c r="U284" s="121"/>
      <c r="V284" s="122"/>
      <c r="W284" s="121"/>
      <c r="X284" s="122"/>
      <c r="Y284" s="121"/>
      <c r="Z284" s="122"/>
      <c r="AA284" s="121"/>
      <c r="AB284" s="122"/>
      <c r="AC284" s="121"/>
      <c r="AD284" s="122"/>
      <c r="AE284" s="121"/>
      <c r="AF284" s="122"/>
      <c r="AG284" s="124"/>
      <c r="AH284" s="122"/>
      <c r="AI284" s="121"/>
      <c r="AJ284" s="122"/>
      <c r="AK284" s="121"/>
      <c r="AL284" s="122"/>
      <c r="AM284" s="121"/>
      <c r="AN284" s="122"/>
      <c r="AO284" s="121"/>
      <c r="AP284" s="122"/>
      <c r="AQ284" s="123"/>
      <c r="AR284" s="122"/>
      <c r="AS284" s="125">
        <f t="shared" si="46"/>
        <v>0</v>
      </c>
    </row>
    <row r="285" spans="1:45" ht="16.149999999999999" customHeight="1" x14ac:dyDescent="0.25">
      <c r="A285" s="112">
        <f t="shared" si="47"/>
        <v>43685</v>
      </c>
      <c r="B285" s="113"/>
      <c r="C285" s="113"/>
      <c r="D285" s="113"/>
      <c r="E285" s="113"/>
      <c r="F285" s="113"/>
      <c r="G285" s="114"/>
      <c r="H285" s="114"/>
      <c r="I285" s="114"/>
      <c r="J285" s="115"/>
      <c r="K285" s="115"/>
      <c r="L285" s="115"/>
      <c r="M285" s="116"/>
      <c r="N285" s="152">
        <f t="shared" si="43"/>
        <v>0</v>
      </c>
      <c r="O285" s="113"/>
      <c r="P285" s="113"/>
      <c r="Q285" s="117">
        <f t="shared" si="44"/>
        <v>0</v>
      </c>
      <c r="R285" s="119"/>
      <c r="S285" s="119"/>
      <c r="T285" s="120">
        <f t="shared" si="45"/>
        <v>43685</v>
      </c>
      <c r="U285" s="121"/>
      <c r="V285" s="122"/>
      <c r="W285" s="121"/>
      <c r="X285" s="122"/>
      <c r="Y285" s="121"/>
      <c r="Z285" s="122"/>
      <c r="AA285" s="121"/>
      <c r="AB285" s="122"/>
      <c r="AC285" s="121"/>
      <c r="AD285" s="122"/>
      <c r="AE285" s="121"/>
      <c r="AF285" s="122"/>
      <c r="AG285" s="122"/>
      <c r="AH285" s="122"/>
      <c r="AI285" s="121"/>
      <c r="AJ285" s="122"/>
      <c r="AK285" s="121"/>
      <c r="AL285" s="122"/>
      <c r="AM285" s="121"/>
      <c r="AN285" s="122"/>
      <c r="AO285" s="121"/>
      <c r="AP285" s="122"/>
      <c r="AQ285" s="123"/>
      <c r="AR285" s="122"/>
      <c r="AS285" s="125">
        <f t="shared" si="46"/>
        <v>0</v>
      </c>
    </row>
    <row r="286" spans="1:45" ht="16.149999999999999" customHeight="1" x14ac:dyDescent="0.25">
      <c r="A286" s="112">
        <f t="shared" si="47"/>
        <v>43686</v>
      </c>
      <c r="B286" s="113"/>
      <c r="C286" s="113"/>
      <c r="D286" s="113"/>
      <c r="E286" s="113"/>
      <c r="F286" s="113"/>
      <c r="G286" s="114"/>
      <c r="H286" s="114"/>
      <c r="I286" s="114"/>
      <c r="J286" s="115"/>
      <c r="K286" s="115"/>
      <c r="L286" s="115"/>
      <c r="M286" s="116"/>
      <c r="N286" s="152">
        <f t="shared" si="43"/>
        <v>0</v>
      </c>
      <c r="O286" s="113"/>
      <c r="P286" s="113"/>
      <c r="Q286" s="117">
        <f t="shared" si="44"/>
        <v>0</v>
      </c>
      <c r="R286" s="119"/>
      <c r="S286" s="119"/>
      <c r="T286" s="120">
        <f t="shared" si="45"/>
        <v>43686</v>
      </c>
      <c r="U286" s="121"/>
      <c r="V286" s="122"/>
      <c r="W286" s="121"/>
      <c r="X286" s="122"/>
      <c r="Y286" s="121"/>
      <c r="Z286" s="122"/>
      <c r="AA286" s="121"/>
      <c r="AB286" s="122"/>
      <c r="AC286" s="121"/>
      <c r="AD286" s="122"/>
      <c r="AE286" s="121"/>
      <c r="AF286" s="122"/>
      <c r="AG286" s="122"/>
      <c r="AH286" s="122"/>
      <c r="AI286" s="121"/>
      <c r="AJ286" s="122"/>
      <c r="AK286" s="121"/>
      <c r="AL286" s="122"/>
      <c r="AM286" s="121"/>
      <c r="AN286" s="122"/>
      <c r="AO286" s="121"/>
      <c r="AP286" s="122"/>
      <c r="AQ286" s="123"/>
      <c r="AR286" s="122"/>
      <c r="AS286" s="125">
        <f t="shared" si="46"/>
        <v>0</v>
      </c>
    </row>
    <row r="287" spans="1:45" ht="16.149999999999999" customHeight="1" x14ac:dyDescent="0.25">
      <c r="A287" s="112">
        <f t="shared" si="47"/>
        <v>43687</v>
      </c>
      <c r="B287" s="113"/>
      <c r="C287" s="113"/>
      <c r="D287" s="113"/>
      <c r="E287" s="113"/>
      <c r="F287" s="113"/>
      <c r="G287" s="114"/>
      <c r="H287" s="114"/>
      <c r="I287" s="114"/>
      <c r="J287" s="115"/>
      <c r="K287" s="115"/>
      <c r="L287" s="115"/>
      <c r="M287" s="116"/>
      <c r="N287" s="152">
        <f t="shared" si="43"/>
        <v>0</v>
      </c>
      <c r="O287" s="113"/>
      <c r="P287" s="113"/>
      <c r="Q287" s="117">
        <f t="shared" si="44"/>
        <v>0</v>
      </c>
      <c r="R287" s="119"/>
      <c r="S287" s="119"/>
      <c r="T287" s="120">
        <f t="shared" si="45"/>
        <v>43687</v>
      </c>
      <c r="U287" s="121"/>
      <c r="V287" s="122"/>
      <c r="W287" s="121"/>
      <c r="X287" s="122"/>
      <c r="Y287" s="121"/>
      <c r="Z287" s="122"/>
      <c r="AA287" s="121"/>
      <c r="AB287" s="122"/>
      <c r="AC287" s="121"/>
      <c r="AD287" s="122"/>
      <c r="AE287" s="121"/>
      <c r="AF287" s="122"/>
      <c r="AG287" s="122"/>
      <c r="AH287" s="122"/>
      <c r="AI287" s="121"/>
      <c r="AJ287" s="122"/>
      <c r="AK287" s="121"/>
      <c r="AL287" s="122"/>
      <c r="AM287" s="121"/>
      <c r="AN287" s="122"/>
      <c r="AO287" s="121"/>
      <c r="AP287" s="122"/>
      <c r="AQ287" s="123"/>
      <c r="AR287" s="122"/>
      <c r="AS287" s="125">
        <f t="shared" si="46"/>
        <v>0</v>
      </c>
    </row>
    <row r="288" spans="1:45" ht="16.149999999999999" customHeight="1" x14ac:dyDescent="0.25">
      <c r="A288" s="112">
        <f t="shared" si="47"/>
        <v>43688</v>
      </c>
      <c r="B288" s="113"/>
      <c r="C288" s="113"/>
      <c r="D288" s="113"/>
      <c r="E288" s="113"/>
      <c r="F288" s="113"/>
      <c r="G288" s="114"/>
      <c r="H288" s="114"/>
      <c r="I288" s="114"/>
      <c r="J288" s="115"/>
      <c r="K288" s="115"/>
      <c r="L288" s="115"/>
      <c r="M288" s="116"/>
      <c r="N288" s="152">
        <f t="shared" si="43"/>
        <v>0</v>
      </c>
      <c r="O288" s="113"/>
      <c r="P288" s="113"/>
      <c r="Q288" s="117">
        <f t="shared" si="44"/>
        <v>0</v>
      </c>
      <c r="R288" s="119"/>
      <c r="S288" s="119"/>
      <c r="T288" s="120">
        <f t="shared" si="45"/>
        <v>43688</v>
      </c>
      <c r="U288" s="121"/>
      <c r="V288" s="122"/>
      <c r="W288" s="121"/>
      <c r="X288" s="122"/>
      <c r="Y288" s="121"/>
      <c r="Z288" s="122"/>
      <c r="AA288" s="121"/>
      <c r="AB288" s="122"/>
      <c r="AC288" s="121"/>
      <c r="AD288" s="122"/>
      <c r="AE288" s="121"/>
      <c r="AF288" s="122"/>
      <c r="AG288" s="122"/>
      <c r="AH288" s="122"/>
      <c r="AI288" s="121"/>
      <c r="AJ288" s="122"/>
      <c r="AK288" s="121"/>
      <c r="AL288" s="122"/>
      <c r="AM288" s="121"/>
      <c r="AN288" s="122"/>
      <c r="AO288" s="121"/>
      <c r="AP288" s="122"/>
      <c r="AQ288" s="123"/>
      <c r="AR288" s="122"/>
      <c r="AS288" s="125">
        <f t="shared" si="46"/>
        <v>0</v>
      </c>
    </row>
    <row r="289" spans="1:45" ht="16.149999999999999" customHeight="1" x14ac:dyDescent="0.25">
      <c r="A289" s="112">
        <f t="shared" si="47"/>
        <v>43689</v>
      </c>
      <c r="B289" s="113"/>
      <c r="C289" s="113"/>
      <c r="D289" s="113"/>
      <c r="E289" s="113"/>
      <c r="F289" s="113"/>
      <c r="G289" s="114"/>
      <c r="H289" s="114"/>
      <c r="I289" s="114"/>
      <c r="J289" s="115"/>
      <c r="K289" s="115"/>
      <c r="L289" s="115"/>
      <c r="M289" s="116"/>
      <c r="N289" s="152">
        <f t="shared" si="43"/>
        <v>0</v>
      </c>
      <c r="O289" s="113"/>
      <c r="P289" s="113"/>
      <c r="Q289" s="117">
        <f t="shared" si="44"/>
        <v>0</v>
      </c>
      <c r="R289" s="119"/>
      <c r="S289" s="119"/>
      <c r="T289" s="120">
        <f t="shared" si="45"/>
        <v>43689</v>
      </c>
      <c r="U289" s="121"/>
      <c r="V289" s="122"/>
      <c r="W289" s="121"/>
      <c r="X289" s="122"/>
      <c r="Y289" s="121"/>
      <c r="Z289" s="122"/>
      <c r="AA289" s="121"/>
      <c r="AB289" s="122"/>
      <c r="AC289" s="121"/>
      <c r="AD289" s="122"/>
      <c r="AE289" s="121"/>
      <c r="AF289" s="122"/>
      <c r="AG289" s="122"/>
      <c r="AH289" s="122"/>
      <c r="AI289" s="121"/>
      <c r="AJ289" s="122"/>
      <c r="AK289" s="121"/>
      <c r="AL289" s="122"/>
      <c r="AM289" s="121"/>
      <c r="AN289" s="122"/>
      <c r="AO289" s="121"/>
      <c r="AP289" s="122"/>
      <c r="AQ289" s="123"/>
      <c r="AR289" s="122"/>
      <c r="AS289" s="125">
        <f t="shared" si="46"/>
        <v>0</v>
      </c>
    </row>
    <row r="290" spans="1:45" ht="16.149999999999999" customHeight="1" x14ac:dyDescent="0.25">
      <c r="A290" s="112">
        <f t="shared" si="47"/>
        <v>43690</v>
      </c>
      <c r="B290" s="113"/>
      <c r="C290" s="113"/>
      <c r="D290" s="113"/>
      <c r="E290" s="113"/>
      <c r="F290" s="113"/>
      <c r="G290" s="114"/>
      <c r="H290" s="114"/>
      <c r="I290" s="114"/>
      <c r="J290" s="115"/>
      <c r="K290" s="115"/>
      <c r="L290" s="115"/>
      <c r="M290" s="116"/>
      <c r="N290" s="152">
        <f t="shared" si="43"/>
        <v>0</v>
      </c>
      <c r="O290" s="113"/>
      <c r="P290" s="113"/>
      <c r="Q290" s="117">
        <f t="shared" si="44"/>
        <v>0</v>
      </c>
      <c r="R290" s="119"/>
      <c r="S290" s="119"/>
      <c r="T290" s="120">
        <f t="shared" si="45"/>
        <v>43690</v>
      </c>
      <c r="U290" s="121"/>
      <c r="V290" s="122"/>
      <c r="W290" s="121"/>
      <c r="X290" s="122"/>
      <c r="Y290" s="121"/>
      <c r="Z290" s="122"/>
      <c r="AA290" s="121"/>
      <c r="AB290" s="122"/>
      <c r="AC290" s="121"/>
      <c r="AD290" s="122"/>
      <c r="AE290" s="121"/>
      <c r="AF290" s="122"/>
      <c r="AG290" s="122"/>
      <c r="AH290" s="122"/>
      <c r="AI290" s="121"/>
      <c r="AJ290" s="122"/>
      <c r="AK290" s="121"/>
      <c r="AL290" s="122"/>
      <c r="AM290" s="121"/>
      <c r="AN290" s="122"/>
      <c r="AO290" s="121"/>
      <c r="AP290" s="122"/>
      <c r="AQ290" s="123"/>
      <c r="AR290" s="122"/>
      <c r="AS290" s="125">
        <f t="shared" si="46"/>
        <v>0</v>
      </c>
    </row>
    <row r="291" spans="1:45" ht="16.149999999999999" customHeight="1" x14ac:dyDescent="0.25">
      <c r="A291" s="112">
        <f t="shared" si="47"/>
        <v>43691</v>
      </c>
      <c r="B291" s="113"/>
      <c r="C291" s="113"/>
      <c r="D291" s="113"/>
      <c r="E291" s="113"/>
      <c r="F291" s="113"/>
      <c r="G291" s="114"/>
      <c r="H291" s="114"/>
      <c r="I291" s="114"/>
      <c r="J291" s="115"/>
      <c r="K291" s="115"/>
      <c r="L291" s="115"/>
      <c r="M291" s="116"/>
      <c r="N291" s="152">
        <f t="shared" si="43"/>
        <v>0</v>
      </c>
      <c r="O291" s="113"/>
      <c r="P291" s="113"/>
      <c r="Q291" s="117">
        <f t="shared" si="44"/>
        <v>0</v>
      </c>
      <c r="R291" s="119"/>
      <c r="S291" s="119"/>
      <c r="T291" s="120">
        <f t="shared" si="45"/>
        <v>43691</v>
      </c>
      <c r="U291" s="121"/>
      <c r="V291" s="122"/>
      <c r="W291" s="121"/>
      <c r="X291" s="122"/>
      <c r="Y291" s="121"/>
      <c r="Z291" s="122"/>
      <c r="AA291" s="121"/>
      <c r="AB291" s="122"/>
      <c r="AC291" s="121"/>
      <c r="AD291" s="122"/>
      <c r="AE291" s="121"/>
      <c r="AF291" s="122"/>
      <c r="AG291" s="124"/>
      <c r="AH291" s="122"/>
      <c r="AI291" s="121"/>
      <c r="AJ291" s="122"/>
      <c r="AK291" s="121"/>
      <c r="AL291" s="122"/>
      <c r="AM291" s="121"/>
      <c r="AN291" s="122"/>
      <c r="AO291" s="121"/>
      <c r="AP291" s="122"/>
      <c r="AQ291" s="123"/>
      <c r="AR291" s="122"/>
      <c r="AS291" s="125">
        <f t="shared" si="46"/>
        <v>0</v>
      </c>
    </row>
    <row r="292" spans="1:45" ht="16.149999999999999" customHeight="1" x14ac:dyDescent="0.25">
      <c r="A292" s="112">
        <f t="shared" si="47"/>
        <v>43692</v>
      </c>
      <c r="B292" s="113"/>
      <c r="C292" s="113"/>
      <c r="D292" s="113"/>
      <c r="E292" s="113"/>
      <c r="F292" s="113"/>
      <c r="G292" s="114"/>
      <c r="H292" s="114"/>
      <c r="I292" s="114"/>
      <c r="J292" s="115"/>
      <c r="K292" s="115"/>
      <c r="L292" s="115"/>
      <c r="M292" s="116"/>
      <c r="N292" s="152">
        <f t="shared" si="43"/>
        <v>0</v>
      </c>
      <c r="O292" s="113"/>
      <c r="P292" s="113"/>
      <c r="Q292" s="117">
        <f t="shared" si="44"/>
        <v>0</v>
      </c>
      <c r="R292" s="119"/>
      <c r="S292" s="119"/>
      <c r="T292" s="120">
        <f t="shared" si="45"/>
        <v>43692</v>
      </c>
      <c r="U292" s="121"/>
      <c r="V292" s="122"/>
      <c r="W292" s="121"/>
      <c r="X292" s="122"/>
      <c r="Y292" s="121"/>
      <c r="Z292" s="122"/>
      <c r="AA292" s="121"/>
      <c r="AB292" s="122"/>
      <c r="AC292" s="121"/>
      <c r="AD292" s="122"/>
      <c r="AE292" s="121"/>
      <c r="AF292" s="122"/>
      <c r="AG292" s="122"/>
      <c r="AH292" s="122"/>
      <c r="AI292" s="121"/>
      <c r="AJ292" s="122"/>
      <c r="AK292" s="121"/>
      <c r="AL292" s="122"/>
      <c r="AM292" s="121"/>
      <c r="AN292" s="122"/>
      <c r="AO292" s="121"/>
      <c r="AP292" s="122"/>
      <c r="AQ292" s="123"/>
      <c r="AR292" s="122"/>
      <c r="AS292" s="125">
        <f t="shared" si="46"/>
        <v>0</v>
      </c>
    </row>
    <row r="293" spans="1:45" ht="16.149999999999999" customHeight="1" x14ac:dyDescent="0.25">
      <c r="A293" s="112">
        <f t="shared" si="47"/>
        <v>43693</v>
      </c>
      <c r="B293" s="113"/>
      <c r="C293" s="113"/>
      <c r="D293" s="113"/>
      <c r="E293" s="113"/>
      <c r="F293" s="113"/>
      <c r="G293" s="114"/>
      <c r="H293" s="114"/>
      <c r="I293" s="114"/>
      <c r="J293" s="115"/>
      <c r="K293" s="115"/>
      <c r="L293" s="115"/>
      <c r="M293" s="116"/>
      <c r="N293" s="152">
        <f t="shared" si="43"/>
        <v>0</v>
      </c>
      <c r="O293" s="113"/>
      <c r="P293" s="113"/>
      <c r="Q293" s="117">
        <f t="shared" si="44"/>
        <v>0</v>
      </c>
      <c r="R293" s="119"/>
      <c r="S293" s="119"/>
      <c r="T293" s="120">
        <f t="shared" si="45"/>
        <v>43693</v>
      </c>
      <c r="U293" s="121"/>
      <c r="V293" s="122"/>
      <c r="W293" s="123"/>
      <c r="X293" s="122"/>
      <c r="Y293" s="121"/>
      <c r="Z293" s="122"/>
      <c r="AA293" s="121"/>
      <c r="AB293" s="122"/>
      <c r="AC293" s="121"/>
      <c r="AD293" s="122"/>
      <c r="AE293" s="121"/>
      <c r="AF293" s="122"/>
      <c r="AG293" s="122"/>
      <c r="AH293" s="122"/>
      <c r="AI293" s="121"/>
      <c r="AJ293" s="122"/>
      <c r="AK293" s="121"/>
      <c r="AL293" s="122"/>
      <c r="AM293" s="121"/>
      <c r="AN293" s="122"/>
      <c r="AO293" s="121"/>
      <c r="AP293" s="122"/>
      <c r="AQ293" s="123"/>
      <c r="AR293" s="122"/>
      <c r="AS293" s="125">
        <f t="shared" si="46"/>
        <v>0</v>
      </c>
    </row>
    <row r="294" spans="1:45" ht="16.149999999999999" customHeight="1" x14ac:dyDescent="0.25">
      <c r="A294" s="112">
        <f t="shared" si="47"/>
        <v>43694</v>
      </c>
      <c r="B294" s="113"/>
      <c r="C294" s="113"/>
      <c r="D294" s="113"/>
      <c r="E294" s="113"/>
      <c r="F294" s="113"/>
      <c r="G294" s="114"/>
      <c r="H294" s="114"/>
      <c r="I294" s="114"/>
      <c r="J294" s="115"/>
      <c r="K294" s="115"/>
      <c r="L294" s="115"/>
      <c r="M294" s="116"/>
      <c r="N294" s="152">
        <f t="shared" si="43"/>
        <v>0</v>
      </c>
      <c r="O294" s="113"/>
      <c r="P294" s="113"/>
      <c r="Q294" s="117">
        <f t="shared" si="44"/>
        <v>0</v>
      </c>
      <c r="R294" s="119"/>
      <c r="S294" s="119"/>
      <c r="T294" s="120">
        <f t="shared" si="45"/>
        <v>43694</v>
      </c>
      <c r="U294" s="121"/>
      <c r="V294" s="122"/>
      <c r="W294" s="121"/>
      <c r="X294" s="122"/>
      <c r="Y294" s="121"/>
      <c r="Z294" s="122"/>
      <c r="AA294" s="121"/>
      <c r="AB294" s="122"/>
      <c r="AC294" s="121"/>
      <c r="AD294" s="122"/>
      <c r="AE294" s="121"/>
      <c r="AF294" s="122"/>
      <c r="AG294" s="122"/>
      <c r="AH294" s="122"/>
      <c r="AI294" s="121"/>
      <c r="AJ294" s="122"/>
      <c r="AK294" s="121"/>
      <c r="AL294" s="122"/>
      <c r="AM294" s="121"/>
      <c r="AN294" s="122"/>
      <c r="AO294" s="121"/>
      <c r="AP294" s="122"/>
      <c r="AQ294" s="123"/>
      <c r="AR294" s="122"/>
      <c r="AS294" s="125">
        <f t="shared" si="46"/>
        <v>0</v>
      </c>
    </row>
    <row r="295" spans="1:45" ht="16.149999999999999" customHeight="1" x14ac:dyDescent="0.25">
      <c r="A295" s="112">
        <f t="shared" si="47"/>
        <v>43695</v>
      </c>
      <c r="B295" s="113"/>
      <c r="C295" s="113"/>
      <c r="D295" s="113"/>
      <c r="E295" s="113"/>
      <c r="F295" s="113"/>
      <c r="G295" s="114"/>
      <c r="H295" s="114"/>
      <c r="I295" s="114"/>
      <c r="J295" s="115"/>
      <c r="K295" s="115"/>
      <c r="L295" s="115"/>
      <c r="M295" s="116"/>
      <c r="N295" s="152">
        <f t="shared" si="43"/>
        <v>0</v>
      </c>
      <c r="O295" s="113"/>
      <c r="P295" s="113"/>
      <c r="Q295" s="117">
        <f t="shared" si="44"/>
        <v>0</v>
      </c>
      <c r="R295" s="119"/>
      <c r="S295" s="119"/>
      <c r="T295" s="120">
        <f t="shared" si="45"/>
        <v>43695</v>
      </c>
      <c r="U295" s="121"/>
      <c r="V295" s="122"/>
      <c r="W295" s="121"/>
      <c r="X295" s="122"/>
      <c r="Y295" s="121"/>
      <c r="Z295" s="122"/>
      <c r="AA295" s="121"/>
      <c r="AB295" s="122"/>
      <c r="AC295" s="121"/>
      <c r="AD295" s="122"/>
      <c r="AE295" s="121"/>
      <c r="AF295" s="122"/>
      <c r="AG295" s="122"/>
      <c r="AH295" s="122"/>
      <c r="AI295" s="121"/>
      <c r="AJ295" s="122"/>
      <c r="AK295" s="121"/>
      <c r="AL295" s="122"/>
      <c r="AM295" s="121"/>
      <c r="AN295" s="122"/>
      <c r="AO295" s="121"/>
      <c r="AP295" s="122"/>
      <c r="AQ295" s="123"/>
      <c r="AR295" s="122"/>
      <c r="AS295" s="125">
        <f t="shared" si="46"/>
        <v>0</v>
      </c>
    </row>
    <row r="296" spans="1:45" ht="16.149999999999999" customHeight="1" x14ac:dyDescent="0.25">
      <c r="A296" s="112">
        <f t="shared" si="47"/>
        <v>43696</v>
      </c>
      <c r="B296" s="113"/>
      <c r="C296" s="113"/>
      <c r="D296" s="113"/>
      <c r="E296" s="113"/>
      <c r="F296" s="113"/>
      <c r="G296" s="114"/>
      <c r="H296" s="114"/>
      <c r="I296" s="114"/>
      <c r="J296" s="115"/>
      <c r="K296" s="115"/>
      <c r="L296" s="115"/>
      <c r="M296" s="116"/>
      <c r="N296" s="152">
        <f t="shared" si="43"/>
        <v>0</v>
      </c>
      <c r="O296" s="113"/>
      <c r="P296" s="113"/>
      <c r="Q296" s="117">
        <f t="shared" si="44"/>
        <v>0</v>
      </c>
      <c r="R296" s="119"/>
      <c r="S296" s="119"/>
      <c r="T296" s="120">
        <f t="shared" si="45"/>
        <v>43696</v>
      </c>
      <c r="U296" s="121"/>
      <c r="V296" s="122"/>
      <c r="W296" s="121"/>
      <c r="X296" s="122"/>
      <c r="Y296" s="121"/>
      <c r="Z296" s="122"/>
      <c r="AA296" s="121"/>
      <c r="AB296" s="122"/>
      <c r="AC296" s="121"/>
      <c r="AD296" s="122"/>
      <c r="AE296" s="121"/>
      <c r="AF296" s="122"/>
      <c r="AG296" s="122"/>
      <c r="AH296" s="122"/>
      <c r="AI296" s="121"/>
      <c r="AJ296" s="122"/>
      <c r="AK296" s="121"/>
      <c r="AL296" s="122"/>
      <c r="AM296" s="121"/>
      <c r="AN296" s="122"/>
      <c r="AO296" s="121"/>
      <c r="AP296" s="122"/>
      <c r="AQ296" s="123"/>
      <c r="AR296" s="122"/>
      <c r="AS296" s="125">
        <f t="shared" si="46"/>
        <v>0</v>
      </c>
    </row>
    <row r="297" spans="1:45" ht="16.149999999999999" customHeight="1" x14ac:dyDescent="0.25">
      <c r="A297" s="112">
        <f t="shared" si="47"/>
        <v>43697</v>
      </c>
      <c r="B297" s="113"/>
      <c r="C297" s="113"/>
      <c r="D297" s="113"/>
      <c r="E297" s="113"/>
      <c r="F297" s="113"/>
      <c r="G297" s="114"/>
      <c r="H297" s="114"/>
      <c r="I297" s="114"/>
      <c r="J297" s="115"/>
      <c r="K297" s="115"/>
      <c r="L297" s="115"/>
      <c r="M297" s="116"/>
      <c r="N297" s="152">
        <f t="shared" si="43"/>
        <v>0</v>
      </c>
      <c r="O297" s="113"/>
      <c r="P297" s="113"/>
      <c r="Q297" s="117">
        <f t="shared" si="44"/>
        <v>0</v>
      </c>
      <c r="R297" s="154"/>
      <c r="S297" s="119"/>
      <c r="T297" s="120">
        <f t="shared" si="45"/>
        <v>43697</v>
      </c>
      <c r="U297" s="121"/>
      <c r="V297" s="122"/>
      <c r="W297" s="121"/>
      <c r="X297" s="122"/>
      <c r="Y297" s="121"/>
      <c r="Z297" s="122"/>
      <c r="AA297" s="123"/>
      <c r="AB297" s="122"/>
      <c r="AC297" s="121"/>
      <c r="AD297" s="122"/>
      <c r="AE297" s="123"/>
      <c r="AF297" s="122"/>
      <c r="AG297" s="122"/>
      <c r="AH297" s="122"/>
      <c r="AI297" s="121"/>
      <c r="AJ297" s="122"/>
      <c r="AK297" s="123"/>
      <c r="AL297" s="122"/>
      <c r="AM297" s="121"/>
      <c r="AN297" s="122"/>
      <c r="AO297" s="123"/>
      <c r="AP297" s="122"/>
      <c r="AQ297" s="123"/>
      <c r="AR297" s="122"/>
      <c r="AS297" s="125">
        <f t="shared" si="46"/>
        <v>0</v>
      </c>
    </row>
    <row r="298" spans="1:45" ht="16.149999999999999" customHeight="1" x14ac:dyDescent="0.25">
      <c r="A298" s="112">
        <f t="shared" si="47"/>
        <v>43698</v>
      </c>
      <c r="B298" s="113"/>
      <c r="C298" s="113"/>
      <c r="D298" s="113"/>
      <c r="E298" s="113"/>
      <c r="F298" s="113"/>
      <c r="G298" s="114"/>
      <c r="H298" s="114"/>
      <c r="I298" s="114"/>
      <c r="J298" s="115"/>
      <c r="K298" s="115"/>
      <c r="L298" s="115"/>
      <c r="M298" s="116"/>
      <c r="N298" s="152">
        <f t="shared" si="43"/>
        <v>0</v>
      </c>
      <c r="O298" s="113"/>
      <c r="P298" s="113"/>
      <c r="Q298" s="117">
        <f t="shared" si="44"/>
        <v>0</v>
      </c>
      <c r="R298" s="119"/>
      <c r="S298" s="119"/>
      <c r="T298" s="120">
        <f t="shared" si="45"/>
        <v>43698</v>
      </c>
      <c r="U298" s="121"/>
      <c r="V298" s="122"/>
      <c r="W298" s="121"/>
      <c r="X298" s="122"/>
      <c r="Y298" s="121"/>
      <c r="Z298" s="122"/>
      <c r="AA298" s="121"/>
      <c r="AB298" s="122"/>
      <c r="AC298" s="121"/>
      <c r="AD298" s="122"/>
      <c r="AE298" s="123"/>
      <c r="AF298" s="122"/>
      <c r="AG298" s="122"/>
      <c r="AH298" s="122"/>
      <c r="AI298" s="121"/>
      <c r="AJ298" s="122"/>
      <c r="AK298" s="121"/>
      <c r="AL298" s="122"/>
      <c r="AM298" s="121"/>
      <c r="AN298" s="122"/>
      <c r="AO298" s="121"/>
      <c r="AP298" s="122"/>
      <c r="AQ298" s="123"/>
      <c r="AR298" s="122"/>
      <c r="AS298" s="125">
        <f t="shared" si="46"/>
        <v>0</v>
      </c>
    </row>
    <row r="299" spans="1:45" ht="16.149999999999999" customHeight="1" x14ac:dyDescent="0.25">
      <c r="A299" s="112">
        <f t="shared" si="47"/>
        <v>43699</v>
      </c>
      <c r="B299" s="113"/>
      <c r="C299" s="113"/>
      <c r="D299" s="113"/>
      <c r="E299" s="113"/>
      <c r="F299" s="113"/>
      <c r="G299" s="114"/>
      <c r="H299" s="114"/>
      <c r="I299" s="114"/>
      <c r="J299" s="115"/>
      <c r="K299" s="115"/>
      <c r="L299" s="115"/>
      <c r="M299" s="116"/>
      <c r="N299" s="152">
        <f t="shared" si="43"/>
        <v>0</v>
      </c>
      <c r="O299" s="113"/>
      <c r="P299" s="113"/>
      <c r="Q299" s="117">
        <f t="shared" si="44"/>
        <v>0</v>
      </c>
      <c r="R299" s="119"/>
      <c r="S299" s="119"/>
      <c r="T299" s="120">
        <f t="shared" si="45"/>
        <v>43699</v>
      </c>
      <c r="U299" s="121"/>
      <c r="V299" s="122"/>
      <c r="W299" s="121"/>
      <c r="X299" s="122"/>
      <c r="Y299" s="121"/>
      <c r="Z299" s="122"/>
      <c r="AA299" s="121"/>
      <c r="AB299" s="122"/>
      <c r="AC299" s="121"/>
      <c r="AD299" s="122"/>
      <c r="AE299" s="121"/>
      <c r="AF299" s="122"/>
      <c r="AG299" s="122"/>
      <c r="AH299" s="122"/>
      <c r="AI299" s="121"/>
      <c r="AJ299" s="122"/>
      <c r="AK299" s="121"/>
      <c r="AL299" s="122"/>
      <c r="AM299" s="121"/>
      <c r="AN299" s="122"/>
      <c r="AO299" s="121"/>
      <c r="AP299" s="122"/>
      <c r="AQ299" s="123"/>
      <c r="AR299" s="122"/>
      <c r="AS299" s="125">
        <f t="shared" si="46"/>
        <v>0</v>
      </c>
    </row>
    <row r="300" spans="1:45" ht="16.149999999999999" customHeight="1" x14ac:dyDescent="0.25">
      <c r="A300" s="112">
        <f t="shared" si="47"/>
        <v>43700</v>
      </c>
      <c r="B300" s="113"/>
      <c r="C300" s="113"/>
      <c r="D300" s="113"/>
      <c r="E300" s="113"/>
      <c r="F300" s="113"/>
      <c r="G300" s="114"/>
      <c r="H300" s="114"/>
      <c r="I300" s="114"/>
      <c r="J300" s="115"/>
      <c r="K300" s="115"/>
      <c r="L300" s="115"/>
      <c r="M300" s="116"/>
      <c r="N300" s="152">
        <f t="shared" si="43"/>
        <v>0</v>
      </c>
      <c r="O300" s="113"/>
      <c r="P300" s="113"/>
      <c r="Q300" s="117">
        <f t="shared" si="44"/>
        <v>0</v>
      </c>
      <c r="R300" s="119"/>
      <c r="S300" s="119"/>
      <c r="T300" s="120">
        <f t="shared" si="45"/>
        <v>43700</v>
      </c>
      <c r="U300" s="121"/>
      <c r="V300" s="122"/>
      <c r="W300" s="121"/>
      <c r="X300" s="122"/>
      <c r="Y300" s="121"/>
      <c r="Z300" s="122"/>
      <c r="AA300" s="121"/>
      <c r="AB300" s="122"/>
      <c r="AC300" s="121"/>
      <c r="AD300" s="122"/>
      <c r="AE300" s="121"/>
      <c r="AF300" s="122"/>
      <c r="AG300" s="122"/>
      <c r="AH300" s="122"/>
      <c r="AI300" s="121"/>
      <c r="AJ300" s="122"/>
      <c r="AK300" s="121"/>
      <c r="AL300" s="122"/>
      <c r="AM300" s="121"/>
      <c r="AN300" s="122"/>
      <c r="AO300" s="121"/>
      <c r="AP300" s="122"/>
      <c r="AQ300" s="123"/>
      <c r="AR300" s="122"/>
      <c r="AS300" s="125">
        <f t="shared" si="46"/>
        <v>0</v>
      </c>
    </row>
    <row r="301" spans="1:45" ht="16.149999999999999" customHeight="1" x14ac:dyDescent="0.25">
      <c r="A301" s="112">
        <f t="shared" si="47"/>
        <v>43701</v>
      </c>
      <c r="B301" s="113"/>
      <c r="C301" s="113"/>
      <c r="D301" s="113"/>
      <c r="E301" s="113"/>
      <c r="F301" s="113"/>
      <c r="G301" s="114"/>
      <c r="H301" s="114"/>
      <c r="I301" s="114"/>
      <c r="J301" s="115"/>
      <c r="K301" s="115"/>
      <c r="L301" s="115"/>
      <c r="M301" s="116"/>
      <c r="N301" s="152">
        <f t="shared" si="43"/>
        <v>0</v>
      </c>
      <c r="O301" s="113"/>
      <c r="P301" s="113"/>
      <c r="Q301" s="117">
        <f t="shared" si="44"/>
        <v>0</v>
      </c>
      <c r="R301" s="119"/>
      <c r="S301" s="119"/>
      <c r="T301" s="120">
        <f t="shared" si="45"/>
        <v>43701</v>
      </c>
      <c r="U301" s="121"/>
      <c r="V301" s="122"/>
      <c r="W301" s="121"/>
      <c r="X301" s="122"/>
      <c r="Y301" s="121"/>
      <c r="Z301" s="122"/>
      <c r="AA301" s="121"/>
      <c r="AB301" s="122"/>
      <c r="AC301" s="121"/>
      <c r="AD301" s="122"/>
      <c r="AE301" s="121"/>
      <c r="AF301" s="122"/>
      <c r="AG301" s="122"/>
      <c r="AH301" s="122"/>
      <c r="AI301" s="121"/>
      <c r="AJ301" s="122"/>
      <c r="AK301" s="121"/>
      <c r="AL301" s="122"/>
      <c r="AM301" s="121"/>
      <c r="AN301" s="122"/>
      <c r="AO301" s="121"/>
      <c r="AP301" s="122"/>
      <c r="AQ301" s="123"/>
      <c r="AR301" s="122"/>
      <c r="AS301" s="125">
        <f t="shared" si="46"/>
        <v>0</v>
      </c>
    </row>
    <row r="302" spans="1:45" ht="16.149999999999999" customHeight="1" x14ac:dyDescent="0.25">
      <c r="A302" s="112">
        <f t="shared" si="47"/>
        <v>43702</v>
      </c>
      <c r="B302" s="113"/>
      <c r="C302" s="113"/>
      <c r="D302" s="113"/>
      <c r="E302" s="113"/>
      <c r="F302" s="113"/>
      <c r="G302" s="114"/>
      <c r="H302" s="114"/>
      <c r="I302" s="114"/>
      <c r="J302" s="115"/>
      <c r="K302" s="115"/>
      <c r="L302" s="115"/>
      <c r="M302" s="116"/>
      <c r="N302" s="152">
        <f t="shared" si="43"/>
        <v>0</v>
      </c>
      <c r="O302" s="113"/>
      <c r="P302" s="113"/>
      <c r="Q302" s="117">
        <f t="shared" si="44"/>
        <v>0</v>
      </c>
      <c r="R302" s="119"/>
      <c r="S302" s="119"/>
      <c r="T302" s="120">
        <f t="shared" si="45"/>
        <v>43702</v>
      </c>
      <c r="U302" s="121"/>
      <c r="V302" s="122"/>
      <c r="W302" s="121"/>
      <c r="X302" s="122"/>
      <c r="Y302" s="121"/>
      <c r="Z302" s="122"/>
      <c r="AA302" s="121"/>
      <c r="AB302" s="122"/>
      <c r="AC302" s="121"/>
      <c r="AD302" s="122"/>
      <c r="AE302" s="121"/>
      <c r="AF302" s="122"/>
      <c r="AG302" s="122"/>
      <c r="AH302" s="122"/>
      <c r="AI302" s="121"/>
      <c r="AJ302" s="122"/>
      <c r="AK302" s="121"/>
      <c r="AL302" s="122"/>
      <c r="AM302" s="121"/>
      <c r="AN302" s="122"/>
      <c r="AO302" s="121"/>
      <c r="AP302" s="122"/>
      <c r="AQ302" s="123"/>
      <c r="AR302" s="122"/>
      <c r="AS302" s="125">
        <f t="shared" si="46"/>
        <v>0</v>
      </c>
    </row>
    <row r="303" spans="1:45" ht="16.149999999999999" customHeight="1" x14ac:dyDescent="0.25">
      <c r="A303" s="112">
        <f t="shared" si="47"/>
        <v>43703</v>
      </c>
      <c r="B303" s="113"/>
      <c r="C303" s="113"/>
      <c r="D303" s="113"/>
      <c r="E303" s="113"/>
      <c r="F303" s="113"/>
      <c r="G303" s="114"/>
      <c r="H303" s="114"/>
      <c r="I303" s="114"/>
      <c r="J303" s="115"/>
      <c r="K303" s="115"/>
      <c r="L303" s="115"/>
      <c r="M303" s="116"/>
      <c r="N303" s="152">
        <f t="shared" si="43"/>
        <v>0</v>
      </c>
      <c r="O303" s="113"/>
      <c r="P303" s="113"/>
      <c r="Q303" s="117">
        <f t="shared" si="44"/>
        <v>0</v>
      </c>
      <c r="R303" s="119"/>
      <c r="S303" s="119"/>
      <c r="T303" s="120">
        <f t="shared" si="45"/>
        <v>43703</v>
      </c>
      <c r="U303" s="121"/>
      <c r="V303" s="122"/>
      <c r="W303" s="121"/>
      <c r="X303" s="122"/>
      <c r="Y303" s="121"/>
      <c r="Z303" s="122"/>
      <c r="AA303" s="121"/>
      <c r="AB303" s="122"/>
      <c r="AC303" s="121"/>
      <c r="AD303" s="122"/>
      <c r="AE303" s="121"/>
      <c r="AF303" s="122"/>
      <c r="AG303" s="122"/>
      <c r="AH303" s="122"/>
      <c r="AI303" s="121"/>
      <c r="AJ303" s="122"/>
      <c r="AK303" s="121"/>
      <c r="AL303" s="122"/>
      <c r="AM303" s="121"/>
      <c r="AN303" s="122"/>
      <c r="AO303" s="121"/>
      <c r="AP303" s="122"/>
      <c r="AQ303" s="123"/>
      <c r="AR303" s="122"/>
      <c r="AS303" s="125">
        <f t="shared" si="46"/>
        <v>0</v>
      </c>
    </row>
    <row r="304" spans="1:45" ht="16.149999999999999" customHeight="1" x14ac:dyDescent="0.25">
      <c r="A304" s="112">
        <f t="shared" si="47"/>
        <v>43704</v>
      </c>
      <c r="B304" s="113"/>
      <c r="C304" s="113"/>
      <c r="D304" s="113"/>
      <c r="E304" s="113"/>
      <c r="F304" s="113"/>
      <c r="G304" s="114"/>
      <c r="H304" s="114"/>
      <c r="I304" s="114"/>
      <c r="J304" s="115"/>
      <c r="K304" s="115"/>
      <c r="L304" s="115"/>
      <c r="M304" s="116"/>
      <c r="N304" s="152">
        <f t="shared" si="43"/>
        <v>0</v>
      </c>
      <c r="O304" s="113"/>
      <c r="P304" s="113"/>
      <c r="Q304" s="117">
        <f t="shared" si="44"/>
        <v>0</v>
      </c>
      <c r="R304" s="119"/>
      <c r="S304" s="119"/>
      <c r="T304" s="120">
        <f t="shared" si="45"/>
        <v>43704</v>
      </c>
      <c r="U304" s="121"/>
      <c r="V304" s="122"/>
      <c r="W304" s="121"/>
      <c r="X304" s="122"/>
      <c r="Y304" s="121"/>
      <c r="Z304" s="122"/>
      <c r="AA304" s="121"/>
      <c r="AB304" s="122"/>
      <c r="AC304" s="121"/>
      <c r="AD304" s="122"/>
      <c r="AE304" s="123"/>
      <c r="AF304" s="122"/>
      <c r="AG304" s="122"/>
      <c r="AH304" s="122"/>
      <c r="AI304" s="121"/>
      <c r="AJ304" s="122"/>
      <c r="AK304" s="121"/>
      <c r="AL304" s="122"/>
      <c r="AM304" s="121"/>
      <c r="AN304" s="122"/>
      <c r="AO304" s="121"/>
      <c r="AP304" s="122"/>
      <c r="AQ304" s="123"/>
      <c r="AR304" s="122"/>
      <c r="AS304" s="125">
        <f t="shared" si="46"/>
        <v>0</v>
      </c>
    </row>
    <row r="305" spans="1:45" ht="16.149999999999999" customHeight="1" x14ac:dyDescent="0.25">
      <c r="A305" s="112">
        <f t="shared" si="47"/>
        <v>43705</v>
      </c>
      <c r="B305" s="113"/>
      <c r="C305" s="113"/>
      <c r="D305" s="113"/>
      <c r="E305" s="113"/>
      <c r="F305" s="113"/>
      <c r="G305" s="114"/>
      <c r="H305" s="114"/>
      <c r="I305" s="114"/>
      <c r="J305" s="115"/>
      <c r="K305" s="115"/>
      <c r="L305" s="115"/>
      <c r="M305" s="116"/>
      <c r="N305" s="152">
        <f t="shared" si="43"/>
        <v>0</v>
      </c>
      <c r="O305" s="113"/>
      <c r="P305" s="113"/>
      <c r="Q305" s="117">
        <f t="shared" si="44"/>
        <v>0</v>
      </c>
      <c r="R305" s="119"/>
      <c r="S305" s="119"/>
      <c r="T305" s="120">
        <f t="shared" si="45"/>
        <v>43705</v>
      </c>
      <c r="U305" s="121"/>
      <c r="V305" s="122"/>
      <c r="W305" s="121"/>
      <c r="X305" s="122"/>
      <c r="Y305" s="121"/>
      <c r="Z305" s="122"/>
      <c r="AA305" s="121"/>
      <c r="AB305" s="122"/>
      <c r="AC305" s="121"/>
      <c r="AD305" s="122"/>
      <c r="AE305" s="123"/>
      <c r="AF305" s="122"/>
      <c r="AG305" s="122"/>
      <c r="AH305" s="122"/>
      <c r="AI305" s="121"/>
      <c r="AJ305" s="122"/>
      <c r="AK305" s="121"/>
      <c r="AL305" s="122"/>
      <c r="AM305" s="121"/>
      <c r="AN305" s="122"/>
      <c r="AO305" s="121"/>
      <c r="AP305" s="122"/>
      <c r="AQ305" s="123"/>
      <c r="AR305" s="122"/>
      <c r="AS305" s="125">
        <f t="shared" si="46"/>
        <v>0</v>
      </c>
    </row>
    <row r="306" spans="1:45" ht="16.149999999999999" customHeight="1" x14ac:dyDescent="0.25">
      <c r="A306" s="112">
        <f t="shared" si="47"/>
        <v>43706</v>
      </c>
      <c r="B306" s="113"/>
      <c r="C306" s="113"/>
      <c r="D306" s="113"/>
      <c r="E306" s="113"/>
      <c r="F306" s="113"/>
      <c r="G306" s="114"/>
      <c r="H306" s="114"/>
      <c r="I306" s="114"/>
      <c r="J306" s="115"/>
      <c r="K306" s="115"/>
      <c r="L306" s="115"/>
      <c r="M306" s="116"/>
      <c r="N306" s="152">
        <f t="shared" si="43"/>
        <v>0</v>
      </c>
      <c r="O306" s="113"/>
      <c r="P306" s="113"/>
      <c r="Q306" s="117">
        <f t="shared" si="44"/>
        <v>0</v>
      </c>
      <c r="R306" s="119"/>
      <c r="S306" s="119"/>
      <c r="T306" s="120">
        <f t="shared" si="45"/>
        <v>43706</v>
      </c>
      <c r="U306" s="121"/>
      <c r="V306" s="122"/>
      <c r="W306" s="121"/>
      <c r="X306" s="122"/>
      <c r="Y306" s="121"/>
      <c r="Z306" s="122"/>
      <c r="AA306" s="121"/>
      <c r="AB306" s="122"/>
      <c r="AC306" s="121"/>
      <c r="AD306" s="122"/>
      <c r="AE306" s="123"/>
      <c r="AF306" s="122"/>
      <c r="AG306" s="122"/>
      <c r="AH306" s="122"/>
      <c r="AI306" s="121"/>
      <c r="AJ306" s="122"/>
      <c r="AK306" s="121"/>
      <c r="AL306" s="122"/>
      <c r="AM306" s="121"/>
      <c r="AN306" s="122"/>
      <c r="AO306" s="121"/>
      <c r="AP306" s="122"/>
      <c r="AQ306" s="123"/>
      <c r="AR306" s="122"/>
      <c r="AS306" s="125">
        <f t="shared" si="46"/>
        <v>0</v>
      </c>
    </row>
    <row r="307" spans="1:45" ht="16.149999999999999" customHeight="1" x14ac:dyDescent="0.25">
      <c r="A307" s="112">
        <f t="shared" si="47"/>
        <v>43707</v>
      </c>
      <c r="B307" s="113"/>
      <c r="C307" s="113"/>
      <c r="D307" s="113"/>
      <c r="E307" s="113"/>
      <c r="F307" s="113"/>
      <c r="G307" s="114"/>
      <c r="H307" s="114"/>
      <c r="I307" s="114"/>
      <c r="J307" s="115"/>
      <c r="K307" s="115"/>
      <c r="L307" s="115"/>
      <c r="M307" s="116"/>
      <c r="N307" s="152">
        <f t="shared" si="43"/>
        <v>0</v>
      </c>
      <c r="O307" s="113"/>
      <c r="P307" s="113"/>
      <c r="Q307" s="117">
        <f t="shared" si="44"/>
        <v>0</v>
      </c>
      <c r="R307" s="119"/>
      <c r="S307" s="119"/>
      <c r="T307" s="120">
        <f t="shared" si="45"/>
        <v>43707</v>
      </c>
      <c r="U307" s="121"/>
      <c r="V307" s="122"/>
      <c r="W307" s="123"/>
      <c r="X307" s="122"/>
      <c r="Y307" s="121"/>
      <c r="Z307" s="122"/>
      <c r="AA307" s="123"/>
      <c r="AB307" s="122"/>
      <c r="AC307" s="121"/>
      <c r="AD307" s="122"/>
      <c r="AE307" s="123"/>
      <c r="AF307" s="122"/>
      <c r="AG307" s="122"/>
      <c r="AH307" s="122"/>
      <c r="AI307" s="121"/>
      <c r="AJ307" s="122"/>
      <c r="AK307" s="121"/>
      <c r="AL307" s="122"/>
      <c r="AM307" s="121"/>
      <c r="AN307" s="122"/>
      <c r="AO307" s="123"/>
      <c r="AP307" s="122"/>
      <c r="AQ307" s="123"/>
      <c r="AR307" s="122"/>
      <c r="AS307" s="125">
        <f t="shared" si="46"/>
        <v>0</v>
      </c>
    </row>
    <row r="308" spans="1:45" ht="16.149999999999999" customHeight="1" x14ac:dyDescent="0.25">
      <c r="A308" s="112">
        <f t="shared" si="47"/>
        <v>43708</v>
      </c>
      <c r="B308" s="113"/>
      <c r="C308" s="113"/>
      <c r="D308" s="113"/>
      <c r="E308" s="113"/>
      <c r="F308" s="113"/>
      <c r="G308" s="114"/>
      <c r="H308" s="114"/>
      <c r="I308" s="114"/>
      <c r="J308" s="115"/>
      <c r="K308" s="115"/>
      <c r="L308" s="115"/>
      <c r="M308" s="116"/>
      <c r="N308" s="152">
        <f t="shared" si="43"/>
        <v>0</v>
      </c>
      <c r="O308" s="113"/>
      <c r="P308" s="113"/>
      <c r="Q308" s="117">
        <f t="shared" si="44"/>
        <v>0</v>
      </c>
      <c r="R308" s="119"/>
      <c r="S308" s="119"/>
      <c r="T308" s="120">
        <f t="shared" si="45"/>
        <v>43708</v>
      </c>
      <c r="U308" s="121"/>
      <c r="V308" s="122"/>
      <c r="W308" s="121"/>
      <c r="X308" s="122"/>
      <c r="Y308" s="121"/>
      <c r="Z308" s="122"/>
      <c r="AA308" s="121"/>
      <c r="AB308" s="122"/>
      <c r="AC308" s="121"/>
      <c r="AD308" s="122"/>
      <c r="AE308" s="123"/>
      <c r="AF308" s="122"/>
      <c r="AG308" s="122"/>
      <c r="AH308" s="122"/>
      <c r="AI308" s="121"/>
      <c r="AJ308" s="122"/>
      <c r="AK308" s="121"/>
      <c r="AL308" s="122"/>
      <c r="AM308" s="121"/>
      <c r="AN308" s="122"/>
      <c r="AO308" s="121"/>
      <c r="AP308" s="122"/>
      <c r="AQ308" s="123"/>
      <c r="AR308" s="122"/>
      <c r="AS308" s="125">
        <f t="shared" si="46"/>
        <v>0</v>
      </c>
    </row>
    <row r="309" spans="1:45" x14ac:dyDescent="0.25">
      <c r="B309" s="128">
        <f t="shared" ref="B309:S309" si="48">SUM(B278:B308)</f>
        <v>0</v>
      </c>
      <c r="C309" s="128">
        <f t="shared" si="48"/>
        <v>0</v>
      </c>
      <c r="D309" s="128">
        <f t="shared" si="48"/>
        <v>0</v>
      </c>
      <c r="E309" s="128">
        <f t="shared" si="48"/>
        <v>0</v>
      </c>
      <c r="F309" s="128">
        <f t="shared" si="48"/>
        <v>0</v>
      </c>
      <c r="G309" s="128">
        <f t="shared" si="48"/>
        <v>0</v>
      </c>
      <c r="H309" s="128">
        <f t="shared" si="48"/>
        <v>0</v>
      </c>
      <c r="I309" s="128">
        <f t="shared" si="48"/>
        <v>0</v>
      </c>
      <c r="J309" s="71">
        <f t="shared" si="48"/>
        <v>0</v>
      </c>
      <c r="K309" s="128">
        <f t="shared" si="48"/>
        <v>0</v>
      </c>
      <c r="L309" s="128">
        <f t="shared" si="48"/>
        <v>0</v>
      </c>
      <c r="M309" s="128">
        <f t="shared" si="48"/>
        <v>0</v>
      </c>
      <c r="N309" s="128">
        <f t="shared" si="48"/>
        <v>0</v>
      </c>
      <c r="O309" s="128">
        <f t="shared" si="48"/>
        <v>0</v>
      </c>
      <c r="P309" s="128">
        <f t="shared" si="48"/>
        <v>0</v>
      </c>
      <c r="Q309" s="128">
        <f t="shared" si="48"/>
        <v>0</v>
      </c>
      <c r="R309" s="128">
        <f t="shared" si="48"/>
        <v>0</v>
      </c>
      <c r="S309" s="128">
        <f t="shared" si="48"/>
        <v>0</v>
      </c>
      <c r="U309" s="141"/>
      <c r="V309" s="141">
        <f>SUM(V278:V308)</f>
        <v>0</v>
      </c>
      <c r="W309" s="141"/>
      <c r="X309" s="141">
        <f>SUM(X278:X308)</f>
        <v>0</v>
      </c>
      <c r="Y309" s="141"/>
      <c r="Z309" s="141">
        <f>SUM(Z278:Z308)</f>
        <v>0</v>
      </c>
      <c r="AA309" s="141"/>
      <c r="AB309" s="141">
        <f>SUM(AB278:AB308)</f>
        <v>0</v>
      </c>
      <c r="AC309" s="141"/>
      <c r="AD309" s="141">
        <f>SUM(AD278:AD308)</f>
        <v>0</v>
      </c>
      <c r="AE309" s="141"/>
      <c r="AF309" s="141">
        <f>SUM(AF278:AF308)</f>
        <v>0</v>
      </c>
      <c r="AG309" s="141"/>
      <c r="AH309" s="141"/>
      <c r="AI309" s="141"/>
      <c r="AJ309" s="141">
        <f>SUM(AJ278:AJ308)</f>
        <v>0</v>
      </c>
      <c r="AL309" s="141">
        <f>SUM(AL278:AL308)</f>
        <v>0</v>
      </c>
      <c r="AM309" s="141"/>
      <c r="AN309" s="141">
        <f>SUM(AN278:AN308)</f>
        <v>0</v>
      </c>
      <c r="AO309" s="141"/>
      <c r="AP309" s="141">
        <f>SUM(AP278:AP308)</f>
        <v>0</v>
      </c>
      <c r="AQ309" s="141"/>
      <c r="AR309" s="141">
        <f>SUM(AR278:AR308)</f>
        <v>0</v>
      </c>
      <c r="AS309" s="141">
        <f>SUM(AS278:AS308)</f>
        <v>0</v>
      </c>
    </row>
    <row r="310" spans="1:45" x14ac:dyDescent="0.25">
      <c r="N310" s="130"/>
      <c r="Q310" s="130"/>
    </row>
    <row r="311" spans="1:45" x14ac:dyDescent="0.25">
      <c r="C311" s="131"/>
      <c r="F311" s="131"/>
      <c r="I311" s="132"/>
    </row>
    <row r="312" spans="1:45" x14ac:dyDescent="0.25">
      <c r="I312" s="132"/>
    </row>
    <row r="314" spans="1:45" ht="16.149999999999999" customHeight="1" x14ac:dyDescent="0.25">
      <c r="A314" s="562" t="s">
        <v>44</v>
      </c>
      <c r="B314" s="563"/>
      <c r="C314" s="563"/>
      <c r="D314" s="563"/>
      <c r="E314" s="563"/>
      <c r="F314" s="563"/>
      <c r="G314" s="563"/>
      <c r="H314" s="563"/>
      <c r="I314" s="563"/>
      <c r="J314" s="564"/>
      <c r="K314" s="564"/>
      <c r="L314" s="564"/>
      <c r="M314" s="80"/>
      <c r="N314" s="79"/>
      <c r="O314" s="565"/>
      <c r="P314" s="560"/>
      <c r="Q314" s="560"/>
      <c r="R314" s="560"/>
      <c r="S314" s="560"/>
      <c r="U314" s="559" t="str">
        <f>A314</f>
        <v>SEPTEMBRE 2019</v>
      </c>
      <c r="V314" s="560"/>
      <c r="W314" s="560"/>
      <c r="X314" s="560"/>
      <c r="Y314" s="560"/>
      <c r="Z314" s="560"/>
      <c r="AA314" s="560"/>
      <c r="AB314" s="559" t="str">
        <f>A314</f>
        <v>SEPTEMBRE 2019</v>
      </c>
      <c r="AC314" s="560"/>
      <c r="AD314" s="560"/>
      <c r="AE314" s="560"/>
      <c r="AF314" s="560"/>
      <c r="AG314" s="560"/>
      <c r="AH314" s="560"/>
      <c r="AI314" s="560"/>
      <c r="AJ314" s="560"/>
      <c r="AK314" s="559" t="str">
        <f>A314</f>
        <v>SEPTEMBRE 2019</v>
      </c>
      <c r="AL314" s="560"/>
      <c r="AM314" s="560"/>
      <c r="AN314" s="560"/>
      <c r="AO314" s="560"/>
      <c r="AP314" s="560"/>
      <c r="AQ314" s="560"/>
    </row>
    <row r="315" spans="1:45" ht="16.149999999999999" customHeight="1" x14ac:dyDescent="0.25">
      <c r="A315" s="81"/>
      <c r="B315" s="81"/>
      <c r="C315" s="81"/>
      <c r="D315" s="81"/>
      <c r="E315" s="81"/>
      <c r="F315" s="81"/>
      <c r="G315" s="81"/>
      <c r="H315" s="81"/>
      <c r="I315" s="554"/>
      <c r="J315" s="554"/>
      <c r="K315" s="554"/>
      <c r="L315" s="554"/>
      <c r="M315" s="133"/>
      <c r="N315" s="134"/>
      <c r="O315" s="135"/>
      <c r="P315" s="134"/>
      <c r="Q315" s="134"/>
      <c r="R315" s="553" t="s">
        <v>2</v>
      </c>
      <c r="S315" s="554"/>
      <c r="T315" s="135"/>
      <c r="U315" s="549" t="str">
        <f>U3</f>
        <v>Agedi</v>
      </c>
      <c r="V315" s="550"/>
      <c r="W315" s="549" t="str">
        <f>W3</f>
        <v>Saf</v>
      </c>
      <c r="X315" s="550"/>
      <c r="Y315" s="549" t="str">
        <f>Y3</f>
        <v>Midi Libre</v>
      </c>
      <c r="Z315" s="550"/>
      <c r="AA315" s="549" t="str">
        <f>AA3</f>
        <v>Loto</v>
      </c>
      <c r="AB315" s="550"/>
      <c r="AC315" s="555" t="str">
        <f>AC3</f>
        <v>Altadis</v>
      </c>
      <c r="AD315" s="556"/>
      <c r="AE315" s="549" t="str">
        <f>AE3</f>
        <v>Crédit agricole</v>
      </c>
      <c r="AF315" s="550"/>
      <c r="AG315" s="555" t="s">
        <v>10</v>
      </c>
      <c r="AH315" s="556"/>
      <c r="AI315" s="555" t="str">
        <f>AI3</f>
        <v>charges locatives</v>
      </c>
      <c r="AJ315" s="556"/>
      <c r="AK315" s="555" t="str">
        <f>AK3</f>
        <v>Poste TCN TF PVA</v>
      </c>
      <c r="AL315" s="556"/>
      <c r="AM315" s="549" t="str">
        <f>AM3</f>
        <v>GSA/NVX FR</v>
      </c>
      <c r="AN315" s="550"/>
      <c r="AO315" s="549" t="str">
        <f>AO3</f>
        <v>Charge</v>
      </c>
      <c r="AP315" s="550"/>
      <c r="AQ315" s="549" t="str">
        <f>AQ3</f>
        <v>Divers</v>
      </c>
      <c r="AR315" s="550"/>
      <c r="AS315" s="83" t="s">
        <v>16</v>
      </c>
    </row>
    <row r="316" spans="1:45" ht="16.149999999999999" customHeight="1" x14ac:dyDescent="0.25">
      <c r="A316" s="84"/>
      <c r="B316" s="85" t="s">
        <v>17</v>
      </c>
      <c r="C316" s="86" t="s">
        <v>18</v>
      </c>
      <c r="D316" s="86" t="s">
        <v>19</v>
      </c>
      <c r="E316" s="87" t="s">
        <v>20</v>
      </c>
      <c r="F316" s="87" t="s">
        <v>21</v>
      </c>
      <c r="G316" s="86" t="s">
        <v>22</v>
      </c>
      <c r="H316" s="86" t="s">
        <v>23</v>
      </c>
      <c r="I316" s="557" t="s">
        <v>24</v>
      </c>
      <c r="J316" s="558"/>
      <c r="K316" s="88" t="s">
        <v>25</v>
      </c>
      <c r="L316" s="88" t="s">
        <v>26</v>
      </c>
      <c r="M316" s="89" t="s">
        <v>27</v>
      </c>
      <c r="N316" s="90" t="s">
        <v>28</v>
      </c>
      <c r="O316" s="90" t="s">
        <v>29</v>
      </c>
      <c r="P316" s="90" t="s">
        <v>30</v>
      </c>
      <c r="Q316" s="91" t="s">
        <v>16</v>
      </c>
      <c r="R316" s="85" t="s">
        <v>32</v>
      </c>
      <c r="S316" s="91" t="s">
        <v>33</v>
      </c>
      <c r="T316" s="136"/>
      <c r="U316" s="93" t="s">
        <v>34</v>
      </c>
      <c r="V316" s="94"/>
      <c r="W316" s="95" t="s">
        <v>34</v>
      </c>
      <c r="X316" s="96"/>
      <c r="Y316" s="95" t="s">
        <v>34</v>
      </c>
      <c r="Z316" s="96"/>
      <c r="AA316" s="95" t="s">
        <v>34</v>
      </c>
      <c r="AB316" s="96"/>
      <c r="AC316" s="95" t="s">
        <v>34</v>
      </c>
      <c r="AD316" s="96"/>
      <c r="AE316" s="95" t="s">
        <v>34</v>
      </c>
      <c r="AF316" s="96"/>
      <c r="AG316" s="95" t="s">
        <v>34</v>
      </c>
      <c r="AH316" s="97"/>
      <c r="AI316" s="95" t="s">
        <v>34</v>
      </c>
      <c r="AJ316" s="96"/>
      <c r="AK316" s="98" t="s">
        <v>34</v>
      </c>
      <c r="AL316" s="94"/>
      <c r="AM316" s="95" t="s">
        <v>34</v>
      </c>
      <c r="AN316" s="94"/>
      <c r="AO316" s="95" t="s">
        <v>34</v>
      </c>
      <c r="AP316" s="94"/>
      <c r="AQ316" s="95" t="s">
        <v>34</v>
      </c>
      <c r="AR316" s="94"/>
      <c r="AS316" s="99"/>
    </row>
    <row r="317" spans="1:45" ht="16.149999999999999" customHeight="1" x14ac:dyDescent="0.25">
      <c r="A317" s="112">
        <f>A308+1</f>
        <v>43709</v>
      </c>
      <c r="B317" s="113"/>
      <c r="C317" s="113"/>
      <c r="D317" s="113"/>
      <c r="E317" s="113"/>
      <c r="F317" s="113"/>
      <c r="G317" s="114"/>
      <c r="H317" s="114"/>
      <c r="I317" s="114"/>
      <c r="J317" s="115"/>
      <c r="K317" s="115"/>
      <c r="L317" s="115"/>
      <c r="M317" s="116"/>
      <c r="N317" s="117">
        <f t="shared" ref="N317:N346" si="49">B317+C317+D317+F317+G317+H317+I317+K317-L317+M317+E317</f>
        <v>0</v>
      </c>
      <c r="O317" s="113"/>
      <c r="P317" s="113"/>
      <c r="Q317" s="117">
        <f t="shared" ref="Q317:Q346" si="50">N317+O317-P317</f>
        <v>0</v>
      </c>
      <c r="R317" s="119"/>
      <c r="S317" s="119"/>
      <c r="T317" s="120">
        <f t="shared" ref="T317:T346" si="51">A317</f>
        <v>43709</v>
      </c>
      <c r="U317" s="121"/>
      <c r="V317" s="122"/>
      <c r="W317" s="121"/>
      <c r="X317" s="122"/>
      <c r="Y317" s="123"/>
      <c r="Z317" s="122"/>
      <c r="AA317" s="123"/>
      <c r="AB317" s="122"/>
      <c r="AC317" s="123"/>
      <c r="AD317" s="122"/>
      <c r="AE317" s="123"/>
      <c r="AF317" s="122"/>
      <c r="AG317" s="124"/>
      <c r="AH317" s="122"/>
      <c r="AI317" s="123"/>
      <c r="AJ317" s="122"/>
      <c r="AK317" s="124"/>
      <c r="AL317" s="122"/>
      <c r="AM317" s="123"/>
      <c r="AN317" s="122"/>
      <c r="AO317" s="123"/>
      <c r="AP317" s="122"/>
      <c r="AQ317" s="123"/>
      <c r="AR317" s="122"/>
      <c r="AS317" s="125">
        <f t="shared" ref="AS317:AS347" si="52">V317+X317+Z317+AB317+AD317+AF317+AJ317+AL317+AN317+AP317+AR317+AH317</f>
        <v>0</v>
      </c>
    </row>
    <row r="318" spans="1:45" ht="16.149999999999999" customHeight="1" x14ac:dyDescent="0.25">
      <c r="A318" s="112">
        <f t="shared" ref="A318:A346" si="53">A317+1</f>
        <v>43710</v>
      </c>
      <c r="B318" s="113"/>
      <c r="C318" s="113"/>
      <c r="D318" s="113"/>
      <c r="E318" s="113"/>
      <c r="F318" s="113"/>
      <c r="G318" s="114"/>
      <c r="H318" s="114"/>
      <c r="I318" s="114"/>
      <c r="J318" s="115"/>
      <c r="K318" s="115"/>
      <c r="L318" s="115"/>
      <c r="M318" s="116"/>
      <c r="N318" s="117">
        <f t="shared" si="49"/>
        <v>0</v>
      </c>
      <c r="O318" s="113"/>
      <c r="P318" s="113"/>
      <c r="Q318" s="117">
        <f t="shared" si="50"/>
        <v>0</v>
      </c>
      <c r="R318" s="119"/>
      <c r="S318" s="119"/>
      <c r="T318" s="120">
        <f t="shared" si="51"/>
        <v>43710</v>
      </c>
      <c r="U318" s="121"/>
      <c r="V318" s="122"/>
      <c r="W318" s="123"/>
      <c r="X318" s="122"/>
      <c r="Y318" s="121"/>
      <c r="Z318" s="122"/>
      <c r="AA318" s="123"/>
      <c r="AB318" s="122"/>
      <c r="AC318" s="121"/>
      <c r="AD318" s="122"/>
      <c r="AE318" s="123"/>
      <c r="AF318" s="122"/>
      <c r="AG318" s="124"/>
      <c r="AH318" s="122"/>
      <c r="AI318" s="121"/>
      <c r="AJ318" s="122"/>
      <c r="AK318" s="123"/>
      <c r="AL318" s="122"/>
      <c r="AM318" s="121"/>
      <c r="AN318" s="122"/>
      <c r="AO318" s="121"/>
      <c r="AP318" s="122"/>
      <c r="AQ318" s="123"/>
      <c r="AR318" s="122"/>
      <c r="AS318" s="125">
        <f t="shared" si="52"/>
        <v>0</v>
      </c>
    </row>
    <row r="319" spans="1:45" ht="16.149999999999999" customHeight="1" x14ac:dyDescent="0.25">
      <c r="A319" s="112">
        <f t="shared" si="53"/>
        <v>43711</v>
      </c>
      <c r="B319" s="113"/>
      <c r="C319" s="113"/>
      <c r="D319" s="113"/>
      <c r="E319" s="113"/>
      <c r="F319" s="113"/>
      <c r="G319" s="114"/>
      <c r="H319" s="114"/>
      <c r="I319" s="114"/>
      <c r="J319" s="115"/>
      <c r="K319" s="115"/>
      <c r="L319" s="115"/>
      <c r="M319" s="116"/>
      <c r="N319" s="117">
        <f t="shared" si="49"/>
        <v>0</v>
      </c>
      <c r="O319" s="113"/>
      <c r="P319" s="113"/>
      <c r="Q319" s="117">
        <f t="shared" si="50"/>
        <v>0</v>
      </c>
      <c r="R319" s="119"/>
      <c r="S319" s="119"/>
      <c r="T319" s="120">
        <f t="shared" si="51"/>
        <v>43711</v>
      </c>
      <c r="U319" s="121"/>
      <c r="V319" s="122"/>
      <c r="W319" s="123"/>
      <c r="X319" s="122"/>
      <c r="Y319" s="121"/>
      <c r="Z319" s="122"/>
      <c r="AA319" s="123"/>
      <c r="AB319" s="122"/>
      <c r="AC319" s="121"/>
      <c r="AD319" s="122"/>
      <c r="AE319" s="123"/>
      <c r="AF319" s="122"/>
      <c r="AG319" s="122"/>
      <c r="AH319" s="122"/>
      <c r="AI319" s="121"/>
      <c r="AJ319" s="122"/>
      <c r="AK319" s="123"/>
      <c r="AL319" s="122"/>
      <c r="AM319" s="121"/>
      <c r="AN319" s="122"/>
      <c r="AO319" s="123"/>
      <c r="AP319" s="122"/>
      <c r="AQ319" s="123"/>
      <c r="AR319" s="122"/>
      <c r="AS319" s="125">
        <f t="shared" si="52"/>
        <v>0</v>
      </c>
    </row>
    <row r="320" spans="1:45" ht="16.149999999999999" customHeight="1" x14ac:dyDescent="0.25">
      <c r="A320" s="112">
        <f t="shared" si="53"/>
        <v>43712</v>
      </c>
      <c r="B320" s="113"/>
      <c r="C320" s="113"/>
      <c r="D320" s="113"/>
      <c r="E320" s="113"/>
      <c r="F320" s="113"/>
      <c r="G320" s="114"/>
      <c r="H320" s="114"/>
      <c r="I320" s="114"/>
      <c r="J320" s="115"/>
      <c r="K320" s="115"/>
      <c r="L320" s="115"/>
      <c r="M320" s="116"/>
      <c r="N320" s="117">
        <f t="shared" si="49"/>
        <v>0</v>
      </c>
      <c r="O320" s="113"/>
      <c r="P320" s="113"/>
      <c r="Q320" s="117">
        <f t="shared" si="50"/>
        <v>0</v>
      </c>
      <c r="R320" s="119"/>
      <c r="S320" s="119"/>
      <c r="T320" s="120">
        <f t="shared" si="51"/>
        <v>43712</v>
      </c>
      <c r="U320" s="121"/>
      <c r="V320" s="122"/>
      <c r="W320" s="123"/>
      <c r="X320" s="122"/>
      <c r="Y320" s="121"/>
      <c r="Z320" s="122"/>
      <c r="AA320" s="123"/>
      <c r="AB320" s="122"/>
      <c r="AC320" s="121"/>
      <c r="AD320" s="122"/>
      <c r="AE320" s="123"/>
      <c r="AF320" s="122"/>
      <c r="AG320" s="124"/>
      <c r="AH320" s="122"/>
      <c r="AI320" s="121"/>
      <c r="AJ320" s="122"/>
      <c r="AK320" s="123"/>
      <c r="AL320" s="122"/>
      <c r="AM320" s="121"/>
      <c r="AN320" s="122"/>
      <c r="AO320" s="123"/>
      <c r="AP320" s="122"/>
      <c r="AQ320" s="123"/>
      <c r="AR320" s="122"/>
      <c r="AS320" s="125">
        <f t="shared" si="52"/>
        <v>0</v>
      </c>
    </row>
    <row r="321" spans="1:45" ht="16.149999999999999" customHeight="1" x14ac:dyDescent="0.25">
      <c r="A321" s="112">
        <f t="shared" si="53"/>
        <v>43713</v>
      </c>
      <c r="B321" s="113"/>
      <c r="C321" s="113"/>
      <c r="D321" s="113"/>
      <c r="E321" s="113"/>
      <c r="F321" s="113"/>
      <c r="G321" s="114"/>
      <c r="H321" s="114"/>
      <c r="I321" s="114"/>
      <c r="J321" s="115"/>
      <c r="K321" s="115"/>
      <c r="L321" s="115"/>
      <c r="M321" s="116"/>
      <c r="N321" s="117">
        <f t="shared" si="49"/>
        <v>0</v>
      </c>
      <c r="O321" s="113"/>
      <c r="P321" s="113"/>
      <c r="Q321" s="117">
        <f t="shared" si="50"/>
        <v>0</v>
      </c>
      <c r="R321" s="119"/>
      <c r="S321" s="119"/>
      <c r="T321" s="120">
        <f t="shared" si="51"/>
        <v>43713</v>
      </c>
      <c r="U321" s="121"/>
      <c r="V321" s="122"/>
      <c r="W321" s="123"/>
      <c r="X321" s="122"/>
      <c r="Y321" s="121"/>
      <c r="Z321" s="122"/>
      <c r="AA321" s="121"/>
      <c r="AB321" s="122"/>
      <c r="AC321" s="121"/>
      <c r="AD321" s="122"/>
      <c r="AE321" s="123"/>
      <c r="AF321" s="122"/>
      <c r="AG321" s="122"/>
      <c r="AH321" s="122"/>
      <c r="AI321" s="121"/>
      <c r="AJ321" s="122"/>
      <c r="AK321" s="121"/>
      <c r="AL321" s="122"/>
      <c r="AM321" s="123"/>
      <c r="AN321" s="122"/>
      <c r="AO321" s="121"/>
      <c r="AP321" s="122"/>
      <c r="AQ321" s="123"/>
      <c r="AR321" s="122"/>
      <c r="AS321" s="125">
        <f t="shared" si="52"/>
        <v>0</v>
      </c>
    </row>
    <row r="322" spans="1:45" ht="16.149999999999999" customHeight="1" x14ac:dyDescent="0.25">
      <c r="A322" s="112">
        <f t="shared" si="53"/>
        <v>43714</v>
      </c>
      <c r="B322" s="113"/>
      <c r="C322" s="113"/>
      <c r="D322" s="113"/>
      <c r="E322" s="113"/>
      <c r="F322" s="113"/>
      <c r="G322" s="114"/>
      <c r="H322" s="114"/>
      <c r="I322" s="114"/>
      <c r="J322" s="115"/>
      <c r="K322" s="115"/>
      <c r="L322" s="115"/>
      <c r="M322" s="116"/>
      <c r="N322" s="117">
        <f t="shared" si="49"/>
        <v>0</v>
      </c>
      <c r="O322" s="113"/>
      <c r="P322" s="113"/>
      <c r="Q322" s="117">
        <f t="shared" si="50"/>
        <v>0</v>
      </c>
      <c r="R322" s="119"/>
      <c r="S322" s="119"/>
      <c r="T322" s="120">
        <f t="shared" si="51"/>
        <v>43714</v>
      </c>
      <c r="U322" s="121"/>
      <c r="V322" s="122"/>
      <c r="W322" s="121"/>
      <c r="X322" s="122"/>
      <c r="Y322" s="121"/>
      <c r="Z322" s="122"/>
      <c r="AA322" s="121"/>
      <c r="AB322" s="122"/>
      <c r="AC322" s="121"/>
      <c r="AD322" s="122"/>
      <c r="AE322" s="123"/>
      <c r="AF322" s="122"/>
      <c r="AG322" s="122"/>
      <c r="AH322" s="122"/>
      <c r="AI322" s="121"/>
      <c r="AJ322" s="122"/>
      <c r="AK322" s="121"/>
      <c r="AL322" s="122"/>
      <c r="AM322" s="121"/>
      <c r="AN322" s="122"/>
      <c r="AO322" s="121"/>
      <c r="AP322" s="122"/>
      <c r="AQ322" s="123"/>
      <c r="AR322" s="122"/>
      <c r="AS322" s="125">
        <f t="shared" si="52"/>
        <v>0</v>
      </c>
    </row>
    <row r="323" spans="1:45" ht="16.149999999999999" customHeight="1" x14ac:dyDescent="0.25">
      <c r="A323" s="112">
        <f t="shared" si="53"/>
        <v>43715</v>
      </c>
      <c r="B323" s="113"/>
      <c r="C323" s="113"/>
      <c r="D323" s="113"/>
      <c r="E323" s="113"/>
      <c r="F323" s="113"/>
      <c r="G323" s="114"/>
      <c r="H323" s="114"/>
      <c r="I323" s="114"/>
      <c r="J323" s="115"/>
      <c r="K323" s="115"/>
      <c r="L323" s="115"/>
      <c r="M323" s="116"/>
      <c r="N323" s="117">
        <f t="shared" si="49"/>
        <v>0</v>
      </c>
      <c r="O323" s="113"/>
      <c r="P323" s="113"/>
      <c r="Q323" s="117">
        <f t="shared" si="50"/>
        <v>0</v>
      </c>
      <c r="R323" s="119"/>
      <c r="S323" s="119"/>
      <c r="T323" s="120">
        <f t="shared" si="51"/>
        <v>43715</v>
      </c>
      <c r="U323" s="121"/>
      <c r="V323" s="122"/>
      <c r="W323" s="121"/>
      <c r="X323" s="122"/>
      <c r="Y323" s="121"/>
      <c r="Z323" s="122"/>
      <c r="AA323" s="121"/>
      <c r="AB323" s="122"/>
      <c r="AC323" s="121"/>
      <c r="AD323" s="122"/>
      <c r="AE323" s="123"/>
      <c r="AF323" s="122"/>
      <c r="AG323" s="122"/>
      <c r="AH323" s="122"/>
      <c r="AI323" s="121"/>
      <c r="AJ323" s="122"/>
      <c r="AK323" s="121"/>
      <c r="AL323" s="122"/>
      <c r="AM323" s="121"/>
      <c r="AN323" s="122"/>
      <c r="AO323" s="121"/>
      <c r="AP323" s="122"/>
      <c r="AQ323" s="123"/>
      <c r="AR323" s="122"/>
      <c r="AS323" s="125">
        <f t="shared" si="52"/>
        <v>0</v>
      </c>
    </row>
    <row r="324" spans="1:45" ht="16.149999999999999" customHeight="1" x14ac:dyDescent="0.25">
      <c r="A324" s="112">
        <f t="shared" si="53"/>
        <v>43716</v>
      </c>
      <c r="B324" s="113"/>
      <c r="C324" s="113"/>
      <c r="D324" s="113"/>
      <c r="E324" s="113"/>
      <c r="F324" s="113"/>
      <c r="G324" s="114"/>
      <c r="H324" s="114"/>
      <c r="I324" s="114"/>
      <c r="J324" s="115"/>
      <c r="K324" s="115"/>
      <c r="L324" s="115"/>
      <c r="M324" s="116"/>
      <c r="N324" s="117">
        <f t="shared" si="49"/>
        <v>0</v>
      </c>
      <c r="O324" s="113"/>
      <c r="P324" s="113"/>
      <c r="Q324" s="117">
        <f t="shared" si="50"/>
        <v>0</v>
      </c>
      <c r="R324" s="119"/>
      <c r="S324" s="119"/>
      <c r="T324" s="120">
        <f t="shared" si="51"/>
        <v>43716</v>
      </c>
      <c r="U324" s="121"/>
      <c r="V324" s="122"/>
      <c r="W324" s="121"/>
      <c r="X324" s="122"/>
      <c r="Y324" s="121"/>
      <c r="Z324" s="122"/>
      <c r="AA324" s="121"/>
      <c r="AB324" s="122"/>
      <c r="AC324" s="121"/>
      <c r="AD324" s="122"/>
      <c r="AE324" s="121"/>
      <c r="AF324" s="122"/>
      <c r="AG324" s="122"/>
      <c r="AH324" s="122"/>
      <c r="AI324" s="121"/>
      <c r="AJ324" s="122"/>
      <c r="AK324" s="121"/>
      <c r="AL324" s="122"/>
      <c r="AM324" s="121"/>
      <c r="AN324" s="122"/>
      <c r="AO324" s="121"/>
      <c r="AP324" s="122"/>
      <c r="AQ324" s="123"/>
      <c r="AR324" s="122"/>
      <c r="AS324" s="125">
        <f t="shared" si="52"/>
        <v>0</v>
      </c>
    </row>
    <row r="325" spans="1:45" ht="16.149999999999999" customHeight="1" x14ac:dyDescent="0.25">
      <c r="A325" s="112">
        <f t="shared" si="53"/>
        <v>43717</v>
      </c>
      <c r="B325" s="113"/>
      <c r="C325" s="113"/>
      <c r="D325" s="113"/>
      <c r="E325" s="113"/>
      <c r="F325" s="113"/>
      <c r="G325" s="114"/>
      <c r="H325" s="114"/>
      <c r="I325" s="114"/>
      <c r="J325" s="115"/>
      <c r="K325" s="115"/>
      <c r="L325" s="115"/>
      <c r="M325" s="116"/>
      <c r="N325" s="117">
        <f t="shared" si="49"/>
        <v>0</v>
      </c>
      <c r="O325" s="113"/>
      <c r="P325" s="113"/>
      <c r="Q325" s="117">
        <f t="shared" si="50"/>
        <v>0</v>
      </c>
      <c r="R325" s="119"/>
      <c r="S325" s="119"/>
      <c r="T325" s="120">
        <f t="shared" si="51"/>
        <v>43717</v>
      </c>
      <c r="U325" s="121"/>
      <c r="V325" s="122"/>
      <c r="W325" s="121"/>
      <c r="X325" s="122"/>
      <c r="Y325" s="121"/>
      <c r="Z325" s="122"/>
      <c r="AA325" s="121"/>
      <c r="AB325" s="122"/>
      <c r="AC325" s="121"/>
      <c r="AD325" s="122"/>
      <c r="AE325" s="121"/>
      <c r="AF325" s="122"/>
      <c r="AG325" s="122"/>
      <c r="AH325" s="122"/>
      <c r="AI325" s="121"/>
      <c r="AJ325" s="122"/>
      <c r="AK325" s="121"/>
      <c r="AL325" s="122"/>
      <c r="AM325" s="121"/>
      <c r="AN325" s="122"/>
      <c r="AO325" s="121"/>
      <c r="AP325" s="122"/>
      <c r="AQ325" s="123"/>
      <c r="AR325" s="122"/>
      <c r="AS325" s="125">
        <f t="shared" si="52"/>
        <v>0</v>
      </c>
    </row>
    <row r="326" spans="1:45" ht="16.149999999999999" customHeight="1" x14ac:dyDescent="0.25">
      <c r="A326" s="112">
        <f t="shared" si="53"/>
        <v>43718</v>
      </c>
      <c r="B326" s="113"/>
      <c r="C326" s="113"/>
      <c r="D326" s="113"/>
      <c r="E326" s="113"/>
      <c r="F326" s="113"/>
      <c r="G326" s="114"/>
      <c r="H326" s="114"/>
      <c r="I326" s="114"/>
      <c r="J326" s="115"/>
      <c r="K326" s="115"/>
      <c r="L326" s="115"/>
      <c r="M326" s="116"/>
      <c r="N326" s="117">
        <f t="shared" si="49"/>
        <v>0</v>
      </c>
      <c r="O326" s="113"/>
      <c r="P326" s="113"/>
      <c r="Q326" s="117">
        <f t="shared" si="50"/>
        <v>0</v>
      </c>
      <c r="R326" s="119"/>
      <c r="S326" s="119"/>
      <c r="T326" s="120">
        <f t="shared" si="51"/>
        <v>43718</v>
      </c>
      <c r="U326" s="121"/>
      <c r="V326" s="122"/>
      <c r="W326" s="121"/>
      <c r="X326" s="122"/>
      <c r="Y326" s="121"/>
      <c r="Z326" s="122"/>
      <c r="AA326" s="121"/>
      <c r="AB326" s="122"/>
      <c r="AC326" s="121"/>
      <c r="AD326" s="122"/>
      <c r="AE326" s="121"/>
      <c r="AF326" s="122"/>
      <c r="AG326" s="122"/>
      <c r="AH326" s="122"/>
      <c r="AI326" s="121"/>
      <c r="AJ326" s="122"/>
      <c r="AK326" s="121"/>
      <c r="AL326" s="122"/>
      <c r="AM326" s="121"/>
      <c r="AN326" s="122"/>
      <c r="AO326" s="121"/>
      <c r="AP326" s="122"/>
      <c r="AQ326" s="123"/>
      <c r="AR326" s="122"/>
      <c r="AS326" s="125">
        <f t="shared" si="52"/>
        <v>0</v>
      </c>
    </row>
    <row r="327" spans="1:45" ht="16.149999999999999" customHeight="1" x14ac:dyDescent="0.25">
      <c r="A327" s="112">
        <f t="shared" si="53"/>
        <v>43719</v>
      </c>
      <c r="B327" s="113"/>
      <c r="C327" s="113"/>
      <c r="D327" s="113"/>
      <c r="E327" s="113"/>
      <c r="F327" s="113"/>
      <c r="G327" s="114"/>
      <c r="H327" s="114"/>
      <c r="I327" s="114"/>
      <c r="J327" s="115"/>
      <c r="K327" s="115"/>
      <c r="L327" s="115"/>
      <c r="M327" s="116"/>
      <c r="N327" s="117">
        <f t="shared" si="49"/>
        <v>0</v>
      </c>
      <c r="O327" s="113"/>
      <c r="P327" s="113"/>
      <c r="Q327" s="117">
        <f t="shared" si="50"/>
        <v>0</v>
      </c>
      <c r="R327" s="119"/>
      <c r="S327" s="119"/>
      <c r="T327" s="120">
        <f t="shared" si="51"/>
        <v>43719</v>
      </c>
      <c r="U327" s="121"/>
      <c r="V327" s="122"/>
      <c r="W327" s="121"/>
      <c r="X327" s="122"/>
      <c r="Y327" s="121"/>
      <c r="Z327" s="122"/>
      <c r="AA327" s="121"/>
      <c r="AB327" s="122"/>
      <c r="AC327" s="121"/>
      <c r="AD327" s="122"/>
      <c r="AE327" s="121"/>
      <c r="AF327" s="122"/>
      <c r="AG327" s="124"/>
      <c r="AH327" s="122"/>
      <c r="AI327" s="121"/>
      <c r="AJ327" s="122"/>
      <c r="AK327" s="121"/>
      <c r="AL327" s="122"/>
      <c r="AM327" s="121"/>
      <c r="AN327" s="122"/>
      <c r="AO327" s="121"/>
      <c r="AP327" s="122"/>
      <c r="AQ327" s="123"/>
      <c r="AR327" s="122"/>
      <c r="AS327" s="125">
        <f t="shared" si="52"/>
        <v>0</v>
      </c>
    </row>
    <row r="328" spans="1:45" ht="16.149999999999999" customHeight="1" x14ac:dyDescent="0.25">
      <c r="A328" s="112">
        <f t="shared" si="53"/>
        <v>43720</v>
      </c>
      <c r="B328" s="113"/>
      <c r="C328" s="113"/>
      <c r="D328" s="113"/>
      <c r="E328" s="113"/>
      <c r="F328" s="113"/>
      <c r="G328" s="114"/>
      <c r="H328" s="114"/>
      <c r="I328" s="114"/>
      <c r="J328" s="115"/>
      <c r="K328" s="115"/>
      <c r="L328" s="115"/>
      <c r="M328" s="116"/>
      <c r="N328" s="117">
        <f t="shared" si="49"/>
        <v>0</v>
      </c>
      <c r="O328" s="113"/>
      <c r="P328" s="113"/>
      <c r="Q328" s="117">
        <f t="shared" si="50"/>
        <v>0</v>
      </c>
      <c r="R328" s="119"/>
      <c r="S328" s="119"/>
      <c r="T328" s="120">
        <f t="shared" si="51"/>
        <v>43720</v>
      </c>
      <c r="U328" s="121"/>
      <c r="V328" s="122"/>
      <c r="W328" s="121"/>
      <c r="X328" s="122"/>
      <c r="Y328" s="121"/>
      <c r="Z328" s="122"/>
      <c r="AA328" s="121"/>
      <c r="AB328" s="122"/>
      <c r="AC328" s="121"/>
      <c r="AD328" s="122"/>
      <c r="AE328" s="121"/>
      <c r="AF328" s="122"/>
      <c r="AG328" s="122"/>
      <c r="AH328" s="122"/>
      <c r="AI328" s="121"/>
      <c r="AJ328" s="122"/>
      <c r="AK328" s="121"/>
      <c r="AL328" s="122"/>
      <c r="AM328" s="121"/>
      <c r="AN328" s="122"/>
      <c r="AO328" s="121"/>
      <c r="AP328" s="122"/>
      <c r="AQ328" s="123"/>
      <c r="AR328" s="122"/>
      <c r="AS328" s="125">
        <f t="shared" si="52"/>
        <v>0</v>
      </c>
    </row>
    <row r="329" spans="1:45" ht="16.149999999999999" customHeight="1" x14ac:dyDescent="0.25">
      <c r="A329" s="112">
        <f t="shared" si="53"/>
        <v>43721</v>
      </c>
      <c r="B329" s="113"/>
      <c r="C329" s="113"/>
      <c r="D329" s="113"/>
      <c r="E329" s="113"/>
      <c r="F329" s="113"/>
      <c r="G329" s="114"/>
      <c r="H329" s="114"/>
      <c r="I329" s="114"/>
      <c r="J329" s="115"/>
      <c r="K329" s="115"/>
      <c r="L329" s="115"/>
      <c r="M329" s="116"/>
      <c r="N329" s="117">
        <f t="shared" si="49"/>
        <v>0</v>
      </c>
      <c r="O329" s="113"/>
      <c r="P329" s="113"/>
      <c r="Q329" s="117">
        <f t="shared" si="50"/>
        <v>0</v>
      </c>
      <c r="R329" s="119"/>
      <c r="S329" s="119"/>
      <c r="T329" s="120">
        <f t="shared" si="51"/>
        <v>43721</v>
      </c>
      <c r="U329" s="121"/>
      <c r="V329" s="122"/>
      <c r="W329" s="121"/>
      <c r="X329" s="122"/>
      <c r="Y329" s="121"/>
      <c r="Z329" s="122"/>
      <c r="AA329" s="121"/>
      <c r="AB329" s="122"/>
      <c r="AC329" s="121"/>
      <c r="AD329" s="122"/>
      <c r="AE329" s="121"/>
      <c r="AF329" s="122"/>
      <c r="AG329" s="122"/>
      <c r="AH329" s="122"/>
      <c r="AI329" s="121"/>
      <c r="AJ329" s="122"/>
      <c r="AK329" s="121"/>
      <c r="AL329" s="122"/>
      <c r="AM329" s="121"/>
      <c r="AN329" s="122"/>
      <c r="AO329" s="121"/>
      <c r="AP329" s="122"/>
      <c r="AQ329" s="123"/>
      <c r="AR329" s="122"/>
      <c r="AS329" s="125">
        <f t="shared" si="52"/>
        <v>0</v>
      </c>
    </row>
    <row r="330" spans="1:45" ht="16.149999999999999" customHeight="1" x14ac:dyDescent="0.25">
      <c r="A330" s="112">
        <f t="shared" si="53"/>
        <v>43722</v>
      </c>
      <c r="B330" s="113"/>
      <c r="C330" s="113"/>
      <c r="D330" s="113"/>
      <c r="E330" s="113"/>
      <c r="F330" s="113"/>
      <c r="G330" s="114"/>
      <c r="H330" s="114"/>
      <c r="I330" s="114"/>
      <c r="J330" s="115"/>
      <c r="K330" s="115"/>
      <c r="L330" s="115"/>
      <c r="M330" s="116"/>
      <c r="N330" s="117">
        <f t="shared" si="49"/>
        <v>0</v>
      </c>
      <c r="O330" s="113"/>
      <c r="P330" s="113"/>
      <c r="Q330" s="117">
        <f t="shared" si="50"/>
        <v>0</v>
      </c>
      <c r="R330" s="119"/>
      <c r="S330" s="119"/>
      <c r="T330" s="120">
        <f t="shared" si="51"/>
        <v>43722</v>
      </c>
      <c r="U330" s="121"/>
      <c r="V330" s="122"/>
      <c r="W330" s="121"/>
      <c r="X330" s="122"/>
      <c r="Y330" s="121"/>
      <c r="Z330" s="122"/>
      <c r="AA330" s="121"/>
      <c r="AB330" s="122"/>
      <c r="AC330" s="121"/>
      <c r="AD330" s="122"/>
      <c r="AE330" s="121"/>
      <c r="AF330" s="122"/>
      <c r="AG330" s="122"/>
      <c r="AH330" s="122"/>
      <c r="AI330" s="121"/>
      <c r="AJ330" s="122"/>
      <c r="AK330" s="121"/>
      <c r="AL330" s="122"/>
      <c r="AM330" s="121"/>
      <c r="AN330" s="122"/>
      <c r="AO330" s="121"/>
      <c r="AP330" s="122"/>
      <c r="AQ330" s="123"/>
      <c r="AR330" s="122"/>
      <c r="AS330" s="125">
        <f t="shared" si="52"/>
        <v>0</v>
      </c>
    </row>
    <row r="331" spans="1:45" ht="16.149999999999999" customHeight="1" x14ac:dyDescent="0.25">
      <c r="A331" s="112">
        <f t="shared" si="53"/>
        <v>43723</v>
      </c>
      <c r="B331" s="113"/>
      <c r="C331" s="113"/>
      <c r="D331" s="113"/>
      <c r="E331" s="113"/>
      <c r="F331" s="113"/>
      <c r="G331" s="114"/>
      <c r="H331" s="114"/>
      <c r="I331" s="114"/>
      <c r="J331" s="115"/>
      <c r="K331" s="115"/>
      <c r="L331" s="115"/>
      <c r="M331" s="116"/>
      <c r="N331" s="117">
        <f t="shared" si="49"/>
        <v>0</v>
      </c>
      <c r="O331" s="113"/>
      <c r="P331" s="113"/>
      <c r="Q331" s="117">
        <f t="shared" si="50"/>
        <v>0</v>
      </c>
      <c r="R331" s="119"/>
      <c r="S331" s="119"/>
      <c r="T331" s="120">
        <f t="shared" si="51"/>
        <v>43723</v>
      </c>
      <c r="U331" s="121"/>
      <c r="V331" s="122"/>
      <c r="W331" s="121"/>
      <c r="X331" s="122"/>
      <c r="Y331" s="121"/>
      <c r="Z331" s="122"/>
      <c r="AA331" s="121"/>
      <c r="AB331" s="122"/>
      <c r="AC331" s="121"/>
      <c r="AD331" s="122"/>
      <c r="AE331" s="121"/>
      <c r="AF331" s="122"/>
      <c r="AG331" s="122"/>
      <c r="AH331" s="122"/>
      <c r="AI331" s="121"/>
      <c r="AJ331" s="122"/>
      <c r="AK331" s="121"/>
      <c r="AL331" s="122"/>
      <c r="AM331" s="121"/>
      <c r="AN331" s="122"/>
      <c r="AO331" s="121"/>
      <c r="AP331" s="122"/>
      <c r="AQ331" s="123"/>
      <c r="AR331" s="122"/>
      <c r="AS331" s="125">
        <f t="shared" si="52"/>
        <v>0</v>
      </c>
    </row>
    <row r="332" spans="1:45" ht="16.149999999999999" customHeight="1" x14ac:dyDescent="0.25">
      <c r="A332" s="112">
        <f t="shared" si="53"/>
        <v>43724</v>
      </c>
      <c r="B332" s="113"/>
      <c r="C332" s="113"/>
      <c r="D332" s="113"/>
      <c r="E332" s="113"/>
      <c r="F332" s="113"/>
      <c r="G332" s="114"/>
      <c r="H332" s="114"/>
      <c r="I332" s="114"/>
      <c r="J332" s="115"/>
      <c r="K332" s="115"/>
      <c r="L332" s="115"/>
      <c r="M332" s="116"/>
      <c r="N332" s="117">
        <f t="shared" si="49"/>
        <v>0</v>
      </c>
      <c r="O332" s="113"/>
      <c r="P332" s="113"/>
      <c r="Q332" s="117">
        <f t="shared" si="50"/>
        <v>0</v>
      </c>
      <c r="R332" s="119"/>
      <c r="S332" s="119"/>
      <c r="T332" s="120">
        <f t="shared" si="51"/>
        <v>43724</v>
      </c>
      <c r="U332" s="121"/>
      <c r="V332" s="122"/>
      <c r="W332" s="121"/>
      <c r="X332" s="122"/>
      <c r="Y332" s="121"/>
      <c r="Z332" s="122"/>
      <c r="AA332" s="121"/>
      <c r="AB332" s="122"/>
      <c r="AC332" s="121"/>
      <c r="AD332" s="122"/>
      <c r="AE332" s="121"/>
      <c r="AF332" s="122"/>
      <c r="AG332" s="122"/>
      <c r="AH332" s="122"/>
      <c r="AI332" s="121"/>
      <c r="AJ332" s="122"/>
      <c r="AK332" s="121"/>
      <c r="AL332" s="122"/>
      <c r="AM332" s="121"/>
      <c r="AN332" s="122"/>
      <c r="AO332" s="121"/>
      <c r="AP332" s="122"/>
      <c r="AQ332" s="123"/>
      <c r="AR332" s="122"/>
      <c r="AS332" s="125">
        <f t="shared" si="52"/>
        <v>0</v>
      </c>
    </row>
    <row r="333" spans="1:45" ht="16.149999999999999" customHeight="1" x14ac:dyDescent="0.25">
      <c r="A333" s="112">
        <f t="shared" si="53"/>
        <v>43725</v>
      </c>
      <c r="B333" s="113"/>
      <c r="C333" s="113"/>
      <c r="D333" s="113"/>
      <c r="E333" s="113"/>
      <c r="F333" s="113"/>
      <c r="G333" s="114"/>
      <c r="H333" s="114"/>
      <c r="I333" s="114"/>
      <c r="J333" s="115"/>
      <c r="K333" s="115"/>
      <c r="L333" s="115"/>
      <c r="M333" s="116"/>
      <c r="N333" s="117">
        <f t="shared" si="49"/>
        <v>0</v>
      </c>
      <c r="O333" s="113"/>
      <c r="P333" s="113"/>
      <c r="Q333" s="117">
        <f t="shared" si="50"/>
        <v>0</v>
      </c>
      <c r="R333" s="119"/>
      <c r="S333" s="119"/>
      <c r="T333" s="120">
        <f t="shared" si="51"/>
        <v>43725</v>
      </c>
      <c r="U333" s="121"/>
      <c r="V333" s="122"/>
      <c r="W333" s="121"/>
      <c r="X333" s="122"/>
      <c r="Y333" s="121"/>
      <c r="Z333" s="122"/>
      <c r="AA333" s="121"/>
      <c r="AB333" s="122"/>
      <c r="AC333" s="121"/>
      <c r="AD333" s="122"/>
      <c r="AE333" s="121"/>
      <c r="AF333" s="122"/>
      <c r="AG333" s="122"/>
      <c r="AH333" s="122"/>
      <c r="AI333" s="121"/>
      <c r="AJ333" s="122"/>
      <c r="AK333" s="121"/>
      <c r="AL333" s="122"/>
      <c r="AM333" s="121"/>
      <c r="AN333" s="122"/>
      <c r="AO333" s="121"/>
      <c r="AP333" s="122"/>
      <c r="AQ333" s="123"/>
      <c r="AR333" s="122"/>
      <c r="AS333" s="125">
        <f t="shared" si="52"/>
        <v>0</v>
      </c>
    </row>
    <row r="334" spans="1:45" ht="16.149999999999999" customHeight="1" x14ac:dyDescent="0.25">
      <c r="A334" s="112">
        <f t="shared" si="53"/>
        <v>43726</v>
      </c>
      <c r="B334" s="113"/>
      <c r="C334" s="113"/>
      <c r="D334" s="113"/>
      <c r="E334" s="113"/>
      <c r="F334" s="113"/>
      <c r="G334" s="114"/>
      <c r="H334" s="114"/>
      <c r="I334" s="114"/>
      <c r="J334" s="115"/>
      <c r="K334" s="115"/>
      <c r="L334" s="115"/>
      <c r="M334" s="116"/>
      <c r="N334" s="117">
        <f t="shared" si="49"/>
        <v>0</v>
      </c>
      <c r="O334" s="113"/>
      <c r="P334" s="113"/>
      <c r="Q334" s="117">
        <f t="shared" si="50"/>
        <v>0</v>
      </c>
      <c r="R334" s="119"/>
      <c r="S334" s="119"/>
      <c r="T334" s="120">
        <f t="shared" si="51"/>
        <v>43726</v>
      </c>
      <c r="U334" s="121"/>
      <c r="V334" s="122"/>
      <c r="W334" s="121"/>
      <c r="X334" s="122"/>
      <c r="Y334" s="121"/>
      <c r="Z334" s="122"/>
      <c r="AA334" s="121"/>
      <c r="AB334" s="122"/>
      <c r="AC334" s="121"/>
      <c r="AD334" s="122"/>
      <c r="AE334" s="121"/>
      <c r="AF334" s="122"/>
      <c r="AG334" s="122"/>
      <c r="AH334" s="122"/>
      <c r="AI334" s="121"/>
      <c r="AJ334" s="122"/>
      <c r="AK334" s="121"/>
      <c r="AL334" s="122"/>
      <c r="AM334" s="121"/>
      <c r="AN334" s="122"/>
      <c r="AO334" s="121"/>
      <c r="AP334" s="122"/>
      <c r="AQ334" s="123"/>
      <c r="AR334" s="122"/>
      <c r="AS334" s="125">
        <f t="shared" si="52"/>
        <v>0</v>
      </c>
    </row>
    <row r="335" spans="1:45" ht="16.149999999999999" customHeight="1" x14ac:dyDescent="0.25">
      <c r="A335" s="112">
        <f t="shared" si="53"/>
        <v>43727</v>
      </c>
      <c r="B335" s="113"/>
      <c r="C335" s="113"/>
      <c r="D335" s="113"/>
      <c r="E335" s="113"/>
      <c r="F335" s="113"/>
      <c r="G335" s="114"/>
      <c r="H335" s="114"/>
      <c r="I335" s="114"/>
      <c r="J335" s="115"/>
      <c r="K335" s="115"/>
      <c r="L335" s="115"/>
      <c r="M335" s="116"/>
      <c r="N335" s="117">
        <f t="shared" si="49"/>
        <v>0</v>
      </c>
      <c r="O335" s="113"/>
      <c r="P335" s="113"/>
      <c r="Q335" s="117">
        <f t="shared" si="50"/>
        <v>0</v>
      </c>
      <c r="R335" s="119"/>
      <c r="S335" s="119"/>
      <c r="T335" s="120">
        <f t="shared" si="51"/>
        <v>43727</v>
      </c>
      <c r="U335" s="121"/>
      <c r="V335" s="122"/>
      <c r="W335" s="121"/>
      <c r="X335" s="122"/>
      <c r="Y335" s="121"/>
      <c r="Z335" s="122"/>
      <c r="AA335" s="121"/>
      <c r="AB335" s="122"/>
      <c r="AC335" s="121"/>
      <c r="AD335" s="122"/>
      <c r="AE335" s="121"/>
      <c r="AF335" s="122"/>
      <c r="AG335" s="122"/>
      <c r="AH335" s="122"/>
      <c r="AI335" s="121"/>
      <c r="AJ335" s="122"/>
      <c r="AK335" s="121"/>
      <c r="AL335" s="122"/>
      <c r="AM335" s="121"/>
      <c r="AN335" s="122"/>
      <c r="AO335" s="121"/>
      <c r="AP335" s="122"/>
      <c r="AQ335" s="123"/>
      <c r="AR335" s="122"/>
      <c r="AS335" s="125">
        <f t="shared" si="52"/>
        <v>0</v>
      </c>
    </row>
    <row r="336" spans="1:45" ht="16.149999999999999" customHeight="1" x14ac:dyDescent="0.25">
      <c r="A336" s="112">
        <f t="shared" si="53"/>
        <v>43728</v>
      </c>
      <c r="B336" s="113"/>
      <c r="C336" s="113"/>
      <c r="D336" s="113"/>
      <c r="E336" s="113"/>
      <c r="F336" s="113"/>
      <c r="G336" s="114"/>
      <c r="H336" s="114"/>
      <c r="I336" s="114"/>
      <c r="J336" s="115"/>
      <c r="K336" s="115"/>
      <c r="L336" s="115"/>
      <c r="M336" s="116"/>
      <c r="N336" s="117">
        <f t="shared" si="49"/>
        <v>0</v>
      </c>
      <c r="O336" s="113"/>
      <c r="P336" s="113"/>
      <c r="Q336" s="117">
        <f t="shared" si="50"/>
        <v>0</v>
      </c>
      <c r="R336" s="119"/>
      <c r="S336" s="119"/>
      <c r="T336" s="120">
        <f t="shared" si="51"/>
        <v>43728</v>
      </c>
      <c r="U336" s="121"/>
      <c r="V336" s="122"/>
      <c r="W336" s="123"/>
      <c r="X336" s="122"/>
      <c r="Y336" s="121"/>
      <c r="Z336" s="122"/>
      <c r="AA336" s="123"/>
      <c r="AB336" s="122"/>
      <c r="AC336" s="121"/>
      <c r="AD336" s="122"/>
      <c r="AE336" s="121"/>
      <c r="AF336" s="122"/>
      <c r="AG336" s="122"/>
      <c r="AH336" s="122"/>
      <c r="AI336" s="121"/>
      <c r="AJ336" s="122"/>
      <c r="AK336" s="123"/>
      <c r="AL336" s="122"/>
      <c r="AM336" s="121"/>
      <c r="AN336" s="122"/>
      <c r="AO336" s="123"/>
      <c r="AP336" s="122"/>
      <c r="AQ336" s="123"/>
      <c r="AR336" s="122"/>
      <c r="AS336" s="125">
        <f t="shared" si="52"/>
        <v>0</v>
      </c>
    </row>
    <row r="337" spans="1:45" ht="16.149999999999999" customHeight="1" x14ac:dyDescent="0.25">
      <c r="A337" s="112">
        <f t="shared" si="53"/>
        <v>43729</v>
      </c>
      <c r="B337" s="113"/>
      <c r="C337" s="113"/>
      <c r="D337" s="113"/>
      <c r="E337" s="113"/>
      <c r="F337" s="113"/>
      <c r="G337" s="114"/>
      <c r="H337" s="114"/>
      <c r="I337" s="114"/>
      <c r="J337" s="115"/>
      <c r="K337" s="115"/>
      <c r="L337" s="115"/>
      <c r="M337" s="116"/>
      <c r="N337" s="117">
        <f t="shared" si="49"/>
        <v>0</v>
      </c>
      <c r="O337" s="113"/>
      <c r="P337" s="113"/>
      <c r="Q337" s="117">
        <f t="shared" si="50"/>
        <v>0</v>
      </c>
      <c r="R337" s="119"/>
      <c r="S337" s="119"/>
      <c r="T337" s="120">
        <f t="shared" si="51"/>
        <v>43729</v>
      </c>
      <c r="U337" s="121"/>
      <c r="V337" s="122"/>
      <c r="W337" s="121"/>
      <c r="X337" s="122"/>
      <c r="Y337" s="121"/>
      <c r="Z337" s="122"/>
      <c r="AA337" s="121"/>
      <c r="AB337" s="122"/>
      <c r="AC337" s="121"/>
      <c r="AD337" s="122"/>
      <c r="AE337" s="121"/>
      <c r="AF337" s="122"/>
      <c r="AG337" s="122"/>
      <c r="AH337" s="122"/>
      <c r="AI337" s="121"/>
      <c r="AJ337" s="122"/>
      <c r="AK337" s="121"/>
      <c r="AL337" s="122"/>
      <c r="AM337" s="121"/>
      <c r="AN337" s="122"/>
      <c r="AO337" s="121"/>
      <c r="AP337" s="122"/>
      <c r="AQ337" s="123"/>
      <c r="AR337" s="122"/>
      <c r="AS337" s="125">
        <f t="shared" si="52"/>
        <v>0</v>
      </c>
    </row>
    <row r="338" spans="1:45" ht="16.149999999999999" customHeight="1" x14ac:dyDescent="0.25">
      <c r="A338" s="112">
        <f t="shared" si="53"/>
        <v>43730</v>
      </c>
      <c r="B338" s="113"/>
      <c r="C338" s="113"/>
      <c r="D338" s="113"/>
      <c r="E338" s="113"/>
      <c r="F338" s="113"/>
      <c r="G338" s="114"/>
      <c r="H338" s="114"/>
      <c r="I338" s="114"/>
      <c r="J338" s="115"/>
      <c r="K338" s="115"/>
      <c r="L338" s="115"/>
      <c r="M338" s="116"/>
      <c r="N338" s="117">
        <f t="shared" si="49"/>
        <v>0</v>
      </c>
      <c r="O338" s="113"/>
      <c r="P338" s="113"/>
      <c r="Q338" s="117">
        <f t="shared" si="50"/>
        <v>0</v>
      </c>
      <c r="R338" s="119"/>
      <c r="S338" s="119"/>
      <c r="T338" s="120">
        <f t="shared" si="51"/>
        <v>43730</v>
      </c>
      <c r="U338" s="121"/>
      <c r="V338" s="122"/>
      <c r="W338" s="121"/>
      <c r="X338" s="122"/>
      <c r="Y338" s="121"/>
      <c r="Z338" s="122"/>
      <c r="AA338" s="121"/>
      <c r="AB338" s="122"/>
      <c r="AC338" s="121"/>
      <c r="AD338" s="122"/>
      <c r="AE338" s="121"/>
      <c r="AF338" s="122"/>
      <c r="AG338" s="122"/>
      <c r="AH338" s="122"/>
      <c r="AI338" s="121"/>
      <c r="AJ338" s="122"/>
      <c r="AK338" s="121"/>
      <c r="AL338" s="122"/>
      <c r="AM338" s="121"/>
      <c r="AN338" s="122"/>
      <c r="AO338" s="121"/>
      <c r="AP338" s="122"/>
      <c r="AQ338" s="123"/>
      <c r="AR338" s="122"/>
      <c r="AS338" s="125">
        <f t="shared" si="52"/>
        <v>0</v>
      </c>
    </row>
    <row r="339" spans="1:45" ht="16.149999999999999" customHeight="1" x14ac:dyDescent="0.25">
      <c r="A339" s="112">
        <f t="shared" si="53"/>
        <v>43731</v>
      </c>
      <c r="B339" s="113"/>
      <c r="C339" s="113"/>
      <c r="D339" s="113"/>
      <c r="E339" s="113"/>
      <c r="F339" s="113"/>
      <c r="G339" s="114"/>
      <c r="H339" s="114"/>
      <c r="I339" s="114"/>
      <c r="J339" s="115"/>
      <c r="K339" s="115"/>
      <c r="L339" s="115"/>
      <c r="M339" s="116"/>
      <c r="N339" s="117">
        <f t="shared" si="49"/>
        <v>0</v>
      </c>
      <c r="O339" s="113"/>
      <c r="P339" s="113"/>
      <c r="Q339" s="117">
        <f t="shared" si="50"/>
        <v>0</v>
      </c>
      <c r="R339" s="119"/>
      <c r="S339" s="119"/>
      <c r="T339" s="120">
        <f t="shared" si="51"/>
        <v>43731</v>
      </c>
      <c r="U339" s="121"/>
      <c r="V339" s="122"/>
      <c r="W339" s="121"/>
      <c r="X339" s="122"/>
      <c r="Y339" s="121"/>
      <c r="Z339" s="122"/>
      <c r="AA339" s="121"/>
      <c r="AB339" s="122"/>
      <c r="AC339" s="121"/>
      <c r="AD339" s="122"/>
      <c r="AE339" s="121"/>
      <c r="AF339" s="122"/>
      <c r="AG339" s="122"/>
      <c r="AH339" s="122"/>
      <c r="AI339" s="121"/>
      <c r="AJ339" s="122"/>
      <c r="AK339" s="121"/>
      <c r="AL339" s="122"/>
      <c r="AM339" s="121"/>
      <c r="AN339" s="122"/>
      <c r="AO339" s="121"/>
      <c r="AP339" s="122"/>
      <c r="AQ339" s="123"/>
      <c r="AR339" s="122"/>
      <c r="AS339" s="125">
        <f t="shared" si="52"/>
        <v>0</v>
      </c>
    </row>
    <row r="340" spans="1:45" ht="16.149999999999999" customHeight="1" x14ac:dyDescent="0.25">
      <c r="A340" s="112">
        <f t="shared" si="53"/>
        <v>43732</v>
      </c>
      <c r="B340" s="113"/>
      <c r="C340" s="113"/>
      <c r="D340" s="113"/>
      <c r="E340" s="113"/>
      <c r="F340" s="113"/>
      <c r="G340" s="114"/>
      <c r="H340" s="114"/>
      <c r="I340" s="114"/>
      <c r="J340" s="115"/>
      <c r="K340" s="115"/>
      <c r="L340" s="115"/>
      <c r="M340" s="116"/>
      <c r="N340" s="117">
        <f t="shared" si="49"/>
        <v>0</v>
      </c>
      <c r="O340" s="113"/>
      <c r="P340" s="113"/>
      <c r="Q340" s="117">
        <f t="shared" si="50"/>
        <v>0</v>
      </c>
      <c r="R340" s="119"/>
      <c r="S340" s="119"/>
      <c r="T340" s="120">
        <f t="shared" si="51"/>
        <v>43732</v>
      </c>
      <c r="U340" s="121"/>
      <c r="V340" s="122"/>
      <c r="W340" s="121"/>
      <c r="X340" s="122"/>
      <c r="Y340" s="121"/>
      <c r="Z340" s="122"/>
      <c r="AA340" s="121"/>
      <c r="AB340" s="122"/>
      <c r="AC340" s="121"/>
      <c r="AD340" s="122"/>
      <c r="AE340" s="121"/>
      <c r="AF340" s="122"/>
      <c r="AG340" s="122"/>
      <c r="AH340" s="122"/>
      <c r="AI340" s="121"/>
      <c r="AJ340" s="122"/>
      <c r="AK340" s="121"/>
      <c r="AL340" s="122"/>
      <c r="AM340" s="121"/>
      <c r="AN340" s="122"/>
      <c r="AO340" s="121"/>
      <c r="AP340" s="122"/>
      <c r="AQ340" s="123"/>
      <c r="AR340" s="122"/>
      <c r="AS340" s="125">
        <f t="shared" si="52"/>
        <v>0</v>
      </c>
    </row>
    <row r="341" spans="1:45" ht="16.149999999999999" customHeight="1" x14ac:dyDescent="0.25">
      <c r="A341" s="112">
        <f t="shared" si="53"/>
        <v>43733</v>
      </c>
      <c r="B341" s="113"/>
      <c r="C341" s="113"/>
      <c r="D341" s="113"/>
      <c r="E341" s="113"/>
      <c r="F341" s="113"/>
      <c r="G341" s="114"/>
      <c r="H341" s="114"/>
      <c r="I341" s="114"/>
      <c r="J341" s="115"/>
      <c r="K341" s="115"/>
      <c r="L341" s="115"/>
      <c r="M341" s="116"/>
      <c r="N341" s="117">
        <f t="shared" si="49"/>
        <v>0</v>
      </c>
      <c r="O341" s="113"/>
      <c r="P341" s="113"/>
      <c r="Q341" s="117">
        <f t="shared" si="50"/>
        <v>0</v>
      </c>
      <c r="R341" s="119"/>
      <c r="S341" s="119"/>
      <c r="T341" s="120">
        <f t="shared" si="51"/>
        <v>43733</v>
      </c>
      <c r="U341" s="121"/>
      <c r="V341" s="122"/>
      <c r="W341" s="121"/>
      <c r="X341" s="122"/>
      <c r="Y341" s="121"/>
      <c r="Z341" s="122"/>
      <c r="AA341" s="121"/>
      <c r="AB341" s="122"/>
      <c r="AC341" s="121"/>
      <c r="AD341" s="122"/>
      <c r="AE341" s="121"/>
      <c r="AF341" s="122"/>
      <c r="AG341" s="122"/>
      <c r="AH341" s="122"/>
      <c r="AI341" s="121"/>
      <c r="AJ341" s="122"/>
      <c r="AK341" s="121"/>
      <c r="AL341" s="122"/>
      <c r="AM341" s="121"/>
      <c r="AN341" s="122"/>
      <c r="AO341" s="121"/>
      <c r="AP341" s="122"/>
      <c r="AQ341" s="123"/>
      <c r="AR341" s="122"/>
      <c r="AS341" s="125">
        <f t="shared" si="52"/>
        <v>0</v>
      </c>
    </row>
    <row r="342" spans="1:45" ht="16.149999999999999" customHeight="1" x14ac:dyDescent="0.25">
      <c r="A342" s="112">
        <f t="shared" si="53"/>
        <v>43734</v>
      </c>
      <c r="B342" s="113"/>
      <c r="C342" s="113"/>
      <c r="D342" s="113"/>
      <c r="E342" s="113"/>
      <c r="F342" s="113"/>
      <c r="G342" s="114"/>
      <c r="H342" s="114"/>
      <c r="I342" s="114"/>
      <c r="J342" s="115"/>
      <c r="K342" s="115"/>
      <c r="L342" s="115"/>
      <c r="M342" s="116"/>
      <c r="N342" s="117">
        <f t="shared" si="49"/>
        <v>0</v>
      </c>
      <c r="O342" s="113"/>
      <c r="P342" s="113"/>
      <c r="Q342" s="117">
        <f t="shared" si="50"/>
        <v>0</v>
      </c>
      <c r="R342" s="119"/>
      <c r="S342" s="119"/>
      <c r="T342" s="120">
        <f t="shared" si="51"/>
        <v>43734</v>
      </c>
      <c r="U342" s="121"/>
      <c r="V342" s="122"/>
      <c r="W342" s="121"/>
      <c r="X342" s="122"/>
      <c r="Y342" s="121"/>
      <c r="Z342" s="122"/>
      <c r="AA342" s="121"/>
      <c r="AB342" s="122"/>
      <c r="AC342" s="121"/>
      <c r="AD342" s="122"/>
      <c r="AE342" s="121"/>
      <c r="AF342" s="122"/>
      <c r="AG342" s="122"/>
      <c r="AH342" s="122"/>
      <c r="AI342" s="121"/>
      <c r="AJ342" s="122"/>
      <c r="AK342" s="121"/>
      <c r="AL342" s="122"/>
      <c r="AM342" s="121"/>
      <c r="AN342" s="122"/>
      <c r="AO342" s="121"/>
      <c r="AP342" s="122"/>
      <c r="AQ342" s="123"/>
      <c r="AR342" s="122"/>
      <c r="AS342" s="125">
        <f t="shared" si="52"/>
        <v>0</v>
      </c>
    </row>
    <row r="343" spans="1:45" ht="16.149999999999999" customHeight="1" x14ac:dyDescent="0.25">
      <c r="A343" s="112">
        <f t="shared" si="53"/>
        <v>43735</v>
      </c>
      <c r="B343" s="113"/>
      <c r="C343" s="113"/>
      <c r="D343" s="113"/>
      <c r="E343" s="113"/>
      <c r="F343" s="113"/>
      <c r="G343" s="114"/>
      <c r="H343" s="114"/>
      <c r="I343" s="114"/>
      <c r="J343" s="115"/>
      <c r="K343" s="115"/>
      <c r="L343" s="115"/>
      <c r="M343" s="116"/>
      <c r="N343" s="117">
        <f t="shared" si="49"/>
        <v>0</v>
      </c>
      <c r="O343" s="113"/>
      <c r="P343" s="113"/>
      <c r="Q343" s="117">
        <f t="shared" si="50"/>
        <v>0</v>
      </c>
      <c r="R343" s="119"/>
      <c r="S343" s="119"/>
      <c r="T343" s="120">
        <f t="shared" si="51"/>
        <v>43735</v>
      </c>
      <c r="U343" s="121"/>
      <c r="V343" s="122"/>
      <c r="W343" s="121"/>
      <c r="X343" s="122"/>
      <c r="Y343" s="121"/>
      <c r="Z343" s="122"/>
      <c r="AA343" s="121"/>
      <c r="AB343" s="122"/>
      <c r="AC343" s="121"/>
      <c r="AD343" s="122"/>
      <c r="AE343" s="123"/>
      <c r="AF343" s="122"/>
      <c r="AG343" s="122"/>
      <c r="AH343" s="122"/>
      <c r="AI343" s="121"/>
      <c r="AJ343" s="122"/>
      <c r="AK343" s="121"/>
      <c r="AL343" s="122"/>
      <c r="AM343" s="121"/>
      <c r="AN343" s="122"/>
      <c r="AO343" s="121"/>
      <c r="AP343" s="122"/>
      <c r="AQ343" s="123"/>
      <c r="AR343" s="122"/>
      <c r="AS343" s="125">
        <f t="shared" si="52"/>
        <v>0</v>
      </c>
    </row>
    <row r="344" spans="1:45" ht="16.149999999999999" customHeight="1" x14ac:dyDescent="0.25">
      <c r="A344" s="112">
        <f t="shared" si="53"/>
        <v>43736</v>
      </c>
      <c r="B344" s="113"/>
      <c r="C344" s="113"/>
      <c r="D344" s="113"/>
      <c r="E344" s="113"/>
      <c r="F344" s="113"/>
      <c r="G344" s="114"/>
      <c r="H344" s="114"/>
      <c r="I344" s="114"/>
      <c r="J344" s="115"/>
      <c r="K344" s="115"/>
      <c r="L344" s="115"/>
      <c r="M344" s="116"/>
      <c r="N344" s="117">
        <f t="shared" si="49"/>
        <v>0</v>
      </c>
      <c r="O344" s="113"/>
      <c r="P344" s="113"/>
      <c r="Q344" s="117">
        <f t="shared" si="50"/>
        <v>0</v>
      </c>
      <c r="R344" s="119"/>
      <c r="S344" s="119"/>
      <c r="T344" s="120">
        <f t="shared" si="51"/>
        <v>43736</v>
      </c>
      <c r="U344" s="121"/>
      <c r="V344" s="122"/>
      <c r="W344" s="121"/>
      <c r="X344" s="122"/>
      <c r="Y344" s="121"/>
      <c r="Z344" s="122"/>
      <c r="AA344" s="121"/>
      <c r="AB344" s="122"/>
      <c r="AC344" s="121"/>
      <c r="AD344" s="122"/>
      <c r="AE344" s="123"/>
      <c r="AF344" s="122"/>
      <c r="AG344" s="122"/>
      <c r="AH344" s="122"/>
      <c r="AI344" s="121"/>
      <c r="AJ344" s="122"/>
      <c r="AK344" s="121"/>
      <c r="AL344" s="122"/>
      <c r="AM344" s="121"/>
      <c r="AN344" s="122"/>
      <c r="AO344" s="121"/>
      <c r="AP344" s="122"/>
      <c r="AQ344" s="123"/>
      <c r="AR344" s="122"/>
      <c r="AS344" s="125">
        <f t="shared" si="52"/>
        <v>0</v>
      </c>
    </row>
    <row r="345" spans="1:45" ht="16.149999999999999" customHeight="1" x14ac:dyDescent="0.25">
      <c r="A345" s="112">
        <f t="shared" si="53"/>
        <v>43737</v>
      </c>
      <c r="B345" s="113"/>
      <c r="C345" s="113"/>
      <c r="D345" s="113"/>
      <c r="E345" s="113"/>
      <c r="F345" s="113"/>
      <c r="G345" s="114"/>
      <c r="H345" s="114"/>
      <c r="I345" s="114"/>
      <c r="J345" s="115"/>
      <c r="K345" s="115"/>
      <c r="L345" s="115"/>
      <c r="M345" s="116"/>
      <c r="N345" s="117">
        <f t="shared" si="49"/>
        <v>0</v>
      </c>
      <c r="O345" s="113"/>
      <c r="P345" s="113"/>
      <c r="Q345" s="117">
        <f t="shared" si="50"/>
        <v>0</v>
      </c>
      <c r="R345" s="119"/>
      <c r="S345" s="119"/>
      <c r="T345" s="120">
        <f t="shared" si="51"/>
        <v>43737</v>
      </c>
      <c r="U345" s="121"/>
      <c r="V345" s="122"/>
      <c r="W345" s="121"/>
      <c r="X345" s="122"/>
      <c r="Y345" s="121"/>
      <c r="Z345" s="122"/>
      <c r="AA345" s="121"/>
      <c r="AB345" s="122"/>
      <c r="AC345" s="121"/>
      <c r="AD345" s="122"/>
      <c r="AE345" s="123"/>
      <c r="AF345" s="122"/>
      <c r="AG345" s="122"/>
      <c r="AH345" s="122"/>
      <c r="AI345" s="121"/>
      <c r="AJ345" s="122"/>
      <c r="AK345" s="121"/>
      <c r="AL345" s="122"/>
      <c r="AM345" s="121"/>
      <c r="AN345" s="122"/>
      <c r="AO345" s="123"/>
      <c r="AP345" s="122"/>
      <c r="AQ345" s="123"/>
      <c r="AR345" s="122"/>
      <c r="AS345" s="125">
        <f t="shared" si="52"/>
        <v>0</v>
      </c>
    </row>
    <row r="346" spans="1:45" ht="16.149999999999999" customHeight="1" x14ac:dyDescent="0.25">
      <c r="A346" s="112">
        <f t="shared" si="53"/>
        <v>43738</v>
      </c>
      <c r="B346" s="113"/>
      <c r="C346" s="113"/>
      <c r="D346" s="113"/>
      <c r="E346" s="113"/>
      <c r="F346" s="113"/>
      <c r="G346" s="114"/>
      <c r="H346" s="114"/>
      <c r="I346" s="114"/>
      <c r="J346" s="115"/>
      <c r="K346" s="115"/>
      <c r="L346" s="115"/>
      <c r="M346" s="116"/>
      <c r="N346" s="117">
        <f t="shared" si="49"/>
        <v>0</v>
      </c>
      <c r="O346" s="113"/>
      <c r="P346" s="113"/>
      <c r="Q346" s="117">
        <f t="shared" si="50"/>
        <v>0</v>
      </c>
      <c r="R346" s="119"/>
      <c r="S346" s="119"/>
      <c r="T346" s="120">
        <f t="shared" si="51"/>
        <v>43738</v>
      </c>
      <c r="U346" s="121"/>
      <c r="V346" s="122"/>
      <c r="W346" s="123"/>
      <c r="X346" s="122"/>
      <c r="Y346" s="121"/>
      <c r="Z346" s="122"/>
      <c r="AA346" s="123"/>
      <c r="AB346" s="122"/>
      <c r="AC346" s="121"/>
      <c r="AD346" s="122"/>
      <c r="AE346" s="123"/>
      <c r="AF346" s="122"/>
      <c r="AG346" s="122"/>
      <c r="AH346" s="122"/>
      <c r="AI346" s="121"/>
      <c r="AJ346" s="122"/>
      <c r="AK346" s="123"/>
      <c r="AL346" s="122"/>
      <c r="AM346" s="123"/>
      <c r="AN346" s="122"/>
      <c r="AO346" s="123"/>
      <c r="AP346" s="122"/>
      <c r="AQ346" s="123"/>
      <c r="AR346" s="122"/>
      <c r="AS346" s="125">
        <f t="shared" si="52"/>
        <v>0</v>
      </c>
    </row>
    <row r="347" spans="1:45" ht="16.149999999999999" customHeight="1" x14ac:dyDescent="0.25">
      <c r="A347" s="138"/>
      <c r="B347" s="125"/>
      <c r="C347" s="125"/>
      <c r="D347" s="125"/>
      <c r="E347" s="125"/>
      <c r="F347" s="125"/>
      <c r="G347" s="155"/>
      <c r="H347" s="155"/>
      <c r="I347" s="155"/>
      <c r="J347" s="156"/>
      <c r="K347" s="156"/>
      <c r="L347" s="156"/>
      <c r="M347" s="157"/>
      <c r="N347" s="158"/>
      <c r="O347" s="125"/>
      <c r="P347" s="125"/>
      <c r="Q347" s="158"/>
      <c r="R347" s="125"/>
      <c r="S347" s="125"/>
      <c r="T347" s="120"/>
      <c r="U347" s="121"/>
      <c r="V347" s="122"/>
      <c r="W347" s="121"/>
      <c r="X347" s="122"/>
      <c r="Y347" s="121"/>
      <c r="Z347" s="122"/>
      <c r="AA347" s="121"/>
      <c r="AB347" s="122"/>
      <c r="AC347" s="121"/>
      <c r="AD347" s="122"/>
      <c r="AE347" s="121"/>
      <c r="AF347" s="122"/>
      <c r="AG347" s="122"/>
      <c r="AH347" s="122"/>
      <c r="AI347" s="121"/>
      <c r="AJ347" s="122"/>
      <c r="AK347" s="121"/>
      <c r="AL347" s="122"/>
      <c r="AM347" s="121"/>
      <c r="AN347" s="122"/>
      <c r="AO347" s="121"/>
      <c r="AP347" s="122"/>
      <c r="AQ347" s="123"/>
      <c r="AR347" s="122"/>
      <c r="AS347" s="125">
        <f t="shared" si="52"/>
        <v>0</v>
      </c>
    </row>
    <row r="348" spans="1:45" x14ac:dyDescent="0.25">
      <c r="B348" s="128">
        <f t="shared" ref="B348:S348" si="54">SUM(B317:B347)</f>
        <v>0</v>
      </c>
      <c r="C348" s="128">
        <f t="shared" si="54"/>
        <v>0</v>
      </c>
      <c r="D348" s="128">
        <f t="shared" si="54"/>
        <v>0</v>
      </c>
      <c r="E348" s="128">
        <f t="shared" si="54"/>
        <v>0</v>
      </c>
      <c r="F348" s="128">
        <f t="shared" si="54"/>
        <v>0</v>
      </c>
      <c r="G348" s="128">
        <f t="shared" si="54"/>
        <v>0</v>
      </c>
      <c r="H348" s="128">
        <f t="shared" si="54"/>
        <v>0</v>
      </c>
      <c r="I348" s="128">
        <f t="shared" si="54"/>
        <v>0</v>
      </c>
      <c r="J348" s="71">
        <f t="shared" si="54"/>
        <v>0</v>
      </c>
      <c r="K348" s="128">
        <f t="shared" si="54"/>
        <v>0</v>
      </c>
      <c r="L348" s="128">
        <f t="shared" si="54"/>
        <v>0</v>
      </c>
      <c r="M348" s="128">
        <f t="shared" si="54"/>
        <v>0</v>
      </c>
      <c r="N348" s="128">
        <f t="shared" si="54"/>
        <v>0</v>
      </c>
      <c r="O348" s="128">
        <f t="shared" si="54"/>
        <v>0</v>
      </c>
      <c r="P348" s="128">
        <f t="shared" si="54"/>
        <v>0</v>
      </c>
      <c r="Q348" s="128">
        <f t="shared" si="54"/>
        <v>0</v>
      </c>
      <c r="R348" s="128">
        <f t="shared" si="54"/>
        <v>0</v>
      </c>
      <c r="S348" s="128">
        <f t="shared" si="54"/>
        <v>0</v>
      </c>
      <c r="U348" s="141"/>
      <c r="V348" s="141">
        <f>SUM(V317:V347)</f>
        <v>0</v>
      </c>
      <c r="W348" s="141"/>
      <c r="X348" s="141">
        <f>SUM(X317:X347)</f>
        <v>0</v>
      </c>
      <c r="Y348" s="141"/>
      <c r="Z348" s="141">
        <f>SUM(Z317:Z347)</f>
        <v>0</v>
      </c>
      <c r="AA348" s="141"/>
      <c r="AB348" s="141">
        <f>SUM(AB317:AB347)</f>
        <v>0</v>
      </c>
      <c r="AC348" s="141"/>
      <c r="AD348" s="141">
        <f>SUM(AD317:AD347)</f>
        <v>0</v>
      </c>
      <c r="AE348" s="141"/>
      <c r="AF348" s="141">
        <f>SUM(AF317:AF347)</f>
        <v>0</v>
      </c>
      <c r="AG348" s="141"/>
      <c r="AH348" s="141"/>
      <c r="AI348" s="141"/>
      <c r="AJ348" s="141">
        <f>SUM(AJ317:AJ347)</f>
        <v>0</v>
      </c>
      <c r="AL348" s="141">
        <f>SUM(AL317:AL347)</f>
        <v>0</v>
      </c>
      <c r="AM348" s="141"/>
      <c r="AN348" s="141">
        <f>SUM(AN317:AN347)</f>
        <v>0</v>
      </c>
      <c r="AO348" s="141"/>
      <c r="AP348" s="141">
        <f>SUM(AP317:AP347)</f>
        <v>0</v>
      </c>
      <c r="AQ348" s="141"/>
      <c r="AR348" s="141">
        <f>SUM(AR317:AR347)</f>
        <v>0</v>
      </c>
      <c r="AS348" s="141">
        <f>SUM(AS317:AS347)</f>
        <v>0</v>
      </c>
    </row>
    <row r="349" spans="1:45" x14ac:dyDescent="0.25">
      <c r="N349" s="130"/>
      <c r="Q349" s="130"/>
    </row>
    <row r="350" spans="1:45" x14ac:dyDescent="0.25">
      <c r="C350" s="131"/>
      <c r="F350" s="131"/>
      <c r="I350" s="132"/>
    </row>
    <row r="351" spans="1:45" x14ac:dyDescent="0.25">
      <c r="I351" s="132"/>
    </row>
    <row r="353" spans="1:45" ht="16.149999999999999" customHeight="1" x14ac:dyDescent="0.25">
      <c r="A353" s="562" t="s">
        <v>45</v>
      </c>
      <c r="B353" s="563"/>
      <c r="C353" s="563"/>
      <c r="D353" s="563"/>
      <c r="E353" s="563"/>
      <c r="F353" s="563"/>
      <c r="G353" s="563"/>
      <c r="H353" s="563"/>
      <c r="I353" s="563"/>
      <c r="J353" s="564"/>
      <c r="K353" s="564"/>
      <c r="L353" s="564"/>
      <c r="M353" s="80"/>
      <c r="N353" s="79"/>
      <c r="O353" s="565"/>
      <c r="P353" s="560"/>
      <c r="Q353" s="560"/>
      <c r="R353" s="560"/>
      <c r="S353" s="560"/>
      <c r="U353" s="559" t="str">
        <f>A353</f>
        <v>OCTOBRE 2019</v>
      </c>
      <c r="V353" s="560"/>
      <c r="W353" s="560"/>
      <c r="X353" s="560"/>
      <c r="Y353" s="560"/>
      <c r="Z353" s="560"/>
      <c r="AA353" s="560"/>
      <c r="AB353" s="559" t="str">
        <f>A353</f>
        <v>OCTOBRE 2019</v>
      </c>
      <c r="AC353" s="560"/>
      <c r="AD353" s="560"/>
      <c r="AE353" s="560"/>
      <c r="AF353" s="560"/>
      <c r="AG353" s="560"/>
      <c r="AH353" s="560"/>
      <c r="AI353" s="560"/>
      <c r="AJ353" s="560"/>
      <c r="AK353" s="559" t="str">
        <f>A353</f>
        <v>OCTOBRE 2019</v>
      </c>
      <c r="AL353" s="560"/>
      <c r="AM353" s="560"/>
      <c r="AN353" s="560"/>
      <c r="AO353" s="560"/>
      <c r="AP353" s="560"/>
      <c r="AQ353" s="560"/>
    </row>
    <row r="354" spans="1:45" ht="16.149999999999999" customHeight="1" x14ac:dyDescent="0.25">
      <c r="A354" s="81"/>
      <c r="B354" s="81"/>
      <c r="C354" s="81"/>
      <c r="D354" s="81"/>
      <c r="E354" s="81"/>
      <c r="F354" s="81"/>
      <c r="G354" s="81"/>
      <c r="H354" s="81"/>
      <c r="I354" s="554"/>
      <c r="J354" s="554"/>
      <c r="K354" s="554"/>
      <c r="L354" s="554"/>
      <c r="M354" s="133"/>
      <c r="N354" s="134"/>
      <c r="O354" s="135"/>
      <c r="P354" s="134"/>
      <c r="Q354" s="134"/>
      <c r="R354" s="553" t="s">
        <v>2</v>
      </c>
      <c r="S354" s="554"/>
      <c r="T354" s="135"/>
      <c r="U354" s="549" t="str">
        <f>U3</f>
        <v>Agedi</v>
      </c>
      <c r="V354" s="550"/>
      <c r="W354" s="549" t="str">
        <f>W3</f>
        <v>Saf</v>
      </c>
      <c r="X354" s="550"/>
      <c r="Y354" s="549" t="str">
        <f>Y3</f>
        <v>Midi Libre</v>
      </c>
      <c r="Z354" s="550"/>
      <c r="AA354" s="549" t="str">
        <f>AA3</f>
        <v>Loto</v>
      </c>
      <c r="AB354" s="550"/>
      <c r="AC354" s="555" t="str">
        <f>AC3</f>
        <v>Altadis</v>
      </c>
      <c r="AD354" s="556"/>
      <c r="AE354" s="549" t="str">
        <f>AE3</f>
        <v>Crédit agricole</v>
      </c>
      <c r="AF354" s="550"/>
      <c r="AG354" s="555" t="s">
        <v>10</v>
      </c>
      <c r="AH354" s="556"/>
      <c r="AI354" s="555" t="str">
        <f>AI3</f>
        <v>charges locatives</v>
      </c>
      <c r="AJ354" s="556"/>
      <c r="AK354" s="555" t="str">
        <f>AK3</f>
        <v>Poste TCN TF PVA</v>
      </c>
      <c r="AL354" s="556"/>
      <c r="AM354" s="549" t="str">
        <f>AM3</f>
        <v>GSA/NVX FR</v>
      </c>
      <c r="AN354" s="550"/>
      <c r="AO354" s="549" t="str">
        <f>AO3</f>
        <v>Charge</v>
      </c>
      <c r="AP354" s="550"/>
      <c r="AQ354" s="549" t="str">
        <f>AQ3</f>
        <v>Divers</v>
      </c>
      <c r="AR354" s="550"/>
      <c r="AS354" s="83" t="s">
        <v>16</v>
      </c>
    </row>
    <row r="355" spans="1:45" ht="16.149999999999999" customHeight="1" x14ac:dyDescent="0.25">
      <c r="A355" s="84"/>
      <c r="B355" s="85" t="s">
        <v>17</v>
      </c>
      <c r="C355" s="86" t="s">
        <v>18</v>
      </c>
      <c r="D355" s="86" t="s">
        <v>19</v>
      </c>
      <c r="E355" s="87" t="s">
        <v>20</v>
      </c>
      <c r="F355" s="87" t="s">
        <v>21</v>
      </c>
      <c r="G355" s="86" t="s">
        <v>22</v>
      </c>
      <c r="H355" s="86" t="s">
        <v>23</v>
      </c>
      <c r="I355" s="557" t="s">
        <v>24</v>
      </c>
      <c r="J355" s="558"/>
      <c r="K355" s="88" t="s">
        <v>25</v>
      </c>
      <c r="L355" s="88" t="s">
        <v>26</v>
      </c>
      <c r="M355" s="89" t="s">
        <v>27</v>
      </c>
      <c r="N355" s="90" t="s">
        <v>28</v>
      </c>
      <c r="O355" s="90" t="s">
        <v>29</v>
      </c>
      <c r="P355" s="90" t="s">
        <v>30</v>
      </c>
      <c r="Q355" s="91" t="s">
        <v>16</v>
      </c>
      <c r="R355" s="85" t="s">
        <v>32</v>
      </c>
      <c r="S355" s="91" t="s">
        <v>33</v>
      </c>
      <c r="T355" s="136"/>
      <c r="U355" s="93" t="s">
        <v>34</v>
      </c>
      <c r="V355" s="94"/>
      <c r="W355" s="95" t="s">
        <v>34</v>
      </c>
      <c r="X355" s="96"/>
      <c r="Y355" s="95" t="s">
        <v>34</v>
      </c>
      <c r="Z355" s="96"/>
      <c r="AA355" s="95" t="s">
        <v>34</v>
      </c>
      <c r="AB355" s="96"/>
      <c r="AC355" s="95" t="s">
        <v>34</v>
      </c>
      <c r="AD355" s="96"/>
      <c r="AE355" s="95" t="s">
        <v>34</v>
      </c>
      <c r="AF355" s="96"/>
      <c r="AG355" s="95" t="s">
        <v>34</v>
      </c>
      <c r="AH355" s="94"/>
      <c r="AI355" s="95" t="s">
        <v>34</v>
      </c>
      <c r="AJ355" s="96"/>
      <c r="AK355" s="98" t="s">
        <v>34</v>
      </c>
      <c r="AL355" s="94"/>
      <c r="AM355" s="95" t="s">
        <v>34</v>
      </c>
      <c r="AN355" s="94"/>
      <c r="AO355" s="95" t="s">
        <v>34</v>
      </c>
      <c r="AP355" s="94"/>
      <c r="AQ355" s="95" t="s">
        <v>34</v>
      </c>
      <c r="AR355" s="94"/>
      <c r="AS355" s="159"/>
    </row>
    <row r="356" spans="1:45" ht="16.149999999999999" customHeight="1" x14ac:dyDescent="0.25">
      <c r="A356" s="112">
        <f>A346+1</f>
        <v>43739</v>
      </c>
      <c r="B356" s="113"/>
      <c r="C356" s="113"/>
      <c r="D356" s="113"/>
      <c r="E356" s="113"/>
      <c r="F356" s="113"/>
      <c r="G356" s="114"/>
      <c r="H356" s="114"/>
      <c r="I356" s="114"/>
      <c r="J356" s="115"/>
      <c r="K356" s="115"/>
      <c r="L356" s="115"/>
      <c r="M356" s="116"/>
      <c r="N356" s="117">
        <f t="shared" ref="N356:N386" si="55">B356+C356+D356+F356+G356+H356+I356+K356-L356+M356+E356</f>
        <v>0</v>
      </c>
      <c r="O356" s="113"/>
      <c r="P356" s="113"/>
      <c r="Q356" s="117">
        <f t="shared" ref="Q356:Q386" si="56">N356+O356-P356</f>
        <v>0</v>
      </c>
      <c r="R356" s="119"/>
      <c r="S356" s="119"/>
      <c r="T356" s="120">
        <f t="shared" ref="T356:T386" si="57">A356</f>
        <v>43739</v>
      </c>
      <c r="U356" s="121"/>
      <c r="V356" s="122"/>
      <c r="W356" s="123"/>
      <c r="X356" s="122"/>
      <c r="Y356" s="123"/>
      <c r="Z356" s="122"/>
      <c r="AA356" s="123"/>
      <c r="AB356" s="122"/>
      <c r="AC356" s="123"/>
      <c r="AD356" s="122"/>
      <c r="AE356" s="123"/>
      <c r="AF356" s="122"/>
      <c r="AG356" s="124"/>
      <c r="AH356" s="122"/>
      <c r="AI356" s="123"/>
      <c r="AJ356" s="122"/>
      <c r="AK356" s="124"/>
      <c r="AL356" s="122"/>
      <c r="AM356" s="123"/>
      <c r="AN356" s="122"/>
      <c r="AO356" s="123"/>
      <c r="AP356" s="122"/>
      <c r="AQ356" s="123"/>
      <c r="AR356" s="122"/>
      <c r="AS356" s="125">
        <f t="shared" ref="AS356:AS386" si="58">V356+X356+Z356+AB356+AD356+AF356+AJ356+AL356+AN356+AP356+AR356+AH356</f>
        <v>0</v>
      </c>
    </row>
    <row r="357" spans="1:45" ht="16.149999999999999" customHeight="1" x14ac:dyDescent="0.25">
      <c r="A357" s="112">
        <f t="shared" ref="A357:A386" si="59">A356+1</f>
        <v>43740</v>
      </c>
      <c r="B357" s="113"/>
      <c r="C357" s="113"/>
      <c r="D357" s="113"/>
      <c r="E357" s="113"/>
      <c r="F357" s="113"/>
      <c r="G357" s="114"/>
      <c r="H357" s="114"/>
      <c r="I357" s="114"/>
      <c r="J357" s="115"/>
      <c r="K357" s="115"/>
      <c r="L357" s="115"/>
      <c r="M357" s="116"/>
      <c r="N357" s="117">
        <f t="shared" si="55"/>
        <v>0</v>
      </c>
      <c r="O357" s="113"/>
      <c r="P357" s="113"/>
      <c r="Q357" s="117">
        <f t="shared" si="56"/>
        <v>0</v>
      </c>
      <c r="R357" s="119"/>
      <c r="S357" s="119"/>
      <c r="T357" s="120">
        <f t="shared" si="57"/>
        <v>43740</v>
      </c>
      <c r="U357" s="121"/>
      <c r="V357" s="122"/>
      <c r="W357" s="123"/>
      <c r="X357" s="122"/>
      <c r="Y357" s="121"/>
      <c r="Z357" s="122"/>
      <c r="AA357" s="123"/>
      <c r="AB357" s="122"/>
      <c r="AC357" s="121"/>
      <c r="AD357" s="122"/>
      <c r="AE357" s="123"/>
      <c r="AF357" s="122"/>
      <c r="AG357" s="122"/>
      <c r="AH357" s="122"/>
      <c r="AI357" s="121"/>
      <c r="AJ357" s="122"/>
      <c r="AK357" s="123"/>
      <c r="AL357" s="122"/>
      <c r="AM357" s="121"/>
      <c r="AN357" s="122"/>
      <c r="AO357" s="121"/>
      <c r="AP357" s="122"/>
      <c r="AQ357" s="123"/>
      <c r="AR357" s="122"/>
      <c r="AS357" s="125">
        <f t="shared" si="58"/>
        <v>0</v>
      </c>
    </row>
    <row r="358" spans="1:45" ht="16.149999999999999" customHeight="1" x14ac:dyDescent="0.25">
      <c r="A358" s="112">
        <f t="shared" si="59"/>
        <v>43741</v>
      </c>
      <c r="B358" s="113"/>
      <c r="C358" s="113"/>
      <c r="D358" s="113"/>
      <c r="E358" s="113"/>
      <c r="F358" s="113"/>
      <c r="G358" s="114"/>
      <c r="H358" s="114"/>
      <c r="I358" s="114"/>
      <c r="J358" s="115"/>
      <c r="K358" s="115"/>
      <c r="L358" s="115"/>
      <c r="M358" s="116"/>
      <c r="N358" s="117">
        <f t="shared" si="55"/>
        <v>0</v>
      </c>
      <c r="O358" s="113"/>
      <c r="P358" s="113"/>
      <c r="Q358" s="117">
        <f t="shared" si="56"/>
        <v>0</v>
      </c>
      <c r="R358" s="119"/>
      <c r="S358" s="119"/>
      <c r="T358" s="120">
        <f t="shared" si="57"/>
        <v>43741</v>
      </c>
      <c r="U358" s="121"/>
      <c r="V358" s="122"/>
      <c r="W358" s="123"/>
      <c r="X358" s="122"/>
      <c r="Y358" s="121"/>
      <c r="Z358" s="122"/>
      <c r="AA358" s="123"/>
      <c r="AB358" s="122"/>
      <c r="AC358" s="121"/>
      <c r="AD358" s="122"/>
      <c r="AE358" s="123"/>
      <c r="AF358" s="122"/>
      <c r="AG358" s="122"/>
      <c r="AH358" s="122"/>
      <c r="AI358" s="121"/>
      <c r="AJ358" s="122"/>
      <c r="AK358" s="123"/>
      <c r="AL358" s="122"/>
      <c r="AM358" s="121"/>
      <c r="AN358" s="122"/>
      <c r="AO358" s="123"/>
      <c r="AP358" s="122"/>
      <c r="AQ358" s="123"/>
      <c r="AR358" s="122"/>
      <c r="AS358" s="125">
        <f t="shared" si="58"/>
        <v>0</v>
      </c>
    </row>
    <row r="359" spans="1:45" ht="16.149999999999999" customHeight="1" x14ac:dyDescent="0.25">
      <c r="A359" s="112">
        <f t="shared" si="59"/>
        <v>43742</v>
      </c>
      <c r="B359" s="113"/>
      <c r="C359" s="113"/>
      <c r="D359" s="113"/>
      <c r="E359" s="113"/>
      <c r="F359" s="113"/>
      <c r="G359" s="114"/>
      <c r="H359" s="114"/>
      <c r="I359" s="114"/>
      <c r="J359" s="115"/>
      <c r="K359" s="115"/>
      <c r="L359" s="115"/>
      <c r="M359" s="116"/>
      <c r="N359" s="117">
        <f t="shared" si="55"/>
        <v>0</v>
      </c>
      <c r="O359" s="113"/>
      <c r="P359" s="113"/>
      <c r="Q359" s="117">
        <f t="shared" si="56"/>
        <v>0</v>
      </c>
      <c r="R359" s="119"/>
      <c r="S359" s="119"/>
      <c r="T359" s="120">
        <f t="shared" si="57"/>
        <v>43742</v>
      </c>
      <c r="U359" s="121"/>
      <c r="V359" s="122"/>
      <c r="W359" s="123"/>
      <c r="X359" s="122"/>
      <c r="Y359" s="121"/>
      <c r="Z359" s="122"/>
      <c r="AA359" s="123"/>
      <c r="AB359" s="122"/>
      <c r="AC359" s="121"/>
      <c r="AD359" s="122"/>
      <c r="AE359" s="123"/>
      <c r="AF359" s="122"/>
      <c r="AG359" s="124"/>
      <c r="AH359" s="122"/>
      <c r="AI359" s="121"/>
      <c r="AJ359" s="122"/>
      <c r="AK359" s="123"/>
      <c r="AL359" s="122"/>
      <c r="AM359" s="121"/>
      <c r="AN359" s="122"/>
      <c r="AO359" s="123"/>
      <c r="AP359" s="122"/>
      <c r="AQ359" s="123"/>
      <c r="AR359" s="122"/>
      <c r="AS359" s="125">
        <f t="shared" si="58"/>
        <v>0</v>
      </c>
    </row>
    <row r="360" spans="1:45" ht="16.149999999999999" customHeight="1" x14ac:dyDescent="0.25">
      <c r="A360" s="112">
        <f t="shared" si="59"/>
        <v>43743</v>
      </c>
      <c r="B360" s="113"/>
      <c r="C360" s="113"/>
      <c r="D360" s="113"/>
      <c r="E360" s="113"/>
      <c r="F360" s="113"/>
      <c r="G360" s="114"/>
      <c r="H360" s="114"/>
      <c r="I360" s="114"/>
      <c r="J360" s="115"/>
      <c r="K360" s="115"/>
      <c r="L360" s="115"/>
      <c r="M360" s="116"/>
      <c r="N360" s="117">
        <f t="shared" si="55"/>
        <v>0</v>
      </c>
      <c r="O360" s="113"/>
      <c r="P360" s="113"/>
      <c r="Q360" s="117">
        <f t="shared" si="56"/>
        <v>0</v>
      </c>
      <c r="R360" s="119"/>
      <c r="S360" s="119"/>
      <c r="T360" s="120">
        <f t="shared" si="57"/>
        <v>43743</v>
      </c>
      <c r="U360" s="121"/>
      <c r="V360" s="122"/>
      <c r="W360" s="123"/>
      <c r="X360" s="122"/>
      <c r="Y360" s="121"/>
      <c r="Z360" s="122"/>
      <c r="AA360" s="121"/>
      <c r="AB360" s="122"/>
      <c r="AC360" s="121"/>
      <c r="AD360" s="122"/>
      <c r="AE360" s="121"/>
      <c r="AF360" s="122"/>
      <c r="AG360" s="124"/>
      <c r="AH360" s="122"/>
      <c r="AI360" s="121"/>
      <c r="AJ360" s="122"/>
      <c r="AK360" s="121"/>
      <c r="AL360" s="122"/>
      <c r="AM360" s="121"/>
      <c r="AN360" s="122"/>
      <c r="AO360" s="121"/>
      <c r="AP360" s="122"/>
      <c r="AQ360" s="123"/>
      <c r="AR360" s="122"/>
      <c r="AS360" s="125">
        <f t="shared" si="58"/>
        <v>0</v>
      </c>
    </row>
    <row r="361" spans="1:45" ht="16.149999999999999" customHeight="1" x14ac:dyDescent="0.25">
      <c r="A361" s="112">
        <f t="shared" si="59"/>
        <v>43744</v>
      </c>
      <c r="B361" s="113"/>
      <c r="C361" s="113"/>
      <c r="D361" s="113"/>
      <c r="E361" s="113"/>
      <c r="F361" s="113"/>
      <c r="G361" s="114"/>
      <c r="H361" s="114"/>
      <c r="I361" s="114"/>
      <c r="J361" s="115"/>
      <c r="K361" s="115"/>
      <c r="L361" s="115"/>
      <c r="M361" s="116"/>
      <c r="N361" s="117">
        <f t="shared" si="55"/>
        <v>0</v>
      </c>
      <c r="O361" s="113"/>
      <c r="P361" s="113"/>
      <c r="Q361" s="117">
        <f t="shared" si="56"/>
        <v>0</v>
      </c>
      <c r="R361" s="119"/>
      <c r="S361" s="119"/>
      <c r="T361" s="120">
        <f t="shared" si="57"/>
        <v>43744</v>
      </c>
      <c r="U361" s="121"/>
      <c r="V361" s="122"/>
      <c r="W361" s="121"/>
      <c r="X361" s="122"/>
      <c r="Y361" s="121"/>
      <c r="Z361" s="122"/>
      <c r="AA361" s="121"/>
      <c r="AB361" s="122"/>
      <c r="AC361" s="121"/>
      <c r="AD361" s="122"/>
      <c r="AE361" s="121"/>
      <c r="AF361" s="122"/>
      <c r="AG361" s="122"/>
      <c r="AH361" s="122"/>
      <c r="AI361" s="121"/>
      <c r="AJ361" s="122"/>
      <c r="AK361" s="121"/>
      <c r="AL361" s="122"/>
      <c r="AM361" s="121"/>
      <c r="AN361" s="122"/>
      <c r="AO361" s="121"/>
      <c r="AP361" s="122"/>
      <c r="AQ361" s="123"/>
      <c r="AR361" s="122"/>
      <c r="AS361" s="125">
        <f t="shared" si="58"/>
        <v>0</v>
      </c>
    </row>
    <row r="362" spans="1:45" ht="16.149999999999999" customHeight="1" x14ac:dyDescent="0.25">
      <c r="A362" s="112">
        <f t="shared" si="59"/>
        <v>43745</v>
      </c>
      <c r="B362" s="113"/>
      <c r="C362" s="113"/>
      <c r="D362" s="113"/>
      <c r="E362" s="113"/>
      <c r="F362" s="113"/>
      <c r="G362" s="114"/>
      <c r="H362" s="114"/>
      <c r="I362" s="114"/>
      <c r="J362" s="115"/>
      <c r="K362" s="115"/>
      <c r="L362" s="115"/>
      <c r="M362" s="116"/>
      <c r="N362" s="117">
        <f t="shared" si="55"/>
        <v>0</v>
      </c>
      <c r="O362" s="113"/>
      <c r="P362" s="113"/>
      <c r="Q362" s="117">
        <f t="shared" si="56"/>
        <v>0</v>
      </c>
      <c r="R362" s="119"/>
      <c r="S362" s="119"/>
      <c r="T362" s="120">
        <f t="shared" si="57"/>
        <v>43745</v>
      </c>
      <c r="U362" s="121"/>
      <c r="V362" s="122"/>
      <c r="W362" s="121"/>
      <c r="X362" s="122"/>
      <c r="Y362" s="121"/>
      <c r="Z362" s="122"/>
      <c r="AA362" s="121"/>
      <c r="AB362" s="122"/>
      <c r="AC362" s="121"/>
      <c r="AD362" s="122"/>
      <c r="AE362" s="121"/>
      <c r="AF362" s="122"/>
      <c r="AG362" s="122"/>
      <c r="AH362" s="122"/>
      <c r="AI362" s="121"/>
      <c r="AJ362" s="122"/>
      <c r="AK362" s="121"/>
      <c r="AL362" s="122"/>
      <c r="AM362" s="121"/>
      <c r="AN362" s="122"/>
      <c r="AO362" s="121"/>
      <c r="AP362" s="122"/>
      <c r="AQ362" s="123"/>
      <c r="AR362" s="122"/>
      <c r="AS362" s="125">
        <f t="shared" si="58"/>
        <v>0</v>
      </c>
    </row>
    <row r="363" spans="1:45" ht="16.149999999999999" customHeight="1" x14ac:dyDescent="0.25">
      <c r="A363" s="112">
        <f t="shared" si="59"/>
        <v>43746</v>
      </c>
      <c r="B363" s="113"/>
      <c r="C363" s="113"/>
      <c r="D363" s="113"/>
      <c r="E363" s="113"/>
      <c r="F363" s="113"/>
      <c r="G363" s="114"/>
      <c r="H363" s="114"/>
      <c r="I363" s="114"/>
      <c r="J363" s="115"/>
      <c r="K363" s="115"/>
      <c r="L363" s="115"/>
      <c r="M363" s="116"/>
      <c r="N363" s="117">
        <f t="shared" si="55"/>
        <v>0</v>
      </c>
      <c r="O363" s="113"/>
      <c r="P363" s="113"/>
      <c r="Q363" s="117">
        <f t="shared" si="56"/>
        <v>0</v>
      </c>
      <c r="R363" s="119"/>
      <c r="S363" s="119"/>
      <c r="T363" s="120">
        <f t="shared" si="57"/>
        <v>43746</v>
      </c>
      <c r="U363" s="121"/>
      <c r="V363" s="122"/>
      <c r="W363" s="121"/>
      <c r="X363" s="122"/>
      <c r="Y363" s="121"/>
      <c r="Z363" s="122"/>
      <c r="AA363" s="121"/>
      <c r="AB363" s="122"/>
      <c r="AC363" s="121"/>
      <c r="AD363" s="122"/>
      <c r="AE363" s="121"/>
      <c r="AF363" s="122"/>
      <c r="AG363" s="122"/>
      <c r="AH363" s="122"/>
      <c r="AI363" s="121"/>
      <c r="AJ363" s="122"/>
      <c r="AK363" s="121"/>
      <c r="AL363" s="122"/>
      <c r="AM363" s="121"/>
      <c r="AN363" s="122"/>
      <c r="AO363" s="121"/>
      <c r="AP363" s="122"/>
      <c r="AQ363" s="123"/>
      <c r="AR363" s="122"/>
      <c r="AS363" s="125">
        <f t="shared" si="58"/>
        <v>0</v>
      </c>
    </row>
    <row r="364" spans="1:45" ht="16.149999999999999" customHeight="1" x14ac:dyDescent="0.25">
      <c r="A364" s="112">
        <f t="shared" si="59"/>
        <v>43747</v>
      </c>
      <c r="B364" s="113"/>
      <c r="C364" s="113"/>
      <c r="D364" s="113"/>
      <c r="E364" s="113"/>
      <c r="F364" s="113"/>
      <c r="G364" s="114"/>
      <c r="H364" s="114"/>
      <c r="I364" s="114"/>
      <c r="J364" s="115"/>
      <c r="K364" s="115"/>
      <c r="L364" s="115"/>
      <c r="M364" s="116"/>
      <c r="N364" s="117">
        <f t="shared" si="55"/>
        <v>0</v>
      </c>
      <c r="O364" s="113"/>
      <c r="P364" s="113"/>
      <c r="Q364" s="117">
        <f t="shared" si="56"/>
        <v>0</v>
      </c>
      <c r="R364" s="119"/>
      <c r="S364" s="119"/>
      <c r="T364" s="120">
        <f t="shared" si="57"/>
        <v>43747</v>
      </c>
      <c r="U364" s="121"/>
      <c r="V364" s="122"/>
      <c r="W364" s="121"/>
      <c r="X364" s="122"/>
      <c r="Y364" s="121"/>
      <c r="Z364" s="122"/>
      <c r="AA364" s="121"/>
      <c r="AB364" s="122"/>
      <c r="AC364" s="121"/>
      <c r="AD364" s="122"/>
      <c r="AE364" s="121"/>
      <c r="AF364" s="122"/>
      <c r="AG364" s="122"/>
      <c r="AH364" s="122"/>
      <c r="AI364" s="121"/>
      <c r="AJ364" s="122"/>
      <c r="AK364" s="121"/>
      <c r="AL364" s="122"/>
      <c r="AM364" s="121"/>
      <c r="AN364" s="122"/>
      <c r="AO364" s="121"/>
      <c r="AP364" s="122"/>
      <c r="AQ364" s="123"/>
      <c r="AR364" s="122"/>
      <c r="AS364" s="125">
        <f t="shared" si="58"/>
        <v>0</v>
      </c>
    </row>
    <row r="365" spans="1:45" ht="16.149999999999999" customHeight="1" x14ac:dyDescent="0.25">
      <c r="A365" s="112">
        <f t="shared" si="59"/>
        <v>43748</v>
      </c>
      <c r="B365" s="113"/>
      <c r="C365" s="113"/>
      <c r="D365" s="113"/>
      <c r="E365" s="113"/>
      <c r="F365" s="113"/>
      <c r="G365" s="114"/>
      <c r="H365" s="114"/>
      <c r="I365" s="114"/>
      <c r="J365" s="115"/>
      <c r="K365" s="115"/>
      <c r="L365" s="115"/>
      <c r="M365" s="116"/>
      <c r="N365" s="117">
        <f t="shared" si="55"/>
        <v>0</v>
      </c>
      <c r="O365" s="113"/>
      <c r="P365" s="113"/>
      <c r="Q365" s="117">
        <f t="shared" si="56"/>
        <v>0</v>
      </c>
      <c r="R365" s="119"/>
      <c r="S365" s="119"/>
      <c r="T365" s="120">
        <f t="shared" si="57"/>
        <v>43748</v>
      </c>
      <c r="U365" s="121"/>
      <c r="V365" s="122"/>
      <c r="W365" s="121"/>
      <c r="X365" s="122"/>
      <c r="Y365" s="121"/>
      <c r="Z365" s="122"/>
      <c r="AA365" s="121"/>
      <c r="AB365" s="122"/>
      <c r="AC365" s="121"/>
      <c r="AD365" s="122"/>
      <c r="AE365" s="121"/>
      <c r="AF365" s="122"/>
      <c r="AG365" s="122"/>
      <c r="AH365" s="122"/>
      <c r="AI365" s="121"/>
      <c r="AJ365" s="122"/>
      <c r="AK365" s="121"/>
      <c r="AL365" s="122"/>
      <c r="AM365" s="121"/>
      <c r="AN365" s="122"/>
      <c r="AO365" s="121"/>
      <c r="AP365" s="122"/>
      <c r="AQ365" s="123"/>
      <c r="AR365" s="122"/>
      <c r="AS365" s="125">
        <f t="shared" si="58"/>
        <v>0</v>
      </c>
    </row>
    <row r="366" spans="1:45" ht="16.149999999999999" customHeight="1" x14ac:dyDescent="0.25">
      <c r="A366" s="112">
        <f t="shared" si="59"/>
        <v>43749</v>
      </c>
      <c r="B366" s="113"/>
      <c r="C366" s="113"/>
      <c r="D366" s="113"/>
      <c r="E366" s="113"/>
      <c r="F366" s="113"/>
      <c r="G366" s="114"/>
      <c r="H366" s="114"/>
      <c r="I366" s="114"/>
      <c r="J366" s="115"/>
      <c r="K366" s="115"/>
      <c r="L366" s="115"/>
      <c r="M366" s="116"/>
      <c r="N366" s="117">
        <f t="shared" si="55"/>
        <v>0</v>
      </c>
      <c r="O366" s="113"/>
      <c r="P366" s="113"/>
      <c r="Q366" s="117">
        <f t="shared" si="56"/>
        <v>0</v>
      </c>
      <c r="R366" s="119"/>
      <c r="S366" s="119"/>
      <c r="T366" s="120">
        <f t="shared" si="57"/>
        <v>43749</v>
      </c>
      <c r="U366" s="121"/>
      <c r="V366" s="122"/>
      <c r="W366" s="121"/>
      <c r="X366" s="122"/>
      <c r="Y366" s="121"/>
      <c r="Z366" s="122"/>
      <c r="AA366" s="121"/>
      <c r="AB366" s="122"/>
      <c r="AC366" s="121"/>
      <c r="AD366" s="122"/>
      <c r="AE366" s="121"/>
      <c r="AF366" s="122"/>
      <c r="AG366" s="122"/>
      <c r="AH366" s="122"/>
      <c r="AI366" s="121"/>
      <c r="AJ366" s="122"/>
      <c r="AK366" s="121"/>
      <c r="AL366" s="122"/>
      <c r="AM366" s="121"/>
      <c r="AN366" s="122"/>
      <c r="AO366" s="121"/>
      <c r="AP366" s="122"/>
      <c r="AQ366" s="123"/>
      <c r="AR366" s="122"/>
      <c r="AS366" s="125">
        <f t="shared" si="58"/>
        <v>0</v>
      </c>
    </row>
    <row r="367" spans="1:45" ht="16.149999999999999" customHeight="1" x14ac:dyDescent="0.25">
      <c r="A367" s="112">
        <f t="shared" si="59"/>
        <v>43750</v>
      </c>
      <c r="B367" s="113"/>
      <c r="C367" s="113"/>
      <c r="D367" s="113"/>
      <c r="E367" s="113"/>
      <c r="F367" s="113"/>
      <c r="G367" s="114"/>
      <c r="H367" s="114"/>
      <c r="I367" s="114"/>
      <c r="J367" s="115"/>
      <c r="K367" s="115"/>
      <c r="L367" s="115"/>
      <c r="M367" s="116"/>
      <c r="N367" s="117">
        <f t="shared" si="55"/>
        <v>0</v>
      </c>
      <c r="O367" s="113"/>
      <c r="P367" s="113"/>
      <c r="Q367" s="117">
        <f t="shared" si="56"/>
        <v>0</v>
      </c>
      <c r="R367" s="119"/>
      <c r="S367" s="119"/>
      <c r="T367" s="120">
        <f t="shared" si="57"/>
        <v>43750</v>
      </c>
      <c r="U367" s="121"/>
      <c r="V367" s="122"/>
      <c r="W367" s="121"/>
      <c r="X367" s="122"/>
      <c r="Y367" s="121"/>
      <c r="Z367" s="122"/>
      <c r="AA367" s="121"/>
      <c r="AB367" s="122"/>
      <c r="AC367" s="121"/>
      <c r="AD367" s="122"/>
      <c r="AE367" s="121"/>
      <c r="AF367" s="122"/>
      <c r="AG367" s="122"/>
      <c r="AH367" s="122"/>
      <c r="AI367" s="121"/>
      <c r="AJ367" s="122"/>
      <c r="AK367" s="121"/>
      <c r="AL367" s="122"/>
      <c r="AM367" s="121"/>
      <c r="AN367" s="122"/>
      <c r="AO367" s="121"/>
      <c r="AP367" s="122"/>
      <c r="AQ367" s="123"/>
      <c r="AR367" s="122"/>
      <c r="AS367" s="125">
        <f t="shared" si="58"/>
        <v>0</v>
      </c>
    </row>
    <row r="368" spans="1:45" ht="16.149999999999999" customHeight="1" x14ac:dyDescent="0.25">
      <c r="A368" s="112">
        <f t="shared" si="59"/>
        <v>43751</v>
      </c>
      <c r="B368" s="113"/>
      <c r="C368" s="113"/>
      <c r="D368" s="113"/>
      <c r="E368" s="113"/>
      <c r="F368" s="113"/>
      <c r="G368" s="114"/>
      <c r="H368" s="114"/>
      <c r="I368" s="114"/>
      <c r="J368" s="115"/>
      <c r="K368" s="115"/>
      <c r="L368" s="115"/>
      <c r="M368" s="116"/>
      <c r="N368" s="117">
        <f t="shared" si="55"/>
        <v>0</v>
      </c>
      <c r="O368" s="113"/>
      <c r="P368" s="113"/>
      <c r="Q368" s="117">
        <f t="shared" si="56"/>
        <v>0</v>
      </c>
      <c r="R368" s="119"/>
      <c r="S368" s="119"/>
      <c r="T368" s="120">
        <f t="shared" si="57"/>
        <v>43751</v>
      </c>
      <c r="U368" s="121"/>
      <c r="V368" s="122"/>
      <c r="W368" s="121"/>
      <c r="X368" s="122"/>
      <c r="Y368" s="121"/>
      <c r="Z368" s="122"/>
      <c r="AA368" s="121"/>
      <c r="AB368" s="122"/>
      <c r="AC368" s="121"/>
      <c r="AD368" s="122"/>
      <c r="AE368" s="121"/>
      <c r="AF368" s="122"/>
      <c r="AG368" s="122"/>
      <c r="AH368" s="122"/>
      <c r="AI368" s="121"/>
      <c r="AJ368" s="122"/>
      <c r="AK368" s="121"/>
      <c r="AL368" s="122"/>
      <c r="AM368" s="121"/>
      <c r="AN368" s="122"/>
      <c r="AO368" s="121"/>
      <c r="AP368" s="122"/>
      <c r="AQ368" s="123"/>
      <c r="AR368" s="122"/>
      <c r="AS368" s="125">
        <f t="shared" si="58"/>
        <v>0</v>
      </c>
    </row>
    <row r="369" spans="1:45" ht="16.149999999999999" customHeight="1" x14ac:dyDescent="0.25">
      <c r="A369" s="112">
        <f t="shared" si="59"/>
        <v>43752</v>
      </c>
      <c r="B369" s="113"/>
      <c r="C369" s="113"/>
      <c r="D369" s="113"/>
      <c r="E369" s="113"/>
      <c r="F369" s="113"/>
      <c r="G369" s="114"/>
      <c r="H369" s="114"/>
      <c r="I369" s="114"/>
      <c r="J369" s="115"/>
      <c r="K369" s="115"/>
      <c r="L369" s="115"/>
      <c r="M369" s="116"/>
      <c r="N369" s="117">
        <f t="shared" si="55"/>
        <v>0</v>
      </c>
      <c r="O369" s="113"/>
      <c r="P369" s="113"/>
      <c r="Q369" s="117">
        <f t="shared" si="56"/>
        <v>0</v>
      </c>
      <c r="R369" s="119"/>
      <c r="S369" s="119"/>
      <c r="T369" s="120">
        <f t="shared" si="57"/>
        <v>43752</v>
      </c>
      <c r="U369" s="121"/>
      <c r="V369" s="122"/>
      <c r="W369" s="121"/>
      <c r="X369" s="122"/>
      <c r="Y369" s="121"/>
      <c r="Z369" s="122"/>
      <c r="AA369" s="121"/>
      <c r="AB369" s="122"/>
      <c r="AC369" s="121"/>
      <c r="AD369" s="122"/>
      <c r="AE369" s="121"/>
      <c r="AF369" s="122"/>
      <c r="AG369" s="122"/>
      <c r="AH369" s="122"/>
      <c r="AI369" s="121"/>
      <c r="AJ369" s="122"/>
      <c r="AK369" s="121"/>
      <c r="AL369" s="122"/>
      <c r="AM369" s="121"/>
      <c r="AN369" s="122"/>
      <c r="AO369" s="121"/>
      <c r="AP369" s="122"/>
      <c r="AQ369" s="123"/>
      <c r="AR369" s="122"/>
      <c r="AS369" s="125">
        <f t="shared" si="58"/>
        <v>0</v>
      </c>
    </row>
    <row r="370" spans="1:45" ht="16.149999999999999" customHeight="1" x14ac:dyDescent="0.25">
      <c r="A370" s="112">
        <f t="shared" si="59"/>
        <v>43753</v>
      </c>
      <c r="B370" s="113"/>
      <c r="C370" s="113"/>
      <c r="D370" s="113"/>
      <c r="E370" s="113"/>
      <c r="F370" s="113"/>
      <c r="G370" s="114"/>
      <c r="H370" s="114"/>
      <c r="I370" s="114"/>
      <c r="J370" s="115"/>
      <c r="K370" s="115"/>
      <c r="L370" s="115"/>
      <c r="M370" s="116"/>
      <c r="N370" s="117">
        <f t="shared" si="55"/>
        <v>0</v>
      </c>
      <c r="O370" s="113"/>
      <c r="P370" s="113"/>
      <c r="Q370" s="117">
        <f t="shared" si="56"/>
        <v>0</v>
      </c>
      <c r="R370" s="119"/>
      <c r="S370" s="119"/>
      <c r="T370" s="120">
        <f t="shared" si="57"/>
        <v>43753</v>
      </c>
      <c r="U370" s="121"/>
      <c r="V370" s="122"/>
      <c r="W370" s="121"/>
      <c r="X370" s="122"/>
      <c r="Y370" s="121"/>
      <c r="Z370" s="122"/>
      <c r="AA370" s="121"/>
      <c r="AB370" s="122"/>
      <c r="AC370" s="121"/>
      <c r="AD370" s="122"/>
      <c r="AE370" s="121"/>
      <c r="AF370" s="122"/>
      <c r="AG370" s="122"/>
      <c r="AH370" s="122"/>
      <c r="AI370" s="121"/>
      <c r="AJ370" s="122"/>
      <c r="AK370" s="121"/>
      <c r="AL370" s="122"/>
      <c r="AM370" s="121"/>
      <c r="AN370" s="122"/>
      <c r="AO370" s="121"/>
      <c r="AP370" s="122"/>
      <c r="AQ370" s="123"/>
      <c r="AR370" s="122"/>
      <c r="AS370" s="125">
        <f t="shared" si="58"/>
        <v>0</v>
      </c>
    </row>
    <row r="371" spans="1:45" ht="16.149999999999999" customHeight="1" x14ac:dyDescent="0.25">
      <c r="A371" s="112">
        <f t="shared" si="59"/>
        <v>43754</v>
      </c>
      <c r="B371" s="113"/>
      <c r="C371" s="113"/>
      <c r="D371" s="113"/>
      <c r="E371" s="113"/>
      <c r="F371" s="113"/>
      <c r="G371" s="114"/>
      <c r="H371" s="114"/>
      <c r="I371" s="114"/>
      <c r="J371" s="115"/>
      <c r="K371" s="115"/>
      <c r="L371" s="115"/>
      <c r="M371" s="116"/>
      <c r="N371" s="117">
        <f t="shared" si="55"/>
        <v>0</v>
      </c>
      <c r="O371" s="113"/>
      <c r="P371" s="113"/>
      <c r="Q371" s="117">
        <f t="shared" si="56"/>
        <v>0</v>
      </c>
      <c r="R371" s="119"/>
      <c r="S371" s="119"/>
      <c r="T371" s="120">
        <f t="shared" si="57"/>
        <v>43754</v>
      </c>
      <c r="U371" s="121"/>
      <c r="V371" s="122"/>
      <c r="W371" s="121"/>
      <c r="X371" s="122"/>
      <c r="Y371" s="121"/>
      <c r="Z371" s="122"/>
      <c r="AA371" s="121"/>
      <c r="AB371" s="122"/>
      <c r="AC371" s="121"/>
      <c r="AD371" s="122"/>
      <c r="AE371" s="121"/>
      <c r="AF371" s="122"/>
      <c r="AG371" s="124"/>
      <c r="AH371" s="122"/>
      <c r="AI371" s="121"/>
      <c r="AJ371" s="122"/>
      <c r="AK371" s="121"/>
      <c r="AL371" s="122"/>
      <c r="AM371" s="121"/>
      <c r="AN371" s="122"/>
      <c r="AO371" s="121"/>
      <c r="AP371" s="122"/>
      <c r="AQ371" s="123"/>
      <c r="AR371" s="122"/>
      <c r="AS371" s="125">
        <f t="shared" si="58"/>
        <v>0</v>
      </c>
    </row>
    <row r="372" spans="1:45" ht="16.149999999999999" customHeight="1" x14ac:dyDescent="0.25">
      <c r="A372" s="112">
        <f t="shared" si="59"/>
        <v>43755</v>
      </c>
      <c r="B372" s="113"/>
      <c r="C372" s="113"/>
      <c r="D372" s="113"/>
      <c r="E372" s="113"/>
      <c r="F372" s="113"/>
      <c r="G372" s="114"/>
      <c r="H372" s="114"/>
      <c r="I372" s="114"/>
      <c r="J372" s="115"/>
      <c r="K372" s="115"/>
      <c r="L372" s="115"/>
      <c r="M372" s="116"/>
      <c r="N372" s="117">
        <f t="shared" si="55"/>
        <v>0</v>
      </c>
      <c r="O372" s="113"/>
      <c r="P372" s="113"/>
      <c r="Q372" s="117">
        <f t="shared" si="56"/>
        <v>0</v>
      </c>
      <c r="R372" s="119"/>
      <c r="S372" s="119"/>
      <c r="T372" s="120">
        <f t="shared" si="57"/>
        <v>43755</v>
      </c>
      <c r="U372" s="121"/>
      <c r="V372" s="122"/>
      <c r="W372" s="121"/>
      <c r="X372" s="122"/>
      <c r="Y372" s="121"/>
      <c r="Z372" s="122"/>
      <c r="AA372" s="121"/>
      <c r="AB372" s="122"/>
      <c r="AC372" s="121"/>
      <c r="AD372" s="122"/>
      <c r="AE372" s="121"/>
      <c r="AF372" s="122"/>
      <c r="AG372" s="122"/>
      <c r="AH372" s="122"/>
      <c r="AI372" s="121"/>
      <c r="AJ372" s="122"/>
      <c r="AK372" s="121"/>
      <c r="AL372" s="122"/>
      <c r="AM372" s="121"/>
      <c r="AN372" s="122"/>
      <c r="AO372" s="121"/>
      <c r="AP372" s="122"/>
      <c r="AQ372" s="123"/>
      <c r="AR372" s="122"/>
      <c r="AS372" s="125">
        <f t="shared" si="58"/>
        <v>0</v>
      </c>
    </row>
    <row r="373" spans="1:45" ht="16.149999999999999" customHeight="1" x14ac:dyDescent="0.25">
      <c r="A373" s="112">
        <f t="shared" si="59"/>
        <v>43756</v>
      </c>
      <c r="B373" s="113"/>
      <c r="C373" s="113"/>
      <c r="D373" s="113"/>
      <c r="E373" s="113"/>
      <c r="F373" s="113"/>
      <c r="G373" s="114"/>
      <c r="H373" s="114"/>
      <c r="I373" s="114"/>
      <c r="J373" s="115"/>
      <c r="K373" s="115"/>
      <c r="L373" s="115"/>
      <c r="M373" s="116"/>
      <c r="N373" s="117">
        <f t="shared" si="55"/>
        <v>0</v>
      </c>
      <c r="O373" s="113"/>
      <c r="P373" s="113"/>
      <c r="Q373" s="117">
        <f t="shared" si="56"/>
        <v>0</v>
      </c>
      <c r="R373" s="119"/>
      <c r="S373" s="119"/>
      <c r="T373" s="120">
        <f t="shared" si="57"/>
        <v>43756</v>
      </c>
      <c r="U373" s="121"/>
      <c r="V373" s="122"/>
      <c r="W373" s="121"/>
      <c r="X373" s="122"/>
      <c r="Y373" s="121"/>
      <c r="Z373" s="122"/>
      <c r="AA373" s="121"/>
      <c r="AB373" s="122"/>
      <c r="AC373" s="121"/>
      <c r="AD373" s="122"/>
      <c r="AE373" s="121"/>
      <c r="AF373" s="122"/>
      <c r="AG373" s="122"/>
      <c r="AH373" s="122"/>
      <c r="AI373" s="121"/>
      <c r="AJ373" s="122"/>
      <c r="AK373" s="121"/>
      <c r="AL373" s="122"/>
      <c r="AM373" s="121"/>
      <c r="AN373" s="122"/>
      <c r="AO373" s="121"/>
      <c r="AP373" s="122"/>
      <c r="AQ373" s="123"/>
      <c r="AR373" s="122"/>
      <c r="AS373" s="125">
        <f t="shared" si="58"/>
        <v>0</v>
      </c>
    </row>
    <row r="374" spans="1:45" ht="16.149999999999999" customHeight="1" x14ac:dyDescent="0.25">
      <c r="A374" s="112">
        <f t="shared" si="59"/>
        <v>43757</v>
      </c>
      <c r="B374" s="113"/>
      <c r="C374" s="113"/>
      <c r="D374" s="113"/>
      <c r="E374" s="113"/>
      <c r="F374" s="113"/>
      <c r="G374" s="114"/>
      <c r="H374" s="114"/>
      <c r="I374" s="114"/>
      <c r="J374" s="115"/>
      <c r="K374" s="115"/>
      <c r="L374" s="115"/>
      <c r="M374" s="116"/>
      <c r="N374" s="117">
        <f t="shared" si="55"/>
        <v>0</v>
      </c>
      <c r="O374" s="113"/>
      <c r="P374" s="113"/>
      <c r="Q374" s="117">
        <f t="shared" si="56"/>
        <v>0</v>
      </c>
      <c r="R374" s="119"/>
      <c r="S374" s="119"/>
      <c r="T374" s="120">
        <f t="shared" si="57"/>
        <v>43757</v>
      </c>
      <c r="U374" s="121"/>
      <c r="V374" s="122"/>
      <c r="W374" s="121"/>
      <c r="X374" s="122"/>
      <c r="Y374" s="121"/>
      <c r="Z374" s="122"/>
      <c r="AA374" s="121"/>
      <c r="AB374" s="122"/>
      <c r="AC374" s="121"/>
      <c r="AD374" s="122"/>
      <c r="AE374" s="121"/>
      <c r="AF374" s="122"/>
      <c r="AG374" s="122"/>
      <c r="AH374" s="122"/>
      <c r="AI374" s="121"/>
      <c r="AJ374" s="122"/>
      <c r="AK374" s="121"/>
      <c r="AL374" s="122"/>
      <c r="AM374" s="121"/>
      <c r="AN374" s="122"/>
      <c r="AO374" s="121"/>
      <c r="AP374" s="122"/>
      <c r="AQ374" s="123"/>
      <c r="AR374" s="122"/>
      <c r="AS374" s="125">
        <f t="shared" si="58"/>
        <v>0</v>
      </c>
    </row>
    <row r="375" spans="1:45" ht="16.149999999999999" customHeight="1" x14ac:dyDescent="0.25">
      <c r="A375" s="112">
        <f t="shared" si="59"/>
        <v>43758</v>
      </c>
      <c r="B375" s="113"/>
      <c r="C375" s="113"/>
      <c r="D375" s="113"/>
      <c r="E375" s="113"/>
      <c r="F375" s="113"/>
      <c r="G375" s="114"/>
      <c r="H375" s="114"/>
      <c r="I375" s="114"/>
      <c r="J375" s="115"/>
      <c r="K375" s="115"/>
      <c r="L375" s="115"/>
      <c r="M375" s="116"/>
      <c r="N375" s="117">
        <f t="shared" si="55"/>
        <v>0</v>
      </c>
      <c r="O375" s="113"/>
      <c r="P375" s="113"/>
      <c r="Q375" s="117">
        <f t="shared" si="56"/>
        <v>0</v>
      </c>
      <c r="R375" s="119"/>
      <c r="S375" s="119"/>
      <c r="T375" s="120">
        <f t="shared" si="57"/>
        <v>43758</v>
      </c>
      <c r="U375" s="121"/>
      <c r="V375" s="122"/>
      <c r="W375" s="123"/>
      <c r="X375" s="122"/>
      <c r="Y375" s="121"/>
      <c r="Z375" s="122"/>
      <c r="AA375" s="123"/>
      <c r="AB375" s="122"/>
      <c r="AC375" s="121"/>
      <c r="AD375" s="122"/>
      <c r="AE375" s="123"/>
      <c r="AF375" s="122"/>
      <c r="AG375" s="122"/>
      <c r="AH375" s="122"/>
      <c r="AI375" s="121"/>
      <c r="AJ375" s="122"/>
      <c r="AK375" s="123"/>
      <c r="AL375" s="122"/>
      <c r="AM375" s="121"/>
      <c r="AN375" s="122"/>
      <c r="AO375" s="123"/>
      <c r="AP375" s="122"/>
      <c r="AQ375" s="123"/>
      <c r="AR375" s="122"/>
      <c r="AS375" s="125">
        <f t="shared" si="58"/>
        <v>0</v>
      </c>
    </row>
    <row r="376" spans="1:45" ht="16.149999999999999" customHeight="1" x14ac:dyDescent="0.25">
      <c r="A376" s="112">
        <f t="shared" si="59"/>
        <v>43759</v>
      </c>
      <c r="B376" s="113"/>
      <c r="C376" s="113"/>
      <c r="D376" s="113"/>
      <c r="E376" s="113"/>
      <c r="F376" s="113"/>
      <c r="G376" s="114"/>
      <c r="H376" s="114"/>
      <c r="I376" s="114"/>
      <c r="J376" s="115"/>
      <c r="K376" s="115"/>
      <c r="L376" s="115"/>
      <c r="M376" s="116"/>
      <c r="N376" s="117">
        <f t="shared" si="55"/>
        <v>0</v>
      </c>
      <c r="O376" s="113"/>
      <c r="P376" s="113"/>
      <c r="Q376" s="117">
        <f t="shared" si="56"/>
        <v>0</v>
      </c>
      <c r="R376" s="119"/>
      <c r="S376" s="119"/>
      <c r="T376" s="120">
        <f t="shared" si="57"/>
        <v>43759</v>
      </c>
      <c r="U376" s="121"/>
      <c r="V376" s="122"/>
      <c r="W376" s="121"/>
      <c r="X376" s="122"/>
      <c r="Y376" s="121"/>
      <c r="Z376" s="122"/>
      <c r="AA376" s="121"/>
      <c r="AB376" s="122"/>
      <c r="AC376" s="121"/>
      <c r="AD376" s="122"/>
      <c r="AE376" s="121"/>
      <c r="AF376" s="122"/>
      <c r="AG376" s="122"/>
      <c r="AH376" s="122"/>
      <c r="AI376" s="121"/>
      <c r="AJ376" s="122"/>
      <c r="AK376" s="121"/>
      <c r="AL376" s="122"/>
      <c r="AM376" s="121"/>
      <c r="AN376" s="122"/>
      <c r="AO376" s="121"/>
      <c r="AP376" s="122"/>
      <c r="AQ376" s="123"/>
      <c r="AR376" s="122"/>
      <c r="AS376" s="125">
        <f t="shared" si="58"/>
        <v>0</v>
      </c>
    </row>
    <row r="377" spans="1:45" ht="16.149999999999999" customHeight="1" x14ac:dyDescent="0.25">
      <c r="A377" s="112">
        <f t="shared" si="59"/>
        <v>43760</v>
      </c>
      <c r="B377" s="113"/>
      <c r="C377" s="113"/>
      <c r="D377" s="113"/>
      <c r="E377" s="113"/>
      <c r="F377" s="113"/>
      <c r="G377" s="114"/>
      <c r="H377" s="114"/>
      <c r="I377" s="114"/>
      <c r="J377" s="115"/>
      <c r="K377" s="115"/>
      <c r="L377" s="115"/>
      <c r="M377" s="116"/>
      <c r="N377" s="117">
        <f t="shared" si="55"/>
        <v>0</v>
      </c>
      <c r="O377" s="113"/>
      <c r="P377" s="113"/>
      <c r="Q377" s="117">
        <f t="shared" si="56"/>
        <v>0</v>
      </c>
      <c r="R377" s="119"/>
      <c r="S377" s="119"/>
      <c r="T377" s="120">
        <f t="shared" si="57"/>
        <v>43760</v>
      </c>
      <c r="U377" s="121"/>
      <c r="V377" s="122"/>
      <c r="W377" s="121"/>
      <c r="X377" s="122"/>
      <c r="Y377" s="121"/>
      <c r="Z377" s="122"/>
      <c r="AA377" s="121"/>
      <c r="AB377" s="122"/>
      <c r="AC377" s="121"/>
      <c r="AD377" s="122"/>
      <c r="AE377" s="121"/>
      <c r="AF377" s="122"/>
      <c r="AG377" s="122"/>
      <c r="AH377" s="122"/>
      <c r="AI377" s="121"/>
      <c r="AJ377" s="122"/>
      <c r="AK377" s="121"/>
      <c r="AL377" s="122"/>
      <c r="AM377" s="121"/>
      <c r="AN377" s="122"/>
      <c r="AO377" s="121"/>
      <c r="AP377" s="122"/>
      <c r="AQ377" s="123"/>
      <c r="AR377" s="122"/>
      <c r="AS377" s="125">
        <f t="shared" si="58"/>
        <v>0</v>
      </c>
    </row>
    <row r="378" spans="1:45" ht="16.149999999999999" customHeight="1" x14ac:dyDescent="0.25">
      <c r="A378" s="112">
        <f t="shared" si="59"/>
        <v>43761</v>
      </c>
      <c r="B378" s="113"/>
      <c r="C378" s="113"/>
      <c r="D378" s="113"/>
      <c r="E378" s="113"/>
      <c r="F378" s="113"/>
      <c r="G378" s="114"/>
      <c r="H378" s="114"/>
      <c r="I378" s="114"/>
      <c r="J378" s="115"/>
      <c r="K378" s="115"/>
      <c r="L378" s="115"/>
      <c r="M378" s="116"/>
      <c r="N378" s="117">
        <f t="shared" si="55"/>
        <v>0</v>
      </c>
      <c r="O378" s="113"/>
      <c r="P378" s="113"/>
      <c r="Q378" s="117">
        <f t="shared" si="56"/>
        <v>0</v>
      </c>
      <c r="R378" s="119"/>
      <c r="S378" s="119"/>
      <c r="T378" s="120">
        <f t="shared" si="57"/>
        <v>43761</v>
      </c>
      <c r="U378" s="121"/>
      <c r="V378" s="122"/>
      <c r="W378" s="121"/>
      <c r="X378" s="122"/>
      <c r="Y378" s="121"/>
      <c r="Z378" s="122"/>
      <c r="AA378" s="121"/>
      <c r="AB378" s="122"/>
      <c r="AC378" s="121"/>
      <c r="AD378" s="122"/>
      <c r="AE378" s="121"/>
      <c r="AF378" s="122"/>
      <c r="AG378" s="122"/>
      <c r="AH378" s="122"/>
      <c r="AI378" s="121"/>
      <c r="AJ378" s="122"/>
      <c r="AK378" s="121"/>
      <c r="AL378" s="122"/>
      <c r="AM378" s="121"/>
      <c r="AN378" s="122"/>
      <c r="AO378" s="121"/>
      <c r="AP378" s="122"/>
      <c r="AQ378" s="123"/>
      <c r="AR378" s="122"/>
      <c r="AS378" s="125">
        <f t="shared" si="58"/>
        <v>0</v>
      </c>
    </row>
    <row r="379" spans="1:45" ht="16.149999999999999" customHeight="1" x14ac:dyDescent="0.25">
      <c r="A379" s="112">
        <f t="shared" si="59"/>
        <v>43762</v>
      </c>
      <c r="B379" s="113"/>
      <c r="C379" s="113"/>
      <c r="D379" s="113"/>
      <c r="E379" s="113"/>
      <c r="F379" s="113"/>
      <c r="G379" s="114"/>
      <c r="H379" s="114"/>
      <c r="I379" s="114"/>
      <c r="J379" s="115"/>
      <c r="K379" s="115"/>
      <c r="L379" s="115"/>
      <c r="M379" s="116"/>
      <c r="N379" s="117">
        <f t="shared" si="55"/>
        <v>0</v>
      </c>
      <c r="O379" s="113"/>
      <c r="P379" s="113"/>
      <c r="Q379" s="117">
        <f t="shared" si="56"/>
        <v>0</v>
      </c>
      <c r="R379" s="119"/>
      <c r="S379" s="119"/>
      <c r="T379" s="120">
        <f t="shared" si="57"/>
        <v>43762</v>
      </c>
      <c r="U379" s="121"/>
      <c r="V379" s="122"/>
      <c r="W379" s="121"/>
      <c r="X379" s="122"/>
      <c r="Y379" s="121"/>
      <c r="Z379" s="122"/>
      <c r="AA379" s="121"/>
      <c r="AB379" s="122"/>
      <c r="AC379" s="121"/>
      <c r="AD379" s="122"/>
      <c r="AE379" s="121"/>
      <c r="AF379" s="122"/>
      <c r="AG379" s="122"/>
      <c r="AH379" s="122"/>
      <c r="AI379" s="121"/>
      <c r="AJ379" s="122"/>
      <c r="AK379" s="121"/>
      <c r="AL379" s="122"/>
      <c r="AM379" s="121"/>
      <c r="AN379" s="122"/>
      <c r="AO379" s="121"/>
      <c r="AP379" s="122"/>
      <c r="AQ379" s="123"/>
      <c r="AR379" s="122"/>
      <c r="AS379" s="125">
        <f t="shared" si="58"/>
        <v>0</v>
      </c>
    </row>
    <row r="380" spans="1:45" ht="16.149999999999999" customHeight="1" x14ac:dyDescent="0.25">
      <c r="A380" s="112">
        <f t="shared" si="59"/>
        <v>43763</v>
      </c>
      <c r="B380" s="113"/>
      <c r="C380" s="113"/>
      <c r="D380" s="113"/>
      <c r="E380" s="113"/>
      <c r="F380" s="113"/>
      <c r="G380" s="114"/>
      <c r="H380" s="114"/>
      <c r="I380" s="114"/>
      <c r="J380" s="115"/>
      <c r="K380" s="115"/>
      <c r="L380" s="115"/>
      <c r="M380" s="116"/>
      <c r="N380" s="117">
        <f t="shared" si="55"/>
        <v>0</v>
      </c>
      <c r="O380" s="113"/>
      <c r="P380" s="113"/>
      <c r="Q380" s="117">
        <f t="shared" si="56"/>
        <v>0</v>
      </c>
      <c r="R380" s="119"/>
      <c r="S380" s="119"/>
      <c r="T380" s="120">
        <f t="shared" si="57"/>
        <v>43763</v>
      </c>
      <c r="U380" s="121"/>
      <c r="V380" s="122"/>
      <c r="W380" s="121"/>
      <c r="X380" s="122"/>
      <c r="Y380" s="121"/>
      <c r="Z380" s="122"/>
      <c r="AA380" s="121"/>
      <c r="AB380" s="122"/>
      <c r="AC380" s="121"/>
      <c r="AD380" s="122"/>
      <c r="AE380" s="121"/>
      <c r="AF380" s="122"/>
      <c r="AG380" s="122"/>
      <c r="AH380" s="122"/>
      <c r="AI380" s="121"/>
      <c r="AJ380" s="122"/>
      <c r="AK380" s="121"/>
      <c r="AL380" s="122"/>
      <c r="AM380" s="121"/>
      <c r="AN380" s="122"/>
      <c r="AO380" s="121"/>
      <c r="AP380" s="122"/>
      <c r="AQ380" s="123"/>
      <c r="AR380" s="122"/>
      <c r="AS380" s="125">
        <f t="shared" si="58"/>
        <v>0</v>
      </c>
    </row>
    <row r="381" spans="1:45" ht="16.149999999999999" customHeight="1" x14ac:dyDescent="0.25">
      <c r="A381" s="112">
        <f t="shared" si="59"/>
        <v>43764</v>
      </c>
      <c r="B381" s="113"/>
      <c r="C381" s="113"/>
      <c r="D381" s="113"/>
      <c r="E381" s="113"/>
      <c r="F381" s="113"/>
      <c r="G381" s="114"/>
      <c r="H381" s="114"/>
      <c r="I381" s="114"/>
      <c r="J381" s="115"/>
      <c r="K381" s="115"/>
      <c r="L381" s="115"/>
      <c r="M381" s="116"/>
      <c r="N381" s="117">
        <f t="shared" si="55"/>
        <v>0</v>
      </c>
      <c r="O381" s="113"/>
      <c r="P381" s="113"/>
      <c r="Q381" s="117">
        <f t="shared" si="56"/>
        <v>0</v>
      </c>
      <c r="R381" s="119"/>
      <c r="S381" s="119"/>
      <c r="T381" s="120">
        <f t="shared" si="57"/>
        <v>43764</v>
      </c>
      <c r="U381" s="121"/>
      <c r="V381" s="122"/>
      <c r="W381" s="121"/>
      <c r="X381" s="122"/>
      <c r="Y381" s="121"/>
      <c r="Z381" s="122"/>
      <c r="AA381" s="121"/>
      <c r="AB381" s="122"/>
      <c r="AC381" s="121"/>
      <c r="AD381" s="122"/>
      <c r="AE381" s="121"/>
      <c r="AF381" s="122"/>
      <c r="AG381" s="122"/>
      <c r="AH381" s="122"/>
      <c r="AI381" s="121"/>
      <c r="AJ381" s="122"/>
      <c r="AK381" s="121"/>
      <c r="AL381" s="122"/>
      <c r="AM381" s="121"/>
      <c r="AN381" s="122"/>
      <c r="AO381" s="121"/>
      <c r="AP381" s="122"/>
      <c r="AQ381" s="123"/>
      <c r="AR381" s="122"/>
      <c r="AS381" s="125">
        <f t="shared" si="58"/>
        <v>0</v>
      </c>
    </row>
    <row r="382" spans="1:45" ht="16.149999999999999" customHeight="1" x14ac:dyDescent="0.25">
      <c r="A382" s="112">
        <f t="shared" si="59"/>
        <v>43765</v>
      </c>
      <c r="B382" s="113"/>
      <c r="C382" s="113"/>
      <c r="D382" s="113"/>
      <c r="E382" s="113"/>
      <c r="F382" s="113"/>
      <c r="G382" s="114"/>
      <c r="H382" s="114"/>
      <c r="I382" s="114"/>
      <c r="J382" s="115"/>
      <c r="K382" s="115"/>
      <c r="L382" s="115"/>
      <c r="M382" s="116"/>
      <c r="N382" s="117">
        <f t="shared" si="55"/>
        <v>0</v>
      </c>
      <c r="O382" s="113"/>
      <c r="P382" s="113"/>
      <c r="Q382" s="117">
        <f t="shared" si="56"/>
        <v>0</v>
      </c>
      <c r="R382" s="119"/>
      <c r="S382" s="119"/>
      <c r="T382" s="120">
        <f t="shared" si="57"/>
        <v>43765</v>
      </c>
      <c r="U382" s="121"/>
      <c r="V382" s="122"/>
      <c r="W382" s="121"/>
      <c r="X382" s="122"/>
      <c r="Y382" s="121"/>
      <c r="Z382" s="122"/>
      <c r="AA382" s="121"/>
      <c r="AB382" s="122"/>
      <c r="AC382" s="121"/>
      <c r="AD382" s="122"/>
      <c r="AE382" s="123"/>
      <c r="AF382" s="122"/>
      <c r="AG382" s="122"/>
      <c r="AH382" s="122"/>
      <c r="AI382" s="121"/>
      <c r="AJ382" s="122"/>
      <c r="AK382" s="121"/>
      <c r="AL382" s="122"/>
      <c r="AM382" s="121"/>
      <c r="AN382" s="122"/>
      <c r="AO382" s="121"/>
      <c r="AP382" s="122"/>
      <c r="AQ382" s="123"/>
      <c r="AR382" s="122"/>
      <c r="AS382" s="125">
        <f t="shared" si="58"/>
        <v>0</v>
      </c>
    </row>
    <row r="383" spans="1:45" ht="16.149999999999999" customHeight="1" x14ac:dyDescent="0.25">
      <c r="A383" s="112">
        <f t="shared" si="59"/>
        <v>43766</v>
      </c>
      <c r="B383" s="113"/>
      <c r="C383" s="113"/>
      <c r="D383" s="113"/>
      <c r="E383" s="113"/>
      <c r="F383" s="113"/>
      <c r="G383" s="114"/>
      <c r="H383" s="114"/>
      <c r="I383" s="114"/>
      <c r="J383" s="115"/>
      <c r="K383" s="115"/>
      <c r="L383" s="115"/>
      <c r="M383" s="116"/>
      <c r="N383" s="117">
        <f t="shared" si="55"/>
        <v>0</v>
      </c>
      <c r="O383" s="113"/>
      <c r="P383" s="113"/>
      <c r="Q383" s="117">
        <f t="shared" si="56"/>
        <v>0</v>
      </c>
      <c r="R383" s="119"/>
      <c r="S383" s="119"/>
      <c r="T383" s="120">
        <f t="shared" si="57"/>
        <v>43766</v>
      </c>
      <c r="U383" s="121"/>
      <c r="V383" s="122"/>
      <c r="W383" s="121"/>
      <c r="X383" s="122"/>
      <c r="Y383" s="121"/>
      <c r="Z383" s="122"/>
      <c r="AA383" s="121"/>
      <c r="AB383" s="122"/>
      <c r="AC383" s="121"/>
      <c r="AD383" s="122"/>
      <c r="AE383" s="123"/>
      <c r="AF383" s="122"/>
      <c r="AG383" s="122"/>
      <c r="AH383" s="122"/>
      <c r="AI383" s="121"/>
      <c r="AJ383" s="122"/>
      <c r="AK383" s="121"/>
      <c r="AL383" s="122"/>
      <c r="AM383" s="121"/>
      <c r="AN383" s="122"/>
      <c r="AO383" s="121"/>
      <c r="AP383" s="122"/>
      <c r="AQ383" s="123"/>
      <c r="AR383" s="122"/>
      <c r="AS383" s="125">
        <f t="shared" si="58"/>
        <v>0</v>
      </c>
    </row>
    <row r="384" spans="1:45" ht="16.149999999999999" customHeight="1" x14ac:dyDescent="0.25">
      <c r="A384" s="112">
        <f t="shared" si="59"/>
        <v>43767</v>
      </c>
      <c r="B384" s="113"/>
      <c r="C384" s="113"/>
      <c r="D384" s="113"/>
      <c r="E384" s="113"/>
      <c r="F384" s="113"/>
      <c r="G384" s="114"/>
      <c r="H384" s="114"/>
      <c r="I384" s="114"/>
      <c r="J384" s="115"/>
      <c r="K384" s="115"/>
      <c r="L384" s="115"/>
      <c r="M384" s="116"/>
      <c r="N384" s="117">
        <f t="shared" si="55"/>
        <v>0</v>
      </c>
      <c r="O384" s="113"/>
      <c r="P384" s="113"/>
      <c r="Q384" s="117">
        <f t="shared" si="56"/>
        <v>0</v>
      </c>
      <c r="R384" s="119"/>
      <c r="S384" s="119"/>
      <c r="T384" s="120">
        <f t="shared" si="57"/>
        <v>43767</v>
      </c>
      <c r="U384" s="121"/>
      <c r="V384" s="122"/>
      <c r="W384" s="121"/>
      <c r="X384" s="122"/>
      <c r="Y384" s="121"/>
      <c r="Z384" s="122"/>
      <c r="AA384" s="121"/>
      <c r="AB384" s="122"/>
      <c r="AC384" s="121"/>
      <c r="AD384" s="122"/>
      <c r="AE384" s="123"/>
      <c r="AF384" s="122"/>
      <c r="AG384" s="122"/>
      <c r="AH384" s="122"/>
      <c r="AI384" s="121"/>
      <c r="AJ384" s="122"/>
      <c r="AK384" s="121"/>
      <c r="AL384" s="122"/>
      <c r="AM384" s="121"/>
      <c r="AN384" s="122"/>
      <c r="AO384" s="121"/>
      <c r="AP384" s="122"/>
      <c r="AQ384" s="123"/>
      <c r="AR384" s="122"/>
      <c r="AS384" s="125">
        <f t="shared" si="58"/>
        <v>0</v>
      </c>
    </row>
    <row r="385" spans="1:45" ht="16.149999999999999" customHeight="1" x14ac:dyDescent="0.25">
      <c r="A385" s="112">
        <f t="shared" si="59"/>
        <v>43768</v>
      </c>
      <c r="B385" s="113"/>
      <c r="C385" s="113"/>
      <c r="D385" s="113"/>
      <c r="E385" s="113"/>
      <c r="F385" s="113"/>
      <c r="G385" s="114"/>
      <c r="H385" s="114"/>
      <c r="I385" s="114"/>
      <c r="J385" s="115"/>
      <c r="K385" s="115"/>
      <c r="L385" s="115"/>
      <c r="M385" s="116"/>
      <c r="N385" s="117">
        <f t="shared" si="55"/>
        <v>0</v>
      </c>
      <c r="O385" s="113"/>
      <c r="P385" s="113"/>
      <c r="Q385" s="117">
        <f t="shared" si="56"/>
        <v>0</v>
      </c>
      <c r="R385" s="119"/>
      <c r="S385" s="119"/>
      <c r="T385" s="120">
        <f t="shared" si="57"/>
        <v>43768</v>
      </c>
      <c r="U385" s="121"/>
      <c r="V385" s="122"/>
      <c r="W385" s="123"/>
      <c r="X385" s="122"/>
      <c r="Y385" s="121"/>
      <c r="Z385" s="122"/>
      <c r="AA385" s="123"/>
      <c r="AB385" s="122"/>
      <c r="AC385" s="121"/>
      <c r="AD385" s="122"/>
      <c r="AE385" s="123"/>
      <c r="AF385" s="122"/>
      <c r="AG385" s="122"/>
      <c r="AH385" s="122"/>
      <c r="AI385" s="121"/>
      <c r="AJ385" s="122"/>
      <c r="AK385" s="123"/>
      <c r="AL385" s="122"/>
      <c r="AM385" s="123"/>
      <c r="AN385" s="122"/>
      <c r="AO385" s="123"/>
      <c r="AP385" s="122"/>
      <c r="AQ385" s="123"/>
      <c r="AR385" s="122"/>
      <c r="AS385" s="125">
        <f t="shared" si="58"/>
        <v>0</v>
      </c>
    </row>
    <row r="386" spans="1:45" ht="16.149999999999999" customHeight="1" x14ac:dyDescent="0.25">
      <c r="A386" s="112">
        <f t="shared" si="59"/>
        <v>43769</v>
      </c>
      <c r="B386" s="113"/>
      <c r="C386" s="113"/>
      <c r="D386" s="113"/>
      <c r="E386" s="113"/>
      <c r="F386" s="113"/>
      <c r="G386" s="114"/>
      <c r="H386" s="114"/>
      <c r="I386" s="114"/>
      <c r="J386" s="115"/>
      <c r="K386" s="115"/>
      <c r="L386" s="115"/>
      <c r="M386" s="116"/>
      <c r="N386" s="117">
        <f t="shared" si="55"/>
        <v>0</v>
      </c>
      <c r="O386" s="113"/>
      <c r="P386" s="113"/>
      <c r="Q386" s="117">
        <f t="shared" si="56"/>
        <v>0</v>
      </c>
      <c r="R386" s="119"/>
      <c r="S386" s="119"/>
      <c r="T386" s="120">
        <f t="shared" si="57"/>
        <v>43769</v>
      </c>
      <c r="U386" s="121"/>
      <c r="V386" s="122"/>
      <c r="W386" s="121"/>
      <c r="X386" s="122"/>
      <c r="Y386" s="121"/>
      <c r="Z386" s="122"/>
      <c r="AA386" s="121"/>
      <c r="AB386" s="122"/>
      <c r="AC386" s="121"/>
      <c r="AD386" s="122"/>
      <c r="AE386" s="121"/>
      <c r="AF386" s="122"/>
      <c r="AG386" s="122"/>
      <c r="AH386" s="122"/>
      <c r="AI386" s="121"/>
      <c r="AJ386" s="122"/>
      <c r="AK386" s="121"/>
      <c r="AL386" s="122"/>
      <c r="AM386" s="121"/>
      <c r="AN386" s="122"/>
      <c r="AO386" s="121"/>
      <c r="AP386" s="122"/>
      <c r="AQ386" s="123"/>
      <c r="AR386" s="122"/>
      <c r="AS386" s="125">
        <f t="shared" si="58"/>
        <v>0</v>
      </c>
    </row>
    <row r="387" spans="1:45" x14ac:dyDescent="0.25">
      <c r="B387" s="128">
        <f t="shared" ref="B387:S387" si="60">SUM(B356:B386)</f>
        <v>0</v>
      </c>
      <c r="C387" s="128">
        <f t="shared" si="60"/>
        <v>0</v>
      </c>
      <c r="D387" s="128">
        <f t="shared" si="60"/>
        <v>0</v>
      </c>
      <c r="E387" s="128">
        <f t="shared" si="60"/>
        <v>0</v>
      </c>
      <c r="F387" s="128">
        <f t="shared" si="60"/>
        <v>0</v>
      </c>
      <c r="G387" s="128">
        <f t="shared" si="60"/>
        <v>0</v>
      </c>
      <c r="H387" s="128">
        <f t="shared" si="60"/>
        <v>0</v>
      </c>
      <c r="I387" s="128">
        <f t="shared" si="60"/>
        <v>0</v>
      </c>
      <c r="J387" s="71">
        <f t="shared" si="60"/>
        <v>0</v>
      </c>
      <c r="K387" s="128">
        <f t="shared" si="60"/>
        <v>0</v>
      </c>
      <c r="L387" s="128">
        <f t="shared" si="60"/>
        <v>0</v>
      </c>
      <c r="M387" s="128">
        <f t="shared" si="60"/>
        <v>0</v>
      </c>
      <c r="N387" s="128">
        <f t="shared" si="60"/>
        <v>0</v>
      </c>
      <c r="O387" s="128">
        <f t="shared" si="60"/>
        <v>0</v>
      </c>
      <c r="P387" s="128">
        <f t="shared" si="60"/>
        <v>0</v>
      </c>
      <c r="Q387" s="128">
        <f t="shared" si="60"/>
        <v>0</v>
      </c>
      <c r="R387" s="128">
        <f t="shared" si="60"/>
        <v>0</v>
      </c>
      <c r="S387" s="128">
        <f t="shared" si="60"/>
        <v>0</v>
      </c>
      <c r="U387" s="141"/>
      <c r="V387" s="141">
        <f>SUM(V356:V386)</f>
        <v>0</v>
      </c>
      <c r="W387" s="141"/>
      <c r="X387" s="141">
        <f>SUM(X356:X386)</f>
        <v>0</v>
      </c>
      <c r="Y387" s="141"/>
      <c r="Z387" s="141">
        <f>SUM(Z356:Z386)</f>
        <v>0</v>
      </c>
      <c r="AA387" s="141"/>
      <c r="AB387" s="141">
        <f>SUM(AB356:AB386)</f>
        <v>0</v>
      </c>
      <c r="AC387" s="141"/>
      <c r="AD387" s="141">
        <f>SUM(AD356:AD386)</f>
        <v>0</v>
      </c>
      <c r="AE387" s="141"/>
      <c r="AF387" s="141">
        <f>SUM(AF356:AF386)</f>
        <v>0</v>
      </c>
      <c r="AG387" s="141"/>
      <c r="AH387" s="141"/>
      <c r="AI387" s="141"/>
      <c r="AJ387" s="141">
        <f>SUM(AJ356:AJ386)</f>
        <v>0</v>
      </c>
      <c r="AL387" s="141">
        <f>SUM(AL356:AL386)</f>
        <v>0</v>
      </c>
      <c r="AM387" s="141"/>
      <c r="AN387" s="141">
        <f>SUM(AN356:AN386)</f>
        <v>0</v>
      </c>
      <c r="AO387" s="141"/>
      <c r="AP387" s="141">
        <f>SUM(AP356:AP386)</f>
        <v>0</v>
      </c>
      <c r="AQ387" s="141"/>
      <c r="AR387" s="141">
        <f>SUM(AR356:AR386)</f>
        <v>0</v>
      </c>
      <c r="AS387" s="141">
        <f>SUM(AS356:AS386)</f>
        <v>0</v>
      </c>
    </row>
    <row r="388" spans="1:45" x14ac:dyDescent="0.25">
      <c r="N388" s="130"/>
      <c r="Q388" s="130"/>
    </row>
    <row r="389" spans="1:45" x14ac:dyDescent="0.25">
      <c r="C389" s="131"/>
      <c r="F389" s="131"/>
      <c r="I389" s="132"/>
    </row>
    <row r="390" spans="1:45" x14ac:dyDescent="0.25">
      <c r="I390" s="132"/>
    </row>
    <row r="392" spans="1:45" ht="16.149999999999999" customHeight="1" x14ac:dyDescent="0.25">
      <c r="A392" s="562" t="s">
        <v>46</v>
      </c>
      <c r="B392" s="563"/>
      <c r="C392" s="563"/>
      <c r="D392" s="563"/>
      <c r="E392" s="563"/>
      <c r="F392" s="563"/>
      <c r="G392" s="563"/>
      <c r="H392" s="563"/>
      <c r="I392" s="563"/>
      <c r="J392" s="564"/>
      <c r="K392" s="564"/>
      <c r="L392" s="564"/>
      <c r="M392" s="80"/>
      <c r="N392" s="79"/>
      <c r="O392" s="565"/>
      <c r="P392" s="560"/>
      <c r="Q392" s="560"/>
      <c r="R392" s="560"/>
      <c r="S392" s="560"/>
      <c r="U392" s="559" t="str">
        <f>A392</f>
        <v>NOVEMBRE 2019</v>
      </c>
      <c r="V392" s="560"/>
      <c r="W392" s="560"/>
      <c r="X392" s="560"/>
      <c r="Y392" s="560"/>
      <c r="Z392" s="560"/>
      <c r="AA392" s="560"/>
      <c r="AB392" s="559" t="str">
        <f>A392</f>
        <v>NOVEMBRE 2019</v>
      </c>
      <c r="AC392" s="560"/>
      <c r="AD392" s="560"/>
      <c r="AE392" s="560"/>
      <c r="AF392" s="560"/>
      <c r="AG392" s="560"/>
      <c r="AH392" s="560"/>
      <c r="AI392" s="560"/>
      <c r="AJ392" s="560"/>
      <c r="AK392" s="559" t="str">
        <f>A392</f>
        <v>NOVEMBRE 2019</v>
      </c>
      <c r="AL392" s="560"/>
      <c r="AM392" s="560"/>
      <c r="AN392" s="560"/>
      <c r="AO392" s="560"/>
      <c r="AP392" s="560"/>
      <c r="AQ392" s="560"/>
    </row>
    <row r="393" spans="1:45" ht="16.149999999999999" customHeight="1" x14ac:dyDescent="0.25">
      <c r="A393" s="81"/>
      <c r="B393" s="81"/>
      <c r="C393" s="81"/>
      <c r="D393" s="81"/>
      <c r="E393" s="81"/>
      <c r="F393" s="81"/>
      <c r="G393" s="81"/>
      <c r="H393" s="81"/>
      <c r="I393" s="554"/>
      <c r="J393" s="554"/>
      <c r="K393" s="554"/>
      <c r="L393" s="554"/>
      <c r="M393" s="133"/>
      <c r="N393" s="134"/>
      <c r="O393" s="135"/>
      <c r="P393" s="134"/>
      <c r="Q393" s="134"/>
      <c r="R393" s="553" t="s">
        <v>2</v>
      </c>
      <c r="S393" s="554"/>
      <c r="T393" s="135"/>
      <c r="U393" s="549" t="str">
        <f>U3</f>
        <v>Agedi</v>
      </c>
      <c r="V393" s="550"/>
      <c r="W393" s="549" t="str">
        <f>W3</f>
        <v>Saf</v>
      </c>
      <c r="X393" s="550"/>
      <c r="Y393" s="549" t="str">
        <f>Y3</f>
        <v>Midi Libre</v>
      </c>
      <c r="Z393" s="550"/>
      <c r="AA393" s="549" t="str">
        <f>AA3</f>
        <v>Loto</v>
      </c>
      <c r="AB393" s="550"/>
      <c r="AC393" s="555" t="str">
        <f>AC3</f>
        <v>Altadis</v>
      </c>
      <c r="AD393" s="556"/>
      <c r="AE393" s="549" t="str">
        <f>AE3</f>
        <v>Crédit agricole</v>
      </c>
      <c r="AF393" s="550"/>
      <c r="AG393" s="555" t="s">
        <v>10</v>
      </c>
      <c r="AH393" s="556"/>
      <c r="AI393" s="555" t="str">
        <f>AI3</f>
        <v>charges locatives</v>
      </c>
      <c r="AJ393" s="556"/>
      <c r="AK393" s="555" t="str">
        <f>AK3</f>
        <v>Poste TCN TF PVA</v>
      </c>
      <c r="AL393" s="556"/>
      <c r="AM393" s="549" t="str">
        <f>AM3</f>
        <v>GSA/NVX FR</v>
      </c>
      <c r="AN393" s="550"/>
      <c r="AO393" s="549" t="str">
        <f>AO3</f>
        <v>Charge</v>
      </c>
      <c r="AP393" s="550"/>
      <c r="AQ393" s="549" t="str">
        <f>AQ3</f>
        <v>Divers</v>
      </c>
      <c r="AR393" s="550"/>
      <c r="AS393" s="83" t="s">
        <v>16</v>
      </c>
    </row>
    <row r="394" spans="1:45" ht="16.149999999999999" customHeight="1" x14ac:dyDescent="0.25">
      <c r="A394" s="84"/>
      <c r="B394" s="85" t="s">
        <v>17</v>
      </c>
      <c r="C394" s="86" t="s">
        <v>18</v>
      </c>
      <c r="D394" s="86" t="s">
        <v>19</v>
      </c>
      <c r="E394" s="87" t="s">
        <v>20</v>
      </c>
      <c r="F394" s="87" t="s">
        <v>21</v>
      </c>
      <c r="G394" s="86" t="s">
        <v>22</v>
      </c>
      <c r="H394" s="86" t="s">
        <v>23</v>
      </c>
      <c r="I394" s="557" t="s">
        <v>24</v>
      </c>
      <c r="J394" s="558"/>
      <c r="K394" s="88" t="s">
        <v>25</v>
      </c>
      <c r="L394" s="88" t="s">
        <v>26</v>
      </c>
      <c r="M394" s="89" t="s">
        <v>27</v>
      </c>
      <c r="N394" s="90" t="s">
        <v>28</v>
      </c>
      <c r="O394" s="90" t="s">
        <v>29</v>
      </c>
      <c r="P394" s="90" t="s">
        <v>30</v>
      </c>
      <c r="Q394" s="91" t="s">
        <v>16</v>
      </c>
      <c r="R394" s="85" t="s">
        <v>32</v>
      </c>
      <c r="S394" s="91" t="s">
        <v>33</v>
      </c>
      <c r="T394" s="136"/>
      <c r="U394" s="93" t="s">
        <v>34</v>
      </c>
      <c r="V394" s="94"/>
      <c r="W394" s="95" t="s">
        <v>34</v>
      </c>
      <c r="X394" s="96"/>
      <c r="Y394" s="95" t="s">
        <v>34</v>
      </c>
      <c r="Z394" s="96"/>
      <c r="AA394" s="95" t="s">
        <v>34</v>
      </c>
      <c r="AB394" s="96"/>
      <c r="AC394" s="95" t="s">
        <v>34</v>
      </c>
      <c r="AD394" s="96"/>
      <c r="AE394" s="95" t="s">
        <v>34</v>
      </c>
      <c r="AF394" s="96"/>
      <c r="AG394" s="95" t="s">
        <v>34</v>
      </c>
      <c r="AH394" s="97"/>
      <c r="AI394" s="95" t="s">
        <v>34</v>
      </c>
      <c r="AJ394" s="96"/>
      <c r="AK394" s="98" t="s">
        <v>34</v>
      </c>
      <c r="AL394" s="94"/>
      <c r="AM394" s="95" t="s">
        <v>34</v>
      </c>
      <c r="AN394" s="94"/>
      <c r="AO394" s="95" t="s">
        <v>34</v>
      </c>
      <c r="AP394" s="94"/>
      <c r="AQ394" s="95" t="s">
        <v>34</v>
      </c>
      <c r="AR394" s="94"/>
      <c r="AS394" s="99"/>
    </row>
    <row r="395" spans="1:45" ht="16.149999999999999" customHeight="1" x14ac:dyDescent="0.25">
      <c r="A395" s="112">
        <f>A386+1</f>
        <v>43770</v>
      </c>
      <c r="B395" s="113"/>
      <c r="C395" s="113"/>
      <c r="D395" s="113"/>
      <c r="E395" s="113"/>
      <c r="F395" s="113"/>
      <c r="G395" s="114"/>
      <c r="H395" s="114"/>
      <c r="I395" s="114"/>
      <c r="J395" s="115"/>
      <c r="K395" s="115"/>
      <c r="L395" s="115"/>
      <c r="M395" s="116"/>
      <c r="N395" s="117">
        <f t="shared" ref="N395:N424" si="61">B395+C395+D395+F395+G395+H395+I395+K395-L395+M395+E395</f>
        <v>0</v>
      </c>
      <c r="O395" s="113"/>
      <c r="P395" s="113"/>
      <c r="Q395" s="117">
        <f t="shared" ref="Q395:Q424" si="62">N395+O395-P395</f>
        <v>0</v>
      </c>
      <c r="R395" s="119"/>
      <c r="S395" s="119"/>
      <c r="T395" s="120">
        <f t="shared" ref="T395:T424" si="63">A395</f>
        <v>43770</v>
      </c>
      <c r="U395" s="160"/>
      <c r="V395" s="161"/>
      <c r="W395" s="162"/>
      <c r="X395" s="161"/>
      <c r="Y395" s="162"/>
      <c r="Z395" s="161"/>
      <c r="AA395" s="162"/>
      <c r="AB395" s="161"/>
      <c r="AC395" s="162"/>
      <c r="AD395" s="161"/>
      <c r="AE395" s="162"/>
      <c r="AF395" s="161"/>
      <c r="AG395" s="163"/>
      <c r="AH395" s="161"/>
      <c r="AI395" s="162"/>
      <c r="AJ395" s="161"/>
      <c r="AK395" s="163"/>
      <c r="AL395" s="161"/>
      <c r="AM395" s="162"/>
      <c r="AN395" s="161"/>
      <c r="AO395" s="162"/>
      <c r="AP395" s="161"/>
      <c r="AQ395" s="162"/>
      <c r="AR395" s="161"/>
      <c r="AS395" s="125">
        <f t="shared" ref="AS395:AS425" si="64">V395+X395+Z395+AB395+AD395+AF395+AJ395+AL395+AN395+AP395+AR395+AH395</f>
        <v>0</v>
      </c>
    </row>
    <row r="396" spans="1:45" ht="16.149999999999999" customHeight="1" x14ac:dyDescent="0.25">
      <c r="A396" s="112">
        <f t="shared" ref="A396:A424" si="65">A395+1</f>
        <v>43771</v>
      </c>
      <c r="B396" s="113"/>
      <c r="C396" s="113"/>
      <c r="D396" s="113"/>
      <c r="E396" s="113"/>
      <c r="F396" s="113"/>
      <c r="G396" s="114"/>
      <c r="H396" s="114"/>
      <c r="I396" s="114"/>
      <c r="J396" s="115"/>
      <c r="K396" s="115"/>
      <c r="L396" s="115"/>
      <c r="M396" s="116"/>
      <c r="N396" s="117">
        <f t="shared" si="61"/>
        <v>0</v>
      </c>
      <c r="O396" s="113"/>
      <c r="P396" s="113"/>
      <c r="Q396" s="117">
        <f t="shared" si="62"/>
        <v>0</v>
      </c>
      <c r="R396" s="119"/>
      <c r="S396" s="119"/>
      <c r="T396" s="120">
        <f t="shared" si="63"/>
        <v>43771</v>
      </c>
      <c r="U396" s="121"/>
      <c r="V396" s="122"/>
      <c r="W396" s="123"/>
      <c r="X396" s="122"/>
      <c r="Y396" s="121"/>
      <c r="Z396" s="122"/>
      <c r="AA396" s="123"/>
      <c r="AB396" s="122"/>
      <c r="AC396" s="121"/>
      <c r="AD396" s="122"/>
      <c r="AE396" s="123"/>
      <c r="AF396" s="122"/>
      <c r="AG396" s="122"/>
      <c r="AH396" s="122"/>
      <c r="AI396" s="121"/>
      <c r="AJ396" s="122"/>
      <c r="AK396" s="123"/>
      <c r="AL396" s="122"/>
      <c r="AM396" s="121"/>
      <c r="AN396" s="122"/>
      <c r="AO396" s="121"/>
      <c r="AP396" s="122"/>
      <c r="AQ396" s="123"/>
      <c r="AR396" s="122"/>
      <c r="AS396" s="125">
        <f t="shared" si="64"/>
        <v>0</v>
      </c>
    </row>
    <row r="397" spans="1:45" ht="16.149999999999999" customHeight="1" x14ac:dyDescent="0.25">
      <c r="A397" s="112">
        <f t="shared" si="65"/>
        <v>43772</v>
      </c>
      <c r="B397" s="113"/>
      <c r="C397" s="113"/>
      <c r="D397" s="113"/>
      <c r="E397" s="113"/>
      <c r="F397" s="113"/>
      <c r="G397" s="114"/>
      <c r="H397" s="114"/>
      <c r="I397" s="114"/>
      <c r="J397" s="115"/>
      <c r="K397" s="115"/>
      <c r="L397" s="115"/>
      <c r="M397" s="116"/>
      <c r="N397" s="117">
        <f t="shared" si="61"/>
        <v>0</v>
      </c>
      <c r="O397" s="113"/>
      <c r="P397" s="113"/>
      <c r="Q397" s="117">
        <f t="shared" si="62"/>
        <v>0</v>
      </c>
      <c r="R397" s="119"/>
      <c r="S397" s="119"/>
      <c r="T397" s="120">
        <f t="shared" si="63"/>
        <v>43772</v>
      </c>
      <c r="U397" s="121"/>
      <c r="V397" s="122"/>
      <c r="W397" s="123"/>
      <c r="X397" s="122"/>
      <c r="Y397" s="121"/>
      <c r="Z397" s="122"/>
      <c r="AA397" s="123"/>
      <c r="AB397" s="122"/>
      <c r="AC397" s="121"/>
      <c r="AD397" s="122"/>
      <c r="AE397" s="123"/>
      <c r="AF397" s="122"/>
      <c r="AG397" s="122"/>
      <c r="AH397" s="122"/>
      <c r="AI397" s="121"/>
      <c r="AJ397" s="122"/>
      <c r="AK397" s="123"/>
      <c r="AL397" s="122"/>
      <c r="AM397" s="121"/>
      <c r="AN397" s="122"/>
      <c r="AO397" s="123"/>
      <c r="AP397" s="122"/>
      <c r="AQ397" s="123"/>
      <c r="AR397" s="122"/>
      <c r="AS397" s="125">
        <f t="shared" si="64"/>
        <v>0</v>
      </c>
    </row>
    <row r="398" spans="1:45" ht="16.149999999999999" customHeight="1" x14ac:dyDescent="0.25">
      <c r="A398" s="112">
        <f t="shared" si="65"/>
        <v>43773</v>
      </c>
      <c r="B398" s="113"/>
      <c r="C398" s="113"/>
      <c r="D398" s="113"/>
      <c r="E398" s="113"/>
      <c r="F398" s="113"/>
      <c r="G398" s="114"/>
      <c r="H398" s="114"/>
      <c r="I398" s="114"/>
      <c r="J398" s="115"/>
      <c r="K398" s="115"/>
      <c r="L398" s="115"/>
      <c r="M398" s="116"/>
      <c r="N398" s="117">
        <f t="shared" si="61"/>
        <v>0</v>
      </c>
      <c r="O398" s="113"/>
      <c r="P398" s="113"/>
      <c r="Q398" s="117">
        <f t="shared" si="62"/>
        <v>0</v>
      </c>
      <c r="R398" s="119"/>
      <c r="S398" s="119"/>
      <c r="T398" s="120">
        <f t="shared" si="63"/>
        <v>43773</v>
      </c>
      <c r="U398" s="121"/>
      <c r="V398" s="122"/>
      <c r="W398" s="123"/>
      <c r="X398" s="122"/>
      <c r="Y398" s="121"/>
      <c r="Z398" s="122"/>
      <c r="AA398" s="123"/>
      <c r="AB398" s="122"/>
      <c r="AC398" s="121"/>
      <c r="AD398" s="122"/>
      <c r="AE398" s="123"/>
      <c r="AF398" s="122"/>
      <c r="AG398" s="122"/>
      <c r="AH398" s="122"/>
      <c r="AI398" s="121"/>
      <c r="AJ398" s="122"/>
      <c r="AK398" s="123"/>
      <c r="AL398" s="122"/>
      <c r="AM398" s="121"/>
      <c r="AN398" s="122"/>
      <c r="AO398" s="123"/>
      <c r="AP398" s="122"/>
      <c r="AQ398" s="123"/>
      <c r="AR398" s="122"/>
      <c r="AS398" s="125">
        <f t="shared" si="64"/>
        <v>0</v>
      </c>
    </row>
    <row r="399" spans="1:45" ht="16.149999999999999" customHeight="1" x14ac:dyDescent="0.25">
      <c r="A399" s="112">
        <f t="shared" si="65"/>
        <v>43774</v>
      </c>
      <c r="B399" s="113"/>
      <c r="C399" s="113"/>
      <c r="D399" s="113"/>
      <c r="E399" s="113"/>
      <c r="F399" s="113"/>
      <c r="G399" s="114"/>
      <c r="H399" s="114"/>
      <c r="I399" s="114"/>
      <c r="J399" s="115"/>
      <c r="K399" s="115"/>
      <c r="L399" s="115"/>
      <c r="M399" s="116"/>
      <c r="N399" s="117">
        <f t="shared" si="61"/>
        <v>0</v>
      </c>
      <c r="O399" s="113"/>
      <c r="P399" s="113"/>
      <c r="Q399" s="117">
        <f t="shared" si="62"/>
        <v>0</v>
      </c>
      <c r="R399" s="119"/>
      <c r="S399" s="119"/>
      <c r="T399" s="120">
        <f t="shared" si="63"/>
        <v>43774</v>
      </c>
      <c r="U399" s="121"/>
      <c r="V399" s="122"/>
      <c r="W399" s="123"/>
      <c r="X399" s="122"/>
      <c r="Y399" s="121"/>
      <c r="Z399" s="122"/>
      <c r="AA399" s="121"/>
      <c r="AB399" s="122"/>
      <c r="AC399" s="121"/>
      <c r="AD399" s="122"/>
      <c r="AE399" s="121"/>
      <c r="AF399" s="122"/>
      <c r="AG399" s="122"/>
      <c r="AH399" s="122"/>
      <c r="AI399" s="121"/>
      <c r="AJ399" s="122"/>
      <c r="AK399" s="121"/>
      <c r="AL399" s="122"/>
      <c r="AM399" s="121"/>
      <c r="AN399" s="122"/>
      <c r="AO399" s="121"/>
      <c r="AP399" s="122"/>
      <c r="AQ399" s="123"/>
      <c r="AR399" s="122"/>
      <c r="AS399" s="125">
        <f t="shared" si="64"/>
        <v>0</v>
      </c>
    </row>
    <row r="400" spans="1:45" ht="16.149999999999999" customHeight="1" x14ac:dyDescent="0.25">
      <c r="A400" s="112">
        <f t="shared" si="65"/>
        <v>43775</v>
      </c>
      <c r="B400" s="113"/>
      <c r="C400" s="113"/>
      <c r="D400" s="113"/>
      <c r="E400" s="113"/>
      <c r="F400" s="113"/>
      <c r="G400" s="114"/>
      <c r="H400" s="114"/>
      <c r="I400" s="114"/>
      <c r="J400" s="115"/>
      <c r="K400" s="115"/>
      <c r="L400" s="115"/>
      <c r="M400" s="116"/>
      <c r="N400" s="117">
        <f t="shared" si="61"/>
        <v>0</v>
      </c>
      <c r="O400" s="113"/>
      <c r="P400" s="113"/>
      <c r="Q400" s="117">
        <f t="shared" si="62"/>
        <v>0</v>
      </c>
      <c r="R400" s="119"/>
      <c r="S400" s="119"/>
      <c r="T400" s="120">
        <f t="shared" si="63"/>
        <v>43775</v>
      </c>
      <c r="U400" s="121"/>
      <c r="V400" s="122"/>
      <c r="W400" s="121"/>
      <c r="X400" s="122"/>
      <c r="Y400" s="121"/>
      <c r="Z400" s="122"/>
      <c r="AA400" s="121"/>
      <c r="AB400" s="122"/>
      <c r="AC400" s="121"/>
      <c r="AD400" s="122"/>
      <c r="AE400" s="121"/>
      <c r="AF400" s="122"/>
      <c r="AG400" s="122"/>
      <c r="AH400" s="122"/>
      <c r="AI400" s="121"/>
      <c r="AJ400" s="122"/>
      <c r="AK400" s="121"/>
      <c r="AL400" s="122"/>
      <c r="AM400" s="121"/>
      <c r="AN400" s="122"/>
      <c r="AO400" s="121"/>
      <c r="AP400" s="122"/>
      <c r="AQ400" s="123"/>
      <c r="AR400" s="122"/>
      <c r="AS400" s="125">
        <f t="shared" si="64"/>
        <v>0</v>
      </c>
    </row>
    <row r="401" spans="1:45" ht="16.149999999999999" customHeight="1" x14ac:dyDescent="0.25">
      <c r="A401" s="112">
        <f t="shared" si="65"/>
        <v>43776</v>
      </c>
      <c r="B401" s="113"/>
      <c r="C401" s="113"/>
      <c r="D401" s="113"/>
      <c r="E401" s="113"/>
      <c r="F401" s="113"/>
      <c r="G401" s="114"/>
      <c r="H401" s="114"/>
      <c r="I401" s="114"/>
      <c r="J401" s="115"/>
      <c r="K401" s="115"/>
      <c r="L401" s="115"/>
      <c r="M401" s="116"/>
      <c r="N401" s="117">
        <f t="shared" si="61"/>
        <v>0</v>
      </c>
      <c r="O401" s="113"/>
      <c r="P401" s="113"/>
      <c r="Q401" s="117">
        <f t="shared" si="62"/>
        <v>0</v>
      </c>
      <c r="R401" s="119"/>
      <c r="S401" s="119"/>
      <c r="T401" s="120">
        <f t="shared" si="63"/>
        <v>43776</v>
      </c>
      <c r="U401" s="121"/>
      <c r="V401" s="122"/>
      <c r="W401" s="121"/>
      <c r="X401" s="122"/>
      <c r="Y401" s="121"/>
      <c r="Z401" s="122"/>
      <c r="AA401" s="121"/>
      <c r="AB401" s="122"/>
      <c r="AC401" s="121"/>
      <c r="AD401" s="122"/>
      <c r="AE401" s="121"/>
      <c r="AF401" s="122"/>
      <c r="AG401" s="122"/>
      <c r="AH401" s="122"/>
      <c r="AI401" s="121"/>
      <c r="AJ401" s="122"/>
      <c r="AK401" s="121"/>
      <c r="AL401" s="122"/>
      <c r="AM401" s="121"/>
      <c r="AN401" s="122"/>
      <c r="AO401" s="121"/>
      <c r="AP401" s="122"/>
      <c r="AQ401" s="123"/>
      <c r="AR401" s="122"/>
      <c r="AS401" s="125">
        <f t="shared" si="64"/>
        <v>0</v>
      </c>
    </row>
    <row r="402" spans="1:45" ht="16.149999999999999" customHeight="1" x14ac:dyDescent="0.25">
      <c r="A402" s="112">
        <f t="shared" si="65"/>
        <v>43777</v>
      </c>
      <c r="B402" s="113"/>
      <c r="C402" s="113"/>
      <c r="D402" s="113"/>
      <c r="E402" s="113"/>
      <c r="F402" s="113"/>
      <c r="G402" s="114"/>
      <c r="H402" s="114"/>
      <c r="I402" s="114"/>
      <c r="J402" s="115"/>
      <c r="K402" s="115"/>
      <c r="L402" s="115"/>
      <c r="M402" s="116"/>
      <c r="N402" s="117">
        <f t="shared" si="61"/>
        <v>0</v>
      </c>
      <c r="O402" s="113"/>
      <c r="P402" s="113"/>
      <c r="Q402" s="117">
        <f t="shared" si="62"/>
        <v>0</v>
      </c>
      <c r="R402" s="119"/>
      <c r="S402" s="119"/>
      <c r="T402" s="120">
        <f t="shared" si="63"/>
        <v>43777</v>
      </c>
      <c r="U402" s="121"/>
      <c r="V402" s="122"/>
      <c r="W402" s="121"/>
      <c r="X402" s="122"/>
      <c r="Y402" s="121"/>
      <c r="Z402" s="122"/>
      <c r="AA402" s="121"/>
      <c r="AB402" s="122"/>
      <c r="AC402" s="121"/>
      <c r="AD402" s="122"/>
      <c r="AE402" s="121"/>
      <c r="AF402" s="122"/>
      <c r="AG402" s="122"/>
      <c r="AH402" s="122"/>
      <c r="AI402" s="121"/>
      <c r="AJ402" s="122"/>
      <c r="AK402" s="121"/>
      <c r="AL402" s="122"/>
      <c r="AM402" s="121"/>
      <c r="AN402" s="122"/>
      <c r="AO402" s="121"/>
      <c r="AP402" s="122"/>
      <c r="AQ402" s="123"/>
      <c r="AR402" s="122"/>
      <c r="AS402" s="125">
        <f t="shared" si="64"/>
        <v>0</v>
      </c>
    </row>
    <row r="403" spans="1:45" ht="16.149999999999999" customHeight="1" x14ac:dyDescent="0.25">
      <c r="A403" s="112">
        <f t="shared" si="65"/>
        <v>43778</v>
      </c>
      <c r="B403" s="113"/>
      <c r="C403" s="113"/>
      <c r="D403" s="113"/>
      <c r="E403" s="113"/>
      <c r="F403" s="113"/>
      <c r="G403" s="114"/>
      <c r="H403" s="114"/>
      <c r="I403" s="114"/>
      <c r="J403" s="115"/>
      <c r="K403" s="115"/>
      <c r="L403" s="115"/>
      <c r="M403" s="116"/>
      <c r="N403" s="117">
        <f t="shared" si="61"/>
        <v>0</v>
      </c>
      <c r="O403" s="113"/>
      <c r="P403" s="113"/>
      <c r="Q403" s="117">
        <f t="shared" si="62"/>
        <v>0</v>
      </c>
      <c r="R403" s="119"/>
      <c r="S403" s="119"/>
      <c r="T403" s="120">
        <f t="shared" si="63"/>
        <v>43778</v>
      </c>
      <c r="U403" s="121"/>
      <c r="V403" s="122"/>
      <c r="W403" s="121"/>
      <c r="X403" s="122"/>
      <c r="Y403" s="121"/>
      <c r="Z403" s="122"/>
      <c r="AA403" s="121"/>
      <c r="AB403" s="122"/>
      <c r="AC403" s="121"/>
      <c r="AD403" s="122"/>
      <c r="AE403" s="121"/>
      <c r="AF403" s="122"/>
      <c r="AG403" s="122"/>
      <c r="AH403" s="122"/>
      <c r="AI403" s="121"/>
      <c r="AJ403" s="122"/>
      <c r="AK403" s="121"/>
      <c r="AL403" s="122"/>
      <c r="AM403" s="121"/>
      <c r="AN403" s="122"/>
      <c r="AO403" s="121"/>
      <c r="AP403" s="122"/>
      <c r="AQ403" s="123"/>
      <c r="AR403" s="122"/>
      <c r="AS403" s="125">
        <f t="shared" si="64"/>
        <v>0</v>
      </c>
    </row>
    <row r="404" spans="1:45" ht="16.149999999999999" customHeight="1" x14ac:dyDescent="0.25">
      <c r="A404" s="112">
        <f t="shared" si="65"/>
        <v>43779</v>
      </c>
      <c r="B404" s="113"/>
      <c r="C404" s="113"/>
      <c r="D404" s="113"/>
      <c r="E404" s="113"/>
      <c r="F404" s="113"/>
      <c r="G404" s="114"/>
      <c r="H404" s="114"/>
      <c r="I404" s="114"/>
      <c r="J404" s="115"/>
      <c r="K404" s="115"/>
      <c r="L404" s="115"/>
      <c r="M404" s="116"/>
      <c r="N404" s="117">
        <f t="shared" si="61"/>
        <v>0</v>
      </c>
      <c r="O404" s="113"/>
      <c r="P404" s="113"/>
      <c r="Q404" s="117">
        <f t="shared" si="62"/>
        <v>0</v>
      </c>
      <c r="R404" s="119"/>
      <c r="S404" s="119"/>
      <c r="T404" s="120">
        <f t="shared" si="63"/>
        <v>43779</v>
      </c>
      <c r="U404" s="121"/>
      <c r="V404" s="122"/>
      <c r="W404" s="121"/>
      <c r="X404" s="122"/>
      <c r="Y404" s="121"/>
      <c r="Z404" s="122"/>
      <c r="AA404" s="121"/>
      <c r="AB404" s="122"/>
      <c r="AC404" s="121"/>
      <c r="AD404" s="122"/>
      <c r="AE404" s="121"/>
      <c r="AF404" s="122"/>
      <c r="AG404" s="122"/>
      <c r="AH404" s="122"/>
      <c r="AI404" s="121"/>
      <c r="AJ404" s="122"/>
      <c r="AK404" s="121"/>
      <c r="AL404" s="122"/>
      <c r="AM404" s="121"/>
      <c r="AN404" s="122"/>
      <c r="AO404" s="121"/>
      <c r="AP404" s="122"/>
      <c r="AQ404" s="123"/>
      <c r="AR404" s="122"/>
      <c r="AS404" s="125">
        <f t="shared" si="64"/>
        <v>0</v>
      </c>
    </row>
    <row r="405" spans="1:45" ht="16.149999999999999" customHeight="1" x14ac:dyDescent="0.25">
      <c r="A405" s="112">
        <f t="shared" si="65"/>
        <v>43780</v>
      </c>
      <c r="B405" s="113"/>
      <c r="C405" s="113"/>
      <c r="D405" s="113"/>
      <c r="E405" s="113"/>
      <c r="F405" s="113"/>
      <c r="G405" s="114"/>
      <c r="H405" s="114"/>
      <c r="I405" s="114"/>
      <c r="J405" s="115"/>
      <c r="K405" s="115"/>
      <c r="L405" s="115"/>
      <c r="M405" s="116"/>
      <c r="N405" s="117">
        <f t="shared" si="61"/>
        <v>0</v>
      </c>
      <c r="O405" s="113"/>
      <c r="P405" s="113"/>
      <c r="Q405" s="117">
        <f t="shared" si="62"/>
        <v>0</v>
      </c>
      <c r="R405" s="119"/>
      <c r="S405" s="119"/>
      <c r="T405" s="120">
        <f t="shared" si="63"/>
        <v>43780</v>
      </c>
      <c r="U405" s="121"/>
      <c r="V405" s="122"/>
      <c r="W405" s="121"/>
      <c r="X405" s="122"/>
      <c r="Y405" s="121"/>
      <c r="Z405" s="122"/>
      <c r="AA405" s="121"/>
      <c r="AB405" s="122"/>
      <c r="AC405" s="121"/>
      <c r="AD405" s="122"/>
      <c r="AE405" s="121"/>
      <c r="AF405" s="122"/>
      <c r="AG405" s="122"/>
      <c r="AH405" s="122"/>
      <c r="AI405" s="121"/>
      <c r="AJ405" s="122"/>
      <c r="AK405" s="121"/>
      <c r="AL405" s="122"/>
      <c r="AM405" s="121"/>
      <c r="AN405" s="122"/>
      <c r="AO405" s="121"/>
      <c r="AP405" s="122"/>
      <c r="AQ405" s="123"/>
      <c r="AR405" s="122"/>
      <c r="AS405" s="125">
        <f t="shared" si="64"/>
        <v>0</v>
      </c>
    </row>
    <row r="406" spans="1:45" ht="16.149999999999999" customHeight="1" x14ac:dyDescent="0.25">
      <c r="A406" s="112">
        <f t="shared" si="65"/>
        <v>43781</v>
      </c>
      <c r="B406" s="113"/>
      <c r="C406" s="113"/>
      <c r="D406" s="113"/>
      <c r="E406" s="113"/>
      <c r="F406" s="113"/>
      <c r="G406" s="114"/>
      <c r="H406" s="114"/>
      <c r="I406" s="114"/>
      <c r="J406" s="115"/>
      <c r="K406" s="115"/>
      <c r="L406" s="115"/>
      <c r="M406" s="116"/>
      <c r="N406" s="117">
        <f t="shared" si="61"/>
        <v>0</v>
      </c>
      <c r="O406" s="113"/>
      <c r="P406" s="113"/>
      <c r="Q406" s="117">
        <f t="shared" si="62"/>
        <v>0</v>
      </c>
      <c r="R406" s="119"/>
      <c r="S406" s="119"/>
      <c r="T406" s="120">
        <f t="shared" si="63"/>
        <v>43781</v>
      </c>
      <c r="U406" s="121"/>
      <c r="V406" s="122"/>
      <c r="W406" s="121"/>
      <c r="X406" s="122"/>
      <c r="Y406" s="121"/>
      <c r="Z406" s="122"/>
      <c r="AA406" s="121"/>
      <c r="AB406" s="122"/>
      <c r="AC406" s="121"/>
      <c r="AD406" s="122"/>
      <c r="AE406" s="121"/>
      <c r="AF406" s="122"/>
      <c r="AG406" s="122"/>
      <c r="AH406" s="122"/>
      <c r="AI406" s="121"/>
      <c r="AJ406" s="122"/>
      <c r="AK406" s="121"/>
      <c r="AL406" s="122"/>
      <c r="AM406" s="121"/>
      <c r="AN406" s="122"/>
      <c r="AO406" s="121"/>
      <c r="AP406" s="122"/>
      <c r="AQ406" s="123"/>
      <c r="AR406" s="122"/>
      <c r="AS406" s="125">
        <f t="shared" si="64"/>
        <v>0</v>
      </c>
    </row>
    <row r="407" spans="1:45" ht="16.149999999999999" customHeight="1" x14ac:dyDescent="0.25">
      <c r="A407" s="112">
        <f t="shared" si="65"/>
        <v>43782</v>
      </c>
      <c r="B407" s="113"/>
      <c r="C407" s="113"/>
      <c r="D407" s="113"/>
      <c r="E407" s="113"/>
      <c r="F407" s="113"/>
      <c r="G407" s="114"/>
      <c r="H407" s="114"/>
      <c r="I407" s="114"/>
      <c r="J407" s="115"/>
      <c r="K407" s="115"/>
      <c r="L407" s="115"/>
      <c r="M407" s="116"/>
      <c r="N407" s="117">
        <f t="shared" si="61"/>
        <v>0</v>
      </c>
      <c r="O407" s="113"/>
      <c r="P407" s="113"/>
      <c r="Q407" s="117">
        <f t="shared" si="62"/>
        <v>0</v>
      </c>
      <c r="R407" s="119"/>
      <c r="S407" s="119"/>
      <c r="T407" s="120">
        <f t="shared" si="63"/>
        <v>43782</v>
      </c>
      <c r="U407" s="121"/>
      <c r="V407" s="122"/>
      <c r="W407" s="121"/>
      <c r="X407" s="122"/>
      <c r="Y407" s="121"/>
      <c r="Z407" s="122"/>
      <c r="AA407" s="121"/>
      <c r="AB407" s="122"/>
      <c r="AC407" s="121"/>
      <c r="AD407" s="122"/>
      <c r="AE407" s="121"/>
      <c r="AF407" s="122"/>
      <c r="AG407" s="124"/>
      <c r="AH407" s="122"/>
      <c r="AI407" s="121"/>
      <c r="AJ407" s="122"/>
      <c r="AK407" s="121"/>
      <c r="AL407" s="122"/>
      <c r="AM407" s="121"/>
      <c r="AN407" s="122"/>
      <c r="AO407" s="121"/>
      <c r="AP407" s="122"/>
      <c r="AQ407" s="123"/>
      <c r="AR407" s="122"/>
      <c r="AS407" s="125">
        <f t="shared" si="64"/>
        <v>0</v>
      </c>
    </row>
    <row r="408" spans="1:45" ht="16.149999999999999" customHeight="1" x14ac:dyDescent="0.25">
      <c r="A408" s="112">
        <f t="shared" si="65"/>
        <v>43783</v>
      </c>
      <c r="B408" s="113"/>
      <c r="C408" s="113"/>
      <c r="D408" s="113"/>
      <c r="E408" s="113"/>
      <c r="F408" s="113"/>
      <c r="G408" s="114"/>
      <c r="H408" s="114"/>
      <c r="I408" s="114"/>
      <c r="J408" s="115"/>
      <c r="K408" s="115"/>
      <c r="L408" s="115"/>
      <c r="M408" s="116"/>
      <c r="N408" s="117">
        <f t="shared" si="61"/>
        <v>0</v>
      </c>
      <c r="O408" s="113"/>
      <c r="P408" s="113"/>
      <c r="Q408" s="117">
        <f t="shared" si="62"/>
        <v>0</v>
      </c>
      <c r="R408" s="119"/>
      <c r="S408" s="119"/>
      <c r="T408" s="120">
        <f t="shared" si="63"/>
        <v>43783</v>
      </c>
      <c r="U408" s="121"/>
      <c r="V408" s="122"/>
      <c r="W408" s="121"/>
      <c r="X408" s="122"/>
      <c r="Y408" s="121"/>
      <c r="Z408" s="122"/>
      <c r="AA408" s="121"/>
      <c r="AB408" s="122"/>
      <c r="AC408" s="121"/>
      <c r="AD408" s="122"/>
      <c r="AE408" s="121"/>
      <c r="AF408" s="122"/>
      <c r="AG408" s="122"/>
      <c r="AH408" s="122"/>
      <c r="AI408" s="121"/>
      <c r="AJ408" s="122"/>
      <c r="AK408" s="121"/>
      <c r="AL408" s="122"/>
      <c r="AM408" s="121"/>
      <c r="AN408" s="122"/>
      <c r="AO408" s="121"/>
      <c r="AP408" s="122"/>
      <c r="AQ408" s="123"/>
      <c r="AR408" s="122"/>
      <c r="AS408" s="125">
        <f t="shared" si="64"/>
        <v>0</v>
      </c>
    </row>
    <row r="409" spans="1:45" ht="16.149999999999999" customHeight="1" x14ac:dyDescent="0.25">
      <c r="A409" s="112">
        <f t="shared" si="65"/>
        <v>43784</v>
      </c>
      <c r="B409" s="113"/>
      <c r="C409" s="113"/>
      <c r="D409" s="113"/>
      <c r="E409" s="113"/>
      <c r="F409" s="113"/>
      <c r="G409" s="114"/>
      <c r="H409" s="114"/>
      <c r="I409" s="114"/>
      <c r="J409" s="115"/>
      <c r="K409" s="115"/>
      <c r="L409" s="115"/>
      <c r="M409" s="116"/>
      <c r="N409" s="117">
        <f t="shared" si="61"/>
        <v>0</v>
      </c>
      <c r="O409" s="113"/>
      <c r="P409" s="113"/>
      <c r="Q409" s="117">
        <f t="shared" si="62"/>
        <v>0</v>
      </c>
      <c r="R409" s="119"/>
      <c r="S409" s="119"/>
      <c r="T409" s="120">
        <f t="shared" si="63"/>
        <v>43784</v>
      </c>
      <c r="U409" s="121"/>
      <c r="V409" s="122"/>
      <c r="W409" s="121"/>
      <c r="X409" s="122"/>
      <c r="Y409" s="121"/>
      <c r="Z409" s="122"/>
      <c r="AA409" s="121"/>
      <c r="AB409" s="122"/>
      <c r="AC409" s="121"/>
      <c r="AD409" s="122"/>
      <c r="AE409" s="121"/>
      <c r="AF409" s="122"/>
      <c r="AG409" s="122"/>
      <c r="AH409" s="122"/>
      <c r="AI409" s="121"/>
      <c r="AJ409" s="122"/>
      <c r="AK409" s="121"/>
      <c r="AL409" s="122"/>
      <c r="AM409" s="121"/>
      <c r="AN409" s="122"/>
      <c r="AO409" s="121"/>
      <c r="AP409" s="122"/>
      <c r="AQ409" s="123"/>
      <c r="AR409" s="122"/>
      <c r="AS409" s="125">
        <f t="shared" si="64"/>
        <v>0</v>
      </c>
    </row>
    <row r="410" spans="1:45" ht="16.149999999999999" customHeight="1" x14ac:dyDescent="0.25">
      <c r="A410" s="112">
        <f t="shared" si="65"/>
        <v>43785</v>
      </c>
      <c r="B410" s="113"/>
      <c r="C410" s="113"/>
      <c r="D410" s="113"/>
      <c r="E410" s="113"/>
      <c r="F410" s="113"/>
      <c r="G410" s="114"/>
      <c r="H410" s="114"/>
      <c r="I410" s="114"/>
      <c r="J410" s="115"/>
      <c r="K410" s="115"/>
      <c r="L410" s="115"/>
      <c r="M410" s="116"/>
      <c r="N410" s="117">
        <f t="shared" si="61"/>
        <v>0</v>
      </c>
      <c r="O410" s="113"/>
      <c r="P410" s="113"/>
      <c r="Q410" s="117">
        <f t="shared" si="62"/>
        <v>0</v>
      </c>
      <c r="R410" s="119"/>
      <c r="S410" s="119"/>
      <c r="T410" s="120">
        <f t="shared" si="63"/>
        <v>43785</v>
      </c>
      <c r="U410" s="121"/>
      <c r="V410" s="122"/>
      <c r="W410" s="121"/>
      <c r="X410" s="122"/>
      <c r="Y410" s="121"/>
      <c r="Z410" s="122"/>
      <c r="AA410" s="121"/>
      <c r="AB410" s="122"/>
      <c r="AC410" s="121"/>
      <c r="AD410" s="122"/>
      <c r="AE410" s="121"/>
      <c r="AF410" s="122"/>
      <c r="AG410" s="122"/>
      <c r="AH410" s="122"/>
      <c r="AI410" s="121"/>
      <c r="AJ410" s="122"/>
      <c r="AK410" s="121"/>
      <c r="AL410" s="122"/>
      <c r="AM410" s="121"/>
      <c r="AN410" s="122"/>
      <c r="AO410" s="121"/>
      <c r="AP410" s="122"/>
      <c r="AQ410" s="123"/>
      <c r="AR410" s="122"/>
      <c r="AS410" s="125">
        <f t="shared" si="64"/>
        <v>0</v>
      </c>
    </row>
    <row r="411" spans="1:45" ht="16.149999999999999" customHeight="1" x14ac:dyDescent="0.25">
      <c r="A411" s="112">
        <f t="shared" si="65"/>
        <v>43786</v>
      </c>
      <c r="B411" s="113"/>
      <c r="C411" s="113"/>
      <c r="D411" s="113"/>
      <c r="E411" s="113"/>
      <c r="F411" s="113"/>
      <c r="G411" s="114"/>
      <c r="H411" s="114"/>
      <c r="I411" s="114"/>
      <c r="J411" s="115"/>
      <c r="K411" s="115"/>
      <c r="L411" s="115"/>
      <c r="M411" s="116"/>
      <c r="N411" s="117">
        <f t="shared" si="61"/>
        <v>0</v>
      </c>
      <c r="O411" s="113"/>
      <c r="P411" s="113"/>
      <c r="Q411" s="117">
        <f t="shared" si="62"/>
        <v>0</v>
      </c>
      <c r="R411" s="119"/>
      <c r="S411" s="119"/>
      <c r="T411" s="120">
        <f t="shared" si="63"/>
        <v>43786</v>
      </c>
      <c r="U411" s="121"/>
      <c r="V411" s="122"/>
      <c r="W411" s="121"/>
      <c r="X411" s="122"/>
      <c r="Y411" s="121"/>
      <c r="Z411" s="122"/>
      <c r="AA411" s="121"/>
      <c r="AB411" s="122"/>
      <c r="AC411" s="121"/>
      <c r="AD411" s="122"/>
      <c r="AE411" s="121"/>
      <c r="AF411" s="122"/>
      <c r="AG411" s="122"/>
      <c r="AH411" s="122"/>
      <c r="AI411" s="121"/>
      <c r="AJ411" s="122"/>
      <c r="AK411" s="121"/>
      <c r="AL411" s="122"/>
      <c r="AM411" s="121"/>
      <c r="AN411" s="122"/>
      <c r="AO411" s="121"/>
      <c r="AP411" s="122"/>
      <c r="AQ411" s="123"/>
      <c r="AR411" s="122"/>
      <c r="AS411" s="125">
        <f t="shared" si="64"/>
        <v>0</v>
      </c>
    </row>
    <row r="412" spans="1:45" ht="16.149999999999999" customHeight="1" x14ac:dyDescent="0.25">
      <c r="A412" s="112">
        <f t="shared" si="65"/>
        <v>43787</v>
      </c>
      <c r="B412" s="113"/>
      <c r="C412" s="113"/>
      <c r="D412" s="113"/>
      <c r="E412" s="113"/>
      <c r="F412" s="113"/>
      <c r="G412" s="114"/>
      <c r="H412" s="114"/>
      <c r="I412" s="114"/>
      <c r="J412" s="115"/>
      <c r="K412" s="115"/>
      <c r="L412" s="115"/>
      <c r="M412" s="116"/>
      <c r="N412" s="117">
        <f t="shared" si="61"/>
        <v>0</v>
      </c>
      <c r="O412" s="113"/>
      <c r="P412" s="113"/>
      <c r="Q412" s="117">
        <f t="shared" si="62"/>
        <v>0</v>
      </c>
      <c r="R412" s="119"/>
      <c r="S412" s="119"/>
      <c r="T412" s="120">
        <f t="shared" si="63"/>
        <v>43787</v>
      </c>
      <c r="U412" s="121"/>
      <c r="V412" s="122"/>
      <c r="W412" s="121"/>
      <c r="X412" s="122"/>
      <c r="Y412" s="121"/>
      <c r="Z412" s="122"/>
      <c r="AA412" s="121"/>
      <c r="AB412" s="122"/>
      <c r="AC412" s="121"/>
      <c r="AD412" s="122"/>
      <c r="AE412" s="121"/>
      <c r="AF412" s="122"/>
      <c r="AG412" s="122"/>
      <c r="AH412" s="122"/>
      <c r="AI412" s="121"/>
      <c r="AJ412" s="122"/>
      <c r="AK412" s="121"/>
      <c r="AL412" s="122"/>
      <c r="AM412" s="121"/>
      <c r="AN412" s="122"/>
      <c r="AO412" s="121"/>
      <c r="AP412" s="122"/>
      <c r="AQ412" s="123"/>
      <c r="AR412" s="122"/>
      <c r="AS412" s="125">
        <f t="shared" si="64"/>
        <v>0</v>
      </c>
    </row>
    <row r="413" spans="1:45" ht="16.149999999999999" customHeight="1" x14ac:dyDescent="0.25">
      <c r="A413" s="112">
        <f t="shared" si="65"/>
        <v>43788</v>
      </c>
      <c r="B413" s="113"/>
      <c r="C413" s="113"/>
      <c r="D413" s="113"/>
      <c r="E413" s="113"/>
      <c r="F413" s="113"/>
      <c r="G413" s="114"/>
      <c r="H413" s="114"/>
      <c r="I413" s="114"/>
      <c r="J413" s="115"/>
      <c r="K413" s="115"/>
      <c r="L413" s="115"/>
      <c r="M413" s="116"/>
      <c r="N413" s="117">
        <f t="shared" si="61"/>
        <v>0</v>
      </c>
      <c r="O413" s="113"/>
      <c r="P413" s="113"/>
      <c r="Q413" s="117">
        <f t="shared" si="62"/>
        <v>0</v>
      </c>
      <c r="R413" s="119"/>
      <c r="S413" s="119"/>
      <c r="T413" s="120">
        <f t="shared" si="63"/>
        <v>43788</v>
      </c>
      <c r="U413" s="121"/>
      <c r="V413" s="122"/>
      <c r="W413" s="121"/>
      <c r="X413" s="122"/>
      <c r="Y413" s="121"/>
      <c r="Z413" s="122"/>
      <c r="AA413" s="121"/>
      <c r="AB413" s="122"/>
      <c r="AC413" s="121"/>
      <c r="AD413" s="122"/>
      <c r="AE413" s="121"/>
      <c r="AF413" s="122"/>
      <c r="AG413" s="122"/>
      <c r="AH413" s="122"/>
      <c r="AI413" s="121"/>
      <c r="AJ413" s="122"/>
      <c r="AK413" s="121"/>
      <c r="AL413" s="122"/>
      <c r="AM413" s="121"/>
      <c r="AN413" s="122"/>
      <c r="AO413" s="121"/>
      <c r="AP413" s="122"/>
      <c r="AQ413" s="123"/>
      <c r="AR413" s="122"/>
      <c r="AS413" s="125">
        <f t="shared" si="64"/>
        <v>0</v>
      </c>
    </row>
    <row r="414" spans="1:45" ht="16.149999999999999" customHeight="1" x14ac:dyDescent="0.25">
      <c r="A414" s="112">
        <f t="shared" si="65"/>
        <v>43789</v>
      </c>
      <c r="B414" s="113"/>
      <c r="C414" s="113"/>
      <c r="D414" s="113"/>
      <c r="E414" s="113"/>
      <c r="F414" s="113"/>
      <c r="G414" s="114"/>
      <c r="H414" s="114"/>
      <c r="I414" s="114"/>
      <c r="J414" s="115"/>
      <c r="K414" s="115"/>
      <c r="L414" s="115"/>
      <c r="M414" s="116"/>
      <c r="N414" s="117">
        <f t="shared" si="61"/>
        <v>0</v>
      </c>
      <c r="O414" s="113"/>
      <c r="P414" s="113"/>
      <c r="Q414" s="117">
        <f t="shared" si="62"/>
        <v>0</v>
      </c>
      <c r="R414" s="119"/>
      <c r="S414" s="119"/>
      <c r="T414" s="120">
        <f t="shared" si="63"/>
        <v>43789</v>
      </c>
      <c r="U414" s="121"/>
      <c r="V414" s="122"/>
      <c r="W414" s="123"/>
      <c r="X414" s="122"/>
      <c r="Y414" s="121"/>
      <c r="Z414" s="122"/>
      <c r="AA414" s="123"/>
      <c r="AB414" s="122"/>
      <c r="AC414" s="121"/>
      <c r="AD414" s="122"/>
      <c r="AE414" s="123"/>
      <c r="AF414" s="122"/>
      <c r="AG414" s="124"/>
      <c r="AH414" s="122"/>
      <c r="AI414" s="121"/>
      <c r="AJ414" s="122"/>
      <c r="AK414" s="123"/>
      <c r="AL414" s="122"/>
      <c r="AM414" s="121"/>
      <c r="AN414" s="122"/>
      <c r="AO414" s="123"/>
      <c r="AP414" s="122"/>
      <c r="AQ414" s="123"/>
      <c r="AR414" s="122"/>
      <c r="AS414" s="125">
        <f t="shared" si="64"/>
        <v>0</v>
      </c>
    </row>
    <row r="415" spans="1:45" ht="16.149999999999999" customHeight="1" x14ac:dyDescent="0.25">
      <c r="A415" s="112">
        <f t="shared" si="65"/>
        <v>43790</v>
      </c>
      <c r="B415" s="113"/>
      <c r="C415" s="113"/>
      <c r="D415" s="113"/>
      <c r="E415" s="113"/>
      <c r="F415" s="113"/>
      <c r="G415" s="114"/>
      <c r="H415" s="114"/>
      <c r="I415" s="114"/>
      <c r="J415" s="115"/>
      <c r="K415" s="115"/>
      <c r="L415" s="115"/>
      <c r="M415" s="116"/>
      <c r="N415" s="117">
        <f t="shared" si="61"/>
        <v>0</v>
      </c>
      <c r="O415" s="113"/>
      <c r="P415" s="113"/>
      <c r="Q415" s="117">
        <f t="shared" si="62"/>
        <v>0</v>
      </c>
      <c r="R415" s="119"/>
      <c r="S415" s="119"/>
      <c r="T415" s="120">
        <f t="shared" si="63"/>
        <v>43790</v>
      </c>
      <c r="U415" s="121"/>
      <c r="V415" s="122"/>
      <c r="W415" s="121"/>
      <c r="X415" s="122"/>
      <c r="Y415" s="121"/>
      <c r="Z415" s="122"/>
      <c r="AA415" s="121"/>
      <c r="AB415" s="122"/>
      <c r="AC415" s="121"/>
      <c r="AD415" s="122"/>
      <c r="AE415" s="121"/>
      <c r="AF415" s="122"/>
      <c r="AG415" s="122"/>
      <c r="AH415" s="122"/>
      <c r="AI415" s="121"/>
      <c r="AJ415" s="122"/>
      <c r="AK415" s="121"/>
      <c r="AL415" s="122"/>
      <c r="AM415" s="121"/>
      <c r="AN415" s="122"/>
      <c r="AO415" s="121"/>
      <c r="AP415" s="122"/>
      <c r="AQ415" s="123"/>
      <c r="AR415" s="122"/>
      <c r="AS415" s="125">
        <f t="shared" si="64"/>
        <v>0</v>
      </c>
    </row>
    <row r="416" spans="1:45" ht="16.149999999999999" customHeight="1" x14ac:dyDescent="0.25">
      <c r="A416" s="112">
        <f t="shared" si="65"/>
        <v>43791</v>
      </c>
      <c r="B416" s="113"/>
      <c r="C416" s="113"/>
      <c r="D416" s="113"/>
      <c r="E416" s="113"/>
      <c r="F416" s="113"/>
      <c r="G416" s="114"/>
      <c r="H416" s="114"/>
      <c r="I416" s="114"/>
      <c r="J416" s="115"/>
      <c r="K416" s="115"/>
      <c r="L416" s="115"/>
      <c r="M416" s="116"/>
      <c r="N416" s="117">
        <f t="shared" si="61"/>
        <v>0</v>
      </c>
      <c r="O416" s="113"/>
      <c r="P416" s="113"/>
      <c r="Q416" s="117">
        <f t="shared" si="62"/>
        <v>0</v>
      </c>
      <c r="R416" s="119"/>
      <c r="S416" s="119"/>
      <c r="T416" s="120">
        <f t="shared" si="63"/>
        <v>43791</v>
      </c>
      <c r="U416" s="121"/>
      <c r="V416" s="122"/>
      <c r="W416" s="121"/>
      <c r="X416" s="122"/>
      <c r="Y416" s="121"/>
      <c r="Z416" s="122"/>
      <c r="AA416" s="121"/>
      <c r="AB416" s="122"/>
      <c r="AC416" s="121"/>
      <c r="AD416" s="122"/>
      <c r="AE416" s="121"/>
      <c r="AF416" s="122"/>
      <c r="AG416" s="122"/>
      <c r="AH416" s="122"/>
      <c r="AI416" s="121"/>
      <c r="AJ416" s="122"/>
      <c r="AK416" s="121"/>
      <c r="AL416" s="122"/>
      <c r="AM416" s="121"/>
      <c r="AN416" s="122"/>
      <c r="AO416" s="121"/>
      <c r="AP416" s="122"/>
      <c r="AQ416" s="123"/>
      <c r="AR416" s="122"/>
      <c r="AS416" s="125">
        <f t="shared" si="64"/>
        <v>0</v>
      </c>
    </row>
    <row r="417" spans="1:45" ht="16.149999999999999" customHeight="1" x14ac:dyDescent="0.25">
      <c r="A417" s="112">
        <f t="shared" si="65"/>
        <v>43792</v>
      </c>
      <c r="B417" s="113"/>
      <c r="C417" s="113"/>
      <c r="D417" s="113"/>
      <c r="E417" s="113"/>
      <c r="F417" s="113"/>
      <c r="G417" s="114"/>
      <c r="H417" s="114"/>
      <c r="I417" s="114"/>
      <c r="J417" s="115"/>
      <c r="K417" s="115"/>
      <c r="L417" s="115"/>
      <c r="M417" s="116"/>
      <c r="N417" s="117">
        <f t="shared" si="61"/>
        <v>0</v>
      </c>
      <c r="O417" s="113"/>
      <c r="P417" s="113"/>
      <c r="Q417" s="117">
        <f t="shared" si="62"/>
        <v>0</v>
      </c>
      <c r="R417" s="119"/>
      <c r="S417" s="119"/>
      <c r="T417" s="120">
        <f t="shared" si="63"/>
        <v>43792</v>
      </c>
      <c r="U417" s="121"/>
      <c r="V417" s="122"/>
      <c r="W417" s="121"/>
      <c r="X417" s="122"/>
      <c r="Y417" s="121"/>
      <c r="Z417" s="122"/>
      <c r="AA417" s="121"/>
      <c r="AB417" s="122"/>
      <c r="AC417" s="121"/>
      <c r="AD417" s="122"/>
      <c r="AE417" s="121"/>
      <c r="AF417" s="122"/>
      <c r="AG417" s="122"/>
      <c r="AH417" s="122"/>
      <c r="AI417" s="121"/>
      <c r="AJ417" s="122"/>
      <c r="AK417" s="121"/>
      <c r="AL417" s="122"/>
      <c r="AM417" s="121"/>
      <c r="AN417" s="122"/>
      <c r="AO417" s="121"/>
      <c r="AP417" s="122"/>
      <c r="AQ417" s="123"/>
      <c r="AR417" s="122"/>
      <c r="AS417" s="125">
        <f t="shared" si="64"/>
        <v>0</v>
      </c>
    </row>
    <row r="418" spans="1:45" ht="16.149999999999999" customHeight="1" x14ac:dyDescent="0.25">
      <c r="A418" s="112">
        <f t="shared" si="65"/>
        <v>43793</v>
      </c>
      <c r="B418" s="113"/>
      <c r="C418" s="113"/>
      <c r="D418" s="113"/>
      <c r="E418" s="113"/>
      <c r="F418" s="113"/>
      <c r="G418" s="114"/>
      <c r="H418" s="114"/>
      <c r="I418" s="114"/>
      <c r="J418" s="115"/>
      <c r="K418" s="115"/>
      <c r="L418" s="115"/>
      <c r="M418" s="116"/>
      <c r="N418" s="117">
        <f t="shared" si="61"/>
        <v>0</v>
      </c>
      <c r="O418" s="113"/>
      <c r="P418" s="113"/>
      <c r="Q418" s="117">
        <f t="shared" si="62"/>
        <v>0</v>
      </c>
      <c r="R418" s="119"/>
      <c r="S418" s="119"/>
      <c r="T418" s="120">
        <f t="shared" si="63"/>
        <v>43793</v>
      </c>
      <c r="U418" s="121"/>
      <c r="V418" s="122"/>
      <c r="W418" s="121"/>
      <c r="X418" s="122"/>
      <c r="Y418" s="121"/>
      <c r="Z418" s="122"/>
      <c r="AA418" s="121"/>
      <c r="AB418" s="122"/>
      <c r="AC418" s="121"/>
      <c r="AD418" s="122"/>
      <c r="AE418" s="121"/>
      <c r="AF418" s="122"/>
      <c r="AG418" s="122"/>
      <c r="AH418" s="122"/>
      <c r="AI418" s="121"/>
      <c r="AJ418" s="122"/>
      <c r="AK418" s="121"/>
      <c r="AL418" s="122"/>
      <c r="AM418" s="121"/>
      <c r="AN418" s="122"/>
      <c r="AO418" s="121"/>
      <c r="AP418" s="122"/>
      <c r="AQ418" s="123"/>
      <c r="AR418" s="122"/>
      <c r="AS418" s="125">
        <f t="shared" si="64"/>
        <v>0</v>
      </c>
    </row>
    <row r="419" spans="1:45" ht="16.149999999999999" customHeight="1" x14ac:dyDescent="0.25">
      <c r="A419" s="112">
        <f t="shared" si="65"/>
        <v>43794</v>
      </c>
      <c r="B419" s="113"/>
      <c r="C419" s="113"/>
      <c r="D419" s="113"/>
      <c r="E419" s="113"/>
      <c r="F419" s="113"/>
      <c r="G419" s="114"/>
      <c r="H419" s="114"/>
      <c r="I419" s="114"/>
      <c r="J419" s="115"/>
      <c r="K419" s="115"/>
      <c r="L419" s="115"/>
      <c r="M419" s="116"/>
      <c r="N419" s="117">
        <f t="shared" si="61"/>
        <v>0</v>
      </c>
      <c r="O419" s="113"/>
      <c r="P419" s="113"/>
      <c r="Q419" s="117">
        <f t="shared" si="62"/>
        <v>0</v>
      </c>
      <c r="R419" s="119"/>
      <c r="S419" s="119"/>
      <c r="T419" s="120">
        <f t="shared" si="63"/>
        <v>43794</v>
      </c>
      <c r="U419" s="121"/>
      <c r="V419" s="122"/>
      <c r="W419" s="121"/>
      <c r="X419" s="122"/>
      <c r="Y419" s="121"/>
      <c r="Z419" s="122"/>
      <c r="AA419" s="121"/>
      <c r="AB419" s="122"/>
      <c r="AC419" s="121"/>
      <c r="AD419" s="122"/>
      <c r="AE419" s="121"/>
      <c r="AF419" s="122"/>
      <c r="AG419" s="122"/>
      <c r="AH419" s="122"/>
      <c r="AI419" s="121"/>
      <c r="AJ419" s="122"/>
      <c r="AK419" s="121"/>
      <c r="AL419" s="122"/>
      <c r="AM419" s="121"/>
      <c r="AN419" s="122"/>
      <c r="AO419" s="121"/>
      <c r="AP419" s="122"/>
      <c r="AQ419" s="123"/>
      <c r="AR419" s="122"/>
      <c r="AS419" s="125">
        <f t="shared" si="64"/>
        <v>0</v>
      </c>
    </row>
    <row r="420" spans="1:45" ht="16.149999999999999" customHeight="1" x14ac:dyDescent="0.25">
      <c r="A420" s="112">
        <f t="shared" si="65"/>
        <v>43795</v>
      </c>
      <c r="B420" s="113"/>
      <c r="C420" s="113"/>
      <c r="D420" s="113"/>
      <c r="E420" s="113"/>
      <c r="F420" s="113"/>
      <c r="G420" s="114"/>
      <c r="H420" s="114"/>
      <c r="I420" s="114"/>
      <c r="J420" s="115"/>
      <c r="K420" s="115"/>
      <c r="L420" s="115"/>
      <c r="M420" s="116"/>
      <c r="N420" s="117">
        <f t="shared" si="61"/>
        <v>0</v>
      </c>
      <c r="O420" s="113"/>
      <c r="P420" s="113"/>
      <c r="Q420" s="117">
        <f t="shared" si="62"/>
        <v>0</v>
      </c>
      <c r="R420" s="119"/>
      <c r="S420" s="119"/>
      <c r="T420" s="120">
        <f t="shared" si="63"/>
        <v>43795</v>
      </c>
      <c r="U420" s="121"/>
      <c r="V420" s="122"/>
      <c r="W420" s="121"/>
      <c r="X420" s="122"/>
      <c r="Y420" s="121"/>
      <c r="Z420" s="122"/>
      <c r="AA420" s="121"/>
      <c r="AB420" s="122"/>
      <c r="AC420" s="121"/>
      <c r="AD420" s="122"/>
      <c r="AE420" s="121"/>
      <c r="AF420" s="122"/>
      <c r="AG420" s="122"/>
      <c r="AH420" s="122"/>
      <c r="AI420" s="121"/>
      <c r="AJ420" s="122"/>
      <c r="AK420" s="121"/>
      <c r="AL420" s="122"/>
      <c r="AM420" s="121"/>
      <c r="AN420" s="122"/>
      <c r="AO420" s="121"/>
      <c r="AP420" s="122"/>
      <c r="AQ420" s="123"/>
      <c r="AR420" s="122"/>
      <c r="AS420" s="125">
        <f t="shared" si="64"/>
        <v>0</v>
      </c>
    </row>
    <row r="421" spans="1:45" ht="16.149999999999999" customHeight="1" x14ac:dyDescent="0.25">
      <c r="A421" s="112">
        <f t="shared" si="65"/>
        <v>43796</v>
      </c>
      <c r="B421" s="113"/>
      <c r="C421" s="113"/>
      <c r="D421" s="113"/>
      <c r="E421" s="113"/>
      <c r="F421" s="113"/>
      <c r="G421" s="114"/>
      <c r="H421" s="114"/>
      <c r="I421" s="114"/>
      <c r="J421" s="115"/>
      <c r="K421" s="115"/>
      <c r="L421" s="115"/>
      <c r="M421" s="116"/>
      <c r="N421" s="117">
        <f t="shared" si="61"/>
        <v>0</v>
      </c>
      <c r="O421" s="113"/>
      <c r="P421" s="113"/>
      <c r="Q421" s="117">
        <f t="shared" si="62"/>
        <v>0</v>
      </c>
      <c r="R421" s="119"/>
      <c r="S421" s="119"/>
      <c r="T421" s="120">
        <f t="shared" si="63"/>
        <v>43796</v>
      </c>
      <c r="U421" s="121"/>
      <c r="V421" s="122"/>
      <c r="W421" s="121"/>
      <c r="X421" s="122"/>
      <c r="Y421" s="121"/>
      <c r="Z421" s="122"/>
      <c r="AA421" s="121"/>
      <c r="AB421" s="122"/>
      <c r="AC421" s="121"/>
      <c r="AD421" s="122"/>
      <c r="AE421" s="123"/>
      <c r="AF421" s="122"/>
      <c r="AG421" s="122"/>
      <c r="AH421" s="122"/>
      <c r="AI421" s="121"/>
      <c r="AJ421" s="122"/>
      <c r="AK421" s="121"/>
      <c r="AL421" s="122"/>
      <c r="AM421" s="121"/>
      <c r="AN421" s="122"/>
      <c r="AO421" s="121"/>
      <c r="AP421" s="122"/>
      <c r="AQ421" s="123"/>
      <c r="AR421" s="122"/>
      <c r="AS421" s="125">
        <f t="shared" si="64"/>
        <v>0</v>
      </c>
    </row>
    <row r="422" spans="1:45" ht="16.149999999999999" customHeight="1" x14ac:dyDescent="0.25">
      <c r="A422" s="112">
        <f t="shared" si="65"/>
        <v>43797</v>
      </c>
      <c r="B422" s="113"/>
      <c r="C422" s="113"/>
      <c r="D422" s="113"/>
      <c r="E422" s="113"/>
      <c r="F422" s="113"/>
      <c r="G422" s="114"/>
      <c r="H422" s="114"/>
      <c r="I422" s="114"/>
      <c r="J422" s="115"/>
      <c r="K422" s="115"/>
      <c r="L422" s="115"/>
      <c r="M422" s="116"/>
      <c r="N422" s="117">
        <f t="shared" si="61"/>
        <v>0</v>
      </c>
      <c r="O422" s="113"/>
      <c r="P422" s="113"/>
      <c r="Q422" s="117">
        <f t="shared" si="62"/>
        <v>0</v>
      </c>
      <c r="R422" s="119"/>
      <c r="S422" s="119"/>
      <c r="T422" s="120">
        <f t="shared" si="63"/>
        <v>43797</v>
      </c>
      <c r="U422" s="121"/>
      <c r="V422" s="122"/>
      <c r="W422" s="121"/>
      <c r="X422" s="122"/>
      <c r="Y422" s="121"/>
      <c r="Z422" s="122"/>
      <c r="AA422" s="121"/>
      <c r="AB422" s="122"/>
      <c r="AC422" s="121"/>
      <c r="AD422" s="122"/>
      <c r="AE422" s="123"/>
      <c r="AF422" s="122"/>
      <c r="AG422" s="122"/>
      <c r="AH422" s="122"/>
      <c r="AI422" s="121"/>
      <c r="AJ422" s="122"/>
      <c r="AK422" s="121"/>
      <c r="AL422" s="122"/>
      <c r="AM422" s="121"/>
      <c r="AN422" s="122"/>
      <c r="AO422" s="121"/>
      <c r="AP422" s="122"/>
      <c r="AQ422" s="123"/>
      <c r="AR422" s="122"/>
      <c r="AS422" s="125">
        <f t="shared" si="64"/>
        <v>0</v>
      </c>
    </row>
    <row r="423" spans="1:45" ht="16.149999999999999" customHeight="1" x14ac:dyDescent="0.25">
      <c r="A423" s="112">
        <f t="shared" si="65"/>
        <v>43798</v>
      </c>
      <c r="B423" s="113"/>
      <c r="C423" s="113"/>
      <c r="D423" s="113"/>
      <c r="E423" s="113"/>
      <c r="F423" s="113"/>
      <c r="G423" s="114"/>
      <c r="H423" s="114"/>
      <c r="I423" s="114"/>
      <c r="J423" s="115"/>
      <c r="K423" s="115"/>
      <c r="L423" s="115"/>
      <c r="M423" s="116"/>
      <c r="N423" s="117">
        <f t="shared" si="61"/>
        <v>0</v>
      </c>
      <c r="O423" s="113"/>
      <c r="P423" s="113"/>
      <c r="Q423" s="117">
        <f t="shared" si="62"/>
        <v>0</v>
      </c>
      <c r="R423" s="119"/>
      <c r="S423" s="119"/>
      <c r="T423" s="120">
        <f t="shared" si="63"/>
        <v>43798</v>
      </c>
      <c r="U423" s="121"/>
      <c r="V423" s="122"/>
      <c r="W423" s="121"/>
      <c r="X423" s="122"/>
      <c r="Y423" s="121"/>
      <c r="Z423" s="122"/>
      <c r="AA423" s="121"/>
      <c r="AB423" s="122"/>
      <c r="AC423" s="121"/>
      <c r="AD423" s="122"/>
      <c r="AE423" s="123"/>
      <c r="AF423" s="122"/>
      <c r="AG423" s="122"/>
      <c r="AH423" s="122"/>
      <c r="AI423" s="121"/>
      <c r="AJ423" s="122"/>
      <c r="AK423" s="121"/>
      <c r="AL423" s="122"/>
      <c r="AM423" s="121"/>
      <c r="AN423" s="122"/>
      <c r="AO423" s="121"/>
      <c r="AP423" s="122"/>
      <c r="AQ423" s="123"/>
      <c r="AR423" s="122"/>
      <c r="AS423" s="125">
        <f t="shared" si="64"/>
        <v>0</v>
      </c>
    </row>
    <row r="424" spans="1:45" ht="16.149999999999999" customHeight="1" x14ac:dyDescent="0.25">
      <c r="A424" s="112">
        <f t="shared" si="65"/>
        <v>43799</v>
      </c>
      <c r="B424" s="113"/>
      <c r="C424" s="113"/>
      <c r="D424" s="113"/>
      <c r="E424" s="113"/>
      <c r="F424" s="113"/>
      <c r="G424" s="114"/>
      <c r="H424" s="114"/>
      <c r="I424" s="114"/>
      <c r="J424" s="115"/>
      <c r="K424" s="115"/>
      <c r="L424" s="115"/>
      <c r="M424" s="116"/>
      <c r="N424" s="117">
        <f t="shared" si="61"/>
        <v>0</v>
      </c>
      <c r="O424" s="113"/>
      <c r="P424" s="113"/>
      <c r="Q424" s="117">
        <f t="shared" si="62"/>
        <v>0</v>
      </c>
      <c r="R424" s="119"/>
      <c r="S424" s="119"/>
      <c r="T424" s="120">
        <f t="shared" si="63"/>
        <v>43799</v>
      </c>
      <c r="U424" s="121"/>
      <c r="V424" s="122"/>
      <c r="W424" s="123"/>
      <c r="X424" s="122"/>
      <c r="Y424" s="121"/>
      <c r="Z424" s="122"/>
      <c r="AA424" s="123"/>
      <c r="AB424" s="122"/>
      <c r="AC424" s="121"/>
      <c r="AD424" s="122"/>
      <c r="AE424" s="123"/>
      <c r="AF424" s="122"/>
      <c r="AG424" s="122"/>
      <c r="AH424" s="122"/>
      <c r="AI424" s="121"/>
      <c r="AJ424" s="122"/>
      <c r="AK424" s="123"/>
      <c r="AL424" s="122"/>
      <c r="AM424" s="123"/>
      <c r="AN424" s="122"/>
      <c r="AO424" s="123"/>
      <c r="AP424" s="122"/>
      <c r="AQ424" s="123"/>
      <c r="AR424" s="122"/>
      <c r="AS424" s="125">
        <f t="shared" si="64"/>
        <v>0</v>
      </c>
    </row>
    <row r="425" spans="1:45" ht="16.149999999999999" customHeight="1" x14ac:dyDescent="0.25">
      <c r="A425" s="138"/>
      <c r="B425" s="125"/>
      <c r="C425" s="125"/>
      <c r="D425" s="125"/>
      <c r="E425" s="125"/>
      <c r="F425" s="125"/>
      <c r="G425" s="155"/>
      <c r="H425" s="155"/>
      <c r="I425" s="155"/>
      <c r="J425" s="156"/>
      <c r="K425" s="156"/>
      <c r="L425" s="156"/>
      <c r="M425" s="157"/>
      <c r="N425" s="158"/>
      <c r="O425" s="125"/>
      <c r="P425" s="125"/>
      <c r="Q425" s="158"/>
      <c r="R425" s="125"/>
      <c r="S425" s="125"/>
      <c r="T425" s="120"/>
      <c r="U425" s="121"/>
      <c r="V425" s="122"/>
      <c r="W425" s="121"/>
      <c r="X425" s="122"/>
      <c r="Y425" s="121"/>
      <c r="Z425" s="122"/>
      <c r="AA425" s="121"/>
      <c r="AB425" s="122"/>
      <c r="AC425" s="121"/>
      <c r="AD425" s="122"/>
      <c r="AE425" s="121"/>
      <c r="AF425" s="122"/>
      <c r="AG425" s="122"/>
      <c r="AH425" s="122"/>
      <c r="AI425" s="121"/>
      <c r="AJ425" s="122"/>
      <c r="AK425" s="121"/>
      <c r="AL425" s="122"/>
      <c r="AM425" s="121"/>
      <c r="AN425" s="122"/>
      <c r="AO425" s="121"/>
      <c r="AP425" s="122"/>
      <c r="AQ425" s="123"/>
      <c r="AR425" s="122"/>
      <c r="AS425" s="125">
        <f t="shared" si="64"/>
        <v>0</v>
      </c>
    </row>
    <row r="426" spans="1:45" x14ac:dyDescent="0.25">
      <c r="B426" s="128">
        <f t="shared" ref="B426:S426" si="66">SUM(B395:B425)</f>
        <v>0</v>
      </c>
      <c r="C426" s="128">
        <f t="shared" si="66"/>
        <v>0</v>
      </c>
      <c r="D426" s="128">
        <f t="shared" si="66"/>
        <v>0</v>
      </c>
      <c r="E426" s="128">
        <f t="shared" si="66"/>
        <v>0</v>
      </c>
      <c r="F426" s="128">
        <f t="shared" si="66"/>
        <v>0</v>
      </c>
      <c r="G426" s="128">
        <f t="shared" si="66"/>
        <v>0</v>
      </c>
      <c r="H426" s="128">
        <f t="shared" si="66"/>
        <v>0</v>
      </c>
      <c r="I426" s="128">
        <f t="shared" si="66"/>
        <v>0</v>
      </c>
      <c r="J426" s="71">
        <f t="shared" si="66"/>
        <v>0</v>
      </c>
      <c r="K426" s="128">
        <f t="shared" si="66"/>
        <v>0</v>
      </c>
      <c r="L426" s="128">
        <f t="shared" si="66"/>
        <v>0</v>
      </c>
      <c r="M426" s="128">
        <f t="shared" si="66"/>
        <v>0</v>
      </c>
      <c r="N426" s="128">
        <f t="shared" si="66"/>
        <v>0</v>
      </c>
      <c r="O426" s="128">
        <f t="shared" si="66"/>
        <v>0</v>
      </c>
      <c r="P426" s="128">
        <f t="shared" si="66"/>
        <v>0</v>
      </c>
      <c r="Q426" s="128">
        <f t="shared" si="66"/>
        <v>0</v>
      </c>
      <c r="R426" s="128">
        <f t="shared" si="66"/>
        <v>0</v>
      </c>
      <c r="S426" s="128">
        <f t="shared" si="66"/>
        <v>0</v>
      </c>
      <c r="U426" s="141"/>
      <c r="V426" s="141">
        <f>SUM(V395:V425)</f>
        <v>0</v>
      </c>
      <c r="W426" s="141"/>
      <c r="X426" s="141">
        <f>SUM(X395:X425)</f>
        <v>0</v>
      </c>
      <c r="Y426" s="141"/>
      <c r="Z426" s="141">
        <f>SUM(Z395:Z425)</f>
        <v>0</v>
      </c>
      <c r="AA426" s="141"/>
      <c r="AB426" s="141">
        <f>SUM(AB395:AB425)</f>
        <v>0</v>
      </c>
      <c r="AC426" s="141"/>
      <c r="AD426" s="141">
        <f>SUM(AD395:AD425)</f>
        <v>0</v>
      </c>
      <c r="AE426" s="141"/>
      <c r="AF426" s="141">
        <f>SUM(AF395:AF425)</f>
        <v>0</v>
      </c>
      <c r="AG426" s="141"/>
      <c r="AH426" s="141"/>
      <c r="AI426" s="141"/>
      <c r="AJ426" s="141">
        <f>SUM(AJ395:AJ425)</f>
        <v>0</v>
      </c>
      <c r="AL426" s="141">
        <f>SUM(AL395:AL425)</f>
        <v>0</v>
      </c>
      <c r="AM426" s="141"/>
      <c r="AN426" s="141">
        <f>SUM(AN395:AN425)</f>
        <v>0</v>
      </c>
      <c r="AO426" s="141"/>
      <c r="AP426" s="141">
        <f>SUM(AP395:AP425)</f>
        <v>0</v>
      </c>
      <c r="AQ426" s="141"/>
      <c r="AR426" s="141">
        <f>SUM(AR395:AR425)</f>
        <v>0</v>
      </c>
      <c r="AS426" s="141">
        <f>SUM(AS395:AS425)</f>
        <v>0</v>
      </c>
    </row>
    <row r="427" spans="1:45" x14ac:dyDescent="0.25">
      <c r="N427" s="130"/>
      <c r="Q427" s="130"/>
    </row>
    <row r="428" spans="1:45" x14ac:dyDescent="0.25">
      <c r="C428" s="131"/>
      <c r="F428" s="131"/>
      <c r="I428" s="132"/>
    </row>
    <row r="429" spans="1:45" x14ac:dyDescent="0.25">
      <c r="I429" s="132"/>
    </row>
    <row r="431" spans="1:45" ht="16.149999999999999" customHeight="1" x14ac:dyDescent="0.25">
      <c r="A431" s="562" t="s">
        <v>47</v>
      </c>
      <c r="B431" s="563"/>
      <c r="C431" s="563"/>
      <c r="D431" s="563"/>
      <c r="E431" s="563"/>
      <c r="F431" s="563"/>
      <c r="G431" s="563"/>
      <c r="H431" s="563"/>
      <c r="I431" s="563"/>
      <c r="J431" s="564"/>
      <c r="K431" s="564"/>
      <c r="L431" s="564"/>
      <c r="M431" s="80"/>
      <c r="N431" s="79"/>
      <c r="O431" s="565"/>
      <c r="P431" s="560"/>
      <c r="Q431" s="560"/>
      <c r="R431" s="560"/>
      <c r="S431" s="560"/>
      <c r="U431" s="559" t="str">
        <f>A431</f>
        <v>DECEMBRE 2019</v>
      </c>
      <c r="V431" s="560"/>
      <c r="W431" s="560"/>
      <c r="X431" s="560"/>
      <c r="Y431" s="560"/>
      <c r="Z431" s="560"/>
      <c r="AA431" s="560"/>
      <c r="AB431" s="559" t="str">
        <f>A431</f>
        <v>DECEMBRE 2019</v>
      </c>
      <c r="AC431" s="560"/>
      <c r="AD431" s="560"/>
      <c r="AE431" s="560"/>
      <c r="AF431" s="560"/>
      <c r="AG431" s="560"/>
      <c r="AH431" s="560"/>
      <c r="AI431" s="560"/>
      <c r="AJ431" s="560"/>
      <c r="AK431" s="559" t="str">
        <f>A431</f>
        <v>DECEMBRE 2019</v>
      </c>
      <c r="AL431" s="560"/>
      <c r="AM431" s="560"/>
      <c r="AN431" s="560"/>
      <c r="AO431" s="560"/>
      <c r="AP431" s="560"/>
      <c r="AQ431" s="560"/>
    </row>
    <row r="432" spans="1:45" ht="16.149999999999999" customHeight="1" x14ac:dyDescent="0.25">
      <c r="A432" s="81"/>
      <c r="B432" s="81"/>
      <c r="C432" s="81"/>
      <c r="D432" s="81"/>
      <c r="E432" s="81"/>
      <c r="F432" s="81"/>
      <c r="G432" s="81"/>
      <c r="H432" s="81"/>
      <c r="I432" s="554"/>
      <c r="J432" s="554"/>
      <c r="K432" s="554"/>
      <c r="L432" s="554"/>
      <c r="M432" s="133"/>
      <c r="N432" s="134"/>
      <c r="O432" s="135"/>
      <c r="P432" s="134"/>
      <c r="Q432" s="134"/>
      <c r="R432" s="553" t="s">
        <v>2</v>
      </c>
      <c r="S432" s="554"/>
      <c r="T432" s="135"/>
      <c r="U432" s="549" t="str">
        <f>U3</f>
        <v>Agedi</v>
      </c>
      <c r="V432" s="550"/>
      <c r="W432" s="549" t="str">
        <f>W3</f>
        <v>Saf</v>
      </c>
      <c r="X432" s="550"/>
      <c r="Y432" s="549" t="str">
        <f>Y3</f>
        <v>Midi Libre</v>
      </c>
      <c r="Z432" s="550"/>
      <c r="AA432" s="549" t="str">
        <f>AA3</f>
        <v>Loto</v>
      </c>
      <c r="AB432" s="550"/>
      <c r="AC432" s="555" t="str">
        <f>AC3</f>
        <v>Altadis</v>
      </c>
      <c r="AD432" s="556"/>
      <c r="AE432" s="549" t="str">
        <f>AE3</f>
        <v>Crédit agricole</v>
      </c>
      <c r="AF432" s="550"/>
      <c r="AG432" s="555" t="s">
        <v>10</v>
      </c>
      <c r="AH432" s="556"/>
      <c r="AI432" s="555" t="str">
        <f>AI3</f>
        <v>charges locatives</v>
      </c>
      <c r="AJ432" s="556"/>
      <c r="AK432" s="555" t="str">
        <f>AK3</f>
        <v>Poste TCN TF PVA</v>
      </c>
      <c r="AL432" s="556"/>
      <c r="AM432" s="549" t="str">
        <f>AM3</f>
        <v>GSA/NVX FR</v>
      </c>
      <c r="AN432" s="550"/>
      <c r="AO432" s="549" t="str">
        <f>AO3</f>
        <v>Charge</v>
      </c>
      <c r="AP432" s="550"/>
      <c r="AQ432" s="549" t="str">
        <f>AQ3</f>
        <v>Divers</v>
      </c>
      <c r="AR432" s="550"/>
      <c r="AS432" s="83" t="s">
        <v>16</v>
      </c>
    </row>
    <row r="433" spans="1:45" ht="16.149999999999999" customHeight="1" x14ac:dyDescent="0.25">
      <c r="A433" s="84"/>
      <c r="B433" s="85" t="s">
        <v>17</v>
      </c>
      <c r="C433" s="86" t="s">
        <v>18</v>
      </c>
      <c r="D433" s="86" t="s">
        <v>19</v>
      </c>
      <c r="E433" s="87" t="s">
        <v>20</v>
      </c>
      <c r="F433" s="87" t="s">
        <v>21</v>
      </c>
      <c r="G433" s="86" t="s">
        <v>22</v>
      </c>
      <c r="H433" s="86" t="s">
        <v>23</v>
      </c>
      <c r="I433" s="557" t="s">
        <v>24</v>
      </c>
      <c r="J433" s="558"/>
      <c r="K433" s="88" t="s">
        <v>25</v>
      </c>
      <c r="L433" s="88" t="s">
        <v>26</v>
      </c>
      <c r="M433" s="89" t="s">
        <v>27</v>
      </c>
      <c r="N433" s="90" t="s">
        <v>28</v>
      </c>
      <c r="O433" s="90" t="s">
        <v>29</v>
      </c>
      <c r="P433" s="90" t="s">
        <v>30</v>
      </c>
      <c r="Q433" s="91" t="s">
        <v>16</v>
      </c>
      <c r="R433" s="85" t="s">
        <v>32</v>
      </c>
      <c r="S433" s="91" t="s">
        <v>33</v>
      </c>
      <c r="T433" s="136"/>
      <c r="U433" s="93" t="s">
        <v>34</v>
      </c>
      <c r="V433" s="94"/>
      <c r="W433" s="95" t="s">
        <v>34</v>
      </c>
      <c r="X433" s="96"/>
      <c r="Y433" s="95" t="s">
        <v>34</v>
      </c>
      <c r="Z433" s="96"/>
      <c r="AA433" s="95" t="s">
        <v>34</v>
      </c>
      <c r="AB433" s="96"/>
      <c r="AC433" s="95" t="s">
        <v>34</v>
      </c>
      <c r="AD433" s="96"/>
      <c r="AE433" s="95" t="s">
        <v>34</v>
      </c>
      <c r="AF433" s="96"/>
      <c r="AG433" s="95" t="s">
        <v>34</v>
      </c>
      <c r="AH433" s="97"/>
      <c r="AI433" s="95" t="s">
        <v>34</v>
      </c>
      <c r="AJ433" s="96"/>
      <c r="AK433" s="98" t="s">
        <v>34</v>
      </c>
      <c r="AL433" s="94"/>
      <c r="AM433" s="95" t="s">
        <v>34</v>
      </c>
      <c r="AN433" s="94"/>
      <c r="AO433" s="95" t="s">
        <v>34</v>
      </c>
      <c r="AP433" s="94"/>
      <c r="AQ433" s="95" t="s">
        <v>34</v>
      </c>
      <c r="AR433" s="94"/>
      <c r="AS433" s="99"/>
    </row>
    <row r="434" spans="1:45" ht="16.149999999999999" customHeight="1" x14ac:dyDescent="0.25">
      <c r="A434" s="112">
        <f>A424+1</f>
        <v>43800</v>
      </c>
      <c r="B434" s="113"/>
      <c r="C434" s="113"/>
      <c r="D434" s="113"/>
      <c r="E434" s="113"/>
      <c r="F434" s="113"/>
      <c r="G434" s="114"/>
      <c r="H434" s="114"/>
      <c r="I434" s="114"/>
      <c r="J434" s="115"/>
      <c r="K434" s="115"/>
      <c r="L434" s="115"/>
      <c r="M434" s="116"/>
      <c r="N434" s="117">
        <f t="shared" ref="N434:N457" si="67">B434+C434+D434+F434+G434+H434+I434+K434-L434+M434+E434</f>
        <v>0</v>
      </c>
      <c r="O434" s="113"/>
      <c r="P434" s="113"/>
      <c r="Q434" s="117">
        <f t="shared" ref="Q434:Q457" si="68">N434+O434-P434</f>
        <v>0</v>
      </c>
      <c r="R434" s="164"/>
      <c r="S434" s="164"/>
      <c r="T434" s="120">
        <f t="shared" ref="T434:T464" si="69">A434</f>
        <v>43800</v>
      </c>
      <c r="U434" s="121"/>
      <c r="V434" s="122"/>
      <c r="W434" s="123"/>
      <c r="X434" s="122"/>
      <c r="Y434" s="123"/>
      <c r="Z434" s="122"/>
      <c r="AA434" s="123"/>
      <c r="AB434" s="122"/>
      <c r="AC434" s="123"/>
      <c r="AD434" s="122"/>
      <c r="AE434" s="123"/>
      <c r="AF434" s="122"/>
      <c r="AG434" s="122"/>
      <c r="AH434" s="122"/>
      <c r="AI434" s="123"/>
      <c r="AJ434" s="122"/>
      <c r="AK434" s="124"/>
      <c r="AL434" s="122"/>
      <c r="AM434" s="123"/>
      <c r="AN434" s="122"/>
      <c r="AO434" s="123"/>
      <c r="AP434" s="122"/>
      <c r="AQ434" s="123"/>
      <c r="AR434" s="122"/>
      <c r="AS434" s="125">
        <f t="shared" ref="AS434:AS457" si="70">V434+X434+Z434+AB434+AD434+AF434+AJ434+AL434+AN434+AP434+AR434+AH434</f>
        <v>0</v>
      </c>
    </row>
    <row r="435" spans="1:45" ht="16.149999999999999" customHeight="1" x14ac:dyDescent="0.25">
      <c r="A435" s="112">
        <f t="shared" ref="A435:A464" si="71">A434+1</f>
        <v>43801</v>
      </c>
      <c r="B435" s="113"/>
      <c r="C435" s="113"/>
      <c r="D435" s="113"/>
      <c r="E435" s="113"/>
      <c r="F435" s="113"/>
      <c r="G435" s="114"/>
      <c r="H435" s="114"/>
      <c r="I435" s="114"/>
      <c r="J435" s="115"/>
      <c r="K435" s="115"/>
      <c r="L435" s="115"/>
      <c r="M435" s="116"/>
      <c r="N435" s="117">
        <f t="shared" si="67"/>
        <v>0</v>
      </c>
      <c r="O435" s="113"/>
      <c r="P435" s="113"/>
      <c r="Q435" s="117">
        <f t="shared" si="68"/>
        <v>0</v>
      </c>
      <c r="R435" s="164"/>
      <c r="S435" s="164"/>
      <c r="T435" s="120">
        <f t="shared" si="69"/>
        <v>43801</v>
      </c>
      <c r="U435" s="121"/>
      <c r="V435" s="122"/>
      <c r="W435" s="123"/>
      <c r="X435" s="122"/>
      <c r="Y435" s="121"/>
      <c r="Z435" s="122"/>
      <c r="AA435" s="123"/>
      <c r="AB435" s="122"/>
      <c r="AC435" s="121"/>
      <c r="AD435" s="122"/>
      <c r="AE435" s="123"/>
      <c r="AF435" s="122"/>
      <c r="AG435" s="122"/>
      <c r="AH435" s="122"/>
      <c r="AI435" s="121"/>
      <c r="AJ435" s="122"/>
      <c r="AK435" s="123"/>
      <c r="AL435" s="122"/>
      <c r="AM435" s="121"/>
      <c r="AN435" s="122"/>
      <c r="AO435" s="121"/>
      <c r="AP435" s="122"/>
      <c r="AQ435" s="123"/>
      <c r="AR435" s="122"/>
      <c r="AS435" s="125">
        <f t="shared" si="70"/>
        <v>0</v>
      </c>
    </row>
    <row r="436" spans="1:45" ht="16.149999999999999" customHeight="1" x14ac:dyDescent="0.25">
      <c r="A436" s="112">
        <f t="shared" si="71"/>
        <v>43802</v>
      </c>
      <c r="B436" s="113"/>
      <c r="C436" s="113"/>
      <c r="D436" s="113"/>
      <c r="E436" s="113"/>
      <c r="F436" s="113"/>
      <c r="G436" s="114"/>
      <c r="H436" s="114"/>
      <c r="I436" s="114"/>
      <c r="J436" s="115"/>
      <c r="K436" s="115"/>
      <c r="L436" s="115"/>
      <c r="M436" s="116"/>
      <c r="N436" s="117">
        <f t="shared" si="67"/>
        <v>0</v>
      </c>
      <c r="O436" s="113"/>
      <c r="P436" s="113"/>
      <c r="Q436" s="117">
        <f t="shared" si="68"/>
        <v>0</v>
      </c>
      <c r="R436" s="164"/>
      <c r="S436" s="164"/>
      <c r="T436" s="120">
        <f t="shared" si="69"/>
        <v>43802</v>
      </c>
      <c r="U436" s="121"/>
      <c r="V436" s="122"/>
      <c r="W436" s="123"/>
      <c r="X436" s="122"/>
      <c r="Y436" s="121"/>
      <c r="Z436" s="122"/>
      <c r="AA436" s="123"/>
      <c r="AB436" s="122"/>
      <c r="AC436" s="121"/>
      <c r="AD436" s="122"/>
      <c r="AE436" s="123"/>
      <c r="AF436" s="122"/>
      <c r="AG436" s="122"/>
      <c r="AH436" s="122"/>
      <c r="AI436" s="121"/>
      <c r="AJ436" s="122"/>
      <c r="AK436" s="123"/>
      <c r="AL436" s="122"/>
      <c r="AM436" s="121"/>
      <c r="AN436" s="122"/>
      <c r="AO436" s="123"/>
      <c r="AP436" s="122"/>
      <c r="AQ436" s="123"/>
      <c r="AR436" s="122"/>
      <c r="AS436" s="125">
        <f t="shared" si="70"/>
        <v>0</v>
      </c>
    </row>
    <row r="437" spans="1:45" ht="16.149999999999999" customHeight="1" x14ac:dyDescent="0.25">
      <c r="A437" s="112">
        <f t="shared" si="71"/>
        <v>43803</v>
      </c>
      <c r="B437" s="113"/>
      <c r="C437" s="113"/>
      <c r="D437" s="113"/>
      <c r="E437" s="113"/>
      <c r="F437" s="113"/>
      <c r="G437" s="114"/>
      <c r="H437" s="114"/>
      <c r="I437" s="114"/>
      <c r="J437" s="115"/>
      <c r="K437" s="115"/>
      <c r="L437" s="115"/>
      <c r="M437" s="116"/>
      <c r="N437" s="117">
        <f t="shared" si="67"/>
        <v>0</v>
      </c>
      <c r="O437" s="113"/>
      <c r="P437" s="113"/>
      <c r="Q437" s="117">
        <f t="shared" si="68"/>
        <v>0</v>
      </c>
      <c r="R437" s="164"/>
      <c r="S437" s="164"/>
      <c r="T437" s="120">
        <f t="shared" si="69"/>
        <v>43803</v>
      </c>
      <c r="U437" s="121"/>
      <c r="V437" s="122"/>
      <c r="W437" s="123"/>
      <c r="X437" s="122"/>
      <c r="Y437" s="121"/>
      <c r="Z437" s="122"/>
      <c r="AA437" s="123"/>
      <c r="AB437" s="122"/>
      <c r="AC437" s="121"/>
      <c r="AD437" s="122"/>
      <c r="AE437" s="123"/>
      <c r="AF437" s="122"/>
      <c r="AG437" s="122"/>
      <c r="AH437" s="122"/>
      <c r="AI437" s="121"/>
      <c r="AJ437" s="122"/>
      <c r="AK437" s="123"/>
      <c r="AL437" s="122"/>
      <c r="AM437" s="121"/>
      <c r="AN437" s="122"/>
      <c r="AO437" s="123"/>
      <c r="AP437" s="122"/>
      <c r="AQ437" s="123"/>
      <c r="AR437" s="122"/>
      <c r="AS437" s="125">
        <f t="shared" si="70"/>
        <v>0</v>
      </c>
    </row>
    <row r="438" spans="1:45" ht="16.149999999999999" customHeight="1" x14ac:dyDescent="0.25">
      <c r="A438" s="112">
        <f t="shared" si="71"/>
        <v>43804</v>
      </c>
      <c r="B438" s="113"/>
      <c r="C438" s="113"/>
      <c r="D438" s="113"/>
      <c r="E438" s="113"/>
      <c r="F438" s="113"/>
      <c r="G438" s="114"/>
      <c r="H438" s="114"/>
      <c r="I438" s="114"/>
      <c r="J438" s="115"/>
      <c r="K438" s="115"/>
      <c r="L438" s="115"/>
      <c r="M438" s="116"/>
      <c r="N438" s="117">
        <f t="shared" si="67"/>
        <v>0</v>
      </c>
      <c r="O438" s="113"/>
      <c r="P438" s="113"/>
      <c r="Q438" s="117">
        <f t="shared" si="68"/>
        <v>0</v>
      </c>
      <c r="R438" s="164"/>
      <c r="S438" s="164"/>
      <c r="T438" s="120">
        <f t="shared" si="69"/>
        <v>43804</v>
      </c>
      <c r="U438" s="121"/>
      <c r="V438" s="122"/>
      <c r="W438" s="123"/>
      <c r="X438" s="122"/>
      <c r="Y438" s="121"/>
      <c r="Z438" s="122"/>
      <c r="AA438" s="121"/>
      <c r="AB438" s="122"/>
      <c r="AC438" s="121"/>
      <c r="AD438" s="122"/>
      <c r="AE438" s="121"/>
      <c r="AF438" s="122"/>
      <c r="AG438" s="122"/>
      <c r="AH438" s="122"/>
      <c r="AI438" s="121"/>
      <c r="AJ438" s="122"/>
      <c r="AK438" s="121"/>
      <c r="AL438" s="122"/>
      <c r="AM438" s="121"/>
      <c r="AN438" s="122"/>
      <c r="AO438" s="121"/>
      <c r="AP438" s="122"/>
      <c r="AQ438" s="123"/>
      <c r="AR438" s="122"/>
      <c r="AS438" s="125">
        <f t="shared" si="70"/>
        <v>0</v>
      </c>
    </row>
    <row r="439" spans="1:45" ht="16.149999999999999" customHeight="1" x14ac:dyDescent="0.25">
      <c r="A439" s="112">
        <f t="shared" si="71"/>
        <v>43805</v>
      </c>
      <c r="B439" s="113"/>
      <c r="C439" s="113"/>
      <c r="D439" s="113"/>
      <c r="E439" s="113"/>
      <c r="F439" s="113"/>
      <c r="G439" s="114"/>
      <c r="H439" s="114"/>
      <c r="I439" s="114"/>
      <c r="J439" s="115"/>
      <c r="K439" s="115"/>
      <c r="L439" s="115"/>
      <c r="M439" s="116"/>
      <c r="N439" s="117">
        <f t="shared" si="67"/>
        <v>0</v>
      </c>
      <c r="O439" s="113"/>
      <c r="P439" s="113"/>
      <c r="Q439" s="117">
        <f t="shared" si="68"/>
        <v>0</v>
      </c>
      <c r="R439" s="164"/>
      <c r="S439" s="164"/>
      <c r="T439" s="120">
        <f t="shared" si="69"/>
        <v>43805</v>
      </c>
      <c r="U439" s="121"/>
      <c r="V439" s="122"/>
      <c r="W439" s="121"/>
      <c r="X439" s="122"/>
      <c r="Y439" s="121"/>
      <c r="Z439" s="122"/>
      <c r="AA439" s="121"/>
      <c r="AB439" s="122"/>
      <c r="AC439" s="121"/>
      <c r="AD439" s="122"/>
      <c r="AE439" s="121"/>
      <c r="AF439" s="122"/>
      <c r="AG439" s="122"/>
      <c r="AH439" s="122"/>
      <c r="AI439" s="121"/>
      <c r="AJ439" s="122"/>
      <c r="AK439" s="121"/>
      <c r="AL439" s="122"/>
      <c r="AM439" s="121"/>
      <c r="AN439" s="122"/>
      <c r="AO439" s="121"/>
      <c r="AP439" s="122"/>
      <c r="AQ439" s="123"/>
      <c r="AR439" s="122"/>
      <c r="AS439" s="125">
        <f t="shared" si="70"/>
        <v>0</v>
      </c>
    </row>
    <row r="440" spans="1:45" ht="16.149999999999999" customHeight="1" x14ac:dyDescent="0.25">
      <c r="A440" s="112">
        <f t="shared" si="71"/>
        <v>43806</v>
      </c>
      <c r="B440" s="113"/>
      <c r="C440" s="113"/>
      <c r="D440" s="113"/>
      <c r="E440" s="113"/>
      <c r="F440" s="113"/>
      <c r="G440" s="114"/>
      <c r="H440" s="114"/>
      <c r="I440" s="114"/>
      <c r="J440" s="115"/>
      <c r="K440" s="115"/>
      <c r="L440" s="115"/>
      <c r="M440" s="116"/>
      <c r="N440" s="117">
        <f t="shared" si="67"/>
        <v>0</v>
      </c>
      <c r="O440" s="113"/>
      <c r="P440" s="113"/>
      <c r="Q440" s="117">
        <f t="shared" si="68"/>
        <v>0</v>
      </c>
      <c r="R440" s="164"/>
      <c r="S440" s="164"/>
      <c r="T440" s="120">
        <f t="shared" si="69"/>
        <v>43806</v>
      </c>
      <c r="U440" s="121"/>
      <c r="V440" s="122"/>
      <c r="W440" s="121"/>
      <c r="X440" s="122"/>
      <c r="Y440" s="121"/>
      <c r="Z440" s="122"/>
      <c r="AA440" s="121"/>
      <c r="AB440" s="122"/>
      <c r="AC440" s="121"/>
      <c r="AD440" s="122"/>
      <c r="AE440" s="121"/>
      <c r="AF440" s="122"/>
      <c r="AG440" s="122"/>
      <c r="AH440" s="122"/>
      <c r="AI440" s="121"/>
      <c r="AJ440" s="122"/>
      <c r="AK440" s="121"/>
      <c r="AL440" s="122"/>
      <c r="AM440" s="121"/>
      <c r="AN440" s="122"/>
      <c r="AO440" s="121"/>
      <c r="AP440" s="122"/>
      <c r="AQ440" s="123"/>
      <c r="AR440" s="122"/>
      <c r="AS440" s="125">
        <f t="shared" si="70"/>
        <v>0</v>
      </c>
    </row>
    <row r="441" spans="1:45" ht="16.149999999999999" customHeight="1" x14ac:dyDescent="0.25">
      <c r="A441" s="112">
        <f t="shared" si="71"/>
        <v>43807</v>
      </c>
      <c r="B441" s="113"/>
      <c r="C441" s="113"/>
      <c r="D441" s="113"/>
      <c r="E441" s="113"/>
      <c r="F441" s="113"/>
      <c r="G441" s="114"/>
      <c r="H441" s="114"/>
      <c r="I441" s="114"/>
      <c r="J441" s="115"/>
      <c r="K441" s="115"/>
      <c r="L441" s="115"/>
      <c r="M441" s="116"/>
      <c r="N441" s="117">
        <f t="shared" si="67"/>
        <v>0</v>
      </c>
      <c r="O441" s="113"/>
      <c r="P441" s="113"/>
      <c r="Q441" s="117">
        <f t="shared" si="68"/>
        <v>0</v>
      </c>
      <c r="R441" s="164"/>
      <c r="S441" s="164"/>
      <c r="T441" s="120">
        <f t="shared" si="69"/>
        <v>43807</v>
      </c>
      <c r="U441" s="121"/>
      <c r="V441" s="122"/>
      <c r="W441" s="121"/>
      <c r="X441" s="122"/>
      <c r="Y441" s="121"/>
      <c r="Z441" s="122"/>
      <c r="AA441" s="121"/>
      <c r="AB441" s="122"/>
      <c r="AC441" s="121"/>
      <c r="AD441" s="122"/>
      <c r="AE441" s="121"/>
      <c r="AF441" s="122"/>
      <c r="AG441" s="122"/>
      <c r="AH441" s="122"/>
      <c r="AI441" s="121"/>
      <c r="AJ441" s="122"/>
      <c r="AK441" s="121"/>
      <c r="AL441" s="122"/>
      <c r="AM441" s="121"/>
      <c r="AN441" s="122"/>
      <c r="AO441" s="121"/>
      <c r="AP441" s="122"/>
      <c r="AQ441" s="123"/>
      <c r="AR441" s="122"/>
      <c r="AS441" s="125">
        <f t="shared" si="70"/>
        <v>0</v>
      </c>
    </row>
    <row r="442" spans="1:45" ht="16.149999999999999" customHeight="1" x14ac:dyDescent="0.25">
      <c r="A442" s="112">
        <f t="shared" si="71"/>
        <v>43808</v>
      </c>
      <c r="B442" s="113"/>
      <c r="C442" s="113"/>
      <c r="D442" s="113"/>
      <c r="E442" s="113"/>
      <c r="F442" s="113"/>
      <c r="G442" s="114"/>
      <c r="H442" s="114"/>
      <c r="I442" s="114"/>
      <c r="J442" s="115"/>
      <c r="K442" s="115"/>
      <c r="L442" s="115"/>
      <c r="M442" s="116"/>
      <c r="N442" s="117">
        <f t="shared" si="67"/>
        <v>0</v>
      </c>
      <c r="O442" s="113"/>
      <c r="P442" s="113"/>
      <c r="Q442" s="117">
        <f t="shared" si="68"/>
        <v>0</v>
      </c>
      <c r="R442" s="164"/>
      <c r="S442" s="164"/>
      <c r="T442" s="120">
        <f t="shared" si="69"/>
        <v>43808</v>
      </c>
      <c r="U442" s="121"/>
      <c r="V442" s="122"/>
      <c r="W442" s="121"/>
      <c r="X442" s="122"/>
      <c r="Y442" s="121"/>
      <c r="Z442" s="122"/>
      <c r="AA442" s="121"/>
      <c r="AB442" s="122"/>
      <c r="AC442" s="121"/>
      <c r="AD442" s="122"/>
      <c r="AE442" s="121"/>
      <c r="AF442" s="122"/>
      <c r="AG442" s="122"/>
      <c r="AH442" s="122"/>
      <c r="AI442" s="121"/>
      <c r="AJ442" s="122"/>
      <c r="AK442" s="121"/>
      <c r="AL442" s="122"/>
      <c r="AM442" s="121"/>
      <c r="AN442" s="122"/>
      <c r="AO442" s="121"/>
      <c r="AP442" s="122"/>
      <c r="AQ442" s="123"/>
      <c r="AR442" s="122"/>
      <c r="AS442" s="125">
        <f t="shared" si="70"/>
        <v>0</v>
      </c>
    </row>
    <row r="443" spans="1:45" ht="16.149999999999999" customHeight="1" x14ac:dyDescent="0.25">
      <c r="A443" s="112">
        <f t="shared" si="71"/>
        <v>43809</v>
      </c>
      <c r="B443" s="113"/>
      <c r="C443" s="113"/>
      <c r="D443" s="113"/>
      <c r="E443" s="113"/>
      <c r="F443" s="113"/>
      <c r="G443" s="114"/>
      <c r="H443" s="114"/>
      <c r="I443" s="114"/>
      <c r="J443" s="115"/>
      <c r="K443" s="115"/>
      <c r="L443" s="115"/>
      <c r="M443" s="116"/>
      <c r="N443" s="117">
        <f t="shared" si="67"/>
        <v>0</v>
      </c>
      <c r="O443" s="113"/>
      <c r="P443" s="113"/>
      <c r="Q443" s="117">
        <f t="shared" si="68"/>
        <v>0</v>
      </c>
      <c r="R443" s="164"/>
      <c r="S443" s="164"/>
      <c r="T443" s="120">
        <f t="shared" si="69"/>
        <v>43809</v>
      </c>
      <c r="U443" s="121"/>
      <c r="V443" s="122"/>
      <c r="W443" s="121"/>
      <c r="X443" s="122"/>
      <c r="Y443" s="121"/>
      <c r="Z443" s="122"/>
      <c r="AA443" s="121"/>
      <c r="AB443" s="122"/>
      <c r="AC443" s="121"/>
      <c r="AD443" s="122"/>
      <c r="AE443" s="121"/>
      <c r="AF443" s="122"/>
      <c r="AG443" s="122"/>
      <c r="AH443" s="122"/>
      <c r="AI443" s="121"/>
      <c r="AJ443" s="122"/>
      <c r="AK443" s="121"/>
      <c r="AL443" s="122"/>
      <c r="AM443" s="121"/>
      <c r="AN443" s="122"/>
      <c r="AO443" s="121"/>
      <c r="AP443" s="122"/>
      <c r="AQ443" s="123"/>
      <c r="AR443" s="122"/>
      <c r="AS443" s="125">
        <f t="shared" si="70"/>
        <v>0</v>
      </c>
    </row>
    <row r="444" spans="1:45" ht="16.149999999999999" customHeight="1" x14ac:dyDescent="0.25">
      <c r="A444" s="112">
        <f t="shared" si="71"/>
        <v>43810</v>
      </c>
      <c r="B444" s="113"/>
      <c r="C444" s="113"/>
      <c r="D444" s="113"/>
      <c r="E444" s="113"/>
      <c r="F444" s="113"/>
      <c r="G444" s="114"/>
      <c r="H444" s="114"/>
      <c r="I444" s="114"/>
      <c r="J444" s="115"/>
      <c r="K444" s="115"/>
      <c r="L444" s="115"/>
      <c r="M444" s="116"/>
      <c r="N444" s="117">
        <f t="shared" si="67"/>
        <v>0</v>
      </c>
      <c r="O444" s="113"/>
      <c r="P444" s="113"/>
      <c r="Q444" s="117">
        <f t="shared" si="68"/>
        <v>0</v>
      </c>
      <c r="R444" s="164"/>
      <c r="S444" s="164"/>
      <c r="T444" s="120">
        <f t="shared" si="69"/>
        <v>43810</v>
      </c>
      <c r="U444" s="121"/>
      <c r="V444" s="122"/>
      <c r="W444" s="121"/>
      <c r="X444" s="122"/>
      <c r="Y444" s="121"/>
      <c r="Z444" s="122"/>
      <c r="AA444" s="121"/>
      <c r="AB444" s="122"/>
      <c r="AC444" s="121"/>
      <c r="AD444" s="122"/>
      <c r="AE444" s="121"/>
      <c r="AF444" s="122"/>
      <c r="AG444" s="122"/>
      <c r="AH444" s="122"/>
      <c r="AI444" s="121"/>
      <c r="AJ444" s="122"/>
      <c r="AK444" s="121"/>
      <c r="AL444" s="122"/>
      <c r="AM444" s="121"/>
      <c r="AN444" s="122"/>
      <c r="AO444" s="121"/>
      <c r="AP444" s="122"/>
      <c r="AQ444" s="123"/>
      <c r="AR444" s="122"/>
      <c r="AS444" s="125">
        <f t="shared" si="70"/>
        <v>0</v>
      </c>
    </row>
    <row r="445" spans="1:45" ht="16.149999999999999" customHeight="1" x14ac:dyDescent="0.25">
      <c r="A445" s="112">
        <f t="shared" si="71"/>
        <v>43811</v>
      </c>
      <c r="B445" s="113"/>
      <c r="C445" s="113"/>
      <c r="D445" s="113"/>
      <c r="E445" s="113"/>
      <c r="F445" s="113"/>
      <c r="G445" s="114"/>
      <c r="H445" s="114"/>
      <c r="I445" s="114"/>
      <c r="J445" s="115"/>
      <c r="K445" s="115"/>
      <c r="L445" s="115"/>
      <c r="M445" s="116"/>
      <c r="N445" s="117">
        <f t="shared" si="67"/>
        <v>0</v>
      </c>
      <c r="O445" s="113"/>
      <c r="P445" s="113"/>
      <c r="Q445" s="117">
        <f t="shared" si="68"/>
        <v>0</v>
      </c>
      <c r="R445" s="164"/>
      <c r="S445" s="164"/>
      <c r="T445" s="120">
        <f t="shared" si="69"/>
        <v>43811</v>
      </c>
      <c r="U445" s="121"/>
      <c r="V445" s="122"/>
      <c r="W445" s="121"/>
      <c r="X445" s="122"/>
      <c r="Y445" s="121"/>
      <c r="Z445" s="122"/>
      <c r="AA445" s="121"/>
      <c r="AB445" s="122"/>
      <c r="AC445" s="121"/>
      <c r="AD445" s="122"/>
      <c r="AE445" s="121"/>
      <c r="AF445" s="122"/>
      <c r="AG445" s="122"/>
      <c r="AH445" s="122"/>
      <c r="AI445" s="121"/>
      <c r="AJ445" s="122"/>
      <c r="AK445" s="121"/>
      <c r="AL445" s="122"/>
      <c r="AM445" s="121"/>
      <c r="AN445" s="122"/>
      <c r="AO445" s="121"/>
      <c r="AP445" s="122"/>
      <c r="AQ445" s="123"/>
      <c r="AR445" s="122"/>
      <c r="AS445" s="125">
        <f t="shared" si="70"/>
        <v>0</v>
      </c>
    </row>
    <row r="446" spans="1:45" ht="16.149999999999999" customHeight="1" x14ac:dyDescent="0.25">
      <c r="A446" s="112">
        <f t="shared" si="71"/>
        <v>43812</v>
      </c>
      <c r="B446" s="113"/>
      <c r="C446" s="113"/>
      <c r="D446" s="113"/>
      <c r="E446" s="113"/>
      <c r="F446" s="113"/>
      <c r="G446" s="114"/>
      <c r="H446" s="114"/>
      <c r="I446" s="114"/>
      <c r="J446" s="115"/>
      <c r="K446" s="115"/>
      <c r="L446" s="115"/>
      <c r="M446" s="116"/>
      <c r="N446" s="117">
        <f t="shared" si="67"/>
        <v>0</v>
      </c>
      <c r="O446" s="113"/>
      <c r="P446" s="113"/>
      <c r="Q446" s="117">
        <f t="shared" si="68"/>
        <v>0</v>
      </c>
      <c r="R446" s="164"/>
      <c r="S446" s="164"/>
      <c r="T446" s="120">
        <f t="shared" si="69"/>
        <v>43812</v>
      </c>
      <c r="U446" s="121"/>
      <c r="V446" s="122"/>
      <c r="W446" s="121"/>
      <c r="X446" s="122"/>
      <c r="Y446" s="121"/>
      <c r="Z446" s="122"/>
      <c r="AA446" s="121"/>
      <c r="AB446" s="122"/>
      <c r="AC446" s="121"/>
      <c r="AD446" s="122"/>
      <c r="AE446" s="121"/>
      <c r="AF446" s="122"/>
      <c r="AG446" s="122"/>
      <c r="AH446" s="122"/>
      <c r="AI446" s="121"/>
      <c r="AJ446" s="122"/>
      <c r="AK446" s="121"/>
      <c r="AL446" s="122"/>
      <c r="AM446" s="121"/>
      <c r="AN446" s="122"/>
      <c r="AO446" s="121"/>
      <c r="AP446" s="122"/>
      <c r="AQ446" s="123"/>
      <c r="AR446" s="122"/>
      <c r="AS446" s="125">
        <f t="shared" si="70"/>
        <v>0</v>
      </c>
    </row>
    <row r="447" spans="1:45" ht="16.149999999999999" customHeight="1" x14ac:dyDescent="0.25">
      <c r="A447" s="112">
        <f t="shared" si="71"/>
        <v>43813</v>
      </c>
      <c r="B447" s="113"/>
      <c r="C447" s="113"/>
      <c r="D447" s="113"/>
      <c r="E447" s="113"/>
      <c r="F447" s="113"/>
      <c r="G447" s="114"/>
      <c r="H447" s="114"/>
      <c r="I447" s="114"/>
      <c r="J447" s="115"/>
      <c r="K447" s="115"/>
      <c r="L447" s="115"/>
      <c r="M447" s="116"/>
      <c r="N447" s="117">
        <f t="shared" si="67"/>
        <v>0</v>
      </c>
      <c r="O447" s="113"/>
      <c r="P447" s="113"/>
      <c r="Q447" s="117">
        <f t="shared" si="68"/>
        <v>0</v>
      </c>
      <c r="R447" s="164"/>
      <c r="S447" s="164"/>
      <c r="T447" s="120">
        <f t="shared" si="69"/>
        <v>43813</v>
      </c>
      <c r="U447" s="121"/>
      <c r="V447" s="122"/>
      <c r="W447" s="121"/>
      <c r="X447" s="122"/>
      <c r="Y447" s="121"/>
      <c r="Z447" s="122"/>
      <c r="AA447" s="121"/>
      <c r="AB447" s="122"/>
      <c r="AC447" s="121"/>
      <c r="AD447" s="122"/>
      <c r="AE447" s="121"/>
      <c r="AF447" s="122"/>
      <c r="AG447" s="122"/>
      <c r="AH447" s="122"/>
      <c r="AI447" s="121"/>
      <c r="AJ447" s="122"/>
      <c r="AK447" s="121"/>
      <c r="AL447" s="122"/>
      <c r="AM447" s="121"/>
      <c r="AN447" s="122"/>
      <c r="AO447" s="121"/>
      <c r="AP447" s="122"/>
      <c r="AQ447" s="123"/>
      <c r="AR447" s="122"/>
      <c r="AS447" s="125">
        <f t="shared" si="70"/>
        <v>0</v>
      </c>
    </row>
    <row r="448" spans="1:45" ht="16.149999999999999" customHeight="1" x14ac:dyDescent="0.25">
      <c r="A448" s="112">
        <f t="shared" si="71"/>
        <v>43814</v>
      </c>
      <c r="B448" s="113"/>
      <c r="C448" s="113"/>
      <c r="D448" s="113"/>
      <c r="E448" s="113"/>
      <c r="F448" s="113"/>
      <c r="G448" s="114"/>
      <c r="H448" s="114"/>
      <c r="I448" s="114"/>
      <c r="J448" s="115"/>
      <c r="K448" s="115"/>
      <c r="L448" s="115"/>
      <c r="M448" s="116"/>
      <c r="N448" s="117">
        <f t="shared" si="67"/>
        <v>0</v>
      </c>
      <c r="O448" s="113"/>
      <c r="P448" s="113"/>
      <c r="Q448" s="117">
        <f t="shared" si="68"/>
        <v>0</v>
      </c>
      <c r="R448" s="164"/>
      <c r="S448" s="164"/>
      <c r="T448" s="120">
        <f t="shared" si="69"/>
        <v>43814</v>
      </c>
      <c r="U448" s="121"/>
      <c r="V448" s="122"/>
      <c r="W448" s="121"/>
      <c r="X448" s="122"/>
      <c r="Y448" s="121"/>
      <c r="Z448" s="122"/>
      <c r="AA448" s="121"/>
      <c r="AB448" s="122"/>
      <c r="AC448" s="121"/>
      <c r="AD448" s="122"/>
      <c r="AE448" s="121"/>
      <c r="AF448" s="122"/>
      <c r="AG448" s="122"/>
      <c r="AH448" s="122"/>
      <c r="AI448" s="121"/>
      <c r="AJ448" s="122"/>
      <c r="AK448" s="121"/>
      <c r="AL448" s="122"/>
      <c r="AM448" s="121"/>
      <c r="AN448" s="122"/>
      <c r="AO448" s="121"/>
      <c r="AP448" s="122"/>
      <c r="AQ448" s="123"/>
      <c r="AR448" s="122"/>
      <c r="AS448" s="125">
        <f t="shared" si="70"/>
        <v>0</v>
      </c>
    </row>
    <row r="449" spans="1:45" ht="16.149999999999999" customHeight="1" x14ac:dyDescent="0.25">
      <c r="A449" s="112">
        <f t="shared" si="71"/>
        <v>43815</v>
      </c>
      <c r="B449" s="113"/>
      <c r="C449" s="113"/>
      <c r="D449" s="113"/>
      <c r="E449" s="113"/>
      <c r="F449" s="113"/>
      <c r="G449" s="114"/>
      <c r="H449" s="114"/>
      <c r="I449" s="114"/>
      <c r="J449" s="115"/>
      <c r="K449" s="115"/>
      <c r="L449" s="115"/>
      <c r="M449" s="116"/>
      <c r="N449" s="117">
        <f t="shared" si="67"/>
        <v>0</v>
      </c>
      <c r="O449" s="113"/>
      <c r="P449" s="113"/>
      <c r="Q449" s="117">
        <f t="shared" si="68"/>
        <v>0</v>
      </c>
      <c r="R449" s="164"/>
      <c r="S449" s="164"/>
      <c r="T449" s="120">
        <f t="shared" si="69"/>
        <v>43815</v>
      </c>
      <c r="U449" s="121"/>
      <c r="V449" s="122"/>
      <c r="W449" s="121"/>
      <c r="X449" s="122"/>
      <c r="Y449" s="121"/>
      <c r="Z449" s="122"/>
      <c r="AA449" s="121"/>
      <c r="AB449" s="122"/>
      <c r="AC449" s="121"/>
      <c r="AD449" s="122"/>
      <c r="AE449" s="121"/>
      <c r="AF449" s="122"/>
      <c r="AG449" s="122"/>
      <c r="AH449" s="122"/>
      <c r="AI449" s="121"/>
      <c r="AJ449" s="122"/>
      <c r="AK449" s="121"/>
      <c r="AL449" s="122"/>
      <c r="AM449" s="121"/>
      <c r="AN449" s="122"/>
      <c r="AO449" s="121"/>
      <c r="AP449" s="122"/>
      <c r="AQ449" s="123"/>
      <c r="AR449" s="122"/>
      <c r="AS449" s="125">
        <f t="shared" si="70"/>
        <v>0</v>
      </c>
    </row>
    <row r="450" spans="1:45" ht="16.149999999999999" customHeight="1" x14ac:dyDescent="0.25">
      <c r="A450" s="112">
        <f t="shared" si="71"/>
        <v>43816</v>
      </c>
      <c r="B450" s="113"/>
      <c r="C450" s="113"/>
      <c r="D450" s="113"/>
      <c r="E450" s="113"/>
      <c r="F450" s="113"/>
      <c r="G450" s="114"/>
      <c r="H450" s="114"/>
      <c r="I450" s="114"/>
      <c r="J450" s="115"/>
      <c r="K450" s="115"/>
      <c r="L450" s="115"/>
      <c r="M450" s="116"/>
      <c r="N450" s="117">
        <f t="shared" si="67"/>
        <v>0</v>
      </c>
      <c r="O450" s="113"/>
      <c r="P450" s="113"/>
      <c r="Q450" s="117">
        <f t="shared" si="68"/>
        <v>0</v>
      </c>
      <c r="R450" s="164"/>
      <c r="S450" s="164"/>
      <c r="T450" s="120">
        <f t="shared" si="69"/>
        <v>43816</v>
      </c>
      <c r="U450" s="121"/>
      <c r="V450" s="122"/>
      <c r="W450" s="121"/>
      <c r="X450" s="122"/>
      <c r="Y450" s="121"/>
      <c r="Z450" s="122"/>
      <c r="AA450" s="121"/>
      <c r="AB450" s="122"/>
      <c r="AC450" s="121"/>
      <c r="AD450" s="122"/>
      <c r="AE450" s="121"/>
      <c r="AF450" s="122"/>
      <c r="AG450" s="122"/>
      <c r="AH450" s="122"/>
      <c r="AI450" s="121"/>
      <c r="AJ450" s="122"/>
      <c r="AK450" s="121"/>
      <c r="AL450" s="122"/>
      <c r="AM450" s="121"/>
      <c r="AN450" s="122"/>
      <c r="AO450" s="121"/>
      <c r="AP450" s="122"/>
      <c r="AQ450" s="123"/>
      <c r="AR450" s="122"/>
      <c r="AS450" s="125">
        <f t="shared" si="70"/>
        <v>0</v>
      </c>
    </row>
    <row r="451" spans="1:45" ht="16.149999999999999" customHeight="1" x14ac:dyDescent="0.25">
      <c r="A451" s="112">
        <f t="shared" si="71"/>
        <v>43817</v>
      </c>
      <c r="B451" s="113"/>
      <c r="C451" s="113"/>
      <c r="D451" s="113"/>
      <c r="E451" s="113"/>
      <c r="F451" s="113"/>
      <c r="G451" s="114"/>
      <c r="H451" s="114"/>
      <c r="I451" s="114"/>
      <c r="J451" s="115"/>
      <c r="K451" s="115"/>
      <c r="L451" s="115"/>
      <c r="M451" s="116"/>
      <c r="N451" s="117">
        <f t="shared" si="67"/>
        <v>0</v>
      </c>
      <c r="O451" s="113"/>
      <c r="P451" s="113"/>
      <c r="Q451" s="117">
        <f t="shared" si="68"/>
        <v>0</v>
      </c>
      <c r="R451" s="164"/>
      <c r="S451" s="164"/>
      <c r="T451" s="120">
        <f t="shared" si="69"/>
        <v>43817</v>
      </c>
      <c r="U451" s="121"/>
      <c r="V451" s="122"/>
      <c r="W451" s="121"/>
      <c r="X451" s="122"/>
      <c r="Y451" s="121"/>
      <c r="Z451" s="122"/>
      <c r="AA451" s="121"/>
      <c r="AB451" s="122"/>
      <c r="AC451" s="121"/>
      <c r="AD451" s="122"/>
      <c r="AE451" s="121"/>
      <c r="AF451" s="122"/>
      <c r="AG451" s="122"/>
      <c r="AH451" s="122"/>
      <c r="AI451" s="121"/>
      <c r="AJ451" s="122"/>
      <c r="AK451" s="121"/>
      <c r="AL451" s="122"/>
      <c r="AM451" s="121"/>
      <c r="AN451" s="122"/>
      <c r="AO451" s="121"/>
      <c r="AP451" s="122"/>
      <c r="AQ451" s="123"/>
      <c r="AR451" s="122"/>
      <c r="AS451" s="125">
        <f t="shared" si="70"/>
        <v>0</v>
      </c>
    </row>
    <row r="452" spans="1:45" ht="16.149999999999999" customHeight="1" x14ac:dyDescent="0.25">
      <c r="A452" s="112">
        <f t="shared" si="71"/>
        <v>43818</v>
      </c>
      <c r="B452" s="113"/>
      <c r="C452" s="113"/>
      <c r="D452" s="113"/>
      <c r="E452" s="113"/>
      <c r="F452" s="113"/>
      <c r="G452" s="114"/>
      <c r="H452" s="114"/>
      <c r="I452" s="114"/>
      <c r="J452" s="115"/>
      <c r="K452" s="115"/>
      <c r="L452" s="115"/>
      <c r="M452" s="116"/>
      <c r="N452" s="117">
        <f t="shared" si="67"/>
        <v>0</v>
      </c>
      <c r="O452" s="113"/>
      <c r="P452" s="113"/>
      <c r="Q452" s="117">
        <f t="shared" si="68"/>
        <v>0</v>
      </c>
      <c r="R452" s="164"/>
      <c r="S452" s="164"/>
      <c r="T452" s="120">
        <f t="shared" si="69"/>
        <v>43818</v>
      </c>
      <c r="U452" s="121"/>
      <c r="V452" s="122"/>
      <c r="W452" s="121"/>
      <c r="X452" s="122"/>
      <c r="Y452" s="121"/>
      <c r="Z452" s="122"/>
      <c r="AA452" s="121"/>
      <c r="AB452" s="122"/>
      <c r="AC452" s="121"/>
      <c r="AD452" s="122"/>
      <c r="AE452" s="121"/>
      <c r="AF452" s="122"/>
      <c r="AG452" s="122"/>
      <c r="AH452" s="122"/>
      <c r="AI452" s="121"/>
      <c r="AJ452" s="122"/>
      <c r="AK452" s="121"/>
      <c r="AL452" s="122"/>
      <c r="AM452" s="121"/>
      <c r="AN452" s="122"/>
      <c r="AO452" s="121"/>
      <c r="AP452" s="122"/>
      <c r="AQ452" s="123"/>
      <c r="AR452" s="122"/>
      <c r="AS452" s="125">
        <f t="shared" si="70"/>
        <v>0</v>
      </c>
    </row>
    <row r="453" spans="1:45" ht="16.149999999999999" customHeight="1" x14ac:dyDescent="0.25">
      <c r="A453" s="112">
        <f t="shared" si="71"/>
        <v>43819</v>
      </c>
      <c r="B453" s="113"/>
      <c r="C453" s="113"/>
      <c r="D453" s="113"/>
      <c r="E453" s="113"/>
      <c r="F453" s="113"/>
      <c r="G453" s="114"/>
      <c r="H453" s="114"/>
      <c r="I453" s="114"/>
      <c r="J453" s="115"/>
      <c r="K453" s="115"/>
      <c r="L453" s="115"/>
      <c r="M453" s="116"/>
      <c r="N453" s="117">
        <f t="shared" si="67"/>
        <v>0</v>
      </c>
      <c r="O453" s="113"/>
      <c r="P453" s="113"/>
      <c r="Q453" s="117">
        <f t="shared" si="68"/>
        <v>0</v>
      </c>
      <c r="R453" s="164"/>
      <c r="S453" s="164"/>
      <c r="T453" s="120">
        <f t="shared" si="69"/>
        <v>43819</v>
      </c>
      <c r="U453" s="121"/>
      <c r="V453" s="122"/>
      <c r="W453" s="123"/>
      <c r="X453" s="122"/>
      <c r="Y453" s="121"/>
      <c r="Z453" s="122"/>
      <c r="AA453" s="123"/>
      <c r="AB453" s="122"/>
      <c r="AC453" s="121"/>
      <c r="AD453" s="122"/>
      <c r="AE453" s="123"/>
      <c r="AF453" s="122"/>
      <c r="AG453" s="122"/>
      <c r="AH453" s="122"/>
      <c r="AI453" s="121"/>
      <c r="AJ453" s="122"/>
      <c r="AK453" s="123"/>
      <c r="AL453" s="122"/>
      <c r="AM453" s="121"/>
      <c r="AN453" s="122"/>
      <c r="AO453" s="123"/>
      <c r="AP453" s="122"/>
      <c r="AQ453" s="123"/>
      <c r="AR453" s="122"/>
      <c r="AS453" s="125">
        <f t="shared" si="70"/>
        <v>0</v>
      </c>
    </row>
    <row r="454" spans="1:45" ht="16.149999999999999" customHeight="1" x14ac:dyDescent="0.25">
      <c r="A454" s="112">
        <f t="shared" si="71"/>
        <v>43820</v>
      </c>
      <c r="B454" s="113"/>
      <c r="C454" s="113"/>
      <c r="D454" s="113"/>
      <c r="E454" s="113"/>
      <c r="F454" s="113"/>
      <c r="G454" s="114"/>
      <c r="H454" s="114"/>
      <c r="I454" s="114"/>
      <c r="J454" s="115"/>
      <c r="K454" s="115"/>
      <c r="L454" s="115"/>
      <c r="M454" s="116"/>
      <c r="N454" s="117">
        <f t="shared" si="67"/>
        <v>0</v>
      </c>
      <c r="O454" s="113"/>
      <c r="P454" s="113"/>
      <c r="Q454" s="117">
        <f t="shared" si="68"/>
        <v>0</v>
      </c>
      <c r="R454" s="164"/>
      <c r="S454" s="164"/>
      <c r="T454" s="120">
        <f t="shared" si="69"/>
        <v>43820</v>
      </c>
      <c r="U454" s="121"/>
      <c r="V454" s="122"/>
      <c r="W454" s="121"/>
      <c r="X454" s="122"/>
      <c r="Y454" s="121"/>
      <c r="Z454" s="122"/>
      <c r="AA454" s="121"/>
      <c r="AB454" s="122"/>
      <c r="AC454" s="121"/>
      <c r="AD454" s="122"/>
      <c r="AE454" s="121"/>
      <c r="AF454" s="122"/>
      <c r="AG454" s="122"/>
      <c r="AH454" s="122"/>
      <c r="AI454" s="121"/>
      <c r="AJ454" s="122"/>
      <c r="AK454" s="121"/>
      <c r="AL454" s="122"/>
      <c r="AM454" s="121"/>
      <c r="AN454" s="122"/>
      <c r="AO454" s="121"/>
      <c r="AP454" s="122"/>
      <c r="AQ454" s="123"/>
      <c r="AR454" s="122"/>
      <c r="AS454" s="125">
        <f t="shared" si="70"/>
        <v>0</v>
      </c>
    </row>
    <row r="455" spans="1:45" ht="16.149999999999999" customHeight="1" x14ac:dyDescent="0.25">
      <c r="A455" s="112">
        <f t="shared" si="71"/>
        <v>43821</v>
      </c>
      <c r="B455" s="113"/>
      <c r="C455" s="113"/>
      <c r="D455" s="113"/>
      <c r="E455" s="113"/>
      <c r="F455" s="113"/>
      <c r="G455" s="114"/>
      <c r="H455" s="114"/>
      <c r="I455" s="114"/>
      <c r="J455" s="115"/>
      <c r="K455" s="115"/>
      <c r="L455" s="115"/>
      <c r="M455" s="116"/>
      <c r="N455" s="117">
        <f t="shared" si="67"/>
        <v>0</v>
      </c>
      <c r="O455" s="113"/>
      <c r="P455" s="113"/>
      <c r="Q455" s="117">
        <f t="shared" si="68"/>
        <v>0</v>
      </c>
      <c r="R455" s="164"/>
      <c r="S455" s="164"/>
      <c r="T455" s="120">
        <f t="shared" si="69"/>
        <v>43821</v>
      </c>
      <c r="U455" s="121"/>
      <c r="V455" s="122"/>
      <c r="W455" s="121"/>
      <c r="X455" s="122"/>
      <c r="Y455" s="121"/>
      <c r="Z455" s="122"/>
      <c r="AA455" s="121"/>
      <c r="AB455" s="122"/>
      <c r="AC455" s="121"/>
      <c r="AD455" s="122"/>
      <c r="AE455" s="121"/>
      <c r="AF455" s="122"/>
      <c r="AG455" s="122"/>
      <c r="AH455" s="122"/>
      <c r="AI455" s="121"/>
      <c r="AJ455" s="122"/>
      <c r="AK455" s="121"/>
      <c r="AL455" s="122"/>
      <c r="AM455" s="121"/>
      <c r="AN455" s="122"/>
      <c r="AO455" s="121"/>
      <c r="AP455" s="122"/>
      <c r="AQ455" s="123"/>
      <c r="AR455" s="122"/>
      <c r="AS455" s="125">
        <f t="shared" si="70"/>
        <v>0</v>
      </c>
    </row>
    <row r="456" spans="1:45" ht="16.149999999999999" customHeight="1" x14ac:dyDescent="0.25">
      <c r="A456" s="112">
        <f t="shared" si="71"/>
        <v>43822</v>
      </c>
      <c r="B456" s="113"/>
      <c r="C456" s="113"/>
      <c r="D456" s="113"/>
      <c r="E456" s="113"/>
      <c r="F456" s="113"/>
      <c r="G456" s="114"/>
      <c r="H456" s="114"/>
      <c r="I456" s="114"/>
      <c r="J456" s="115"/>
      <c r="K456" s="115"/>
      <c r="L456" s="115"/>
      <c r="M456" s="116"/>
      <c r="N456" s="117">
        <f t="shared" si="67"/>
        <v>0</v>
      </c>
      <c r="O456" s="113"/>
      <c r="P456" s="113"/>
      <c r="Q456" s="117">
        <f t="shared" si="68"/>
        <v>0</v>
      </c>
      <c r="R456" s="164"/>
      <c r="S456" s="164"/>
      <c r="T456" s="120">
        <f t="shared" si="69"/>
        <v>43822</v>
      </c>
      <c r="U456" s="121"/>
      <c r="V456" s="122"/>
      <c r="W456" s="121"/>
      <c r="X456" s="122"/>
      <c r="Y456" s="121"/>
      <c r="Z456" s="122"/>
      <c r="AA456" s="121"/>
      <c r="AB456" s="122"/>
      <c r="AC456" s="121"/>
      <c r="AD456" s="122"/>
      <c r="AE456" s="121"/>
      <c r="AF456" s="122"/>
      <c r="AG456" s="122"/>
      <c r="AH456" s="122"/>
      <c r="AI456" s="121"/>
      <c r="AJ456" s="122"/>
      <c r="AK456" s="121"/>
      <c r="AL456" s="122"/>
      <c r="AM456" s="121"/>
      <c r="AN456" s="122"/>
      <c r="AO456" s="121"/>
      <c r="AP456" s="122"/>
      <c r="AQ456" s="123"/>
      <c r="AR456" s="122"/>
      <c r="AS456" s="125">
        <f t="shared" si="70"/>
        <v>0</v>
      </c>
    </row>
    <row r="457" spans="1:45" ht="16.149999999999999" customHeight="1" x14ac:dyDescent="0.25">
      <c r="A457" s="112">
        <f t="shared" si="71"/>
        <v>43823</v>
      </c>
      <c r="B457" s="113"/>
      <c r="C457" s="113"/>
      <c r="D457" s="113"/>
      <c r="E457" s="113"/>
      <c r="F457" s="113"/>
      <c r="G457" s="114"/>
      <c r="H457" s="114"/>
      <c r="I457" s="114"/>
      <c r="J457" s="115"/>
      <c r="K457" s="115"/>
      <c r="L457" s="115"/>
      <c r="M457" s="116"/>
      <c r="N457" s="117">
        <f t="shared" si="67"/>
        <v>0</v>
      </c>
      <c r="O457" s="113"/>
      <c r="P457" s="113"/>
      <c r="Q457" s="117">
        <f t="shared" si="68"/>
        <v>0</v>
      </c>
      <c r="R457" s="164"/>
      <c r="S457" s="164"/>
      <c r="T457" s="120">
        <f t="shared" si="69"/>
        <v>43823</v>
      </c>
      <c r="U457" s="121"/>
      <c r="V457" s="122"/>
      <c r="W457" s="121"/>
      <c r="X457" s="122"/>
      <c r="Y457" s="121"/>
      <c r="Z457" s="122"/>
      <c r="AA457" s="121"/>
      <c r="AB457" s="122"/>
      <c r="AC457" s="121"/>
      <c r="AD457" s="122"/>
      <c r="AE457" s="121"/>
      <c r="AF457" s="122"/>
      <c r="AG457" s="122"/>
      <c r="AH457" s="122"/>
      <c r="AI457" s="121"/>
      <c r="AJ457" s="122"/>
      <c r="AK457" s="121"/>
      <c r="AL457" s="122"/>
      <c r="AM457" s="121"/>
      <c r="AN457" s="122"/>
      <c r="AO457" s="121"/>
      <c r="AP457" s="122"/>
      <c r="AQ457" s="123"/>
      <c r="AR457" s="122"/>
      <c r="AS457" s="125">
        <f t="shared" si="70"/>
        <v>0</v>
      </c>
    </row>
    <row r="458" spans="1:45" ht="16.149999999999999" customHeight="1" x14ac:dyDescent="0.25">
      <c r="A458" s="100">
        <f t="shared" si="71"/>
        <v>43824</v>
      </c>
      <c r="B458" s="106"/>
      <c r="C458" s="106"/>
      <c r="D458" s="106"/>
      <c r="E458" s="106"/>
      <c r="F458" s="106"/>
      <c r="G458" s="102"/>
      <c r="H458" s="102"/>
      <c r="I458" s="102"/>
      <c r="J458" s="103"/>
      <c r="K458" s="103"/>
      <c r="L458" s="103"/>
      <c r="M458" s="104"/>
      <c r="N458" s="105"/>
      <c r="O458" s="106"/>
      <c r="P458" s="106"/>
      <c r="Q458" s="105"/>
      <c r="R458" s="106"/>
      <c r="S458" s="106"/>
      <c r="T458" s="107">
        <f t="shared" si="69"/>
        <v>43824</v>
      </c>
      <c r="U458" s="146"/>
      <c r="V458" s="149"/>
      <c r="W458" s="146"/>
      <c r="X458" s="149"/>
      <c r="Y458" s="146"/>
      <c r="Z458" s="149"/>
      <c r="AA458" s="146"/>
      <c r="AB458" s="149"/>
      <c r="AC458" s="146"/>
      <c r="AD458" s="149"/>
      <c r="AE458" s="146"/>
      <c r="AF458" s="149"/>
      <c r="AG458" s="149"/>
      <c r="AH458" s="149"/>
      <c r="AI458" s="146"/>
      <c r="AJ458" s="149"/>
      <c r="AK458" s="146"/>
      <c r="AL458" s="149"/>
      <c r="AM458" s="146"/>
      <c r="AN458" s="149"/>
      <c r="AO458" s="146"/>
      <c r="AP458" s="149"/>
      <c r="AQ458" s="148"/>
      <c r="AR458" s="149"/>
      <c r="AS458" s="106">
        <f>V458+X458+Z458+AB458+AD458+AF458+AJ458+AL458+AN458+AP458+AR458</f>
        <v>0</v>
      </c>
    </row>
    <row r="459" spans="1:45" ht="16.149999999999999" customHeight="1" x14ac:dyDescent="0.25">
      <c r="A459" s="112">
        <f t="shared" si="71"/>
        <v>43825</v>
      </c>
      <c r="B459" s="113"/>
      <c r="C459" s="113"/>
      <c r="D459" s="113"/>
      <c r="E459" s="113"/>
      <c r="F459" s="113"/>
      <c r="G459" s="114"/>
      <c r="H459" s="114"/>
      <c r="I459" s="114"/>
      <c r="J459" s="115"/>
      <c r="K459" s="115"/>
      <c r="L459" s="115"/>
      <c r="M459" s="116"/>
      <c r="N459" s="117">
        <f t="shared" ref="N459:N464" si="72">B459+C459+D459+F459+G459+H459+I459+K459-L459+M459+E459</f>
        <v>0</v>
      </c>
      <c r="O459" s="113"/>
      <c r="P459" s="113"/>
      <c r="Q459" s="117">
        <f t="shared" ref="Q459:Q464" si="73">N459+O459-P459</f>
        <v>0</v>
      </c>
      <c r="R459" s="164"/>
      <c r="S459" s="164"/>
      <c r="T459" s="120">
        <f t="shared" si="69"/>
        <v>43825</v>
      </c>
      <c r="U459" s="121"/>
      <c r="V459" s="122"/>
      <c r="W459" s="121"/>
      <c r="X459" s="122"/>
      <c r="Y459" s="121"/>
      <c r="Z459" s="122"/>
      <c r="AA459" s="121"/>
      <c r="AB459" s="122"/>
      <c r="AC459" s="121"/>
      <c r="AD459" s="122"/>
      <c r="AE459" s="121"/>
      <c r="AF459" s="122"/>
      <c r="AG459" s="122"/>
      <c r="AH459" s="122"/>
      <c r="AI459" s="121"/>
      <c r="AJ459" s="122"/>
      <c r="AK459" s="121"/>
      <c r="AL459" s="122"/>
      <c r="AM459" s="121"/>
      <c r="AN459" s="122"/>
      <c r="AO459" s="121"/>
      <c r="AP459" s="122"/>
      <c r="AQ459" s="123"/>
      <c r="AR459" s="122"/>
      <c r="AS459" s="125">
        <f t="shared" ref="AS459:AS464" si="74">V459+X459+Z459+AB459+AD459+AF459+AJ459+AL459+AN459+AP459+AR459+AH459</f>
        <v>0</v>
      </c>
    </row>
    <row r="460" spans="1:45" ht="16.149999999999999" customHeight="1" x14ac:dyDescent="0.25">
      <c r="A460" s="112">
        <f t="shared" si="71"/>
        <v>43826</v>
      </c>
      <c r="B460" s="113"/>
      <c r="C460" s="113"/>
      <c r="D460" s="113"/>
      <c r="E460" s="113"/>
      <c r="F460" s="113"/>
      <c r="G460" s="114"/>
      <c r="H460" s="114"/>
      <c r="I460" s="114"/>
      <c r="J460" s="115"/>
      <c r="K460" s="115"/>
      <c r="L460" s="115"/>
      <c r="M460" s="116"/>
      <c r="N460" s="117">
        <f t="shared" si="72"/>
        <v>0</v>
      </c>
      <c r="O460" s="113"/>
      <c r="P460" s="113"/>
      <c r="Q460" s="117">
        <f t="shared" si="73"/>
        <v>0</v>
      </c>
      <c r="R460" s="164"/>
      <c r="S460" s="164"/>
      <c r="T460" s="120">
        <f t="shared" si="69"/>
        <v>43826</v>
      </c>
      <c r="U460" s="121"/>
      <c r="V460" s="122"/>
      <c r="W460" s="121"/>
      <c r="X460" s="122"/>
      <c r="Y460" s="121"/>
      <c r="Z460" s="122"/>
      <c r="AA460" s="121"/>
      <c r="AB460" s="122"/>
      <c r="AC460" s="121"/>
      <c r="AD460" s="122"/>
      <c r="AE460" s="165"/>
      <c r="AF460" s="122"/>
      <c r="AG460" s="122"/>
      <c r="AH460" s="122"/>
      <c r="AI460" s="121"/>
      <c r="AJ460" s="122"/>
      <c r="AK460" s="121"/>
      <c r="AL460" s="122"/>
      <c r="AM460" s="121"/>
      <c r="AN460" s="122"/>
      <c r="AO460" s="121"/>
      <c r="AP460" s="122"/>
      <c r="AQ460" s="123"/>
      <c r="AR460" s="122"/>
      <c r="AS460" s="125">
        <f t="shared" si="74"/>
        <v>0</v>
      </c>
    </row>
    <row r="461" spans="1:45" ht="16.149999999999999" customHeight="1" x14ac:dyDescent="0.25">
      <c r="A461" s="112">
        <f t="shared" si="71"/>
        <v>43827</v>
      </c>
      <c r="B461" s="113"/>
      <c r="C461" s="113"/>
      <c r="D461" s="113"/>
      <c r="E461" s="113"/>
      <c r="F461" s="113"/>
      <c r="G461" s="114"/>
      <c r="H461" s="114"/>
      <c r="I461" s="114"/>
      <c r="J461" s="115"/>
      <c r="K461" s="115"/>
      <c r="L461" s="115"/>
      <c r="M461" s="116"/>
      <c r="N461" s="117">
        <f t="shared" si="72"/>
        <v>0</v>
      </c>
      <c r="O461" s="113"/>
      <c r="P461" s="113"/>
      <c r="Q461" s="117">
        <f t="shared" si="73"/>
        <v>0</v>
      </c>
      <c r="R461" s="164"/>
      <c r="S461" s="164"/>
      <c r="T461" s="120">
        <f t="shared" si="69"/>
        <v>43827</v>
      </c>
      <c r="U461" s="121"/>
      <c r="V461" s="122"/>
      <c r="W461" s="121"/>
      <c r="X461" s="122"/>
      <c r="Y461" s="121"/>
      <c r="Z461" s="122"/>
      <c r="AA461" s="121"/>
      <c r="AB461" s="122"/>
      <c r="AC461" s="121"/>
      <c r="AD461" s="122"/>
      <c r="AE461" s="165"/>
      <c r="AF461" s="122"/>
      <c r="AG461" s="122"/>
      <c r="AH461" s="122"/>
      <c r="AI461" s="121"/>
      <c r="AJ461" s="122"/>
      <c r="AK461" s="121"/>
      <c r="AL461" s="122"/>
      <c r="AM461" s="121"/>
      <c r="AN461" s="122"/>
      <c r="AO461" s="121"/>
      <c r="AP461" s="122"/>
      <c r="AQ461" s="123"/>
      <c r="AR461" s="122"/>
      <c r="AS461" s="125">
        <f t="shared" si="74"/>
        <v>0</v>
      </c>
    </row>
    <row r="462" spans="1:45" ht="16.149999999999999" customHeight="1" x14ac:dyDescent="0.25">
      <c r="A462" s="112">
        <f t="shared" si="71"/>
        <v>43828</v>
      </c>
      <c r="B462" s="113"/>
      <c r="C462" s="113"/>
      <c r="D462" s="113"/>
      <c r="E462" s="113"/>
      <c r="F462" s="113"/>
      <c r="G462" s="114"/>
      <c r="H462" s="114"/>
      <c r="I462" s="114"/>
      <c r="J462" s="115"/>
      <c r="K462" s="115"/>
      <c r="L462" s="115"/>
      <c r="M462" s="116"/>
      <c r="N462" s="117">
        <f t="shared" si="72"/>
        <v>0</v>
      </c>
      <c r="O462" s="113"/>
      <c r="P462" s="113"/>
      <c r="Q462" s="117">
        <f t="shared" si="73"/>
        <v>0</v>
      </c>
      <c r="R462" s="164"/>
      <c r="S462" s="164"/>
      <c r="T462" s="120">
        <f t="shared" si="69"/>
        <v>43828</v>
      </c>
      <c r="U462" s="121"/>
      <c r="V462" s="122"/>
      <c r="W462" s="121"/>
      <c r="X462" s="122"/>
      <c r="Y462" s="121"/>
      <c r="Z462" s="122"/>
      <c r="AA462" s="121"/>
      <c r="AB462" s="122"/>
      <c r="AC462" s="121"/>
      <c r="AD462" s="122"/>
      <c r="AE462" s="165"/>
      <c r="AF462" s="122"/>
      <c r="AG462" s="122"/>
      <c r="AH462" s="122"/>
      <c r="AI462" s="121"/>
      <c r="AJ462" s="122"/>
      <c r="AK462" s="121"/>
      <c r="AL462" s="122"/>
      <c r="AM462" s="121"/>
      <c r="AN462" s="122"/>
      <c r="AO462" s="121"/>
      <c r="AP462" s="122"/>
      <c r="AQ462" s="123"/>
      <c r="AR462" s="122"/>
      <c r="AS462" s="125">
        <f t="shared" si="74"/>
        <v>0</v>
      </c>
    </row>
    <row r="463" spans="1:45" ht="16.149999999999999" customHeight="1" x14ac:dyDescent="0.25">
      <c r="A463" s="112">
        <f t="shared" si="71"/>
        <v>43829</v>
      </c>
      <c r="B463" s="113"/>
      <c r="C463" s="113"/>
      <c r="D463" s="113"/>
      <c r="E463" s="113"/>
      <c r="F463" s="113"/>
      <c r="G463" s="114"/>
      <c r="H463" s="114"/>
      <c r="I463" s="114"/>
      <c r="J463" s="115"/>
      <c r="K463" s="115"/>
      <c r="L463" s="115"/>
      <c r="M463" s="116"/>
      <c r="N463" s="117">
        <f t="shared" si="72"/>
        <v>0</v>
      </c>
      <c r="O463" s="113"/>
      <c r="P463" s="113"/>
      <c r="Q463" s="117">
        <f t="shared" si="73"/>
        <v>0</v>
      </c>
      <c r="R463" s="164"/>
      <c r="S463" s="164"/>
      <c r="T463" s="120">
        <f t="shared" si="69"/>
        <v>43829</v>
      </c>
      <c r="U463" s="121"/>
      <c r="V463" s="122"/>
      <c r="W463" s="123"/>
      <c r="X463" s="122"/>
      <c r="Y463" s="121"/>
      <c r="Z463" s="122"/>
      <c r="AA463" s="123"/>
      <c r="AB463" s="122"/>
      <c r="AC463" s="121"/>
      <c r="AD463" s="122"/>
      <c r="AE463" s="165"/>
      <c r="AF463" s="122"/>
      <c r="AG463" s="122"/>
      <c r="AH463" s="122"/>
      <c r="AI463" s="121"/>
      <c r="AJ463" s="122"/>
      <c r="AK463" s="123"/>
      <c r="AL463" s="122"/>
      <c r="AM463" s="166"/>
      <c r="AN463" s="122"/>
      <c r="AO463" s="123"/>
      <c r="AP463" s="122"/>
      <c r="AQ463" s="123"/>
      <c r="AR463" s="122"/>
      <c r="AS463" s="125">
        <f t="shared" si="74"/>
        <v>0</v>
      </c>
    </row>
    <row r="464" spans="1:45" ht="16.149999999999999" customHeight="1" x14ac:dyDescent="0.25">
      <c r="A464" s="112">
        <f t="shared" si="71"/>
        <v>43830</v>
      </c>
      <c r="B464" s="113"/>
      <c r="C464" s="113"/>
      <c r="D464" s="113"/>
      <c r="E464" s="113"/>
      <c r="F464" s="113"/>
      <c r="G464" s="114"/>
      <c r="H464" s="114"/>
      <c r="I464" s="114"/>
      <c r="J464" s="115"/>
      <c r="K464" s="115"/>
      <c r="L464" s="115"/>
      <c r="M464" s="116"/>
      <c r="N464" s="117">
        <f t="shared" si="72"/>
        <v>0</v>
      </c>
      <c r="O464" s="113"/>
      <c r="P464" s="113"/>
      <c r="Q464" s="117">
        <f t="shared" si="73"/>
        <v>0</v>
      </c>
      <c r="R464" s="164"/>
      <c r="S464" s="164"/>
      <c r="T464" s="120">
        <f t="shared" si="69"/>
        <v>43830</v>
      </c>
      <c r="U464" s="121"/>
      <c r="V464" s="122"/>
      <c r="W464" s="121"/>
      <c r="X464" s="122"/>
      <c r="Y464" s="121"/>
      <c r="Z464" s="122"/>
      <c r="AA464" s="121"/>
      <c r="AB464" s="122"/>
      <c r="AC464" s="121"/>
      <c r="AD464" s="122"/>
      <c r="AE464" s="121"/>
      <c r="AF464" s="122"/>
      <c r="AG464" s="122"/>
      <c r="AH464" s="122"/>
      <c r="AI464" s="121"/>
      <c r="AJ464" s="122"/>
      <c r="AK464" s="121"/>
      <c r="AL464" s="122"/>
      <c r="AM464" s="121"/>
      <c r="AN464" s="122"/>
      <c r="AO464" s="121"/>
      <c r="AP464" s="122"/>
      <c r="AQ464" s="123"/>
      <c r="AR464" s="122"/>
      <c r="AS464" s="125">
        <f t="shared" si="74"/>
        <v>0</v>
      </c>
    </row>
    <row r="465" spans="1:45" x14ac:dyDescent="0.25">
      <c r="B465" s="128">
        <f t="shared" ref="B465:S465" si="75">SUM(B434:B464)</f>
        <v>0</v>
      </c>
      <c r="C465" s="128">
        <f t="shared" si="75"/>
        <v>0</v>
      </c>
      <c r="D465" s="128">
        <f t="shared" si="75"/>
        <v>0</v>
      </c>
      <c r="E465" s="128">
        <f t="shared" si="75"/>
        <v>0</v>
      </c>
      <c r="F465" s="128">
        <f t="shared" si="75"/>
        <v>0</v>
      </c>
      <c r="G465" s="128">
        <f t="shared" si="75"/>
        <v>0</v>
      </c>
      <c r="H465" s="128">
        <f t="shared" si="75"/>
        <v>0</v>
      </c>
      <c r="I465" s="128">
        <f t="shared" si="75"/>
        <v>0</v>
      </c>
      <c r="J465" s="71">
        <f t="shared" si="75"/>
        <v>0</v>
      </c>
      <c r="K465" s="128">
        <f t="shared" si="75"/>
        <v>0</v>
      </c>
      <c r="L465" s="128">
        <f t="shared" si="75"/>
        <v>0</v>
      </c>
      <c r="M465" s="128">
        <f t="shared" si="75"/>
        <v>0</v>
      </c>
      <c r="N465" s="128">
        <f t="shared" si="75"/>
        <v>0</v>
      </c>
      <c r="O465" s="128">
        <f t="shared" si="75"/>
        <v>0</v>
      </c>
      <c r="P465" s="128">
        <f t="shared" si="75"/>
        <v>0</v>
      </c>
      <c r="Q465" s="128">
        <f t="shared" si="75"/>
        <v>0</v>
      </c>
      <c r="R465" s="128">
        <f t="shared" si="75"/>
        <v>0</v>
      </c>
      <c r="S465" s="128">
        <f t="shared" si="75"/>
        <v>0</v>
      </c>
      <c r="U465" s="141"/>
      <c r="V465" s="141">
        <f>SUM(V434:V464)</f>
        <v>0</v>
      </c>
      <c r="W465" s="141"/>
      <c r="X465" s="141">
        <f>SUM(X434:X464)</f>
        <v>0</v>
      </c>
      <c r="Y465" s="141"/>
      <c r="Z465" s="141">
        <f>SUM(Z434:Z464)</f>
        <v>0</v>
      </c>
      <c r="AA465" s="141"/>
      <c r="AB465" s="141">
        <f>SUM(AB434:AB464)</f>
        <v>0</v>
      </c>
      <c r="AC465" s="141"/>
      <c r="AD465" s="141">
        <f>SUM(AD434:AD464)</f>
        <v>0</v>
      </c>
      <c r="AE465" s="141"/>
      <c r="AF465" s="141">
        <f>SUM(AF434:AF464)</f>
        <v>0</v>
      </c>
      <c r="AG465" s="141"/>
      <c r="AH465" s="141"/>
      <c r="AI465" s="141"/>
      <c r="AJ465" s="141">
        <f>SUM(AJ434:AJ464)</f>
        <v>0</v>
      </c>
      <c r="AL465" s="141">
        <f>SUM(AL434:AL464)</f>
        <v>0</v>
      </c>
      <c r="AM465" s="141"/>
      <c r="AN465" s="141">
        <f>SUM(AN434:AN464)</f>
        <v>0</v>
      </c>
      <c r="AO465" s="141"/>
      <c r="AP465" s="141">
        <f>SUM(AP434:AP464)</f>
        <v>0</v>
      </c>
      <c r="AQ465" s="141"/>
      <c r="AR465" s="141">
        <f>SUM(AR434:AR464)</f>
        <v>0</v>
      </c>
      <c r="AS465" s="141">
        <f>SUM(AS434:AS464)</f>
        <v>0</v>
      </c>
    </row>
    <row r="466" spans="1:45" x14ac:dyDescent="0.25">
      <c r="N466" s="130"/>
      <c r="Q466" s="130"/>
    </row>
    <row r="467" spans="1:45" x14ac:dyDescent="0.25">
      <c r="A467" s="167"/>
      <c r="C467" s="131"/>
      <c r="F467" s="131"/>
      <c r="I467" s="132"/>
      <c r="U467" s="77" t="s">
        <v>48</v>
      </c>
      <c r="V467" s="73">
        <v>19548.93</v>
      </c>
      <c r="W467" s="77">
        <v>140236</v>
      </c>
      <c r="X467" s="73" t="s">
        <v>49</v>
      </c>
      <c r="AC467" s="168">
        <v>160240</v>
      </c>
      <c r="AD467" s="169">
        <v>17789.36</v>
      </c>
    </row>
    <row r="468" spans="1:45" x14ac:dyDescent="0.25">
      <c r="I468" s="132"/>
      <c r="AC468" s="168"/>
      <c r="AD468" s="169" t="s">
        <v>50</v>
      </c>
    </row>
    <row r="469" spans="1:45" x14ac:dyDescent="0.25">
      <c r="AC469" s="168"/>
      <c r="AD469" s="170">
        <v>42825</v>
      </c>
    </row>
    <row r="471" spans="1:45" x14ac:dyDescent="0.25">
      <c r="AC471" s="77">
        <v>170238</v>
      </c>
      <c r="AD471" s="169" t="s">
        <v>51</v>
      </c>
    </row>
    <row r="472" spans="1:45" x14ac:dyDescent="0.25">
      <c r="AD472" s="73" t="s">
        <v>50</v>
      </c>
    </row>
    <row r="473" spans="1:45" x14ac:dyDescent="0.25">
      <c r="AD473" s="171">
        <v>43190</v>
      </c>
    </row>
    <row r="474" spans="1:45" x14ac:dyDescent="0.25">
      <c r="AD474" s="171"/>
    </row>
    <row r="475" spans="1:45" x14ac:dyDescent="0.25">
      <c r="AC475" s="77">
        <v>180644</v>
      </c>
      <c r="AD475" s="169">
        <v>20569.97</v>
      </c>
    </row>
    <row r="476" spans="1:45" x14ac:dyDescent="0.25">
      <c r="AD476" s="73" t="s">
        <v>50</v>
      </c>
    </row>
    <row r="477" spans="1:45" x14ac:dyDescent="0.25">
      <c r="AD477" s="171">
        <v>43677</v>
      </c>
    </row>
    <row r="479" spans="1:45" x14ac:dyDescent="0.25">
      <c r="AC479" s="77">
        <v>190633</v>
      </c>
      <c r="AD479" s="73">
        <v>22270.17</v>
      </c>
    </row>
    <row r="480" spans="1:45" x14ac:dyDescent="0.25">
      <c r="AD480" s="73" t="s">
        <v>50</v>
      </c>
    </row>
    <row r="481" spans="30:30" x14ac:dyDescent="0.25">
      <c r="AD481" s="171">
        <v>44043</v>
      </c>
    </row>
  </sheetData>
  <mergeCells count="240">
    <mergeCell ref="O2:S2"/>
    <mergeCell ref="AM3:AN3"/>
    <mergeCell ref="AA393:AB393"/>
    <mergeCell ref="AQ354:AR354"/>
    <mergeCell ref="I432:L432"/>
    <mergeCell ref="AM393:AN393"/>
    <mergeCell ref="AA159:AB159"/>
    <mergeCell ref="AC159:AD159"/>
    <mergeCell ref="O41:S41"/>
    <mergeCell ref="AQ42:AR42"/>
    <mergeCell ref="I120:L120"/>
    <mergeCell ref="U80:AA80"/>
    <mergeCell ref="R315:S315"/>
    <mergeCell ref="U3:V3"/>
    <mergeCell ref="A392:L392"/>
    <mergeCell ref="Y354:Z354"/>
    <mergeCell ref="AC432:AD432"/>
    <mergeCell ref="AA354:AB354"/>
    <mergeCell ref="U275:AA275"/>
    <mergeCell ref="Y237:Z237"/>
    <mergeCell ref="A353:L353"/>
    <mergeCell ref="R3:S3"/>
    <mergeCell ref="AK237:AL237"/>
    <mergeCell ref="Y198:Z198"/>
    <mergeCell ref="AM237:AN237"/>
    <mergeCell ref="AA198:AB198"/>
    <mergeCell ref="U41:AA41"/>
    <mergeCell ref="AA3:AB3"/>
    <mergeCell ref="I4:J4"/>
    <mergeCell ref="AI432:AJ432"/>
    <mergeCell ref="U2:AA2"/>
    <mergeCell ref="AK159:AL159"/>
    <mergeCell ref="AB236:AJ236"/>
    <mergeCell ref="A314:L314"/>
    <mergeCell ref="U431:AA431"/>
    <mergeCell ref="I159:L159"/>
    <mergeCell ref="AK353:AQ353"/>
    <mergeCell ref="I433:J433"/>
    <mergeCell ref="W120:X120"/>
    <mergeCell ref="R432:S432"/>
    <mergeCell ref="AB80:AJ80"/>
    <mergeCell ref="Y120:Z120"/>
    <mergeCell ref="AE393:AF393"/>
    <mergeCell ref="O119:S119"/>
    <mergeCell ref="AG393:AH393"/>
    <mergeCell ref="AI120:AJ120"/>
    <mergeCell ref="AK120:AL120"/>
    <mergeCell ref="U392:AA392"/>
    <mergeCell ref="AE315:AF315"/>
    <mergeCell ref="AG315:AH315"/>
    <mergeCell ref="AE237:AF237"/>
    <mergeCell ref="U353:AA353"/>
    <mergeCell ref="AB119:AJ119"/>
    <mergeCell ref="AQ315:AR315"/>
    <mergeCell ref="A2:L2"/>
    <mergeCell ref="U236:AA236"/>
    <mergeCell ref="AK432:AL432"/>
    <mergeCell ref="AB2:AJ2"/>
    <mergeCell ref="AE3:AF3"/>
    <mergeCell ref="AM432:AN432"/>
    <mergeCell ref="U197:AA197"/>
    <mergeCell ref="AK354:AL354"/>
    <mergeCell ref="AO3:AP3"/>
    <mergeCell ref="AB431:AJ431"/>
    <mergeCell ref="AG198:AH198"/>
    <mergeCell ref="AI198:AJ198"/>
    <mergeCell ref="AK198:AL198"/>
    <mergeCell ref="R276:S276"/>
    <mergeCell ref="AC42:AD42"/>
    <mergeCell ref="I198:L198"/>
    <mergeCell ref="O236:S236"/>
    <mergeCell ref="AO42:AP42"/>
    <mergeCell ref="AK197:AQ197"/>
    <mergeCell ref="AB392:AJ392"/>
    <mergeCell ref="AM354:AN354"/>
    <mergeCell ref="AE354:AF354"/>
    <mergeCell ref="AO354:AP354"/>
    <mergeCell ref="AI159:AJ159"/>
    <mergeCell ref="I42:L42"/>
    <mergeCell ref="W237:X237"/>
    <mergeCell ref="AK119:AQ119"/>
    <mergeCell ref="AQ237:AR237"/>
    <mergeCell ref="Y3:Z3"/>
    <mergeCell ref="AC237:AD237"/>
    <mergeCell ref="A236:L236"/>
    <mergeCell ref="A158:L158"/>
    <mergeCell ref="AO237:AP237"/>
    <mergeCell ref="AC198:AD198"/>
    <mergeCell ref="AE198:AF198"/>
    <mergeCell ref="AC3:AD3"/>
    <mergeCell ref="AQ3:AR3"/>
    <mergeCell ref="AQ159:AR159"/>
    <mergeCell ref="A41:L41"/>
    <mergeCell ref="AK158:AQ158"/>
    <mergeCell ref="AE81:AF81"/>
    <mergeCell ref="AG81:AH81"/>
    <mergeCell ref="I3:Q3"/>
    <mergeCell ref="AK80:AQ80"/>
    <mergeCell ref="AK3:AL3"/>
    <mergeCell ref="AE42:AF42"/>
    <mergeCell ref="U158:AA158"/>
    <mergeCell ref="U119:AA119"/>
    <mergeCell ref="AQ432:AR432"/>
    <mergeCell ref="AO315:AP315"/>
    <mergeCell ref="AI276:AJ276"/>
    <mergeCell ref="AC354:AD354"/>
    <mergeCell ref="I82:J82"/>
    <mergeCell ref="AB353:AJ353"/>
    <mergeCell ref="A431:L431"/>
    <mergeCell ref="A275:L275"/>
    <mergeCell ref="R81:S81"/>
    <mergeCell ref="AB275:AJ275"/>
    <mergeCell ref="AC120:AD120"/>
    <mergeCell ref="A197:L197"/>
    <mergeCell ref="AB197:AJ197"/>
    <mergeCell ref="AK314:AQ314"/>
    <mergeCell ref="AQ276:AR276"/>
    <mergeCell ref="O314:S314"/>
    <mergeCell ref="AA432:AB432"/>
    <mergeCell ref="I315:L315"/>
    <mergeCell ref="AE276:AF276"/>
    <mergeCell ref="AG276:AH276"/>
    <mergeCell ref="Y276:Z276"/>
    <mergeCell ref="O353:S353"/>
    <mergeCell ref="O275:S275"/>
    <mergeCell ref="I276:L276"/>
    <mergeCell ref="AK2:AQ2"/>
    <mergeCell ref="I355:J355"/>
    <mergeCell ref="U393:V393"/>
    <mergeCell ref="W393:X393"/>
    <mergeCell ref="Y393:Z393"/>
    <mergeCell ref="AA120:AB120"/>
    <mergeCell ref="O392:S392"/>
    <mergeCell ref="AI393:AJ393"/>
    <mergeCell ref="AK275:AQ275"/>
    <mergeCell ref="AK393:AL393"/>
    <mergeCell ref="U159:V159"/>
    <mergeCell ref="W315:X315"/>
    <mergeCell ref="W159:X159"/>
    <mergeCell ref="Y315:Z315"/>
    <mergeCell ref="Y159:Z159"/>
    <mergeCell ref="I393:L393"/>
    <mergeCell ref="AI315:AJ315"/>
    <mergeCell ref="I43:J43"/>
    <mergeCell ref="AG237:AH237"/>
    <mergeCell ref="AK315:AL315"/>
    <mergeCell ref="O158:S158"/>
    <mergeCell ref="W81:X81"/>
    <mergeCell ref="R42:S42"/>
    <mergeCell ref="Y81:Z81"/>
    <mergeCell ref="AB41:AJ41"/>
    <mergeCell ref="A119:L119"/>
    <mergeCell ref="R120:S120"/>
    <mergeCell ref="AM198:AN198"/>
    <mergeCell ref="AO198:AP198"/>
    <mergeCell ref="AK41:AQ41"/>
    <mergeCell ref="I394:J394"/>
    <mergeCell ref="Y42:Z42"/>
    <mergeCell ref="W432:X432"/>
    <mergeCell ref="U354:V354"/>
    <mergeCell ref="Y432:Z432"/>
    <mergeCell ref="W354:X354"/>
    <mergeCell ref="I199:J199"/>
    <mergeCell ref="O431:S431"/>
    <mergeCell ref="AG354:AH354"/>
    <mergeCell ref="A80:L80"/>
    <mergeCell ref="AI354:AJ354"/>
    <mergeCell ref="I160:J160"/>
    <mergeCell ref="U198:V198"/>
    <mergeCell ref="AM159:AN159"/>
    <mergeCell ref="AO159:AP159"/>
    <mergeCell ref="W198:X198"/>
    <mergeCell ref="AI237:AJ237"/>
    <mergeCell ref="AB158:AJ158"/>
    <mergeCell ref="W3:X3"/>
    <mergeCell ref="AA315:AB315"/>
    <mergeCell ref="AE432:AF432"/>
    <mergeCell ref="AK392:AQ392"/>
    <mergeCell ref="AC315:AD315"/>
    <mergeCell ref="I238:J238"/>
    <mergeCell ref="AA237:AB237"/>
    <mergeCell ref="R393:S393"/>
    <mergeCell ref="W276:X276"/>
    <mergeCell ref="I121:J121"/>
    <mergeCell ref="I237:L237"/>
    <mergeCell ref="R159:S159"/>
    <mergeCell ref="U42:V42"/>
    <mergeCell ref="W42:X42"/>
    <mergeCell ref="AA276:AB276"/>
    <mergeCell ref="AC276:AD276"/>
    <mergeCell ref="U432:V432"/>
    <mergeCell ref="AG3:AH3"/>
    <mergeCell ref="AM276:AN276"/>
    <mergeCell ref="AI3:AJ3"/>
    <mergeCell ref="AO432:AP432"/>
    <mergeCell ref="AO276:AP276"/>
    <mergeCell ref="AG432:AH432"/>
    <mergeCell ref="AA42:AB42"/>
    <mergeCell ref="I316:J316"/>
    <mergeCell ref="I354:L354"/>
    <mergeCell ref="U276:V276"/>
    <mergeCell ref="AK431:AQ431"/>
    <mergeCell ref="I277:J277"/>
    <mergeCell ref="R354:S354"/>
    <mergeCell ref="U237:V237"/>
    <mergeCell ref="AQ81:AR81"/>
    <mergeCell ref="U120:V120"/>
    <mergeCell ref="AM120:AN120"/>
    <mergeCell ref="I81:L81"/>
    <mergeCell ref="AC393:AD393"/>
    <mergeCell ref="AE120:AF120"/>
    <mergeCell ref="AO120:AP120"/>
    <mergeCell ref="R198:S198"/>
    <mergeCell ref="AG120:AH120"/>
    <mergeCell ref="U314:AA314"/>
    <mergeCell ref="AB314:AJ314"/>
    <mergeCell ref="AO393:AP393"/>
    <mergeCell ref="AQ120:AR120"/>
    <mergeCell ref="AI81:AJ81"/>
    <mergeCell ref="AK81:AL81"/>
    <mergeCell ref="AK236:AQ236"/>
    <mergeCell ref="AK276:AL276"/>
    <mergeCell ref="U315:V315"/>
    <mergeCell ref="AM315:AN315"/>
    <mergeCell ref="AK42:AL42"/>
    <mergeCell ref="R237:S237"/>
    <mergeCell ref="AA81:AB81"/>
    <mergeCell ref="AM42:AN42"/>
    <mergeCell ref="AQ393:AR393"/>
    <mergeCell ref="AC81:AD81"/>
    <mergeCell ref="U81:V81"/>
    <mergeCell ref="AE159:AF159"/>
    <mergeCell ref="AM81:AN81"/>
    <mergeCell ref="AG159:AH159"/>
    <mergeCell ref="AO81:AP81"/>
    <mergeCell ref="O80:S80"/>
    <mergeCell ref="AG42:AH42"/>
    <mergeCell ref="AI42:AJ42"/>
    <mergeCell ref="O197:S197"/>
    <mergeCell ref="AQ198:AR198"/>
  </mergeCells>
  <pageMargins left="0.7" right="0.7" top="1.14375" bottom="1.14375" header="0.511811023622047" footer="0.511811023622047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MK489"/>
  <sheetViews>
    <sheetView tabSelected="1" topLeftCell="A148" zoomScale="70" zoomScaleNormal="70" workbookViewId="0">
      <pane xSplit="1" topLeftCell="W1" activePane="topRight" state="frozen"/>
      <selection pane="topRight" activeCell="D162" sqref="D162"/>
    </sheetView>
  </sheetViews>
  <sheetFormatPr baseColWidth="10" defaultColWidth="11.7109375" defaultRowHeight="15.75" x14ac:dyDescent="0.25"/>
  <cols>
    <col min="1" max="1" width="38.28515625" style="172" customWidth="1"/>
    <col min="2" max="2" width="14.85546875" style="72" customWidth="1"/>
    <col min="3" max="3" width="13.85546875" style="72" customWidth="1"/>
    <col min="4" max="4" width="15.7109375" style="72" customWidth="1"/>
    <col min="5" max="5" width="9.7109375" style="72" customWidth="1"/>
    <col min="6" max="6" width="7.85546875" style="72" customWidth="1"/>
    <col min="7" max="7" width="13.140625" style="72" customWidth="1"/>
    <col min="8" max="9" width="15.7109375" style="72" customWidth="1"/>
    <col min="10" max="10" width="5.5703125" style="73" customWidth="1"/>
    <col min="11" max="11" width="9.28515625" style="73" customWidth="1"/>
    <col min="12" max="12" width="6.85546875" style="73" customWidth="1"/>
    <col min="13" max="13" width="14.85546875" style="74" customWidth="1"/>
    <col min="14" max="14" width="17.28515625" style="71" customWidth="1"/>
    <col min="15" max="15" width="17.140625" style="72" customWidth="1"/>
    <col min="16" max="16" width="18.42578125" style="72" customWidth="1"/>
    <col min="17" max="17" width="17.28515625" style="71" customWidth="1"/>
    <col min="18" max="19" width="15.5703125" style="72" customWidth="1"/>
    <col min="20" max="20" width="13.42578125" style="72" customWidth="1"/>
    <col min="21" max="21" width="37.28515625" style="173" customWidth="1"/>
    <col min="22" max="22" width="11.28515625" style="76" customWidth="1"/>
    <col min="23" max="23" width="14.7109375" style="73" customWidth="1"/>
    <col min="24" max="24" width="11.28515625" style="77" customWidth="1"/>
    <col min="25" max="25" width="13.7109375" style="174" customWidth="1"/>
    <col min="26" max="26" width="11.28515625" style="77" customWidth="1"/>
    <col min="27" max="27" width="13.7109375" style="73" customWidth="1"/>
    <col min="28" max="28" width="11.28515625" style="77" customWidth="1"/>
    <col min="29" max="29" width="14.42578125" style="73" customWidth="1"/>
    <col min="30" max="30" width="11.28515625" style="77" customWidth="1"/>
    <col min="31" max="31" width="15.5703125" style="73" customWidth="1"/>
    <col min="32" max="32" width="11.7109375" style="77" customWidth="1"/>
    <col min="33" max="33" width="15.28515625" style="73" customWidth="1"/>
    <col min="34" max="34" width="11.7109375" style="72" customWidth="1"/>
    <col min="35" max="35" width="15.28515625" style="72" customWidth="1"/>
    <col min="36" max="36" width="11.28515625" style="77" customWidth="1"/>
    <col min="37" max="37" width="13.140625" style="73" customWidth="1"/>
    <col min="38" max="38" width="11.28515625" style="72" customWidth="1"/>
    <col min="39" max="39" width="13" style="72" customWidth="1"/>
    <col min="40" max="40" width="11.28515625" style="77" customWidth="1"/>
    <col min="41" max="41" width="12.85546875" style="72" customWidth="1"/>
    <col min="42" max="42" width="11.28515625" style="77" customWidth="1"/>
    <col min="43" max="43" width="14.7109375" style="72" customWidth="1"/>
    <col min="44" max="44" width="11.28515625" style="72" customWidth="1"/>
    <col min="45" max="45" width="15.28515625" style="72" customWidth="1"/>
    <col min="46" max="46" width="15.7109375" style="72" customWidth="1"/>
    <col min="47" max="65" width="11.7109375" style="72" customWidth="1"/>
    <col min="66" max="260" width="11.7109375" style="1" customWidth="1"/>
    <col min="261" max="261" width="3" style="1" customWidth="1"/>
    <col min="262" max="262" width="3.140625" style="1" customWidth="1"/>
    <col min="263" max="263" width="12.28515625" style="1" customWidth="1"/>
    <col min="264" max="264" width="10.28515625" style="1" customWidth="1"/>
    <col min="265" max="265" width="4.28515625" style="1" customWidth="1"/>
    <col min="266" max="266" width="9.7109375" style="1" customWidth="1"/>
    <col min="267" max="267" width="9.140625" style="1" customWidth="1"/>
    <col min="268" max="271" width="11.7109375" style="1" customWidth="1"/>
    <col min="272" max="272" width="14.28515625" style="1" customWidth="1"/>
    <col min="273" max="274" width="13.42578125" style="1" customWidth="1"/>
    <col min="275" max="275" width="10" style="1" customWidth="1"/>
    <col min="276" max="277" width="13.28515625" style="1" customWidth="1"/>
    <col min="278" max="278" width="3.140625" style="1" customWidth="1"/>
    <col min="279" max="279" width="3.7109375" style="1" customWidth="1"/>
    <col min="280" max="288" width="11.28515625" style="1" customWidth="1"/>
    <col min="289" max="289" width="13.140625" style="1" customWidth="1"/>
    <col min="290" max="290" width="11.28515625" style="1" customWidth="1"/>
    <col min="291" max="291" width="10.7109375" style="1" customWidth="1"/>
    <col min="292" max="292" width="11.28515625" style="1" customWidth="1"/>
    <col min="293" max="293" width="13.140625" style="1" customWidth="1"/>
    <col min="294" max="300" width="11.28515625" style="1" customWidth="1"/>
    <col min="301" max="516" width="11.7109375" style="1" customWidth="1"/>
    <col min="517" max="517" width="3" style="1" customWidth="1"/>
    <col min="518" max="518" width="3.140625" style="1" customWidth="1"/>
    <col min="519" max="519" width="12.28515625" style="1" customWidth="1"/>
    <col min="520" max="520" width="10.28515625" style="1" customWidth="1"/>
    <col min="521" max="521" width="4.28515625" style="1" customWidth="1"/>
    <col min="522" max="522" width="9.7109375" style="1" customWidth="1"/>
    <col min="523" max="523" width="9.140625" style="1" customWidth="1"/>
    <col min="524" max="527" width="11.7109375" style="1" customWidth="1"/>
    <col min="528" max="528" width="14.28515625" style="1" customWidth="1"/>
    <col min="529" max="530" width="13.42578125" style="1" customWidth="1"/>
    <col min="531" max="531" width="10" style="1" customWidth="1"/>
    <col min="532" max="533" width="13.28515625" style="1" customWidth="1"/>
    <col min="534" max="534" width="3.140625" style="1" customWidth="1"/>
    <col min="535" max="535" width="3.7109375" style="1" customWidth="1"/>
    <col min="536" max="544" width="11.28515625" style="1" customWidth="1"/>
    <col min="545" max="545" width="13.140625" style="1" customWidth="1"/>
    <col min="546" max="546" width="11.28515625" style="1" customWidth="1"/>
    <col min="547" max="547" width="10.7109375" style="1" customWidth="1"/>
    <col min="548" max="548" width="11.28515625" style="1" customWidth="1"/>
    <col min="549" max="549" width="13.140625" style="1" customWidth="1"/>
    <col min="550" max="556" width="11.28515625" style="1" customWidth="1"/>
    <col min="557" max="772" width="11.7109375" style="1" customWidth="1"/>
    <col min="773" max="773" width="3" style="1" customWidth="1"/>
    <col min="774" max="774" width="3.140625" style="1" customWidth="1"/>
    <col min="775" max="775" width="12.28515625" style="1" customWidth="1"/>
    <col min="776" max="776" width="10.28515625" style="1" customWidth="1"/>
    <col min="777" max="777" width="4.28515625" style="1" customWidth="1"/>
    <col min="778" max="778" width="9.7109375" style="1" customWidth="1"/>
    <col min="779" max="779" width="9.140625" style="1" customWidth="1"/>
    <col min="780" max="783" width="11.7109375" style="1" customWidth="1"/>
    <col min="784" max="784" width="14.28515625" style="1" customWidth="1"/>
    <col min="785" max="786" width="13.42578125" style="1" customWidth="1"/>
    <col min="787" max="787" width="10" style="1" customWidth="1"/>
    <col min="788" max="789" width="13.28515625" style="1" customWidth="1"/>
    <col min="790" max="790" width="3.140625" style="1" customWidth="1"/>
    <col min="791" max="791" width="3.7109375" style="1" customWidth="1"/>
    <col min="792" max="800" width="11.28515625" style="1" customWidth="1"/>
    <col min="801" max="801" width="13.140625" style="1" customWidth="1"/>
    <col min="802" max="802" width="11.28515625" style="1" customWidth="1"/>
    <col min="803" max="803" width="10.7109375" style="1" customWidth="1"/>
    <col min="804" max="804" width="11.28515625" style="1" customWidth="1"/>
    <col min="805" max="805" width="13.140625" style="1" customWidth="1"/>
    <col min="806" max="812" width="11.28515625" style="1" customWidth="1"/>
    <col min="813" max="1025" width="11.7109375" style="1" customWidth="1"/>
  </cols>
  <sheetData>
    <row r="1" spans="1:46" x14ac:dyDescent="0.25">
      <c r="N1" s="78"/>
      <c r="Q1" s="78"/>
    </row>
    <row r="2" spans="1:46" ht="16.149999999999999" customHeight="1" thickBot="1" x14ac:dyDescent="0.3">
      <c r="A2" s="575" t="s">
        <v>52</v>
      </c>
      <c r="B2" s="563"/>
      <c r="C2" s="563"/>
      <c r="D2" s="563"/>
      <c r="E2" s="563"/>
      <c r="F2" s="563"/>
      <c r="G2" s="563"/>
      <c r="H2" s="563"/>
      <c r="I2" s="563"/>
      <c r="J2" s="564"/>
      <c r="K2" s="564"/>
      <c r="L2" s="564"/>
      <c r="M2" s="80"/>
      <c r="N2" s="79"/>
      <c r="O2" s="565"/>
      <c r="P2" s="560"/>
      <c r="Q2" s="560"/>
      <c r="R2" s="560"/>
      <c r="S2" s="560"/>
      <c r="T2" s="560"/>
      <c r="V2" s="559" t="str">
        <f>A2</f>
        <v>JANVIER</v>
      </c>
      <c r="W2" s="560"/>
      <c r="X2" s="560"/>
      <c r="Y2" s="560"/>
      <c r="Z2" s="560"/>
      <c r="AA2" s="560"/>
      <c r="AB2" s="560"/>
      <c r="AC2" s="559" t="str">
        <f>A2</f>
        <v>JANVIER</v>
      </c>
      <c r="AD2" s="560"/>
      <c r="AE2" s="560"/>
      <c r="AF2" s="560"/>
      <c r="AG2" s="560"/>
      <c r="AH2" s="560"/>
      <c r="AI2" s="560"/>
      <c r="AJ2" s="560"/>
      <c r="AK2" s="560"/>
      <c r="AL2" s="559" t="str">
        <f>A2</f>
        <v>JANVIER</v>
      </c>
      <c r="AM2" s="560"/>
      <c r="AN2" s="560"/>
      <c r="AO2" s="560"/>
      <c r="AP2" s="560"/>
      <c r="AQ2" s="560"/>
      <c r="AR2" s="560"/>
    </row>
    <row r="3" spans="1:46" ht="16.149999999999999" customHeight="1" thickBot="1" x14ac:dyDescent="0.3">
      <c r="A3" s="175"/>
      <c r="B3" s="81"/>
      <c r="C3" s="81"/>
      <c r="D3" s="81"/>
      <c r="E3" s="81"/>
      <c r="F3" s="81"/>
      <c r="G3" s="81"/>
      <c r="H3" s="81"/>
      <c r="I3" s="567" t="s">
        <v>1</v>
      </c>
      <c r="J3" s="554"/>
      <c r="K3" s="554"/>
      <c r="L3" s="554"/>
      <c r="M3" s="554"/>
      <c r="N3" s="554"/>
      <c r="O3" s="554"/>
      <c r="P3" s="554"/>
      <c r="Q3" s="568"/>
      <c r="R3" s="553" t="s">
        <v>2</v>
      </c>
      <c r="S3" s="554"/>
      <c r="T3" s="554"/>
      <c r="U3" s="176" t="s">
        <v>3</v>
      </c>
      <c r="V3" s="549" t="s">
        <v>4</v>
      </c>
      <c r="W3" s="550"/>
      <c r="X3" s="561" t="s">
        <v>5</v>
      </c>
      <c r="Y3" s="550"/>
      <c r="Z3" s="561" t="s">
        <v>6</v>
      </c>
      <c r="AA3" s="550"/>
      <c r="AB3" s="561" t="s">
        <v>7</v>
      </c>
      <c r="AC3" s="550"/>
      <c r="AD3" s="551" t="s">
        <v>8</v>
      </c>
      <c r="AE3" s="552"/>
      <c r="AF3" s="551" t="s">
        <v>9</v>
      </c>
      <c r="AG3" s="552"/>
      <c r="AH3" s="555" t="s">
        <v>53</v>
      </c>
      <c r="AI3" s="556"/>
      <c r="AJ3" s="551" t="s">
        <v>11</v>
      </c>
      <c r="AK3" s="552"/>
      <c r="AL3" s="551" t="s">
        <v>12</v>
      </c>
      <c r="AM3" s="552"/>
      <c r="AN3" s="551" t="s">
        <v>13</v>
      </c>
      <c r="AO3" s="552"/>
      <c r="AP3" s="566" t="s">
        <v>14</v>
      </c>
      <c r="AQ3" s="556"/>
      <c r="AR3" s="566" t="s">
        <v>15</v>
      </c>
      <c r="AS3" s="556"/>
      <c r="AT3" s="83" t="s">
        <v>16</v>
      </c>
    </row>
    <row r="4" spans="1:46" x14ac:dyDescent="0.25">
      <c r="A4" s="177"/>
      <c r="B4" s="178" t="s">
        <v>17</v>
      </c>
      <c r="C4" s="178" t="s">
        <v>18</v>
      </c>
      <c r="D4" s="178" t="s">
        <v>19</v>
      </c>
      <c r="E4" s="179" t="s">
        <v>20</v>
      </c>
      <c r="F4" s="178" t="s">
        <v>21</v>
      </c>
      <c r="G4" s="178" t="s">
        <v>22</v>
      </c>
      <c r="H4" s="178" t="s">
        <v>23</v>
      </c>
      <c r="I4" s="569" t="s">
        <v>24</v>
      </c>
      <c r="J4" s="570"/>
      <c r="K4" s="178" t="s">
        <v>25</v>
      </c>
      <c r="L4" s="178" t="s">
        <v>26</v>
      </c>
      <c r="M4" s="180" t="s">
        <v>27</v>
      </c>
      <c r="N4" s="178" t="s">
        <v>28</v>
      </c>
      <c r="O4" s="178" t="s">
        <v>29</v>
      </c>
      <c r="P4" s="178" t="s">
        <v>30</v>
      </c>
      <c r="Q4" s="178" t="s">
        <v>31</v>
      </c>
      <c r="R4" s="178" t="s">
        <v>1151</v>
      </c>
      <c r="S4" s="178" t="s">
        <v>1152</v>
      </c>
      <c r="T4" s="178" t="s">
        <v>33</v>
      </c>
      <c r="U4" s="181"/>
      <c r="V4" s="182" t="s">
        <v>34</v>
      </c>
      <c r="W4" s="183"/>
      <c r="X4" s="184" t="s">
        <v>34</v>
      </c>
      <c r="Y4" s="185"/>
      <c r="Z4" s="184" t="s">
        <v>34</v>
      </c>
      <c r="AA4" s="180"/>
      <c r="AB4" s="184" t="s">
        <v>34</v>
      </c>
      <c r="AC4" s="180"/>
      <c r="AD4" s="184" t="s">
        <v>34</v>
      </c>
      <c r="AE4" s="180"/>
      <c r="AF4" s="184" t="s">
        <v>34</v>
      </c>
      <c r="AG4" s="180"/>
      <c r="AH4" s="184"/>
      <c r="AI4" s="183"/>
      <c r="AJ4" s="184" t="s">
        <v>34</v>
      </c>
      <c r="AK4" s="180"/>
      <c r="AL4" s="186" t="s">
        <v>34</v>
      </c>
      <c r="AM4" s="183"/>
      <c r="AN4" s="184" t="s">
        <v>34</v>
      </c>
      <c r="AO4" s="183"/>
      <c r="AP4" s="184" t="s">
        <v>34</v>
      </c>
      <c r="AQ4" s="183"/>
      <c r="AR4" s="184" t="s">
        <v>34</v>
      </c>
      <c r="AS4" s="183"/>
      <c r="AT4" s="187"/>
    </row>
    <row r="5" spans="1:46" x14ac:dyDescent="0.25">
      <c r="A5" s="188">
        <v>44927</v>
      </c>
      <c r="B5" s="189"/>
      <c r="C5" s="189"/>
      <c r="D5" s="189"/>
      <c r="E5" s="189"/>
      <c r="F5" s="189"/>
      <c r="G5" s="190"/>
      <c r="H5" s="190"/>
      <c r="I5" s="190"/>
      <c r="J5" s="191"/>
      <c r="K5" s="191"/>
      <c r="L5" s="191"/>
      <c r="M5" s="192"/>
      <c r="N5" s="193"/>
      <c r="O5" s="189"/>
      <c r="P5" s="189"/>
      <c r="Q5" s="193"/>
      <c r="R5" s="194"/>
      <c r="S5" s="194"/>
      <c r="T5" s="194"/>
      <c r="U5" s="195">
        <f t="shared" ref="U5:U35" si="0">A5</f>
        <v>44927</v>
      </c>
      <c r="V5" s="196"/>
      <c r="W5" s="197"/>
      <c r="X5" s="198"/>
      <c r="Y5" s="199"/>
      <c r="Z5" s="198"/>
      <c r="AA5" s="197"/>
      <c r="AB5" s="198"/>
      <c r="AC5" s="197"/>
      <c r="AD5" s="198"/>
      <c r="AE5" s="197"/>
      <c r="AF5" s="198"/>
      <c r="AG5" s="197"/>
      <c r="AH5" s="197"/>
      <c r="AI5" s="197"/>
      <c r="AJ5" s="198"/>
      <c r="AK5" s="200"/>
      <c r="AL5" s="201"/>
      <c r="AM5" s="197"/>
      <c r="AN5" s="198"/>
      <c r="AO5" s="197"/>
      <c r="AP5" s="198"/>
      <c r="AQ5" s="197"/>
      <c r="AR5" s="198"/>
      <c r="AS5" s="197"/>
      <c r="AT5" s="194">
        <f>W5+Y5+AA5+AC31+AE5+AG5+AK5+AM5+AO5+AQ5+AS5</f>
        <v>0</v>
      </c>
    </row>
    <row r="6" spans="1:46" x14ac:dyDescent="0.25">
      <c r="A6" s="202">
        <f t="shared" ref="A6:A35" si="1">A5+1</f>
        <v>44928</v>
      </c>
      <c r="B6" s="489">
        <v>1843.78</v>
      </c>
      <c r="C6" s="489"/>
      <c r="D6" s="534">
        <v>2836.29</v>
      </c>
      <c r="E6" s="490"/>
      <c r="F6" s="489"/>
      <c r="G6" s="491">
        <v>607</v>
      </c>
      <c r="H6" s="491">
        <v>336.85</v>
      </c>
      <c r="I6" s="535">
        <v>230</v>
      </c>
      <c r="J6" s="493">
        <v>3</v>
      </c>
      <c r="K6" s="493"/>
      <c r="L6" s="493"/>
      <c r="M6" s="494"/>
      <c r="N6" s="209">
        <f t="shared" ref="N6:N35" si="2">B6+C6+D6+F6+G6+H6+I6+K6-L6+M6+E6</f>
        <v>5853.92</v>
      </c>
      <c r="O6" s="495">
        <v>12</v>
      </c>
      <c r="P6" s="495">
        <v>0</v>
      </c>
      <c r="Q6" s="209">
        <f t="shared" ref="Q6:Q35" si="3">N6+O6-P6</f>
        <v>5865.92</v>
      </c>
      <c r="R6" s="534">
        <v>1840</v>
      </c>
      <c r="S6" s="534"/>
      <c r="T6" s="212"/>
      <c r="U6" s="213">
        <f t="shared" si="0"/>
        <v>44928</v>
      </c>
      <c r="V6" s="36"/>
      <c r="W6" s="497"/>
      <c r="X6" s="37"/>
      <c r="Y6" s="499"/>
      <c r="Z6" s="36"/>
      <c r="AA6" s="497"/>
      <c r="AB6" s="37"/>
      <c r="AC6" s="497"/>
      <c r="AD6" s="36"/>
      <c r="AE6" s="497"/>
      <c r="AF6" s="37" t="s">
        <v>1153</v>
      </c>
      <c r="AG6" s="537">
        <v>1.45</v>
      </c>
      <c r="AH6" s="501"/>
      <c r="AI6" s="467">
        <v>-15.3</v>
      </c>
      <c r="AJ6" s="37" t="s">
        <v>1154</v>
      </c>
      <c r="AK6" s="467">
        <v>1029.23</v>
      </c>
      <c r="AL6" s="37"/>
      <c r="AM6" s="497"/>
      <c r="AN6" s="36"/>
      <c r="AO6" s="497"/>
      <c r="AP6" s="37" t="s">
        <v>1155</v>
      </c>
      <c r="AQ6" s="537">
        <v>30.96</v>
      </c>
      <c r="AR6" s="498"/>
      <c r="AS6" s="497"/>
      <c r="AT6" s="187">
        <f t="shared" ref="AT6:AT35" si="4">W6+Y6+AA6+AC6+AE6+AG6+AK6+AM6+AO6+AQ6+AS6+AI6</f>
        <v>1046.3400000000001</v>
      </c>
    </row>
    <row r="7" spans="1:46" x14ac:dyDescent="0.25">
      <c r="A7" s="202">
        <f t="shared" si="1"/>
        <v>44929</v>
      </c>
      <c r="B7" s="489">
        <v>1225.3800000000001</v>
      </c>
      <c r="C7" s="489"/>
      <c r="D7" s="534">
        <v>2775.15</v>
      </c>
      <c r="E7" s="490"/>
      <c r="F7" s="489"/>
      <c r="G7" s="491">
        <v>990</v>
      </c>
      <c r="H7" s="491">
        <v>377.75</v>
      </c>
      <c r="I7" s="535">
        <v>160</v>
      </c>
      <c r="J7" s="493">
        <v>4</v>
      </c>
      <c r="K7" s="493"/>
      <c r="L7" s="493"/>
      <c r="M7" s="494"/>
      <c r="N7" s="209">
        <f t="shared" si="2"/>
        <v>5528.2800000000007</v>
      </c>
      <c r="O7" s="495">
        <v>11.5</v>
      </c>
      <c r="P7" s="495">
        <v>0</v>
      </c>
      <c r="Q7" s="209">
        <f t="shared" si="3"/>
        <v>5539.7800000000007</v>
      </c>
      <c r="R7" s="534">
        <v>1220</v>
      </c>
      <c r="S7" s="534"/>
      <c r="T7" s="212"/>
      <c r="U7" s="213">
        <f t="shared" si="0"/>
        <v>44929</v>
      </c>
      <c r="V7" s="36"/>
      <c r="W7" s="497"/>
      <c r="X7" s="37"/>
      <c r="Y7" s="499"/>
      <c r="Z7" s="36"/>
      <c r="AA7" s="497"/>
      <c r="AB7" s="37"/>
      <c r="AC7" s="497"/>
      <c r="AD7" s="36"/>
      <c r="AE7" s="497"/>
      <c r="AF7" s="37"/>
      <c r="AG7" s="497"/>
      <c r="AH7" s="501"/>
      <c r="AI7" s="497"/>
      <c r="AJ7" s="37"/>
      <c r="AK7" s="497"/>
      <c r="AL7" s="37"/>
      <c r="AM7" s="497"/>
      <c r="AN7" s="36"/>
      <c r="AO7" s="497"/>
      <c r="AP7" s="37" t="s">
        <v>276</v>
      </c>
      <c r="AQ7" s="467">
        <v>2250</v>
      </c>
      <c r="AR7" s="498"/>
      <c r="AS7" s="497"/>
      <c r="AT7" s="187">
        <f t="shared" si="4"/>
        <v>2250</v>
      </c>
    </row>
    <row r="8" spans="1:46" x14ac:dyDescent="0.25">
      <c r="A8" s="202">
        <f t="shared" si="1"/>
        <v>44930</v>
      </c>
      <c r="B8" s="489">
        <v>1206.67</v>
      </c>
      <c r="C8" s="489"/>
      <c r="D8" s="534">
        <v>2581.42</v>
      </c>
      <c r="E8" s="490"/>
      <c r="F8" s="489"/>
      <c r="G8" s="491">
        <v>745</v>
      </c>
      <c r="H8" s="491">
        <v>150.80000000000001</v>
      </c>
      <c r="I8" s="535">
        <v>120</v>
      </c>
      <c r="J8" s="493">
        <v>2</v>
      </c>
      <c r="K8" s="493"/>
      <c r="L8" s="493"/>
      <c r="M8" s="494"/>
      <c r="N8" s="209">
        <f t="shared" si="2"/>
        <v>4803.8900000000003</v>
      </c>
      <c r="O8" s="495">
        <v>11.5</v>
      </c>
      <c r="P8" s="495">
        <v>0</v>
      </c>
      <c r="Q8" s="209">
        <f t="shared" si="3"/>
        <v>4815.3900000000003</v>
      </c>
      <c r="R8" s="534">
        <v>1200</v>
      </c>
      <c r="S8" s="534"/>
      <c r="T8" s="212"/>
      <c r="U8" s="213">
        <f t="shared" si="0"/>
        <v>44930</v>
      </c>
      <c r="V8" s="36" t="s">
        <v>1156</v>
      </c>
      <c r="W8" s="467">
        <v>568.61</v>
      </c>
      <c r="X8" s="37"/>
      <c r="Y8" s="499"/>
      <c r="Z8" s="36" t="s">
        <v>1157</v>
      </c>
      <c r="AA8" s="537">
        <v>302.72000000000003</v>
      </c>
      <c r="AB8" s="37" t="s">
        <v>1158</v>
      </c>
      <c r="AC8" s="467">
        <v>1600.2</v>
      </c>
      <c r="AD8" s="36"/>
      <c r="AE8" s="497"/>
      <c r="AF8" s="37" t="s">
        <v>543</v>
      </c>
      <c r="AG8" s="467">
        <v>-62.3</v>
      </c>
      <c r="AH8" s="501"/>
      <c r="AI8" s="497"/>
      <c r="AJ8" s="37"/>
      <c r="AK8" s="497"/>
      <c r="AL8" s="37"/>
      <c r="AM8" s="497"/>
      <c r="AN8" s="36"/>
      <c r="AO8" s="500"/>
      <c r="AP8" s="37" t="s">
        <v>1159</v>
      </c>
      <c r="AQ8" s="537">
        <v>172.33</v>
      </c>
      <c r="AR8" s="498"/>
      <c r="AS8" s="497"/>
      <c r="AT8" s="187">
        <f t="shared" si="4"/>
        <v>2581.56</v>
      </c>
    </row>
    <row r="9" spans="1:46" x14ac:dyDescent="0.25">
      <c r="A9" s="202">
        <f t="shared" si="1"/>
        <v>44931</v>
      </c>
      <c r="B9" s="489">
        <v>517.13</v>
      </c>
      <c r="C9" s="489"/>
      <c r="D9" s="534">
        <v>2612.09</v>
      </c>
      <c r="E9" s="490"/>
      <c r="F9" s="489"/>
      <c r="G9" s="491">
        <v>593</v>
      </c>
      <c r="H9" s="491">
        <v>537.79999999999995</v>
      </c>
      <c r="I9" s="535">
        <v>70</v>
      </c>
      <c r="J9" s="493">
        <v>2</v>
      </c>
      <c r="K9" s="493"/>
      <c r="L9" s="493"/>
      <c r="M9" s="494"/>
      <c r="N9" s="209">
        <f t="shared" si="2"/>
        <v>4330.0200000000004</v>
      </c>
      <c r="O9" s="495">
        <v>11.5</v>
      </c>
      <c r="P9" s="495">
        <v>0</v>
      </c>
      <c r="Q9" s="209">
        <f t="shared" si="3"/>
        <v>4341.5200000000004</v>
      </c>
      <c r="R9" s="534">
        <v>530</v>
      </c>
      <c r="S9" s="534"/>
      <c r="T9" s="212"/>
      <c r="U9" s="213">
        <f t="shared" si="0"/>
        <v>44931</v>
      </c>
      <c r="V9" s="36"/>
      <c r="W9" s="537">
        <v>57.85</v>
      </c>
      <c r="X9" s="37"/>
      <c r="Y9" s="499"/>
      <c r="Z9" s="36"/>
      <c r="AA9" s="497"/>
      <c r="AB9" s="37" t="s">
        <v>1160</v>
      </c>
      <c r="AC9" s="537">
        <v>1522.05</v>
      </c>
      <c r="AD9" s="36"/>
      <c r="AE9" s="497"/>
      <c r="AF9" s="37" t="s">
        <v>1153</v>
      </c>
      <c r="AG9" s="537">
        <v>258.83999999999997</v>
      </c>
      <c r="AH9" s="501"/>
      <c r="AI9" s="467">
        <v>-2.4</v>
      </c>
      <c r="AJ9" s="37"/>
      <c r="AK9" s="500"/>
      <c r="AL9" s="37"/>
      <c r="AM9" s="497"/>
      <c r="AN9" s="36" t="s">
        <v>1161</v>
      </c>
      <c r="AO9" s="467">
        <v>-469.73</v>
      </c>
      <c r="AP9" s="37"/>
      <c r="AQ9" s="497"/>
      <c r="AR9" s="498"/>
      <c r="AS9" s="497"/>
      <c r="AT9" s="187">
        <f t="shared" si="4"/>
        <v>1366.6099999999997</v>
      </c>
    </row>
    <row r="10" spans="1:46" x14ac:dyDescent="0.25">
      <c r="A10" s="202">
        <f t="shared" si="1"/>
        <v>44932</v>
      </c>
      <c r="B10" s="489">
        <v>2028.93</v>
      </c>
      <c r="C10" s="489"/>
      <c r="D10" s="534">
        <v>2673.37</v>
      </c>
      <c r="E10" s="490"/>
      <c r="F10" s="489"/>
      <c r="G10" s="491">
        <v>698</v>
      </c>
      <c r="H10" s="491">
        <v>252</v>
      </c>
      <c r="I10" s="535">
        <v>240</v>
      </c>
      <c r="J10" s="493">
        <v>5</v>
      </c>
      <c r="K10" s="493"/>
      <c r="L10" s="493"/>
      <c r="M10" s="494"/>
      <c r="N10" s="209">
        <f t="shared" si="2"/>
        <v>5892.3</v>
      </c>
      <c r="O10" s="495">
        <v>18</v>
      </c>
      <c r="P10" s="495">
        <v>0</v>
      </c>
      <c r="Q10" s="209">
        <f t="shared" si="3"/>
        <v>5910.3</v>
      </c>
      <c r="R10" s="534">
        <v>2020</v>
      </c>
      <c r="S10" s="534"/>
      <c r="T10" s="212"/>
      <c r="U10" s="213">
        <f t="shared" si="0"/>
        <v>44932</v>
      </c>
      <c r="V10" s="36"/>
      <c r="W10" s="500"/>
      <c r="X10" s="37"/>
      <c r="Y10" s="499"/>
      <c r="Z10" s="36"/>
      <c r="AA10" s="497"/>
      <c r="AB10" s="37"/>
      <c r="AC10" s="500"/>
      <c r="AD10" s="36"/>
      <c r="AE10" s="497"/>
      <c r="AF10" s="37" t="s">
        <v>1154</v>
      </c>
      <c r="AG10" s="537">
        <v>200</v>
      </c>
      <c r="AH10" s="497"/>
      <c r="AI10" s="467">
        <v>-2.4</v>
      </c>
      <c r="AJ10" s="37"/>
      <c r="AK10" s="497"/>
      <c r="AL10" s="37"/>
      <c r="AM10" s="497"/>
      <c r="AN10" s="36" t="s">
        <v>1162</v>
      </c>
      <c r="AO10" s="467">
        <v>414.9</v>
      </c>
      <c r="AP10" s="37"/>
      <c r="AQ10" s="497"/>
      <c r="AR10" s="498"/>
      <c r="AS10" s="497"/>
      <c r="AT10" s="187">
        <f t="shared" si="4"/>
        <v>612.5</v>
      </c>
    </row>
    <row r="11" spans="1:46" x14ac:dyDescent="0.25">
      <c r="A11" s="202">
        <f t="shared" si="1"/>
        <v>44933</v>
      </c>
      <c r="B11" s="489">
        <v>1094.3800000000001</v>
      </c>
      <c r="C11" s="489">
        <v>21</v>
      </c>
      <c r="D11" s="534">
        <v>2657.84</v>
      </c>
      <c r="E11" s="490"/>
      <c r="F11" s="489"/>
      <c r="G11" s="491">
        <v>584</v>
      </c>
      <c r="H11" s="491">
        <v>344.6</v>
      </c>
      <c r="I11" s="473">
        <v>230</v>
      </c>
      <c r="J11" s="493">
        <v>4</v>
      </c>
      <c r="K11" s="493"/>
      <c r="L11" s="493"/>
      <c r="M11" s="494"/>
      <c r="N11" s="209">
        <f t="shared" si="2"/>
        <v>4931.8200000000006</v>
      </c>
      <c r="O11" s="495">
        <v>11</v>
      </c>
      <c r="P11" s="495">
        <v>0</v>
      </c>
      <c r="Q11" s="209">
        <f t="shared" si="3"/>
        <v>4942.8200000000006</v>
      </c>
      <c r="R11" s="534">
        <v>1090</v>
      </c>
      <c r="S11" s="534"/>
      <c r="T11" s="211"/>
      <c r="U11" s="213">
        <f t="shared" si="0"/>
        <v>44933</v>
      </c>
      <c r="V11" s="36"/>
      <c r="W11" s="497"/>
      <c r="X11" s="37"/>
      <c r="Y11" s="499"/>
      <c r="Z11" s="36"/>
      <c r="AA11" s="497"/>
      <c r="AB11" s="37"/>
      <c r="AC11" s="497"/>
      <c r="AD11" s="36"/>
      <c r="AE11" s="497"/>
      <c r="AF11" s="37"/>
      <c r="AG11" s="500"/>
      <c r="AH11" s="497"/>
      <c r="AI11" s="467">
        <v>-2.4</v>
      </c>
      <c r="AJ11" s="37"/>
      <c r="AK11" s="500"/>
      <c r="AL11" s="37"/>
      <c r="AM11" s="497"/>
      <c r="AN11" s="36" t="s">
        <v>1163</v>
      </c>
      <c r="AO11" s="467">
        <v>39.6</v>
      </c>
      <c r="AP11" s="37"/>
      <c r="AQ11" s="500"/>
      <c r="AR11" s="498"/>
      <c r="AS11" s="497"/>
      <c r="AT11" s="187">
        <f t="shared" si="4"/>
        <v>37.200000000000003</v>
      </c>
    </row>
    <row r="12" spans="1:46" x14ac:dyDescent="0.25">
      <c r="A12" s="202">
        <f t="shared" si="1"/>
        <v>44934</v>
      </c>
      <c r="B12" s="489">
        <v>844.55</v>
      </c>
      <c r="C12" s="489"/>
      <c r="D12" s="534">
        <v>1102.82</v>
      </c>
      <c r="E12" s="490"/>
      <c r="F12" s="502"/>
      <c r="G12" s="491">
        <v>264</v>
      </c>
      <c r="H12" s="491">
        <v>80.8</v>
      </c>
      <c r="I12" s="535">
        <v>60</v>
      </c>
      <c r="J12" s="493">
        <v>1</v>
      </c>
      <c r="K12" s="493"/>
      <c r="L12" s="493"/>
      <c r="M12" s="494"/>
      <c r="N12" s="209">
        <f t="shared" si="2"/>
        <v>2352.17</v>
      </c>
      <c r="O12" s="495">
        <v>7.6</v>
      </c>
      <c r="P12" s="495">
        <v>0</v>
      </c>
      <c r="Q12" s="209">
        <f t="shared" si="3"/>
        <v>2359.77</v>
      </c>
      <c r="R12" s="534">
        <v>840</v>
      </c>
      <c r="S12" s="534"/>
      <c r="T12" s="212"/>
      <c r="U12" s="213">
        <f t="shared" si="0"/>
        <v>44934</v>
      </c>
      <c r="V12" s="36"/>
      <c r="W12" s="497"/>
      <c r="X12" s="37"/>
      <c r="Y12" s="499"/>
      <c r="Z12" s="36"/>
      <c r="AA12" s="497"/>
      <c r="AB12" s="37"/>
      <c r="AC12" s="497"/>
      <c r="AD12" s="36"/>
      <c r="AE12" s="497"/>
      <c r="AF12" s="37"/>
      <c r="AG12" s="497"/>
      <c r="AH12" s="497"/>
      <c r="AI12" s="467">
        <v>-3.6</v>
      </c>
      <c r="AJ12" s="37"/>
      <c r="AK12" s="497"/>
      <c r="AL12" s="37"/>
      <c r="AM12" s="497"/>
      <c r="AN12" s="36"/>
      <c r="AO12" s="497"/>
      <c r="AP12" s="37" t="s">
        <v>388</v>
      </c>
      <c r="AQ12" s="467">
        <v>150</v>
      </c>
      <c r="AR12" s="498"/>
      <c r="AS12" s="497"/>
      <c r="AT12" s="187">
        <f t="shared" si="4"/>
        <v>146.4</v>
      </c>
    </row>
    <row r="13" spans="1:46" x14ac:dyDescent="0.25">
      <c r="A13" s="202">
        <f t="shared" si="1"/>
        <v>44935</v>
      </c>
      <c r="B13" s="489">
        <v>878.15</v>
      </c>
      <c r="C13" s="489"/>
      <c r="D13" s="534">
        <v>2937.82</v>
      </c>
      <c r="E13" s="490"/>
      <c r="F13" s="489"/>
      <c r="G13" s="491">
        <v>476</v>
      </c>
      <c r="H13" s="491">
        <v>372.9</v>
      </c>
      <c r="I13" s="535">
        <v>100</v>
      </c>
      <c r="J13" s="493">
        <v>4</v>
      </c>
      <c r="K13" s="493"/>
      <c r="L13" s="493"/>
      <c r="M13" s="494"/>
      <c r="N13" s="209">
        <f t="shared" si="2"/>
        <v>4764.87</v>
      </c>
      <c r="O13" s="495">
        <v>9.8000000000000007</v>
      </c>
      <c r="P13" s="495">
        <v>0</v>
      </c>
      <c r="Q13" s="209">
        <f t="shared" si="3"/>
        <v>4774.67</v>
      </c>
      <c r="R13" s="534">
        <v>870</v>
      </c>
      <c r="S13" s="534"/>
      <c r="T13" s="212"/>
      <c r="U13" s="213">
        <f t="shared" si="0"/>
        <v>44935</v>
      </c>
      <c r="V13" s="36"/>
      <c r="W13" s="497"/>
      <c r="X13" s="37"/>
      <c r="Y13" s="499"/>
      <c r="Z13" s="36"/>
      <c r="AA13" s="500"/>
      <c r="AB13" s="37"/>
      <c r="AC13" s="497"/>
      <c r="AD13" s="36"/>
      <c r="AE13" s="497"/>
      <c r="AF13" s="538" t="s">
        <v>769</v>
      </c>
      <c r="AG13" s="467">
        <v>320.23</v>
      </c>
      <c r="AH13" s="497"/>
      <c r="AI13" s="497"/>
      <c r="AJ13" s="37"/>
      <c r="AK13" s="500"/>
      <c r="AL13" s="37"/>
      <c r="AM13" s="497"/>
      <c r="AN13" s="36" t="s">
        <v>1164</v>
      </c>
      <c r="AO13" s="467">
        <v>421.92</v>
      </c>
      <c r="AP13" s="37"/>
      <c r="AQ13" s="500"/>
      <c r="AR13" s="498"/>
      <c r="AS13" s="497"/>
      <c r="AT13" s="187">
        <f t="shared" si="4"/>
        <v>742.15000000000009</v>
      </c>
    </row>
    <row r="14" spans="1:46" x14ac:dyDescent="0.25">
      <c r="A14" s="202">
        <f t="shared" si="1"/>
        <v>44936</v>
      </c>
      <c r="B14" s="489">
        <v>958.86</v>
      </c>
      <c r="C14" s="489"/>
      <c r="D14" s="534">
        <v>3034.75</v>
      </c>
      <c r="E14" s="490"/>
      <c r="F14" s="489"/>
      <c r="G14" s="491">
        <v>399</v>
      </c>
      <c r="H14" s="491">
        <v>318.2</v>
      </c>
      <c r="I14" s="492"/>
      <c r="J14" s="493"/>
      <c r="K14" s="493"/>
      <c r="L14" s="493"/>
      <c r="M14" s="494"/>
      <c r="N14" s="209">
        <f t="shared" si="2"/>
        <v>4710.8100000000004</v>
      </c>
      <c r="O14" s="495">
        <v>11.5</v>
      </c>
      <c r="P14" s="495">
        <v>0</v>
      </c>
      <c r="Q14" s="209">
        <f t="shared" si="3"/>
        <v>4722.3100000000004</v>
      </c>
      <c r="R14" s="534">
        <v>950</v>
      </c>
      <c r="S14" s="534"/>
      <c r="T14" s="212"/>
      <c r="U14" s="213">
        <f t="shared" si="0"/>
        <v>44936</v>
      </c>
      <c r="V14" s="36"/>
      <c r="W14" s="497"/>
      <c r="X14" s="37" t="s">
        <v>1165</v>
      </c>
      <c r="Y14" s="539">
        <v>28.5</v>
      </c>
      <c r="Z14" s="36"/>
      <c r="AA14" s="497"/>
      <c r="AB14" s="37"/>
      <c r="AC14" s="497"/>
      <c r="AD14" s="36" t="s">
        <v>1166</v>
      </c>
      <c r="AE14" s="537">
        <v>29924.75</v>
      </c>
      <c r="AF14" s="37"/>
      <c r="AG14" s="497"/>
      <c r="AH14" s="497"/>
      <c r="AI14" s="497"/>
      <c r="AJ14" s="37"/>
      <c r="AK14" s="37"/>
      <c r="AL14" s="37"/>
      <c r="AM14" s="500"/>
      <c r="AN14" s="36"/>
      <c r="AO14" s="497"/>
      <c r="AP14" s="37"/>
      <c r="AQ14" s="497"/>
      <c r="AR14" s="498"/>
      <c r="AS14" s="497"/>
      <c r="AT14" s="187">
        <f t="shared" si="4"/>
        <v>29953.25</v>
      </c>
    </row>
    <row r="15" spans="1:46" x14ac:dyDescent="0.25">
      <c r="A15" s="202">
        <f t="shared" si="1"/>
        <v>44937</v>
      </c>
      <c r="B15" s="489">
        <v>1445.2</v>
      </c>
      <c r="C15" s="489"/>
      <c r="D15" s="534">
        <v>2987.62</v>
      </c>
      <c r="E15" s="490"/>
      <c r="F15" s="489"/>
      <c r="G15" s="491">
        <v>444</v>
      </c>
      <c r="H15" s="491">
        <v>89.2</v>
      </c>
      <c r="I15" s="535">
        <v>120</v>
      </c>
      <c r="J15" s="493">
        <v>3</v>
      </c>
      <c r="K15" s="493"/>
      <c r="L15" s="493"/>
      <c r="M15" s="494"/>
      <c r="N15" s="209">
        <f t="shared" si="2"/>
        <v>5086.0199999999995</v>
      </c>
      <c r="O15" s="495">
        <v>13</v>
      </c>
      <c r="P15" s="495">
        <v>0</v>
      </c>
      <c r="Q15" s="209">
        <f t="shared" si="3"/>
        <v>5099.0199999999995</v>
      </c>
      <c r="R15" s="534">
        <v>1440</v>
      </c>
      <c r="S15" s="534"/>
      <c r="T15" s="212"/>
      <c r="U15" s="213">
        <f t="shared" si="0"/>
        <v>44937</v>
      </c>
      <c r="V15" s="36" t="s">
        <v>1167</v>
      </c>
      <c r="W15" s="537">
        <v>908.6</v>
      </c>
      <c r="X15" s="37" t="s">
        <v>1168</v>
      </c>
      <c r="Y15" s="539">
        <v>451.7</v>
      </c>
      <c r="Z15" s="36" t="s">
        <v>1169</v>
      </c>
      <c r="AA15" s="467">
        <v>395.77</v>
      </c>
      <c r="AB15" s="37" t="s">
        <v>1170</v>
      </c>
      <c r="AC15" s="537">
        <v>3454.8</v>
      </c>
      <c r="AD15" s="36"/>
      <c r="AE15" s="497"/>
      <c r="AF15" s="37" t="s">
        <v>233</v>
      </c>
      <c r="AG15" s="537">
        <v>8.06</v>
      </c>
      <c r="AH15" s="497"/>
      <c r="AI15" s="467">
        <v>-1.2</v>
      </c>
      <c r="AJ15" s="37"/>
      <c r="AK15" s="497"/>
      <c r="AL15" s="37"/>
      <c r="AM15" s="500"/>
      <c r="AN15" s="36"/>
      <c r="AO15" s="497"/>
      <c r="AP15" s="37"/>
      <c r="AQ15" s="497"/>
      <c r="AR15" s="498"/>
      <c r="AS15" s="497"/>
      <c r="AT15" s="187">
        <f t="shared" si="4"/>
        <v>5217.7300000000005</v>
      </c>
    </row>
    <row r="16" spans="1:46" x14ac:dyDescent="0.25">
      <c r="A16" s="202">
        <f t="shared" si="1"/>
        <v>44938</v>
      </c>
      <c r="B16" s="489">
        <v>1200.4100000000001</v>
      </c>
      <c r="C16" s="489"/>
      <c r="D16" s="534">
        <v>2129.19</v>
      </c>
      <c r="E16" s="490"/>
      <c r="F16" s="489"/>
      <c r="G16" s="491">
        <v>288</v>
      </c>
      <c r="H16" s="491">
        <v>109.15</v>
      </c>
      <c r="I16" s="535">
        <v>240</v>
      </c>
      <c r="J16" s="493">
        <v>5</v>
      </c>
      <c r="K16" s="493"/>
      <c r="L16" s="493"/>
      <c r="M16" s="494"/>
      <c r="N16" s="209">
        <f t="shared" si="2"/>
        <v>3966.7500000000005</v>
      </c>
      <c r="O16" s="495">
        <v>11.5</v>
      </c>
      <c r="P16" s="495">
        <v>0</v>
      </c>
      <c r="Q16" s="209">
        <f t="shared" si="3"/>
        <v>3978.2500000000005</v>
      </c>
      <c r="R16" s="534">
        <v>1250</v>
      </c>
      <c r="S16" s="534"/>
      <c r="T16" s="212"/>
      <c r="U16" s="213">
        <f t="shared" si="0"/>
        <v>44938</v>
      </c>
      <c r="V16" s="36"/>
      <c r="W16" s="537">
        <v>110.88</v>
      </c>
      <c r="X16" s="37"/>
      <c r="Y16" s="499"/>
      <c r="Z16" s="36"/>
      <c r="AA16" s="497"/>
      <c r="AB16" s="37" t="s">
        <v>1171</v>
      </c>
      <c r="AC16" s="467">
        <v>2447.38</v>
      </c>
      <c r="AD16" s="36" t="s">
        <v>1172</v>
      </c>
      <c r="AE16" s="537">
        <v>73.52</v>
      </c>
      <c r="AF16" s="37" t="s">
        <v>233</v>
      </c>
      <c r="AG16" s="467">
        <v>9.4700000000000006</v>
      </c>
      <c r="AH16" s="497"/>
      <c r="AI16" s="497"/>
      <c r="AJ16" s="37"/>
      <c r="AK16" s="497"/>
      <c r="AL16" s="37" t="s">
        <v>1173</v>
      </c>
      <c r="AM16" s="467">
        <v>528.28</v>
      </c>
      <c r="AN16" s="36"/>
      <c r="AO16" s="497"/>
      <c r="AP16" s="37"/>
      <c r="AQ16" s="497"/>
      <c r="AR16" s="498"/>
      <c r="AS16" s="497"/>
      <c r="AT16" s="187">
        <f t="shared" si="4"/>
        <v>3169.5299999999997</v>
      </c>
    </row>
    <row r="17" spans="1:46" x14ac:dyDescent="0.25">
      <c r="A17" s="202">
        <f t="shared" si="1"/>
        <v>44939</v>
      </c>
      <c r="B17" s="489">
        <v>1754.4</v>
      </c>
      <c r="C17" s="489"/>
      <c r="D17" s="534">
        <v>4340.88</v>
      </c>
      <c r="E17" s="490"/>
      <c r="F17" s="489"/>
      <c r="G17" s="491">
        <v>545</v>
      </c>
      <c r="H17" s="491">
        <v>472.85</v>
      </c>
      <c r="I17" s="535">
        <v>360</v>
      </c>
      <c r="J17" s="493">
        <v>6</v>
      </c>
      <c r="K17" s="493"/>
      <c r="L17" s="493"/>
      <c r="M17" s="494"/>
      <c r="N17" s="209">
        <f t="shared" si="2"/>
        <v>7473.130000000001</v>
      </c>
      <c r="O17" s="495">
        <v>18</v>
      </c>
      <c r="P17" s="495">
        <v>116.1</v>
      </c>
      <c r="Q17" s="209">
        <f t="shared" si="3"/>
        <v>7375.0300000000007</v>
      </c>
      <c r="R17" s="534">
        <v>1750</v>
      </c>
      <c r="S17" s="534"/>
      <c r="T17" s="212"/>
      <c r="U17" s="213">
        <f t="shared" si="0"/>
        <v>44939</v>
      </c>
      <c r="V17" s="36"/>
      <c r="W17" s="500"/>
      <c r="X17" s="37"/>
      <c r="Y17" s="499"/>
      <c r="Z17" s="36"/>
      <c r="AA17" s="497"/>
      <c r="AB17" s="37"/>
      <c r="AC17" s="500"/>
      <c r="AD17" s="36"/>
      <c r="AE17" s="497"/>
      <c r="AF17" s="37"/>
      <c r="AG17" s="500"/>
      <c r="AH17" s="497"/>
      <c r="AI17" s="497"/>
      <c r="AJ17" s="37" t="s">
        <v>1098</v>
      </c>
      <c r="AK17" s="467">
        <v>193.14</v>
      </c>
      <c r="AL17" s="37" t="s">
        <v>1174</v>
      </c>
      <c r="AM17" s="467">
        <v>660.82</v>
      </c>
      <c r="AN17" s="36"/>
      <c r="AO17" s="497"/>
      <c r="AP17" s="37"/>
      <c r="AQ17" s="500"/>
      <c r="AR17" s="498"/>
      <c r="AS17" s="497"/>
      <c r="AT17" s="187">
        <f t="shared" si="4"/>
        <v>853.96</v>
      </c>
    </row>
    <row r="18" spans="1:46" x14ac:dyDescent="0.25">
      <c r="A18" s="202">
        <f t="shared" si="1"/>
        <v>44940</v>
      </c>
      <c r="B18" s="489">
        <v>930.79</v>
      </c>
      <c r="C18" s="489"/>
      <c r="D18" s="534">
        <v>2302.89</v>
      </c>
      <c r="E18" s="490"/>
      <c r="F18" s="489"/>
      <c r="G18" s="491">
        <v>418</v>
      </c>
      <c r="H18" s="491">
        <v>439.2</v>
      </c>
      <c r="I18" s="535">
        <v>160</v>
      </c>
      <c r="J18" s="493">
        <v>3</v>
      </c>
      <c r="K18" s="493"/>
      <c r="L18" s="493"/>
      <c r="M18" s="494"/>
      <c r="N18" s="209">
        <f t="shared" si="2"/>
        <v>4250.8799999999992</v>
      </c>
      <c r="O18" s="495">
        <v>4.5999999999999996</v>
      </c>
      <c r="P18" s="495">
        <v>0</v>
      </c>
      <c r="Q18" s="209">
        <f t="shared" si="3"/>
        <v>4255.4799999999996</v>
      </c>
      <c r="R18" s="534">
        <v>930</v>
      </c>
      <c r="S18" s="534"/>
      <c r="T18" s="211"/>
      <c r="U18" s="213">
        <f t="shared" si="0"/>
        <v>44940</v>
      </c>
      <c r="V18" s="36"/>
      <c r="W18" s="500"/>
      <c r="X18" s="37"/>
      <c r="Y18" s="499"/>
      <c r="Z18" s="36"/>
      <c r="AA18" s="497"/>
      <c r="AB18" s="37"/>
      <c r="AC18" s="497"/>
      <c r="AD18" s="36"/>
      <c r="AE18" s="497"/>
      <c r="AF18" s="37" t="s">
        <v>156</v>
      </c>
      <c r="AG18" s="467">
        <v>2723.03</v>
      </c>
      <c r="AH18" s="497"/>
      <c r="AI18" s="497"/>
      <c r="AJ18" s="37"/>
      <c r="AK18" s="497"/>
      <c r="AL18" s="37"/>
      <c r="AM18" s="467"/>
      <c r="AN18" s="36" t="s">
        <v>1175</v>
      </c>
      <c r="AO18" s="467">
        <v>255</v>
      </c>
      <c r="AP18" s="37"/>
      <c r="AQ18" s="497"/>
      <c r="AR18" s="37" t="s">
        <v>1176</v>
      </c>
      <c r="AS18" s="467">
        <v>213.86</v>
      </c>
      <c r="AT18" s="187">
        <f t="shared" si="4"/>
        <v>3191.8900000000003</v>
      </c>
    </row>
    <row r="19" spans="1:46" x14ac:dyDescent="0.25">
      <c r="A19" s="202">
        <f t="shared" si="1"/>
        <v>44941</v>
      </c>
      <c r="B19" s="489">
        <v>928.53</v>
      </c>
      <c r="C19" s="489"/>
      <c r="D19" s="534">
        <v>1491.58</v>
      </c>
      <c r="E19" s="490"/>
      <c r="F19" s="489"/>
      <c r="G19" s="491">
        <v>203</v>
      </c>
      <c r="H19" s="491">
        <v>350.4</v>
      </c>
      <c r="I19" s="535">
        <v>160</v>
      </c>
      <c r="J19" s="493">
        <v>3</v>
      </c>
      <c r="K19" s="493"/>
      <c r="L19" s="493"/>
      <c r="M19" s="494"/>
      <c r="N19" s="209">
        <f t="shared" si="2"/>
        <v>3133.5099999999998</v>
      </c>
      <c r="O19" s="495">
        <v>2.2999999999999998</v>
      </c>
      <c r="P19" s="495">
        <v>0</v>
      </c>
      <c r="Q19" s="209">
        <f t="shared" si="3"/>
        <v>3135.81</v>
      </c>
      <c r="R19" s="534">
        <v>920</v>
      </c>
      <c r="S19" s="534"/>
      <c r="T19" s="212"/>
      <c r="U19" s="213">
        <f t="shared" si="0"/>
        <v>44941</v>
      </c>
      <c r="V19" s="36"/>
      <c r="W19" s="500"/>
      <c r="X19" s="37"/>
      <c r="Y19" s="499"/>
      <c r="Z19" s="36"/>
      <c r="AA19" s="497"/>
      <c r="AB19" s="37"/>
      <c r="AC19" s="497"/>
      <c r="AD19" s="36"/>
      <c r="AE19" s="497"/>
      <c r="AF19" s="37" t="s">
        <v>210</v>
      </c>
      <c r="AG19" s="467">
        <v>28.83</v>
      </c>
      <c r="AH19" s="497"/>
      <c r="AI19" s="467">
        <v>-2.4</v>
      </c>
      <c r="AJ19" s="37"/>
      <c r="AK19" s="497"/>
      <c r="AL19" s="37"/>
      <c r="AM19" s="497"/>
      <c r="AN19" s="36" t="s">
        <v>1177</v>
      </c>
      <c r="AO19" s="497">
        <v>0</v>
      </c>
      <c r="AP19" s="37" t="s">
        <v>1178</v>
      </c>
      <c r="AQ19" s="537">
        <v>92.73</v>
      </c>
      <c r="AR19" s="498"/>
      <c r="AS19" s="497"/>
      <c r="AT19" s="187">
        <f t="shared" si="4"/>
        <v>119.16</v>
      </c>
    </row>
    <row r="20" spans="1:46" x14ac:dyDescent="0.25">
      <c r="A20" s="202">
        <f t="shared" si="1"/>
        <v>44942</v>
      </c>
      <c r="B20" s="489">
        <v>896.2</v>
      </c>
      <c r="C20" s="489"/>
      <c r="D20" s="534">
        <v>2482.81</v>
      </c>
      <c r="E20" s="490"/>
      <c r="F20" s="489"/>
      <c r="G20" s="491">
        <v>250</v>
      </c>
      <c r="H20" s="491">
        <v>508.4</v>
      </c>
      <c r="I20" s="535">
        <v>70</v>
      </c>
      <c r="J20" s="493">
        <v>2</v>
      </c>
      <c r="K20" s="493"/>
      <c r="L20" s="493"/>
      <c r="M20" s="494"/>
      <c r="N20" s="209">
        <f t="shared" si="2"/>
        <v>4207.41</v>
      </c>
      <c r="O20" s="495">
        <v>4</v>
      </c>
      <c r="P20" s="495">
        <v>0</v>
      </c>
      <c r="Q20" s="209">
        <f t="shared" si="3"/>
        <v>4211.41</v>
      </c>
      <c r="R20" s="534">
        <v>890</v>
      </c>
      <c r="S20" s="534"/>
      <c r="T20" s="212"/>
      <c r="U20" s="213">
        <f t="shared" si="0"/>
        <v>44942</v>
      </c>
      <c r="V20" s="36"/>
      <c r="W20" s="497"/>
      <c r="X20" s="37"/>
      <c r="Y20" s="499"/>
      <c r="Z20" s="36"/>
      <c r="AA20" s="497"/>
      <c r="AB20" s="37"/>
      <c r="AC20" s="497"/>
      <c r="AD20" s="36"/>
      <c r="AE20" s="497"/>
      <c r="AF20" s="37"/>
      <c r="AG20" s="497"/>
      <c r="AH20" s="497"/>
      <c r="AI20" s="497"/>
      <c r="AJ20" s="37"/>
      <c r="AK20" s="497"/>
      <c r="AL20" s="37"/>
      <c r="AM20" s="497"/>
      <c r="AN20" s="36"/>
      <c r="AO20" s="497"/>
      <c r="AP20" s="37"/>
      <c r="AQ20" s="497"/>
      <c r="AR20" s="498"/>
      <c r="AS20" s="497"/>
      <c r="AT20" s="187">
        <f t="shared" si="4"/>
        <v>0</v>
      </c>
    </row>
    <row r="21" spans="1:46" x14ac:dyDescent="0.25">
      <c r="A21" s="202">
        <f t="shared" si="1"/>
        <v>44943</v>
      </c>
      <c r="B21" s="489">
        <v>1214.04</v>
      </c>
      <c r="C21" s="489"/>
      <c r="D21" s="534">
        <v>2238.14</v>
      </c>
      <c r="E21" s="490"/>
      <c r="F21" s="489"/>
      <c r="G21" s="491">
        <v>244</v>
      </c>
      <c r="H21" s="491">
        <v>195.75</v>
      </c>
      <c r="I21" s="535">
        <v>120</v>
      </c>
      <c r="J21" s="493">
        <v>3</v>
      </c>
      <c r="K21" s="493"/>
      <c r="L21" s="493"/>
      <c r="M21" s="494"/>
      <c r="N21" s="209">
        <f t="shared" si="2"/>
        <v>4011.93</v>
      </c>
      <c r="O21" s="495">
        <v>2.2999999999999998</v>
      </c>
      <c r="P21" s="495">
        <v>0</v>
      </c>
      <c r="Q21" s="209">
        <f t="shared" si="3"/>
        <v>4014.23</v>
      </c>
      <c r="R21" s="534">
        <v>1210</v>
      </c>
      <c r="S21" s="534"/>
      <c r="T21" s="212"/>
      <c r="U21" s="213">
        <f t="shared" si="0"/>
        <v>44943</v>
      </c>
      <c r="V21" s="36"/>
      <c r="W21" s="497"/>
      <c r="X21" s="37"/>
      <c r="Y21" s="499"/>
      <c r="Z21" s="36"/>
      <c r="AA21" s="497"/>
      <c r="AB21" s="37"/>
      <c r="AC21" s="497"/>
      <c r="AD21" s="36"/>
      <c r="AE21" s="497"/>
      <c r="AF21" s="37"/>
      <c r="AG21" s="497"/>
      <c r="AH21" s="497"/>
      <c r="AI21" s="467">
        <v>-2.4</v>
      </c>
      <c r="AJ21" s="37"/>
      <c r="AK21" s="497"/>
      <c r="AL21" s="37"/>
      <c r="AM21" s="497"/>
      <c r="AN21" s="37" t="s">
        <v>1179</v>
      </c>
      <c r="AO21" s="467">
        <v>-229.2</v>
      </c>
      <c r="AP21" s="37" t="s">
        <v>1180</v>
      </c>
      <c r="AQ21" s="537">
        <v>416</v>
      </c>
      <c r="AR21" s="498"/>
      <c r="AS21" s="497"/>
      <c r="AT21" s="187">
        <f t="shared" si="4"/>
        <v>184.4</v>
      </c>
    </row>
    <row r="22" spans="1:46" x14ac:dyDescent="0.25">
      <c r="A22" s="202">
        <f t="shared" si="1"/>
        <v>44944</v>
      </c>
      <c r="B22" s="489">
        <v>932.12</v>
      </c>
      <c r="C22" s="489"/>
      <c r="D22" s="534">
        <v>1779.77</v>
      </c>
      <c r="E22" s="490"/>
      <c r="F22" s="489"/>
      <c r="G22" s="491">
        <v>377</v>
      </c>
      <c r="H22" s="491">
        <v>169.5</v>
      </c>
      <c r="I22" s="535">
        <v>210</v>
      </c>
      <c r="J22" s="493">
        <v>5</v>
      </c>
      <c r="K22" s="493"/>
      <c r="L22" s="493"/>
      <c r="M22" s="494"/>
      <c r="N22" s="209">
        <f t="shared" si="2"/>
        <v>3468.39</v>
      </c>
      <c r="O22" s="495">
        <v>2.2999999999999998</v>
      </c>
      <c r="P22" s="495">
        <v>0</v>
      </c>
      <c r="Q22" s="209">
        <f t="shared" si="3"/>
        <v>3470.69</v>
      </c>
      <c r="R22" s="534">
        <v>930</v>
      </c>
      <c r="S22" s="534"/>
      <c r="T22" s="212"/>
      <c r="U22" s="213">
        <f t="shared" si="0"/>
        <v>44944</v>
      </c>
      <c r="V22" s="36" t="s">
        <v>1181</v>
      </c>
      <c r="W22" s="467">
        <v>1839.95</v>
      </c>
      <c r="X22" s="37"/>
      <c r="Y22" s="499"/>
      <c r="Z22" s="36" t="s">
        <v>1182</v>
      </c>
      <c r="AA22" s="537">
        <v>404.89</v>
      </c>
      <c r="AB22" s="37" t="s">
        <v>1183</v>
      </c>
      <c r="AC22" s="467">
        <v>1906.4</v>
      </c>
      <c r="AD22" s="36"/>
      <c r="AE22" s="497"/>
      <c r="AF22" s="37" t="s">
        <v>1153</v>
      </c>
      <c r="AG22" s="467">
        <v>70</v>
      </c>
      <c r="AH22" s="497"/>
      <c r="AI22" s="497"/>
      <c r="AJ22" s="37"/>
      <c r="AK22" s="500"/>
      <c r="AL22" s="37"/>
      <c r="AM22" s="497"/>
      <c r="AN22" s="36"/>
      <c r="AO22" s="497"/>
      <c r="AP22" s="37" t="s">
        <v>1180</v>
      </c>
      <c r="AQ22" s="467">
        <v>87.5</v>
      </c>
      <c r="AR22" s="498"/>
      <c r="AS22" s="497"/>
      <c r="AT22" s="187">
        <f t="shared" si="4"/>
        <v>4308.74</v>
      </c>
    </row>
    <row r="23" spans="1:46" x14ac:dyDescent="0.25">
      <c r="A23" s="202">
        <f t="shared" si="1"/>
        <v>44945</v>
      </c>
      <c r="B23" s="489">
        <v>917.6</v>
      </c>
      <c r="C23" s="489"/>
      <c r="D23" s="534">
        <v>2736.56</v>
      </c>
      <c r="E23" s="490"/>
      <c r="F23" s="489"/>
      <c r="G23" s="491">
        <v>422</v>
      </c>
      <c r="H23" s="491">
        <v>204.3</v>
      </c>
      <c r="I23" s="535">
        <v>20</v>
      </c>
      <c r="J23" s="493">
        <v>1</v>
      </c>
      <c r="K23" s="493"/>
      <c r="L23" s="493"/>
      <c r="M23" s="494"/>
      <c r="N23" s="209">
        <f t="shared" si="2"/>
        <v>4300.46</v>
      </c>
      <c r="O23" s="495"/>
      <c r="P23" s="495">
        <v>0</v>
      </c>
      <c r="Q23" s="209">
        <f t="shared" si="3"/>
        <v>4300.46</v>
      </c>
      <c r="R23" s="534">
        <v>940</v>
      </c>
      <c r="S23" s="534"/>
      <c r="T23" s="470">
        <v>440</v>
      </c>
      <c r="U23" s="213">
        <f t="shared" si="0"/>
        <v>44945</v>
      </c>
      <c r="V23" s="36"/>
      <c r="W23" s="537">
        <v>94.48</v>
      </c>
      <c r="X23" s="37"/>
      <c r="Y23" s="499"/>
      <c r="Z23" s="36"/>
      <c r="AA23" s="497"/>
      <c r="AB23" s="37" t="s">
        <v>1184</v>
      </c>
      <c r="AC23" s="537">
        <v>3686.02</v>
      </c>
      <c r="AD23" s="36"/>
      <c r="AE23" s="497"/>
      <c r="AF23" s="37"/>
      <c r="AG23" s="497"/>
      <c r="AH23" s="497"/>
      <c r="AI23" s="497"/>
      <c r="AJ23" s="37" t="s">
        <v>1185</v>
      </c>
      <c r="AK23" s="467">
        <v>53.04</v>
      </c>
      <c r="AN23" s="36"/>
      <c r="AO23" s="497"/>
      <c r="AP23" s="37"/>
      <c r="AQ23" s="500"/>
      <c r="AR23" s="498"/>
      <c r="AS23" s="497"/>
      <c r="AT23" s="187">
        <f t="shared" si="4"/>
        <v>3833.54</v>
      </c>
    </row>
    <row r="24" spans="1:46" x14ac:dyDescent="0.25">
      <c r="A24" s="202">
        <f t="shared" si="1"/>
        <v>44946</v>
      </c>
      <c r="B24" s="489">
        <v>1368.85</v>
      </c>
      <c r="C24" s="489"/>
      <c r="D24" s="534">
        <v>2662.83</v>
      </c>
      <c r="E24" s="490"/>
      <c r="F24" s="489"/>
      <c r="G24" s="491">
        <v>840</v>
      </c>
      <c r="H24" s="491">
        <v>175.5</v>
      </c>
      <c r="I24" s="535">
        <v>70</v>
      </c>
      <c r="J24" s="493">
        <v>2</v>
      </c>
      <c r="K24" s="493"/>
      <c r="L24" s="493"/>
      <c r="M24" s="494"/>
      <c r="N24" s="209">
        <f t="shared" si="2"/>
        <v>5117.18</v>
      </c>
      <c r="O24" s="495">
        <v>2.2999999999999998</v>
      </c>
      <c r="P24" s="495">
        <v>0</v>
      </c>
      <c r="Q24" s="209">
        <f t="shared" si="3"/>
        <v>5119.4800000000005</v>
      </c>
      <c r="R24" s="534">
        <v>1360</v>
      </c>
      <c r="S24" s="534"/>
      <c r="T24" s="212"/>
      <c r="U24" s="213">
        <f t="shared" si="0"/>
        <v>44946</v>
      </c>
      <c r="V24" s="36"/>
      <c r="W24" s="500"/>
      <c r="X24" s="37" t="s">
        <v>1186</v>
      </c>
      <c r="Y24" s="539">
        <v>1446.37</v>
      </c>
      <c r="Z24" s="36"/>
      <c r="AA24" s="497"/>
      <c r="AB24" s="37"/>
      <c r="AC24" s="500"/>
      <c r="AD24" s="36"/>
      <c r="AE24" s="497"/>
      <c r="AF24" s="37" t="s">
        <v>1187</v>
      </c>
      <c r="AG24" s="537">
        <v>500</v>
      </c>
      <c r="AH24" s="497"/>
      <c r="AI24" s="467">
        <v>-3.6</v>
      </c>
      <c r="AJ24" s="37"/>
      <c r="AK24" s="497"/>
      <c r="AL24" s="37"/>
      <c r="AM24" s="497"/>
      <c r="AN24" s="36"/>
      <c r="AO24" s="497"/>
      <c r="AR24" s="498"/>
      <c r="AS24" s="497"/>
      <c r="AT24" s="187">
        <f t="shared" si="4"/>
        <v>1942.77</v>
      </c>
    </row>
    <row r="25" spans="1:46" x14ac:dyDescent="0.25">
      <c r="A25" s="202">
        <f t="shared" si="1"/>
        <v>44947</v>
      </c>
      <c r="B25" s="489">
        <v>694.78</v>
      </c>
      <c r="C25" s="489"/>
      <c r="D25" s="534">
        <v>3234.68</v>
      </c>
      <c r="E25" s="490"/>
      <c r="F25" s="489"/>
      <c r="G25" s="491">
        <v>398</v>
      </c>
      <c r="H25" s="491">
        <v>278.60000000000002</v>
      </c>
      <c r="I25" s="535">
        <v>320</v>
      </c>
      <c r="J25" s="493">
        <v>4</v>
      </c>
      <c r="K25" s="493"/>
      <c r="L25" s="493"/>
      <c r="M25" s="494"/>
      <c r="N25" s="209">
        <f t="shared" si="2"/>
        <v>4926.0600000000004</v>
      </c>
      <c r="O25" s="495">
        <v>3.3</v>
      </c>
      <c r="P25" s="495">
        <v>0</v>
      </c>
      <c r="Q25" s="209">
        <f t="shared" si="3"/>
        <v>4929.3600000000006</v>
      </c>
      <c r="R25" s="534">
        <v>690</v>
      </c>
      <c r="S25" s="534"/>
      <c r="T25" s="211"/>
      <c r="U25" s="213">
        <f t="shared" si="0"/>
        <v>44947</v>
      </c>
      <c r="V25" s="36"/>
      <c r="W25" s="497"/>
      <c r="X25" s="37" t="s">
        <v>1188</v>
      </c>
      <c r="Y25" s="539">
        <v>20.59</v>
      </c>
      <c r="Z25" s="36"/>
      <c r="AA25" s="497"/>
      <c r="AB25" s="37"/>
      <c r="AC25" s="497"/>
      <c r="AD25" s="36"/>
      <c r="AE25" s="497"/>
      <c r="AF25" s="37" t="s">
        <v>1189</v>
      </c>
      <c r="AG25" s="467">
        <v>200</v>
      </c>
      <c r="AH25" s="497"/>
      <c r="AI25" s="467">
        <v>-7.5</v>
      </c>
      <c r="AJ25" s="37" t="s">
        <v>1190</v>
      </c>
      <c r="AK25" s="537">
        <v>1638.26</v>
      </c>
      <c r="AL25" s="37"/>
      <c r="AM25" s="497"/>
      <c r="AN25" s="36"/>
      <c r="AO25" s="500"/>
      <c r="AP25" s="37"/>
      <c r="AQ25" s="497"/>
      <c r="AR25" s="498"/>
      <c r="AS25" s="497"/>
      <c r="AT25" s="187">
        <f t="shared" si="4"/>
        <v>1851.35</v>
      </c>
    </row>
    <row r="26" spans="1:46" x14ac:dyDescent="0.25">
      <c r="A26" s="202">
        <f t="shared" si="1"/>
        <v>44948</v>
      </c>
      <c r="B26" s="489">
        <v>1583.12</v>
      </c>
      <c r="C26" s="489"/>
      <c r="D26" s="534">
        <v>1089.8499999999999</v>
      </c>
      <c r="E26" s="490"/>
      <c r="F26" s="489"/>
      <c r="G26" s="491">
        <v>291</v>
      </c>
      <c r="H26" s="491">
        <v>127.4</v>
      </c>
      <c r="I26" s="535">
        <v>20</v>
      </c>
      <c r="J26" s="493">
        <v>1</v>
      </c>
      <c r="K26" s="493"/>
      <c r="L26" s="493"/>
      <c r="M26" s="494"/>
      <c r="N26" s="209">
        <f t="shared" si="2"/>
        <v>3111.37</v>
      </c>
      <c r="O26" s="495">
        <v>2.2999999999999998</v>
      </c>
      <c r="P26" s="495">
        <v>0</v>
      </c>
      <c r="Q26" s="209">
        <f t="shared" si="3"/>
        <v>3113.67</v>
      </c>
      <c r="R26" s="534">
        <v>1580</v>
      </c>
      <c r="S26" s="534"/>
      <c r="T26" s="212"/>
      <c r="U26" s="213">
        <f t="shared" si="0"/>
        <v>44948</v>
      </c>
      <c r="V26" s="36"/>
      <c r="W26" s="497"/>
      <c r="X26" s="37"/>
      <c r="Y26" s="499"/>
      <c r="Z26" s="36"/>
      <c r="AA26" s="497"/>
      <c r="AB26" s="37"/>
      <c r="AC26" s="497"/>
      <c r="AD26" s="36"/>
      <c r="AE26" s="497"/>
      <c r="AF26" s="37"/>
      <c r="AG26" s="497"/>
      <c r="AH26" s="497"/>
      <c r="AI26" s="467">
        <v>-6</v>
      </c>
      <c r="AJ26" s="37"/>
      <c r="AK26" s="497"/>
      <c r="AL26" s="37"/>
      <c r="AM26" s="497"/>
      <c r="AN26" s="36"/>
      <c r="AO26" s="497"/>
      <c r="AP26" s="37" t="s">
        <v>1191</v>
      </c>
      <c r="AQ26" s="497">
        <v>0</v>
      </c>
      <c r="AR26" s="498"/>
      <c r="AS26" s="497"/>
      <c r="AT26" s="187">
        <f t="shared" si="4"/>
        <v>-6</v>
      </c>
    </row>
    <row r="27" spans="1:46" x14ac:dyDescent="0.25">
      <c r="A27" s="202">
        <f t="shared" si="1"/>
        <v>44949</v>
      </c>
      <c r="B27" s="489">
        <v>885.18</v>
      </c>
      <c r="C27" s="489"/>
      <c r="D27" s="534">
        <v>2961.99</v>
      </c>
      <c r="E27" s="490"/>
      <c r="F27" s="489"/>
      <c r="G27" s="491">
        <v>406</v>
      </c>
      <c r="H27" s="491">
        <v>236.05</v>
      </c>
      <c r="I27" s="473">
        <v>90</v>
      </c>
      <c r="J27" s="493">
        <v>3</v>
      </c>
      <c r="K27" s="493"/>
      <c r="L27" s="493"/>
      <c r="M27" s="494"/>
      <c r="N27" s="209">
        <f t="shared" si="2"/>
        <v>4579.22</v>
      </c>
      <c r="O27" s="495">
        <v>4</v>
      </c>
      <c r="P27" s="495">
        <v>0</v>
      </c>
      <c r="Q27" s="209">
        <f t="shared" si="3"/>
        <v>4583.22</v>
      </c>
      <c r="R27" s="534">
        <v>880</v>
      </c>
      <c r="S27" s="534"/>
      <c r="T27" s="212"/>
      <c r="U27" s="213">
        <f t="shared" si="0"/>
        <v>44949</v>
      </c>
      <c r="V27" s="36"/>
      <c r="W27" s="497"/>
      <c r="X27" s="37"/>
      <c r="Y27" s="499"/>
      <c r="Z27" s="36"/>
      <c r="AA27" s="497"/>
      <c r="AB27" s="37"/>
      <c r="AC27" s="497"/>
      <c r="AD27" s="36"/>
      <c r="AE27" s="497"/>
      <c r="AF27" s="37"/>
      <c r="AG27" s="497"/>
      <c r="AH27" s="497"/>
      <c r="AI27" s="467">
        <v>-1.2</v>
      </c>
      <c r="AJ27" s="37"/>
      <c r="AK27" s="497"/>
      <c r="AL27" s="37"/>
      <c r="AM27" s="497"/>
      <c r="AN27" s="36" t="s">
        <v>1191</v>
      </c>
      <c r="AO27" s="467">
        <v>88</v>
      </c>
      <c r="AP27" s="37"/>
      <c r="AQ27" s="497"/>
      <c r="AR27" s="498"/>
      <c r="AS27" s="497"/>
      <c r="AT27" s="187">
        <f t="shared" si="4"/>
        <v>86.8</v>
      </c>
    </row>
    <row r="28" spans="1:46" x14ac:dyDescent="0.25">
      <c r="A28" s="202">
        <f t="shared" si="1"/>
        <v>44950</v>
      </c>
      <c r="B28" s="489">
        <v>1539.86</v>
      </c>
      <c r="C28" s="489"/>
      <c r="D28" s="534">
        <v>2258.94</v>
      </c>
      <c r="E28" s="490"/>
      <c r="F28" s="489"/>
      <c r="G28" s="491">
        <v>526</v>
      </c>
      <c r="H28" s="491">
        <v>87.5</v>
      </c>
      <c r="I28" s="535">
        <v>150</v>
      </c>
      <c r="J28" s="493">
        <v>2</v>
      </c>
      <c r="K28" s="493"/>
      <c r="L28" s="493"/>
      <c r="M28" s="494"/>
      <c r="N28" s="209">
        <f t="shared" si="2"/>
        <v>4562.3</v>
      </c>
      <c r="O28" s="495">
        <v>2.2999999999999998</v>
      </c>
      <c r="P28" s="495">
        <v>0</v>
      </c>
      <c r="Q28" s="209">
        <f t="shared" si="3"/>
        <v>4564.6000000000004</v>
      </c>
      <c r="R28" s="534">
        <v>1530</v>
      </c>
      <c r="S28" s="534"/>
      <c r="T28" s="212"/>
      <c r="U28" s="213">
        <f t="shared" si="0"/>
        <v>44950</v>
      </c>
      <c r="V28" s="36"/>
      <c r="W28" s="497"/>
      <c r="X28" s="37"/>
      <c r="Y28" s="499"/>
      <c r="Z28" s="36"/>
      <c r="AA28" s="497"/>
      <c r="AB28" s="37"/>
      <c r="AC28" s="497"/>
      <c r="AD28" s="36" t="s">
        <v>1192</v>
      </c>
      <c r="AE28" s="537">
        <v>37579.01</v>
      </c>
      <c r="AF28" s="37"/>
      <c r="AG28" s="497"/>
      <c r="AH28" s="497"/>
      <c r="AI28" s="467">
        <v>-6</v>
      </c>
      <c r="AJ28" s="37"/>
      <c r="AK28" s="497"/>
      <c r="AL28" s="37"/>
      <c r="AM28" s="497"/>
      <c r="AN28" s="36"/>
      <c r="AO28" s="497"/>
      <c r="AP28" s="37"/>
      <c r="AQ28" s="497"/>
      <c r="AR28" s="498"/>
      <c r="AS28" s="497"/>
      <c r="AT28" s="187">
        <f t="shared" si="4"/>
        <v>37573.01</v>
      </c>
    </row>
    <row r="29" spans="1:46" x14ac:dyDescent="0.25">
      <c r="A29" s="202">
        <f t="shared" si="1"/>
        <v>44951</v>
      </c>
      <c r="B29" s="489">
        <v>1273.9100000000001</v>
      </c>
      <c r="C29" s="489"/>
      <c r="D29" s="534">
        <v>2442.2800000000002</v>
      </c>
      <c r="E29" s="490"/>
      <c r="F29" s="489"/>
      <c r="G29" s="491">
        <v>190</v>
      </c>
      <c r="H29" s="491">
        <v>121.3</v>
      </c>
      <c r="I29" s="535">
        <v>240</v>
      </c>
      <c r="J29" s="493">
        <v>4</v>
      </c>
      <c r="K29" s="493"/>
      <c r="L29" s="493"/>
      <c r="M29" s="494"/>
      <c r="N29" s="209">
        <f t="shared" si="2"/>
        <v>4267.4900000000007</v>
      </c>
      <c r="O29" s="495">
        <v>2.2999999999999998</v>
      </c>
      <c r="P29" s="495">
        <v>0</v>
      </c>
      <c r="Q29" s="209">
        <f t="shared" si="3"/>
        <v>4269.7900000000009</v>
      </c>
      <c r="R29" s="534">
        <v>1270</v>
      </c>
      <c r="S29" s="534"/>
      <c r="T29" s="212"/>
      <c r="U29" s="213">
        <f t="shared" si="0"/>
        <v>44951</v>
      </c>
      <c r="V29" s="36" t="s">
        <v>1193</v>
      </c>
      <c r="W29" s="467">
        <v>665</v>
      </c>
      <c r="X29" s="37"/>
      <c r="Y29" s="499"/>
      <c r="Z29" s="36" t="s">
        <v>1194</v>
      </c>
      <c r="AA29" s="537">
        <v>399.81</v>
      </c>
      <c r="AB29" s="37" t="s">
        <v>1195</v>
      </c>
      <c r="AC29" s="467">
        <v>-127.4</v>
      </c>
      <c r="AD29" s="36" t="s">
        <v>1196</v>
      </c>
      <c r="AE29" s="537">
        <v>3653.02</v>
      </c>
      <c r="AF29" s="37"/>
      <c r="AG29" s="497"/>
      <c r="AH29" s="497"/>
      <c r="AI29" s="467">
        <v>-2.4</v>
      </c>
      <c r="AJ29" s="37"/>
      <c r="AK29" s="497"/>
      <c r="AL29" s="37"/>
      <c r="AM29" s="497"/>
      <c r="AN29" s="36"/>
      <c r="AO29" s="500"/>
      <c r="AP29" s="37"/>
      <c r="AQ29" s="500"/>
      <c r="AR29" s="498"/>
      <c r="AS29" s="497"/>
      <c r="AT29" s="187">
        <f t="shared" si="4"/>
        <v>4588.0300000000007</v>
      </c>
    </row>
    <row r="30" spans="1:46" x14ac:dyDescent="0.25">
      <c r="A30" s="202">
        <f t="shared" si="1"/>
        <v>44952</v>
      </c>
      <c r="B30" s="489">
        <v>1467.31</v>
      </c>
      <c r="C30" s="489"/>
      <c r="D30" s="534">
        <v>2566.86</v>
      </c>
      <c r="E30" s="490"/>
      <c r="F30" s="489"/>
      <c r="G30" s="491">
        <v>288</v>
      </c>
      <c r="H30" s="491">
        <v>235.5</v>
      </c>
      <c r="I30" s="535">
        <v>40</v>
      </c>
      <c r="J30" s="493">
        <v>2</v>
      </c>
      <c r="K30" s="493"/>
      <c r="L30" s="493"/>
      <c r="M30" s="494"/>
      <c r="N30" s="209">
        <f t="shared" si="2"/>
        <v>4597.67</v>
      </c>
      <c r="O30" s="495">
        <v>2.2999999999999998</v>
      </c>
      <c r="P30" s="495">
        <v>0</v>
      </c>
      <c r="Q30" s="209">
        <f t="shared" si="3"/>
        <v>4599.97</v>
      </c>
      <c r="R30" s="534">
        <v>1500</v>
      </c>
      <c r="S30" s="534"/>
      <c r="T30" s="212"/>
      <c r="U30" s="213">
        <f t="shared" si="0"/>
        <v>44952</v>
      </c>
      <c r="V30" s="36"/>
      <c r="W30" s="537">
        <v>51.76</v>
      </c>
      <c r="X30" s="37"/>
      <c r="Y30" s="499"/>
      <c r="Z30" s="36"/>
      <c r="AA30" s="497"/>
      <c r="AB30" s="37" t="s">
        <v>1197</v>
      </c>
      <c r="AC30" s="537">
        <v>2429.64</v>
      </c>
      <c r="AD30" s="36"/>
      <c r="AE30" s="500"/>
      <c r="AF30" s="37"/>
      <c r="AG30" s="500"/>
      <c r="AH30" s="497"/>
      <c r="AI30" s="497"/>
      <c r="AJ30" s="37"/>
      <c r="AK30" s="497"/>
      <c r="AL30" s="37" t="s">
        <v>1198</v>
      </c>
      <c r="AM30" s="467">
        <v>1323.36</v>
      </c>
      <c r="AN30" s="36"/>
      <c r="AO30" s="497"/>
      <c r="AP30" s="37"/>
      <c r="AQ30" s="497"/>
      <c r="AR30" s="498"/>
      <c r="AS30" s="497"/>
      <c r="AT30" s="187">
        <f t="shared" si="4"/>
        <v>3804.76</v>
      </c>
    </row>
    <row r="31" spans="1:46" x14ac:dyDescent="0.25">
      <c r="A31" s="202">
        <f t="shared" si="1"/>
        <v>44953</v>
      </c>
      <c r="B31" s="489">
        <v>1271.67</v>
      </c>
      <c r="C31" s="489"/>
      <c r="D31" s="534">
        <v>2602.2399999999998</v>
      </c>
      <c r="E31" s="490"/>
      <c r="F31" s="489"/>
      <c r="G31" s="491">
        <v>506</v>
      </c>
      <c r="H31" s="491">
        <v>206.8</v>
      </c>
      <c r="I31" s="535">
        <v>100</v>
      </c>
      <c r="J31" s="493">
        <v>3</v>
      </c>
      <c r="K31" s="493"/>
      <c r="L31" s="493"/>
      <c r="M31" s="494"/>
      <c r="N31" s="209">
        <f t="shared" si="2"/>
        <v>4686.71</v>
      </c>
      <c r="O31" s="495">
        <v>2.2999999999999998</v>
      </c>
      <c r="P31" s="495">
        <v>0</v>
      </c>
      <c r="Q31" s="209">
        <f t="shared" si="3"/>
        <v>4689.01</v>
      </c>
      <c r="R31" s="534">
        <v>1270</v>
      </c>
      <c r="S31" s="534"/>
      <c r="T31" s="470">
        <v>120</v>
      </c>
      <c r="U31" s="213">
        <f t="shared" si="0"/>
        <v>44953</v>
      </c>
      <c r="V31" s="36"/>
      <c r="W31" s="500"/>
      <c r="X31" s="37"/>
      <c r="Y31" s="499"/>
      <c r="Z31" s="36"/>
      <c r="AA31" s="497"/>
      <c r="AB31" s="37"/>
      <c r="AC31" s="500"/>
      <c r="AD31" s="36"/>
      <c r="AE31" s="497"/>
      <c r="AF31" s="37" t="s">
        <v>1199</v>
      </c>
      <c r="AG31" s="537">
        <v>200</v>
      </c>
      <c r="AH31" s="497"/>
      <c r="AI31" s="467">
        <v>-3.6</v>
      </c>
      <c r="AJ31" s="37"/>
      <c r="AK31" s="497"/>
      <c r="AL31" s="37"/>
      <c r="AM31" s="497"/>
      <c r="AN31" s="36"/>
      <c r="AO31" s="497"/>
      <c r="AP31" s="37"/>
      <c r="AQ31" s="500"/>
      <c r="AR31" s="498"/>
      <c r="AS31" s="497"/>
      <c r="AT31" s="187">
        <f t="shared" si="4"/>
        <v>196.4</v>
      </c>
    </row>
    <row r="32" spans="1:46" x14ac:dyDescent="0.25">
      <c r="A32" s="202">
        <f t="shared" si="1"/>
        <v>44954</v>
      </c>
      <c r="B32" s="489">
        <v>1338.38</v>
      </c>
      <c r="C32" s="489"/>
      <c r="D32" s="536">
        <v>2888.9</v>
      </c>
      <c r="E32" s="504"/>
      <c r="F32" s="489"/>
      <c r="G32" s="491">
        <v>352</v>
      </c>
      <c r="H32" s="491">
        <v>135.69999999999999</v>
      </c>
      <c r="I32" s="535">
        <v>170</v>
      </c>
      <c r="J32" s="493">
        <v>3</v>
      </c>
      <c r="K32" s="493"/>
      <c r="L32" s="493"/>
      <c r="M32" s="494"/>
      <c r="N32" s="209">
        <f t="shared" si="2"/>
        <v>4884.9800000000005</v>
      </c>
      <c r="O32" s="495">
        <v>3.3</v>
      </c>
      <c r="P32" s="495">
        <v>0</v>
      </c>
      <c r="Q32" s="209">
        <f t="shared" si="3"/>
        <v>4888.2800000000007</v>
      </c>
      <c r="R32" s="534">
        <v>1330</v>
      </c>
      <c r="S32" s="534"/>
      <c r="T32" s="212"/>
      <c r="U32" s="213">
        <f t="shared" si="0"/>
        <v>44954</v>
      </c>
      <c r="V32" s="36"/>
      <c r="W32" s="497"/>
      <c r="X32" s="37"/>
      <c r="Y32" s="499"/>
      <c r="Z32" s="36"/>
      <c r="AA32" s="497"/>
      <c r="AB32" s="37"/>
      <c r="AC32" s="497"/>
      <c r="AD32" s="36"/>
      <c r="AE32" s="497"/>
      <c r="AF32" s="37" t="s">
        <v>1200</v>
      </c>
      <c r="AG32" s="537">
        <v>375</v>
      </c>
      <c r="AH32" s="497"/>
      <c r="AI32" s="497"/>
      <c r="AJ32" s="37"/>
      <c r="AK32" s="497"/>
      <c r="AL32" s="37"/>
      <c r="AM32" s="497"/>
      <c r="AN32" s="36"/>
      <c r="AO32" s="497"/>
      <c r="AP32" s="37"/>
      <c r="AQ32" s="497"/>
      <c r="AR32" s="498"/>
      <c r="AS32" s="497"/>
      <c r="AT32" s="187">
        <f t="shared" si="4"/>
        <v>375</v>
      </c>
    </row>
    <row r="33" spans="1:65" x14ac:dyDescent="0.25">
      <c r="A33" s="202">
        <f t="shared" si="1"/>
        <v>44955</v>
      </c>
      <c r="B33" s="489">
        <v>1127.8499999999999</v>
      </c>
      <c r="C33" s="489"/>
      <c r="D33" s="534">
        <v>1429.08</v>
      </c>
      <c r="E33" s="490"/>
      <c r="F33" s="489"/>
      <c r="G33" s="491">
        <v>151</v>
      </c>
      <c r="H33" s="491">
        <v>158.80000000000001</v>
      </c>
      <c r="I33" s="492"/>
      <c r="J33" s="493"/>
      <c r="K33" s="493"/>
      <c r="L33" s="493"/>
      <c r="M33" s="494"/>
      <c r="N33" s="209">
        <f t="shared" si="2"/>
        <v>2866.73</v>
      </c>
      <c r="O33" s="495"/>
      <c r="P33" s="495">
        <v>0</v>
      </c>
      <c r="Q33" s="209">
        <f t="shared" si="3"/>
        <v>2866.73</v>
      </c>
      <c r="R33" s="534">
        <v>1120</v>
      </c>
      <c r="S33" s="534"/>
      <c r="T33" s="212"/>
      <c r="U33" s="213">
        <f t="shared" si="0"/>
        <v>44955</v>
      </c>
      <c r="V33" s="36"/>
      <c r="W33" s="497"/>
      <c r="X33" s="37"/>
      <c r="Y33" s="499"/>
      <c r="Z33" s="36"/>
      <c r="AA33" s="497"/>
      <c r="AB33" s="37"/>
      <c r="AC33" s="497"/>
      <c r="AD33" s="36"/>
      <c r="AE33" s="497"/>
      <c r="AF33" s="37"/>
      <c r="AG33" s="497"/>
      <c r="AH33" s="497"/>
      <c r="AI33" s="467">
        <v>-2.4</v>
      </c>
      <c r="AJ33" s="37"/>
      <c r="AK33" s="500"/>
      <c r="AL33" s="37"/>
      <c r="AM33" s="497"/>
      <c r="AN33" s="36"/>
      <c r="AO33" s="497"/>
      <c r="AP33" s="37"/>
      <c r="AQ33" s="497"/>
      <c r="AR33" s="498"/>
      <c r="AS33" s="497"/>
      <c r="AT33" s="187">
        <f t="shared" si="4"/>
        <v>-2.4</v>
      </c>
    </row>
    <row r="34" spans="1:65" x14ac:dyDescent="0.25">
      <c r="A34" s="202">
        <f t="shared" si="1"/>
        <v>44956</v>
      </c>
      <c r="B34" s="489">
        <v>1055.47</v>
      </c>
      <c r="C34" s="489"/>
      <c r="D34" s="534">
        <v>2778.6</v>
      </c>
      <c r="E34" s="490"/>
      <c r="F34" s="489"/>
      <c r="G34" s="491">
        <v>233</v>
      </c>
      <c r="H34" s="491">
        <v>392.5</v>
      </c>
      <c r="I34" s="535">
        <v>20</v>
      </c>
      <c r="J34" s="493">
        <v>1</v>
      </c>
      <c r="K34" s="493"/>
      <c r="L34" s="493"/>
      <c r="M34" s="494"/>
      <c r="N34" s="209">
        <f t="shared" si="2"/>
        <v>4479.57</v>
      </c>
      <c r="O34" s="495">
        <v>8.9</v>
      </c>
      <c r="P34" s="495">
        <v>0</v>
      </c>
      <c r="Q34" s="209">
        <f t="shared" si="3"/>
        <v>4488.4699999999993</v>
      </c>
      <c r="R34" s="534">
        <v>1050</v>
      </c>
      <c r="S34" s="534"/>
      <c r="T34" s="212"/>
      <c r="U34" s="213">
        <f t="shared" si="0"/>
        <v>44956</v>
      </c>
      <c r="V34" s="36"/>
      <c r="W34" s="497"/>
      <c r="X34" s="37" t="s">
        <v>1201</v>
      </c>
      <c r="Y34" s="539">
        <v>16.62</v>
      </c>
      <c r="Z34" s="36"/>
      <c r="AA34" s="497"/>
      <c r="AB34" s="37"/>
      <c r="AC34" s="497"/>
      <c r="AD34" s="36"/>
      <c r="AE34" s="497"/>
      <c r="AF34" s="37"/>
      <c r="AG34" s="497"/>
      <c r="AH34" s="497"/>
      <c r="AI34" s="467">
        <v>-2.4</v>
      </c>
      <c r="AJ34" s="37"/>
      <c r="AK34" s="497"/>
      <c r="AL34" s="37"/>
      <c r="AM34" s="497"/>
      <c r="AN34" s="36" t="s">
        <v>1202</v>
      </c>
      <c r="AO34" s="467">
        <v>139.91999999999999</v>
      </c>
      <c r="AP34" s="37"/>
      <c r="AQ34" s="497"/>
      <c r="AR34" s="498"/>
      <c r="AS34" s="497"/>
      <c r="AT34" s="187">
        <f t="shared" si="4"/>
        <v>154.13999999999999</v>
      </c>
    </row>
    <row r="35" spans="1:65" x14ac:dyDescent="0.25">
      <c r="A35" s="202">
        <f t="shared" si="1"/>
        <v>44957</v>
      </c>
      <c r="B35" s="489">
        <v>1619.96</v>
      </c>
      <c r="C35" s="489"/>
      <c r="D35" s="534">
        <v>2982.77</v>
      </c>
      <c r="E35" s="490"/>
      <c r="F35" s="489"/>
      <c r="G35" s="491">
        <v>245</v>
      </c>
      <c r="H35" s="491">
        <v>112.9</v>
      </c>
      <c r="I35" s="492"/>
      <c r="J35" s="493"/>
      <c r="K35" s="493"/>
      <c r="L35" s="493"/>
      <c r="M35" s="494"/>
      <c r="N35" s="209">
        <f t="shared" si="2"/>
        <v>4960.6299999999992</v>
      </c>
      <c r="O35" s="495">
        <v>2.2999999999999998</v>
      </c>
      <c r="P35" s="495">
        <v>0</v>
      </c>
      <c r="Q35" s="209">
        <f t="shared" si="3"/>
        <v>4962.9299999999994</v>
      </c>
      <c r="R35" s="534">
        <v>1610</v>
      </c>
      <c r="S35" s="534"/>
      <c r="T35" s="212"/>
      <c r="U35" s="213">
        <f t="shared" si="0"/>
        <v>44957</v>
      </c>
      <c r="V35" s="36"/>
      <c r="W35" s="497"/>
      <c r="X35" s="37" t="s">
        <v>1203</v>
      </c>
      <c r="Y35" s="471">
        <v>678.27</v>
      </c>
      <c r="Z35" s="36"/>
      <c r="AA35" s="497"/>
      <c r="AB35" s="37"/>
      <c r="AC35" s="497"/>
      <c r="AD35" s="36"/>
      <c r="AE35" s="497"/>
      <c r="AF35" s="37"/>
      <c r="AG35" s="497"/>
      <c r="AH35" s="497"/>
      <c r="AI35" s="497"/>
      <c r="AJ35" s="37" t="s">
        <v>1204</v>
      </c>
      <c r="AK35" s="537">
        <v>41.4</v>
      </c>
      <c r="AL35" s="37" t="s">
        <v>1205</v>
      </c>
      <c r="AM35" s="537">
        <v>531.6</v>
      </c>
      <c r="AN35" s="36" t="s">
        <v>462</v>
      </c>
      <c r="AO35" s="537">
        <v>1416.28</v>
      </c>
      <c r="AP35" s="37" t="s">
        <v>1206</v>
      </c>
      <c r="AQ35" s="537" t="s">
        <v>1207</v>
      </c>
      <c r="AR35" s="498"/>
      <c r="AS35" s="497"/>
      <c r="AT35" s="187" t="e">
        <f t="shared" si="4"/>
        <v>#VALUE!</v>
      </c>
    </row>
    <row r="36" spans="1:65" s="2" customFormat="1" x14ac:dyDescent="0.25">
      <c r="A36" s="172"/>
      <c r="B36" s="224">
        <f t="shared" ref="B36:L36" si="5">SUM(B5:B35)</f>
        <v>36043.46</v>
      </c>
      <c r="C36" s="128">
        <f t="shared" si="5"/>
        <v>21</v>
      </c>
      <c r="D36" s="224">
        <f t="shared" si="5"/>
        <v>75600.009999999995</v>
      </c>
      <c r="E36" s="224">
        <f t="shared" si="5"/>
        <v>0</v>
      </c>
      <c r="F36" s="128">
        <f t="shared" si="5"/>
        <v>0</v>
      </c>
      <c r="G36" s="224">
        <f t="shared" si="5"/>
        <v>12973</v>
      </c>
      <c r="H36" s="224">
        <f t="shared" si="5"/>
        <v>7579</v>
      </c>
      <c r="I36" s="224">
        <f t="shared" si="5"/>
        <v>3890</v>
      </c>
      <c r="J36" s="12">
        <f t="shared" si="5"/>
        <v>81</v>
      </c>
      <c r="K36" s="128">
        <f t="shared" si="5"/>
        <v>0</v>
      </c>
      <c r="L36" s="128">
        <f t="shared" si="5"/>
        <v>0</v>
      </c>
      <c r="M36" s="128"/>
      <c r="N36" s="224">
        <f>SUM(N5:N35)</f>
        <v>136106.47</v>
      </c>
      <c r="O36" s="224">
        <f>SUM(O5:O35)</f>
        <v>198.00000000000011</v>
      </c>
      <c r="P36" s="128">
        <f>SUM(P5:P35)</f>
        <v>116.1</v>
      </c>
      <c r="Q36" s="224">
        <f>SUM(Q5:Q35)</f>
        <v>136188.37</v>
      </c>
      <c r="R36" s="140">
        <f>SUM(R5:R35)</f>
        <v>36010</v>
      </c>
      <c r="S36" s="140"/>
      <c r="T36" s="128">
        <f>SUM(T5:T35)</f>
        <v>560</v>
      </c>
      <c r="U36" s="225"/>
      <c r="V36" s="128"/>
      <c r="W36" s="128">
        <f>SUM(W5:W35)</f>
        <v>4297.130000000001</v>
      </c>
      <c r="X36" s="128"/>
      <c r="Y36" s="226">
        <f>SUM(Y5:Y35)</f>
        <v>2642.0499999999997</v>
      </c>
      <c r="Z36" s="128"/>
      <c r="AA36" s="128">
        <f>SUM(AA5:AA35)</f>
        <v>1503.19</v>
      </c>
      <c r="AB36" s="128"/>
      <c r="AC36" s="128">
        <f>SUM(AC6:AC34)</f>
        <v>16919.09</v>
      </c>
      <c r="AD36" s="128"/>
      <c r="AE36" s="128">
        <f>SUM(AE5:AE35)</f>
        <v>71230.3</v>
      </c>
      <c r="AF36" s="128"/>
      <c r="AG36" s="128">
        <f>SUM(AG5:AG35)</f>
        <v>4832.6100000000006</v>
      </c>
      <c r="AH36" s="128"/>
      <c r="AI36" s="128"/>
      <c r="AJ36" s="128"/>
      <c r="AK36" s="128">
        <f>SUM(AK5:AK35)</f>
        <v>2955.07</v>
      </c>
      <c r="AL36" s="71"/>
      <c r="AM36" s="128">
        <f>SUM(AM5:AM35)</f>
        <v>3044.06</v>
      </c>
      <c r="AN36" s="128"/>
      <c r="AO36" s="128">
        <f>SUM(AO5:AO35)</f>
        <v>2076.69</v>
      </c>
      <c r="AP36" s="128"/>
      <c r="AQ36" s="128">
        <f>SUM(AQ5:AQ35)</f>
        <v>3199.52</v>
      </c>
      <c r="AR36" s="128"/>
      <c r="AS36" s="128">
        <f>SUM(AS5:AS35)</f>
        <v>213.86</v>
      </c>
      <c r="AT36" s="128" t="e">
        <f>SUM(AT5:AT35)</f>
        <v>#VALUE!</v>
      </c>
      <c r="AU36" s="71"/>
      <c r="AV36" s="71"/>
      <c r="AW36" s="71"/>
      <c r="AX36" s="71"/>
      <c r="AY36" s="71"/>
      <c r="AZ36" s="71"/>
      <c r="BA36" s="71"/>
      <c r="BB36" s="71"/>
      <c r="BC36" s="71"/>
      <c r="BD36" s="71"/>
      <c r="BE36" s="71"/>
      <c r="BF36" s="71"/>
      <c r="BG36" s="71"/>
      <c r="BH36" s="71"/>
      <c r="BI36" s="71"/>
      <c r="BJ36" s="71"/>
      <c r="BK36" s="71"/>
      <c r="BL36" s="71"/>
      <c r="BM36" s="71"/>
    </row>
    <row r="37" spans="1:65" x14ac:dyDescent="0.25">
      <c r="N37" s="128"/>
      <c r="Q37" s="130"/>
    </row>
    <row r="38" spans="1:65" x14ac:dyDescent="0.25">
      <c r="C38" s="131"/>
      <c r="F38" s="131"/>
      <c r="I38" s="132"/>
      <c r="N38" s="128"/>
    </row>
    <row r="39" spans="1:65" x14ac:dyDescent="0.25">
      <c r="I39" s="132"/>
      <c r="N39" s="128"/>
      <c r="AP39" s="77" t="s">
        <v>35</v>
      </c>
    </row>
    <row r="41" spans="1:65" ht="16.149999999999999" customHeight="1" thickBot="1" x14ac:dyDescent="0.3">
      <c r="A41" s="575" t="s">
        <v>54</v>
      </c>
      <c r="B41" s="563"/>
      <c r="C41" s="563"/>
      <c r="D41" s="563"/>
      <c r="E41" s="563"/>
      <c r="F41" s="563"/>
      <c r="G41" s="563"/>
      <c r="H41" s="563"/>
      <c r="I41" s="563"/>
      <c r="J41" s="564"/>
      <c r="K41" s="564"/>
      <c r="L41" s="564"/>
      <c r="M41" s="80"/>
      <c r="N41" s="79"/>
      <c r="O41" s="565"/>
      <c r="P41" s="560"/>
      <c r="Q41" s="560"/>
      <c r="R41" s="560"/>
      <c r="S41" s="560"/>
      <c r="T41" s="560"/>
      <c r="V41" s="559" t="str">
        <f>A41</f>
        <v>FEVRIER</v>
      </c>
      <c r="W41" s="560"/>
      <c r="X41" s="560"/>
      <c r="Y41" s="560"/>
      <c r="Z41" s="560"/>
      <c r="AA41" s="560"/>
      <c r="AB41" s="560"/>
      <c r="AC41" s="559" t="str">
        <f>A41</f>
        <v>FEVRIER</v>
      </c>
      <c r="AD41" s="560"/>
      <c r="AE41" s="560"/>
      <c r="AF41" s="560"/>
      <c r="AG41" s="560"/>
      <c r="AH41" s="560"/>
      <c r="AI41" s="560"/>
      <c r="AJ41" s="560"/>
      <c r="AK41" s="560"/>
      <c r="AL41" s="559" t="str">
        <f>A41</f>
        <v>FEVRIER</v>
      </c>
      <c r="AM41" s="560"/>
      <c r="AN41" s="560"/>
      <c r="AO41" s="560"/>
      <c r="AP41" s="560"/>
      <c r="AQ41" s="560"/>
      <c r="AR41" s="560"/>
    </row>
    <row r="42" spans="1:65" ht="16.149999999999999" customHeight="1" thickBot="1" x14ac:dyDescent="0.3">
      <c r="A42" s="175"/>
      <c r="B42" s="81"/>
      <c r="C42" s="81"/>
      <c r="D42" s="81"/>
      <c r="E42" s="81"/>
      <c r="F42" s="81"/>
      <c r="G42" s="81"/>
      <c r="H42" s="81"/>
      <c r="I42" s="554"/>
      <c r="J42" s="554"/>
      <c r="K42" s="554"/>
      <c r="L42" s="554"/>
      <c r="M42" s="133"/>
      <c r="N42" s="134"/>
      <c r="O42" s="135"/>
      <c r="P42" s="134"/>
      <c r="Q42" s="134"/>
      <c r="R42" s="553" t="s">
        <v>2</v>
      </c>
      <c r="S42" s="554"/>
      <c r="T42" s="554"/>
      <c r="U42" s="227"/>
      <c r="V42" s="551" t="str">
        <f>V3</f>
        <v>Agedi</v>
      </c>
      <c r="W42" s="552"/>
      <c r="X42" s="551" t="str">
        <f>X3</f>
        <v>Saf</v>
      </c>
      <c r="Y42" s="552"/>
      <c r="Z42" s="551" t="str">
        <f>Z3</f>
        <v>Midi Libre</v>
      </c>
      <c r="AA42" s="552"/>
      <c r="AB42" s="551" t="str">
        <f>AB3</f>
        <v>Loto</v>
      </c>
      <c r="AC42" s="552"/>
      <c r="AD42" s="551" t="str">
        <f>AD3</f>
        <v>Altadis</v>
      </c>
      <c r="AE42" s="552"/>
      <c r="AF42" s="551" t="str">
        <f>AF3</f>
        <v>Crédit agricole</v>
      </c>
      <c r="AG42" s="552"/>
      <c r="AH42" s="555" t="s">
        <v>53</v>
      </c>
      <c r="AI42" s="556"/>
      <c r="AJ42" s="551" t="s">
        <v>11</v>
      </c>
      <c r="AK42" s="552"/>
      <c r="AL42" s="551" t="str">
        <f>AL3</f>
        <v>Poste TCN TF PVA</v>
      </c>
      <c r="AM42" s="552"/>
      <c r="AN42" s="551" t="str">
        <f>AN3</f>
        <v>GSA/NVX FR</v>
      </c>
      <c r="AO42" s="552"/>
      <c r="AP42" s="551" t="str">
        <f>AP3</f>
        <v>Charge</v>
      </c>
      <c r="AQ42" s="552"/>
      <c r="AR42" s="551" t="str">
        <f>AR3</f>
        <v>Divers</v>
      </c>
      <c r="AS42" s="552"/>
      <c r="AT42" s="83" t="s">
        <v>16</v>
      </c>
    </row>
    <row r="43" spans="1:65" x14ac:dyDescent="0.25">
      <c r="A43" s="228"/>
      <c r="B43" s="178" t="s">
        <v>17</v>
      </c>
      <c r="C43" s="178" t="s">
        <v>18</v>
      </c>
      <c r="D43" s="178" t="s">
        <v>19</v>
      </c>
      <c r="E43" s="178" t="s">
        <v>20</v>
      </c>
      <c r="F43" s="178" t="s">
        <v>21</v>
      </c>
      <c r="G43" s="178" t="s">
        <v>22</v>
      </c>
      <c r="H43" s="178" t="s">
        <v>23</v>
      </c>
      <c r="I43" s="569" t="s">
        <v>24</v>
      </c>
      <c r="J43" s="570"/>
      <c r="K43" s="178" t="s">
        <v>25</v>
      </c>
      <c r="L43" s="178" t="s">
        <v>26</v>
      </c>
      <c r="M43" s="180" t="s">
        <v>27</v>
      </c>
      <c r="N43" s="178" t="s">
        <v>28</v>
      </c>
      <c r="O43" s="178" t="s">
        <v>29</v>
      </c>
      <c r="P43" s="178" t="s">
        <v>30</v>
      </c>
      <c r="Q43" s="178" t="s">
        <v>16</v>
      </c>
      <c r="R43" s="178" t="s">
        <v>1151</v>
      </c>
      <c r="S43" s="178" t="s">
        <v>1152</v>
      </c>
      <c r="T43" s="178" t="s">
        <v>33</v>
      </c>
      <c r="U43" s="181"/>
      <c r="V43" s="182" t="s">
        <v>34</v>
      </c>
      <c r="W43" s="183"/>
      <c r="X43" s="184" t="s">
        <v>34</v>
      </c>
      <c r="Y43" s="229"/>
      <c r="Z43" s="184" t="s">
        <v>34</v>
      </c>
      <c r="AA43" s="180"/>
      <c r="AB43" s="184" t="s">
        <v>34</v>
      </c>
      <c r="AC43" s="180"/>
      <c r="AD43" s="184" t="s">
        <v>34</v>
      </c>
      <c r="AE43" s="180"/>
      <c r="AF43" s="184" t="s">
        <v>34</v>
      </c>
      <c r="AG43" s="180"/>
      <c r="AH43" s="184"/>
      <c r="AI43" s="183"/>
      <c r="AJ43" s="184" t="s">
        <v>34</v>
      </c>
      <c r="AK43" s="180"/>
      <c r="AL43" s="186" t="s">
        <v>34</v>
      </c>
      <c r="AM43" s="183"/>
      <c r="AN43" s="184" t="s">
        <v>34</v>
      </c>
      <c r="AO43" s="183"/>
      <c r="AP43" s="184" t="s">
        <v>34</v>
      </c>
      <c r="AQ43" s="183"/>
      <c r="AR43" s="184" t="s">
        <v>34</v>
      </c>
      <c r="AS43" s="183"/>
      <c r="AT43" s="187"/>
    </row>
    <row r="44" spans="1:65" x14ac:dyDescent="0.25">
      <c r="A44" s="230">
        <f>A35+1</f>
        <v>44958</v>
      </c>
      <c r="B44" s="489">
        <v>1335.34</v>
      </c>
      <c r="C44" s="489"/>
      <c r="D44" s="534">
        <v>2666.41</v>
      </c>
      <c r="E44" s="490"/>
      <c r="F44" s="489"/>
      <c r="G44" s="491">
        <v>411</v>
      </c>
      <c r="H44" s="491">
        <v>357.45</v>
      </c>
      <c r="I44" s="535">
        <v>80</v>
      </c>
      <c r="J44" s="493">
        <v>2</v>
      </c>
      <c r="K44" s="493"/>
      <c r="L44" s="493"/>
      <c r="M44" s="494"/>
      <c r="N44" s="209">
        <f t="shared" ref="N44:N71" si="6">B44+C44+D44+F44+G44+H44+I44+K44-L44+M44+E44</f>
        <v>4850.2</v>
      </c>
      <c r="O44" s="489">
        <v>2.2999999999999998</v>
      </c>
      <c r="P44" s="489">
        <v>0</v>
      </c>
      <c r="Q44" s="209">
        <f t="shared" ref="Q44:Q71" si="7">N44+O44-P44</f>
        <v>4852.5</v>
      </c>
      <c r="R44" s="534">
        <v>1330</v>
      </c>
      <c r="S44" s="534"/>
      <c r="T44" s="212"/>
      <c r="U44" s="213">
        <f t="shared" ref="U44:U71" si="8">A44</f>
        <v>44958</v>
      </c>
      <c r="V44" s="36" t="s">
        <v>1208</v>
      </c>
      <c r="W44" s="467">
        <v>853.23</v>
      </c>
      <c r="X44" s="37"/>
      <c r="Y44" s="499"/>
      <c r="Z44" s="36" t="s">
        <v>1209</v>
      </c>
      <c r="AA44" s="467">
        <v>408.93</v>
      </c>
      <c r="AB44" s="37" t="s">
        <v>1210</v>
      </c>
      <c r="AC44" s="467">
        <v>1553</v>
      </c>
      <c r="AD44" s="37" t="s">
        <v>1211</v>
      </c>
      <c r="AE44" s="467">
        <v>33511.339999999997</v>
      </c>
      <c r="AF44" s="37" t="s">
        <v>1212</v>
      </c>
      <c r="AG44" s="467">
        <v>1.45</v>
      </c>
      <c r="AH44" s="501"/>
      <c r="AI44" s="467">
        <v>-7.2</v>
      </c>
      <c r="AJ44" s="36" t="s">
        <v>1154</v>
      </c>
      <c r="AK44" s="537">
        <v>1110.95</v>
      </c>
      <c r="AL44" s="37"/>
      <c r="AM44" s="497"/>
      <c r="AN44" s="37"/>
      <c r="AO44" s="497"/>
      <c r="AP44" s="37" t="s">
        <v>276</v>
      </c>
      <c r="AQ44" s="537">
        <v>2250</v>
      </c>
      <c r="AR44" s="37"/>
      <c r="AS44" s="497"/>
      <c r="AT44" s="187">
        <f t="shared" ref="AT44:AT51" si="9">W44+Y44+AA44+AC44+AE44+AG44+AK44+AM44+AO44+AQ44+AS44+AI44</f>
        <v>39681.699999999997</v>
      </c>
    </row>
    <row r="45" spans="1:65" x14ac:dyDescent="0.25">
      <c r="A45" s="230">
        <f t="shared" ref="A45:A71" si="10">A44+1</f>
        <v>44959</v>
      </c>
      <c r="B45" s="489">
        <v>1285.8699999999999</v>
      </c>
      <c r="C45" s="489"/>
      <c r="D45" s="534">
        <v>2627.07</v>
      </c>
      <c r="E45" s="490"/>
      <c r="F45" s="489"/>
      <c r="G45" s="491">
        <v>498</v>
      </c>
      <c r="H45" s="491">
        <v>398.25</v>
      </c>
      <c r="I45" s="535">
        <v>130</v>
      </c>
      <c r="J45" s="493">
        <v>3</v>
      </c>
      <c r="K45" s="493"/>
      <c r="L45" s="493"/>
      <c r="M45" s="494"/>
      <c r="N45" s="209">
        <f t="shared" si="6"/>
        <v>4939.1900000000005</v>
      </c>
      <c r="O45" s="489">
        <v>2.2999999999999998</v>
      </c>
      <c r="P45" s="489">
        <v>0</v>
      </c>
      <c r="Q45" s="209">
        <f t="shared" si="7"/>
        <v>4941.4900000000007</v>
      </c>
      <c r="R45" s="534">
        <v>1330</v>
      </c>
      <c r="S45" s="534"/>
      <c r="T45" s="212"/>
      <c r="U45" s="213">
        <f t="shared" si="8"/>
        <v>44959</v>
      </c>
      <c r="V45" s="36"/>
      <c r="W45" s="537">
        <v>175</v>
      </c>
      <c r="X45" s="37"/>
      <c r="Y45" s="499"/>
      <c r="Z45" s="36"/>
      <c r="AA45" s="500"/>
      <c r="AB45" s="37" t="s">
        <v>1213</v>
      </c>
      <c r="AC45" s="537">
        <v>3112.94</v>
      </c>
      <c r="AD45" s="37"/>
      <c r="AE45" s="497"/>
      <c r="AF45" s="37" t="s">
        <v>1212</v>
      </c>
      <c r="AG45" s="467">
        <v>232.53</v>
      </c>
      <c r="AH45" s="497"/>
      <c r="AI45" s="467">
        <v>-1.2</v>
      </c>
      <c r="AJ45" s="36"/>
      <c r="AK45" s="497"/>
      <c r="AL45" s="37"/>
      <c r="AM45" s="497"/>
      <c r="AN45" s="37"/>
      <c r="AO45" s="497"/>
      <c r="AP45" s="37" t="s">
        <v>1214</v>
      </c>
      <c r="AQ45" s="467">
        <v>30.96</v>
      </c>
      <c r="AR45" s="37"/>
      <c r="AS45" s="497"/>
      <c r="AT45" s="187">
        <f t="shared" si="9"/>
        <v>3550.2300000000005</v>
      </c>
    </row>
    <row r="46" spans="1:65" x14ac:dyDescent="0.25">
      <c r="A46" s="230">
        <f t="shared" si="10"/>
        <v>44960</v>
      </c>
      <c r="B46" s="489">
        <v>1542.75</v>
      </c>
      <c r="C46" s="489"/>
      <c r="D46" s="534">
        <v>3526.92</v>
      </c>
      <c r="E46" s="490"/>
      <c r="F46" s="489"/>
      <c r="G46" s="491">
        <v>215</v>
      </c>
      <c r="H46" s="491">
        <v>317.8</v>
      </c>
      <c r="I46" s="535">
        <v>170</v>
      </c>
      <c r="J46" s="493">
        <v>3</v>
      </c>
      <c r="K46" s="493"/>
      <c r="L46" s="493"/>
      <c r="M46" s="494"/>
      <c r="N46" s="209">
        <f t="shared" si="6"/>
        <v>5772.47</v>
      </c>
      <c r="O46" s="489">
        <v>2.2999999999999998</v>
      </c>
      <c r="P46" s="489">
        <v>0</v>
      </c>
      <c r="Q46" s="209">
        <f t="shared" si="7"/>
        <v>5774.77</v>
      </c>
      <c r="R46" s="534">
        <v>1540</v>
      </c>
      <c r="S46" s="534"/>
      <c r="T46" s="212"/>
      <c r="U46" s="213">
        <f t="shared" si="8"/>
        <v>44960</v>
      </c>
      <c r="V46" s="36"/>
      <c r="W46" s="500"/>
      <c r="X46" s="37"/>
      <c r="Y46" s="499"/>
      <c r="Z46" s="36"/>
      <c r="AA46" s="497"/>
      <c r="AB46" s="37"/>
      <c r="AC46" s="500"/>
      <c r="AD46" s="37"/>
      <c r="AE46" s="497"/>
      <c r="AF46" s="37" t="s">
        <v>1212</v>
      </c>
      <c r="AG46" s="537">
        <v>39.75</v>
      </c>
      <c r="AH46" s="497"/>
      <c r="AI46" s="497"/>
      <c r="AJ46" s="36"/>
      <c r="AK46" s="497"/>
      <c r="AL46" s="37"/>
      <c r="AM46" s="500"/>
      <c r="AN46" s="37"/>
      <c r="AO46" s="497"/>
      <c r="AP46" s="37" t="s">
        <v>1215</v>
      </c>
      <c r="AQ46" s="537">
        <v>420</v>
      </c>
      <c r="AR46" s="37"/>
      <c r="AS46" s="497"/>
      <c r="AT46" s="187">
        <f t="shared" si="9"/>
        <v>459.75</v>
      </c>
    </row>
    <row r="47" spans="1:65" x14ac:dyDescent="0.25">
      <c r="A47" s="230">
        <f t="shared" si="10"/>
        <v>44961</v>
      </c>
      <c r="B47" s="489">
        <v>1607.72</v>
      </c>
      <c r="C47" s="489"/>
      <c r="D47" s="534">
        <v>2745.97</v>
      </c>
      <c r="E47" s="490"/>
      <c r="F47" s="489"/>
      <c r="G47" s="491">
        <v>479</v>
      </c>
      <c r="H47" s="491">
        <v>172.55</v>
      </c>
      <c r="I47" s="535">
        <v>220</v>
      </c>
      <c r="J47" s="493">
        <v>4</v>
      </c>
      <c r="K47" s="493"/>
      <c r="L47" s="493"/>
      <c r="M47" s="494"/>
      <c r="N47" s="209">
        <f t="shared" si="6"/>
        <v>5225.24</v>
      </c>
      <c r="O47" s="489"/>
      <c r="P47" s="489">
        <v>0</v>
      </c>
      <c r="Q47" s="209">
        <f t="shared" si="7"/>
        <v>5225.24</v>
      </c>
      <c r="R47" s="534">
        <v>1600</v>
      </c>
      <c r="S47" s="534"/>
      <c r="T47" s="211"/>
      <c r="U47" s="213">
        <f t="shared" si="8"/>
        <v>44961</v>
      </c>
      <c r="V47" s="36"/>
      <c r="W47" s="497"/>
      <c r="X47" s="37"/>
      <c r="Y47" s="499"/>
      <c r="Z47" s="36"/>
      <c r="AA47" s="500"/>
      <c r="AB47" s="37"/>
      <c r="AC47" s="497"/>
      <c r="AD47" s="37"/>
      <c r="AE47" s="497"/>
      <c r="AF47" s="37" t="s">
        <v>1212</v>
      </c>
      <c r="AG47" s="467">
        <v>70</v>
      </c>
      <c r="AH47" s="497"/>
      <c r="AI47" s="467">
        <v>-4.8</v>
      </c>
      <c r="AJ47" s="36"/>
      <c r="AK47" s="500"/>
      <c r="AL47" s="37"/>
      <c r="AM47" s="497"/>
      <c r="AN47" s="37"/>
      <c r="AO47" s="500"/>
      <c r="AP47" s="37" t="s">
        <v>1159</v>
      </c>
      <c r="AQ47" s="537">
        <v>172.33</v>
      </c>
      <c r="AR47" s="37"/>
      <c r="AS47" s="497"/>
      <c r="AT47" s="187">
        <f t="shared" si="9"/>
        <v>237.53</v>
      </c>
    </row>
    <row r="48" spans="1:65" x14ac:dyDescent="0.25">
      <c r="A48" s="230">
        <f t="shared" si="10"/>
        <v>44962</v>
      </c>
      <c r="B48" s="489">
        <v>626.26</v>
      </c>
      <c r="C48" s="489"/>
      <c r="D48" s="534">
        <v>1447.15</v>
      </c>
      <c r="E48" s="490"/>
      <c r="F48" s="489"/>
      <c r="G48" s="491">
        <v>167</v>
      </c>
      <c r="H48" s="491">
        <v>159.5</v>
      </c>
      <c r="I48" s="535">
        <v>170</v>
      </c>
      <c r="J48" s="493">
        <v>3</v>
      </c>
      <c r="K48" s="493"/>
      <c r="L48" s="493"/>
      <c r="M48" s="494"/>
      <c r="N48" s="209">
        <f t="shared" si="6"/>
        <v>2569.91</v>
      </c>
      <c r="O48" s="489"/>
      <c r="P48" s="489">
        <v>0</v>
      </c>
      <c r="Q48" s="209">
        <f t="shared" si="7"/>
        <v>2569.91</v>
      </c>
      <c r="R48" s="534">
        <v>620</v>
      </c>
      <c r="S48" s="534"/>
      <c r="T48" s="212"/>
      <c r="U48" s="213">
        <f t="shared" si="8"/>
        <v>44962</v>
      </c>
      <c r="V48" s="36"/>
      <c r="W48" s="500"/>
      <c r="X48" s="37"/>
      <c r="Y48" s="499"/>
      <c r="Z48" s="36"/>
      <c r="AA48" s="497"/>
      <c r="AB48" s="37"/>
      <c r="AC48" s="497"/>
      <c r="AD48" s="37"/>
      <c r="AE48" s="497"/>
      <c r="AF48" s="37"/>
      <c r="AG48" s="500"/>
      <c r="AH48" s="497"/>
      <c r="AI48" s="467">
        <v>-1.2</v>
      </c>
      <c r="AJ48" s="36"/>
      <c r="AK48" s="497"/>
      <c r="AL48" s="37"/>
      <c r="AM48" s="497"/>
      <c r="AN48" s="37"/>
      <c r="AO48" s="497"/>
      <c r="AP48" s="37"/>
      <c r="AQ48" s="497"/>
      <c r="AR48" s="37"/>
      <c r="AS48" s="497"/>
      <c r="AT48" s="187">
        <f t="shared" si="9"/>
        <v>-1.2</v>
      </c>
    </row>
    <row r="49" spans="1:46" x14ac:dyDescent="0.25">
      <c r="A49" s="230">
        <f t="shared" si="10"/>
        <v>44963</v>
      </c>
      <c r="B49" s="489">
        <v>1438.52</v>
      </c>
      <c r="C49" s="489"/>
      <c r="D49" s="534">
        <v>3145.48</v>
      </c>
      <c r="E49" s="490"/>
      <c r="F49" s="489"/>
      <c r="G49" s="491">
        <v>451</v>
      </c>
      <c r="H49" s="491">
        <v>203.6</v>
      </c>
      <c r="I49" s="535">
        <v>40</v>
      </c>
      <c r="J49" s="493">
        <v>2</v>
      </c>
      <c r="K49" s="493"/>
      <c r="L49" s="493"/>
      <c r="M49" s="494"/>
      <c r="N49" s="209">
        <f t="shared" si="6"/>
        <v>5278.6</v>
      </c>
      <c r="O49" s="489">
        <v>4</v>
      </c>
      <c r="P49" s="489">
        <v>0</v>
      </c>
      <c r="Q49" s="209">
        <f t="shared" si="7"/>
        <v>5282.6</v>
      </c>
      <c r="R49" s="534">
        <v>1430</v>
      </c>
      <c r="S49" s="534"/>
      <c r="T49" s="212"/>
      <c r="U49" s="213">
        <f t="shared" si="8"/>
        <v>44963</v>
      </c>
      <c r="V49" s="36"/>
      <c r="W49" s="497"/>
      <c r="X49" s="37"/>
      <c r="Y49" s="499"/>
      <c r="Z49" s="36"/>
      <c r="AA49" s="497"/>
      <c r="AB49" s="37"/>
      <c r="AC49" s="497"/>
      <c r="AD49" s="37"/>
      <c r="AE49" s="497"/>
      <c r="AF49" s="403" t="s">
        <v>769</v>
      </c>
      <c r="AG49" s="467">
        <v>320.23</v>
      </c>
      <c r="AH49" s="497"/>
      <c r="AI49" s="497"/>
      <c r="AJ49" s="36"/>
      <c r="AK49" s="497"/>
      <c r="AL49" s="37"/>
      <c r="AM49" s="497"/>
      <c r="AN49" s="37" t="s">
        <v>1216</v>
      </c>
      <c r="AO49" s="467">
        <f>AJ60-652.85</f>
        <v>-652.85</v>
      </c>
      <c r="AP49" s="37"/>
      <c r="AQ49" s="500"/>
      <c r="AR49" s="37"/>
      <c r="AS49" s="497"/>
      <c r="AT49" s="187">
        <f t="shared" si="9"/>
        <v>-332.62</v>
      </c>
    </row>
    <row r="50" spans="1:46" x14ac:dyDescent="0.25">
      <c r="A50" s="230">
        <f t="shared" si="10"/>
        <v>44964</v>
      </c>
      <c r="B50" s="489">
        <v>1199.22</v>
      </c>
      <c r="C50" s="489"/>
      <c r="D50" s="534">
        <v>2489.39</v>
      </c>
      <c r="E50" s="490"/>
      <c r="F50" s="489"/>
      <c r="G50" s="491">
        <v>446</v>
      </c>
      <c r="H50" s="491">
        <v>158.9</v>
      </c>
      <c r="I50" s="535">
        <v>150</v>
      </c>
      <c r="J50" s="493">
        <v>4</v>
      </c>
      <c r="K50" s="493"/>
      <c r="L50" s="493"/>
      <c r="M50" s="494"/>
      <c r="N50" s="209">
        <f t="shared" si="6"/>
        <v>4443.5099999999993</v>
      </c>
      <c r="O50" s="489"/>
      <c r="P50" s="489">
        <v>0</v>
      </c>
      <c r="Q50" s="209">
        <f t="shared" si="7"/>
        <v>4443.5099999999993</v>
      </c>
      <c r="R50" s="534">
        <v>1190</v>
      </c>
      <c r="S50" s="534"/>
      <c r="T50" s="212"/>
      <c r="U50" s="213">
        <f t="shared" si="8"/>
        <v>44964</v>
      </c>
      <c r="V50" s="36"/>
      <c r="W50" s="497"/>
      <c r="X50" s="37"/>
      <c r="Y50" s="499"/>
      <c r="Z50" s="36"/>
      <c r="AA50" s="497"/>
      <c r="AB50" s="37"/>
      <c r="AC50" s="497"/>
      <c r="AD50" s="37"/>
      <c r="AE50" s="497"/>
      <c r="AF50" s="37"/>
      <c r="AG50" s="497"/>
      <c r="AH50" s="497"/>
      <c r="AI50" s="497"/>
      <c r="AJ50" s="36"/>
      <c r="AK50" s="497"/>
      <c r="AL50" s="37"/>
      <c r="AM50" s="500"/>
      <c r="AN50" s="37"/>
      <c r="AO50" s="500"/>
      <c r="AP50" s="37" t="s">
        <v>1217</v>
      </c>
      <c r="AQ50" s="467">
        <v>150</v>
      </c>
      <c r="AR50" s="37"/>
      <c r="AS50" s="497"/>
      <c r="AT50" s="187">
        <f t="shared" si="9"/>
        <v>150</v>
      </c>
    </row>
    <row r="51" spans="1:46" x14ac:dyDescent="0.25">
      <c r="A51" s="230">
        <f t="shared" si="10"/>
        <v>44965</v>
      </c>
      <c r="B51" s="489">
        <v>930.14</v>
      </c>
      <c r="C51" s="489"/>
      <c r="D51" s="534">
        <v>1703.08</v>
      </c>
      <c r="E51" s="490"/>
      <c r="F51" s="489"/>
      <c r="G51" s="491">
        <v>228</v>
      </c>
      <c r="H51" s="491">
        <v>344</v>
      </c>
      <c r="I51" s="535">
        <v>250</v>
      </c>
      <c r="J51" s="493">
        <v>4</v>
      </c>
      <c r="K51" s="493"/>
      <c r="L51" s="493"/>
      <c r="M51" s="494"/>
      <c r="N51" s="209">
        <f t="shared" si="6"/>
        <v>3455.22</v>
      </c>
      <c r="O51" s="489">
        <v>2.2999999999999998</v>
      </c>
      <c r="P51" s="489">
        <v>0</v>
      </c>
      <c r="Q51" s="209">
        <f t="shared" si="7"/>
        <v>3457.52</v>
      </c>
      <c r="R51" s="534">
        <v>930</v>
      </c>
      <c r="S51" s="534"/>
      <c r="T51" s="212"/>
      <c r="U51" s="213">
        <f t="shared" si="8"/>
        <v>44965</v>
      </c>
      <c r="V51" s="36" t="s">
        <v>1218</v>
      </c>
      <c r="W51" s="467">
        <v>1032.04</v>
      </c>
      <c r="X51" s="37"/>
      <c r="Y51" s="499"/>
      <c r="Z51" s="36" t="s">
        <v>1219</v>
      </c>
      <c r="AA51" s="467">
        <v>378.06</v>
      </c>
      <c r="AB51" s="37" t="s">
        <v>1220</v>
      </c>
      <c r="AC51" s="467">
        <v>1695.35</v>
      </c>
      <c r="AD51" s="37"/>
      <c r="AE51" s="497"/>
      <c r="AF51" s="37" t="s">
        <v>543</v>
      </c>
      <c r="AG51" s="537">
        <v>-58.1</v>
      </c>
      <c r="AH51" s="497"/>
      <c r="AI51" s="497"/>
      <c r="AJ51" s="36"/>
      <c r="AK51" s="497"/>
      <c r="AL51" s="37"/>
      <c r="AM51" s="497"/>
      <c r="AN51" s="37"/>
      <c r="AO51" s="497"/>
      <c r="AP51" s="37"/>
      <c r="AQ51" s="497"/>
      <c r="AR51" s="37"/>
      <c r="AS51" s="497"/>
      <c r="AT51" s="187">
        <f t="shared" si="9"/>
        <v>3047.35</v>
      </c>
    </row>
    <row r="52" spans="1:46" x14ac:dyDescent="0.25">
      <c r="A52" s="230">
        <f t="shared" si="10"/>
        <v>44966</v>
      </c>
      <c r="B52" s="489">
        <v>1157.53</v>
      </c>
      <c r="C52" s="489"/>
      <c r="D52" s="534">
        <v>3153.42</v>
      </c>
      <c r="E52" s="490"/>
      <c r="F52" s="489"/>
      <c r="G52" s="491">
        <v>176</v>
      </c>
      <c r="H52" s="491">
        <v>815.25</v>
      </c>
      <c r="I52" s="535">
        <v>70</v>
      </c>
      <c r="J52" s="493">
        <v>2</v>
      </c>
      <c r="K52" s="493"/>
      <c r="L52" s="493"/>
      <c r="M52" s="494"/>
      <c r="N52" s="209">
        <f t="shared" si="6"/>
        <v>5372.2</v>
      </c>
      <c r="O52" s="489">
        <v>2.2999999999999998</v>
      </c>
      <c r="P52" s="489">
        <v>0</v>
      </c>
      <c r="Q52" s="209">
        <f t="shared" si="7"/>
        <v>5374.5</v>
      </c>
      <c r="R52" s="534">
        <v>1190</v>
      </c>
      <c r="S52" s="534"/>
      <c r="T52" s="212"/>
      <c r="U52" s="213">
        <f t="shared" si="8"/>
        <v>44966</v>
      </c>
      <c r="V52" s="36"/>
      <c r="W52" s="537">
        <v>16.809999999999999</v>
      </c>
      <c r="X52" s="37"/>
      <c r="Y52" s="499"/>
      <c r="Z52" s="36"/>
      <c r="AA52" s="500"/>
      <c r="AB52" s="37" t="s">
        <v>1221</v>
      </c>
      <c r="AC52" s="537">
        <v>3051.43</v>
      </c>
      <c r="AD52" s="37"/>
      <c r="AE52" s="497"/>
      <c r="AF52" s="37"/>
      <c r="AG52" s="497"/>
      <c r="AH52" s="497"/>
      <c r="AI52" s="467">
        <v>-6</v>
      </c>
      <c r="AJ52" s="36"/>
      <c r="AK52" s="497"/>
      <c r="AL52" s="37"/>
      <c r="AM52" s="497"/>
      <c r="AN52" s="37"/>
      <c r="AO52" s="35"/>
      <c r="AP52" s="37" t="s">
        <v>1222</v>
      </c>
      <c r="AQ52" s="537">
        <v>6421</v>
      </c>
      <c r="AR52" s="37"/>
      <c r="AS52" s="497"/>
      <c r="AT52" s="187">
        <f>W52+Y52+AA52+AC52+AE52+AG52+AK52+AM52+AQ52+AQ52+AS52+AI52</f>
        <v>15904.24</v>
      </c>
    </row>
    <row r="53" spans="1:46" x14ac:dyDescent="0.25">
      <c r="A53" s="230">
        <f t="shared" si="10"/>
        <v>44967</v>
      </c>
      <c r="B53" s="489">
        <v>1194.01</v>
      </c>
      <c r="C53" s="489"/>
      <c r="D53" s="534">
        <v>3718.67</v>
      </c>
      <c r="E53" s="490"/>
      <c r="F53" s="489"/>
      <c r="G53" s="491">
        <v>450</v>
      </c>
      <c r="H53" s="491">
        <v>125.2</v>
      </c>
      <c r="I53" s="535">
        <v>180</v>
      </c>
      <c r="J53" s="493">
        <v>3</v>
      </c>
      <c r="K53" s="493"/>
      <c r="L53" s="493"/>
      <c r="M53" s="494"/>
      <c r="N53" s="209">
        <f t="shared" si="6"/>
        <v>5667.88</v>
      </c>
      <c r="O53" s="489">
        <v>2.2999999999999998</v>
      </c>
      <c r="P53" s="489">
        <v>0</v>
      </c>
      <c r="Q53" s="209">
        <f t="shared" si="7"/>
        <v>5670.18</v>
      </c>
      <c r="R53" s="534">
        <v>1190</v>
      </c>
      <c r="S53" s="534"/>
      <c r="T53" s="470">
        <v>370</v>
      </c>
      <c r="U53" s="213">
        <f t="shared" si="8"/>
        <v>44967</v>
      </c>
      <c r="V53" s="36"/>
      <c r="W53" s="500"/>
      <c r="X53" s="37" t="s">
        <v>1223</v>
      </c>
      <c r="Y53" s="539">
        <v>730.1</v>
      </c>
      <c r="Z53" s="36"/>
      <c r="AA53" s="497"/>
      <c r="AB53" s="37"/>
      <c r="AC53" s="500"/>
      <c r="AD53" s="37"/>
      <c r="AE53" s="497"/>
      <c r="AF53" s="37" t="s">
        <v>233</v>
      </c>
      <c r="AG53" s="537">
        <v>8.06</v>
      </c>
      <c r="AH53" s="497"/>
      <c r="AI53" s="497"/>
      <c r="AJ53" s="36" t="s">
        <v>1224</v>
      </c>
      <c r="AK53" s="497">
        <v>-15.23</v>
      </c>
      <c r="AL53" s="37" t="s">
        <v>1225</v>
      </c>
      <c r="AM53" s="537">
        <v>380.7</v>
      </c>
      <c r="AN53" s="37"/>
      <c r="AO53" s="35"/>
      <c r="AP53" s="37" t="s">
        <v>1226</v>
      </c>
      <c r="AQ53" s="537">
        <v>290</v>
      </c>
      <c r="AR53" s="37" t="s">
        <v>1227</v>
      </c>
      <c r="AS53" s="467">
        <v>66.040000000000006</v>
      </c>
      <c r="AT53" s="187">
        <f>W53+Y53+AA53+AC53+AE53+AG53+AK53+AM53+AQ53+AQ53+AS53+AI53</f>
        <v>1749.6699999999998</v>
      </c>
    </row>
    <row r="54" spans="1:46" x14ac:dyDescent="0.25">
      <c r="A54" s="230">
        <f t="shared" si="10"/>
        <v>44968</v>
      </c>
      <c r="B54" s="489">
        <v>1523.35</v>
      </c>
      <c r="C54" s="489"/>
      <c r="D54" s="534">
        <v>3062.77</v>
      </c>
      <c r="E54" s="490"/>
      <c r="F54" s="489"/>
      <c r="G54" s="491">
        <v>386</v>
      </c>
      <c r="H54" s="491">
        <v>157.69999999999999</v>
      </c>
      <c r="I54" s="535">
        <v>140</v>
      </c>
      <c r="J54" s="493">
        <v>3</v>
      </c>
      <c r="K54" s="493"/>
      <c r="L54" s="493"/>
      <c r="M54" s="494"/>
      <c r="N54" s="209">
        <f t="shared" si="6"/>
        <v>5269.82</v>
      </c>
      <c r="O54" s="489"/>
      <c r="P54" s="489">
        <v>0</v>
      </c>
      <c r="Q54" s="209">
        <f t="shared" si="7"/>
        <v>5269.82</v>
      </c>
      <c r="R54" s="534">
        <v>1520</v>
      </c>
      <c r="S54" s="534"/>
      <c r="T54" s="212"/>
      <c r="U54" s="213">
        <f t="shared" si="8"/>
        <v>44968</v>
      </c>
      <c r="V54" s="36" t="s">
        <v>1228</v>
      </c>
      <c r="W54" s="467">
        <v>47.15</v>
      </c>
      <c r="X54" s="37" t="s">
        <v>1229</v>
      </c>
      <c r="Y54" s="539">
        <v>47.94</v>
      </c>
      <c r="Z54" s="36"/>
      <c r="AA54" s="497"/>
      <c r="AB54" s="37"/>
      <c r="AC54" s="497"/>
      <c r="AD54" s="37"/>
      <c r="AE54" s="500"/>
      <c r="AF54" s="37" t="s">
        <v>233</v>
      </c>
      <c r="AG54" s="467">
        <v>8.42</v>
      </c>
      <c r="AH54" s="497"/>
      <c r="AI54" s="467">
        <v>-1.2</v>
      </c>
      <c r="AJ54" s="36"/>
      <c r="AK54" s="497"/>
      <c r="AL54" s="37" t="s">
        <v>1230</v>
      </c>
      <c r="AM54" s="537">
        <v>705.94</v>
      </c>
      <c r="AN54" s="37"/>
      <c r="AO54" s="497"/>
      <c r="AP54" s="37"/>
      <c r="AQ54" s="497"/>
      <c r="AR54" s="37"/>
      <c r="AS54" s="497"/>
      <c r="AT54" s="187">
        <f t="shared" ref="AT54:AT59" si="11">W54+Y54+AA54+AC54+AE54+AG54+AK54+AM54+AO54+AQ54+AS54+AI54</f>
        <v>808.25</v>
      </c>
    </row>
    <row r="55" spans="1:46" x14ac:dyDescent="0.25">
      <c r="A55" s="230">
        <f t="shared" si="10"/>
        <v>44969</v>
      </c>
      <c r="B55" s="489">
        <v>717.17</v>
      </c>
      <c r="C55" s="489"/>
      <c r="D55" s="534">
        <v>1643.18</v>
      </c>
      <c r="E55" s="490"/>
      <c r="F55" s="489"/>
      <c r="G55" s="491">
        <v>104</v>
      </c>
      <c r="H55" s="491">
        <v>245.3</v>
      </c>
      <c r="I55" s="492"/>
      <c r="J55" s="493"/>
      <c r="K55" s="493"/>
      <c r="L55" s="493"/>
      <c r="M55" s="494"/>
      <c r="N55" s="209">
        <f t="shared" si="6"/>
        <v>2709.65</v>
      </c>
      <c r="O55" s="489"/>
      <c r="P55" s="489">
        <v>0</v>
      </c>
      <c r="Q55" s="209">
        <f t="shared" si="7"/>
        <v>2709.65</v>
      </c>
      <c r="R55" s="534">
        <v>710</v>
      </c>
      <c r="S55" s="534"/>
      <c r="T55" s="212"/>
      <c r="U55" s="213">
        <f t="shared" si="8"/>
        <v>44969</v>
      </c>
      <c r="V55" s="36"/>
      <c r="W55" s="497"/>
      <c r="X55" s="37"/>
      <c r="Y55" s="499"/>
      <c r="Z55" s="36"/>
      <c r="AA55" s="497"/>
      <c r="AB55" s="37"/>
      <c r="AC55" s="497"/>
      <c r="AD55" s="37"/>
      <c r="AE55" s="500"/>
      <c r="AF55" s="37"/>
      <c r="AG55" s="500"/>
      <c r="AH55" s="497"/>
      <c r="AI55" s="467">
        <v>-4.8</v>
      </c>
      <c r="AJ55" s="36"/>
      <c r="AK55" s="497"/>
      <c r="AL55" s="37"/>
      <c r="AM55" s="497"/>
      <c r="AN55" s="37"/>
      <c r="AO55" s="497"/>
      <c r="AP55" s="37"/>
      <c r="AQ55" s="500"/>
      <c r="AR55" s="37"/>
      <c r="AS55" s="497"/>
      <c r="AT55" s="187">
        <f t="shared" si="11"/>
        <v>-4.8</v>
      </c>
    </row>
    <row r="56" spans="1:46" x14ac:dyDescent="0.25">
      <c r="A56" s="230">
        <f t="shared" si="10"/>
        <v>44970</v>
      </c>
      <c r="B56" s="489">
        <v>1010.74</v>
      </c>
      <c r="C56" s="489"/>
      <c r="D56" s="534">
        <v>3141.34</v>
      </c>
      <c r="E56" s="490"/>
      <c r="F56" s="489"/>
      <c r="G56" s="491">
        <v>289</v>
      </c>
      <c r="H56" s="491">
        <v>804.45</v>
      </c>
      <c r="I56" s="535">
        <v>20</v>
      </c>
      <c r="J56" s="493">
        <v>1</v>
      </c>
      <c r="K56" s="493"/>
      <c r="L56" s="493"/>
      <c r="M56" s="494"/>
      <c r="N56" s="209">
        <f t="shared" si="6"/>
        <v>5265.53</v>
      </c>
      <c r="O56" s="489"/>
      <c r="P56" s="489">
        <v>0</v>
      </c>
      <c r="Q56" s="209">
        <f t="shared" si="7"/>
        <v>5265.53</v>
      </c>
      <c r="R56" s="534">
        <v>1010</v>
      </c>
      <c r="S56" s="534"/>
      <c r="T56" s="212"/>
      <c r="U56" s="213">
        <f t="shared" si="8"/>
        <v>44970</v>
      </c>
      <c r="V56" s="36"/>
      <c r="W56" s="497"/>
      <c r="X56" s="37"/>
      <c r="Y56" s="499"/>
      <c r="Z56" s="36"/>
      <c r="AA56" s="497"/>
      <c r="AB56" s="37"/>
      <c r="AC56" s="497"/>
      <c r="AD56" s="37"/>
      <c r="AE56" s="497"/>
      <c r="AF56" s="37"/>
      <c r="AG56" s="500"/>
      <c r="AH56" s="497"/>
      <c r="AI56" s="467">
        <v>-6</v>
      </c>
      <c r="AJ56" s="36" t="s">
        <v>1231</v>
      </c>
      <c r="AK56" s="467">
        <v>203.32</v>
      </c>
      <c r="AL56" s="37"/>
      <c r="AM56" s="497"/>
      <c r="AN56" s="37"/>
      <c r="AO56" s="500"/>
      <c r="AP56" s="37"/>
      <c r="AQ56" s="500"/>
      <c r="AR56" s="37"/>
      <c r="AS56" s="497"/>
      <c r="AT56" s="187">
        <f t="shared" si="11"/>
        <v>197.32</v>
      </c>
    </row>
    <row r="57" spans="1:46" x14ac:dyDescent="0.25">
      <c r="A57" s="230">
        <f t="shared" si="10"/>
        <v>44971</v>
      </c>
      <c r="B57" s="489">
        <v>1667.49</v>
      </c>
      <c r="C57" s="489"/>
      <c r="D57" s="534">
        <v>3300.34</v>
      </c>
      <c r="E57" s="490"/>
      <c r="F57" s="489"/>
      <c r="G57" s="491">
        <v>273</v>
      </c>
      <c r="H57" s="491">
        <v>295.3</v>
      </c>
      <c r="I57" s="535">
        <v>100</v>
      </c>
      <c r="J57" s="493">
        <v>3</v>
      </c>
      <c r="K57" s="493"/>
      <c r="L57" s="493"/>
      <c r="M57" s="494"/>
      <c r="N57" s="209">
        <f t="shared" si="6"/>
        <v>5636.13</v>
      </c>
      <c r="O57" s="489">
        <v>4</v>
      </c>
      <c r="P57" s="489">
        <v>0</v>
      </c>
      <c r="Q57" s="209">
        <f t="shared" si="7"/>
        <v>5640.13</v>
      </c>
      <c r="R57" s="534">
        <v>1660</v>
      </c>
      <c r="S57" s="534"/>
      <c r="T57" s="212"/>
      <c r="U57" s="213">
        <f t="shared" si="8"/>
        <v>44971</v>
      </c>
      <c r="V57" s="36"/>
      <c r="W57" s="497"/>
      <c r="X57" s="37"/>
      <c r="Y57" s="499"/>
      <c r="Z57" s="36"/>
      <c r="AA57" s="497"/>
      <c r="AB57" s="37"/>
      <c r="AC57" s="497"/>
      <c r="AD57" s="37"/>
      <c r="AE57" s="497"/>
      <c r="AF57" s="37" t="s">
        <v>156</v>
      </c>
      <c r="AG57" s="537">
        <v>2726.23</v>
      </c>
      <c r="AH57" s="497"/>
      <c r="AI57" s="467">
        <v>-1.2</v>
      </c>
      <c r="AJ57" s="36"/>
      <c r="AK57" s="497"/>
      <c r="AL57" s="37"/>
      <c r="AM57" s="497"/>
      <c r="AN57" s="37"/>
      <c r="AO57" s="497"/>
      <c r="AP57" s="37" t="s">
        <v>1178</v>
      </c>
      <c r="AQ57" s="537">
        <v>92.73</v>
      </c>
      <c r="AR57" s="17" t="s">
        <v>1144</v>
      </c>
      <c r="AS57" s="467">
        <v>1000</v>
      </c>
      <c r="AT57" s="187">
        <f t="shared" si="11"/>
        <v>3817.76</v>
      </c>
    </row>
    <row r="58" spans="1:46" x14ac:dyDescent="0.25">
      <c r="A58" s="230">
        <f t="shared" si="10"/>
        <v>44972</v>
      </c>
      <c r="B58" s="489">
        <v>1333.77</v>
      </c>
      <c r="C58" s="489"/>
      <c r="D58" s="534">
        <v>2107.9699999999998</v>
      </c>
      <c r="E58" s="490"/>
      <c r="F58" s="489"/>
      <c r="G58" s="491">
        <v>793</v>
      </c>
      <c r="H58" s="491">
        <v>247.2</v>
      </c>
      <c r="I58" s="535">
        <v>100</v>
      </c>
      <c r="J58" s="493">
        <v>1</v>
      </c>
      <c r="K58" s="493"/>
      <c r="L58" s="493"/>
      <c r="M58" s="494"/>
      <c r="N58" s="209">
        <f t="shared" si="6"/>
        <v>4581.9399999999996</v>
      </c>
      <c r="O58" s="489">
        <v>2.2999999999999998</v>
      </c>
      <c r="P58" s="489">
        <v>0</v>
      </c>
      <c r="Q58" s="209">
        <f t="shared" si="7"/>
        <v>4584.24</v>
      </c>
      <c r="R58" s="534">
        <v>1330</v>
      </c>
      <c r="S58" s="534"/>
      <c r="T58" s="212"/>
      <c r="U58" s="213">
        <f t="shared" si="8"/>
        <v>44972</v>
      </c>
      <c r="V58" s="36" t="s">
        <v>1232</v>
      </c>
      <c r="W58" s="467">
        <v>999.58</v>
      </c>
      <c r="X58" s="37"/>
      <c r="Y58" s="499"/>
      <c r="Z58" s="36" t="s">
        <v>1233</v>
      </c>
      <c r="AA58" s="467">
        <v>602.54999999999995</v>
      </c>
      <c r="AB58" s="37" t="s">
        <v>1234</v>
      </c>
      <c r="AC58" s="467">
        <v>880.2</v>
      </c>
      <c r="AD58" s="37"/>
      <c r="AE58" s="497"/>
      <c r="AF58" s="37" t="s">
        <v>210</v>
      </c>
      <c r="AG58" s="467">
        <v>25.73</v>
      </c>
      <c r="AH58" s="497"/>
      <c r="AI58" s="467">
        <v>-6</v>
      </c>
      <c r="AJ58" s="36"/>
      <c r="AK58" s="497"/>
      <c r="AL58" s="37"/>
      <c r="AM58" s="497"/>
      <c r="AN58" s="37"/>
      <c r="AO58" s="497"/>
      <c r="AP58" s="37"/>
      <c r="AQ58" s="500"/>
      <c r="AR58" s="37"/>
      <c r="AS58" s="497"/>
      <c r="AT58" s="187">
        <f t="shared" si="11"/>
        <v>2502.06</v>
      </c>
    </row>
    <row r="59" spans="1:46" x14ac:dyDescent="0.25">
      <c r="A59" s="230">
        <f t="shared" si="10"/>
        <v>44973</v>
      </c>
      <c r="B59" s="489">
        <v>967.08</v>
      </c>
      <c r="C59" s="489"/>
      <c r="D59" s="534">
        <v>2390.6799999999998</v>
      </c>
      <c r="E59" s="490"/>
      <c r="F59" s="489"/>
      <c r="G59" s="491">
        <v>349</v>
      </c>
      <c r="H59" s="491">
        <v>993.8</v>
      </c>
      <c r="I59" s="535">
        <v>70</v>
      </c>
      <c r="J59" s="493">
        <v>2</v>
      </c>
      <c r="K59" s="493"/>
      <c r="L59" s="493"/>
      <c r="M59" s="494"/>
      <c r="N59" s="209">
        <f t="shared" si="6"/>
        <v>4770.5599999999995</v>
      </c>
      <c r="O59" s="489">
        <v>2.2999999999999998</v>
      </c>
      <c r="P59" s="489">
        <v>0</v>
      </c>
      <c r="Q59" s="209">
        <f t="shared" si="7"/>
        <v>4772.8599999999997</v>
      </c>
      <c r="R59" s="534">
        <v>995</v>
      </c>
      <c r="S59" s="534"/>
      <c r="T59" s="212"/>
      <c r="U59" s="213">
        <f t="shared" si="8"/>
        <v>44973</v>
      </c>
      <c r="V59" s="36"/>
      <c r="W59" s="537">
        <v>-32.979999999999997</v>
      </c>
      <c r="X59" s="37"/>
      <c r="Y59" s="499"/>
      <c r="Z59" s="36"/>
      <c r="AA59" s="500"/>
      <c r="AB59" s="37" t="s">
        <v>1235</v>
      </c>
      <c r="AC59" s="537">
        <v>2436.64</v>
      </c>
      <c r="AD59" s="37"/>
      <c r="AE59" s="500"/>
      <c r="AF59" s="37"/>
      <c r="AG59" s="497"/>
      <c r="AH59" s="497"/>
      <c r="AI59" s="467">
        <v>-4.8</v>
      </c>
      <c r="AJ59" s="36"/>
      <c r="AK59" s="497"/>
      <c r="AL59" s="37"/>
      <c r="AM59" s="497"/>
      <c r="AN59" s="37"/>
      <c r="AO59" s="497"/>
      <c r="AP59" s="37" t="s">
        <v>1191</v>
      </c>
      <c r="AQ59" s="537">
        <v>422</v>
      </c>
      <c r="AR59" s="37"/>
      <c r="AS59" s="497"/>
      <c r="AT59" s="187">
        <f t="shared" si="11"/>
        <v>2820.8599999999997</v>
      </c>
    </row>
    <row r="60" spans="1:46" x14ac:dyDescent="0.25">
      <c r="A60" s="230">
        <f t="shared" si="10"/>
        <v>44974</v>
      </c>
      <c r="B60" s="489">
        <v>1901.23</v>
      </c>
      <c r="C60" s="489"/>
      <c r="D60" s="534">
        <v>2859.49</v>
      </c>
      <c r="E60" s="490"/>
      <c r="F60" s="489"/>
      <c r="G60" s="491">
        <v>433</v>
      </c>
      <c r="H60" s="491">
        <v>245.6</v>
      </c>
      <c r="I60" s="535">
        <v>60</v>
      </c>
      <c r="J60" s="493">
        <v>2</v>
      </c>
      <c r="K60" s="493"/>
      <c r="L60" s="493"/>
      <c r="M60" s="494"/>
      <c r="N60" s="209">
        <f t="shared" si="6"/>
        <v>5499.32</v>
      </c>
      <c r="O60" s="489">
        <v>2.2999999999999998</v>
      </c>
      <c r="P60" s="489">
        <v>0</v>
      </c>
      <c r="Q60" s="209">
        <f t="shared" si="7"/>
        <v>5501.62</v>
      </c>
      <c r="R60" s="534">
        <v>1900</v>
      </c>
      <c r="S60" s="534"/>
      <c r="T60" s="470">
        <v>370</v>
      </c>
      <c r="U60" s="213">
        <f t="shared" si="8"/>
        <v>44974</v>
      </c>
      <c r="V60" s="36"/>
      <c r="W60" s="500"/>
      <c r="X60" s="37"/>
      <c r="Y60" s="499"/>
      <c r="Z60" s="36"/>
      <c r="AA60" s="497"/>
      <c r="AB60" s="37"/>
      <c r="AC60" s="500"/>
      <c r="AD60" s="37"/>
      <c r="AE60" s="497"/>
      <c r="AF60" s="37"/>
      <c r="AG60" s="500"/>
      <c r="AH60" s="497"/>
      <c r="AI60" s="467">
        <v>-3.6</v>
      </c>
      <c r="AJ60" s="36"/>
      <c r="AK60" s="497"/>
      <c r="AL60" s="37"/>
      <c r="AM60" s="497"/>
      <c r="AN60" s="37"/>
      <c r="AO60" s="497"/>
      <c r="AP60" s="37" t="s">
        <v>1191</v>
      </c>
      <c r="AQ60" s="537">
        <v>89.09</v>
      </c>
      <c r="AR60" s="37"/>
      <c r="AS60" s="497"/>
      <c r="AT60" s="187">
        <f>W60+Y60+AA60+AC60+AE60+AG60+AK60+AM60+AO60+AQ60+AS60+AI59</f>
        <v>84.29</v>
      </c>
    </row>
    <row r="61" spans="1:46" x14ac:dyDescent="0.25">
      <c r="A61" s="230">
        <f t="shared" si="10"/>
        <v>44975</v>
      </c>
      <c r="B61" s="489">
        <v>1177.46</v>
      </c>
      <c r="C61" s="489"/>
      <c r="D61" s="534">
        <v>3371.92</v>
      </c>
      <c r="E61" s="490"/>
      <c r="F61" s="489"/>
      <c r="G61" s="491">
        <v>188</v>
      </c>
      <c r="H61" s="491">
        <v>291.25</v>
      </c>
      <c r="I61" s="535">
        <v>180</v>
      </c>
      <c r="J61" s="493">
        <v>4</v>
      </c>
      <c r="K61" s="493"/>
      <c r="L61" s="493"/>
      <c r="M61" s="494"/>
      <c r="N61" s="209">
        <f t="shared" si="6"/>
        <v>5208.63</v>
      </c>
      <c r="O61" s="489">
        <v>3.3</v>
      </c>
      <c r="P61" s="489">
        <v>0</v>
      </c>
      <c r="Q61" s="209">
        <f t="shared" si="7"/>
        <v>5211.93</v>
      </c>
      <c r="R61" s="541">
        <v>1170</v>
      </c>
      <c r="S61" s="541"/>
      <c r="T61" s="211"/>
      <c r="U61" s="213">
        <f t="shared" si="8"/>
        <v>44975</v>
      </c>
      <c r="V61" s="36"/>
      <c r="W61" s="497"/>
      <c r="X61" s="37"/>
      <c r="Y61" s="499"/>
      <c r="Z61" s="36"/>
      <c r="AA61" s="497"/>
      <c r="AB61" s="37"/>
      <c r="AC61" s="497"/>
      <c r="AD61" s="37"/>
      <c r="AE61" s="497"/>
      <c r="AF61" s="37" t="s">
        <v>85</v>
      </c>
      <c r="AG61" s="467">
        <v>870</v>
      </c>
      <c r="AH61" s="497"/>
      <c r="AI61" s="467">
        <v>-3.6</v>
      </c>
      <c r="AJ61" s="36" t="s">
        <v>1236</v>
      </c>
      <c r="AK61" s="537">
        <v>52.8</v>
      </c>
      <c r="AL61" s="37"/>
      <c r="AM61" s="497"/>
      <c r="AN61" s="37"/>
      <c r="AO61" s="497"/>
      <c r="AP61" s="37"/>
      <c r="AQ61" s="497"/>
      <c r="AR61" s="37"/>
      <c r="AS61" s="497"/>
      <c r="AT61" s="187">
        <f>W61+Y61+AA61+AC61+AE61+AG61+AK61+AM61+AO61+AQ61+AS61+AI60</f>
        <v>919.19999999999993</v>
      </c>
    </row>
    <row r="62" spans="1:46" x14ac:dyDescent="0.25">
      <c r="A62" s="230">
        <f t="shared" si="10"/>
        <v>44976</v>
      </c>
      <c r="B62" s="489">
        <v>1166.1099999999999</v>
      </c>
      <c r="C62" s="489"/>
      <c r="D62" s="534">
        <v>1066.18</v>
      </c>
      <c r="E62" s="490"/>
      <c r="F62" s="489"/>
      <c r="G62" s="491">
        <v>185</v>
      </c>
      <c r="H62" s="491">
        <v>208.35</v>
      </c>
      <c r="I62" s="535">
        <v>100</v>
      </c>
      <c r="J62" s="493">
        <v>1</v>
      </c>
      <c r="K62" s="493"/>
      <c r="L62" s="493"/>
      <c r="M62" s="494"/>
      <c r="N62" s="209">
        <f t="shared" si="6"/>
        <v>2725.64</v>
      </c>
      <c r="O62" s="489">
        <v>2.2999999999999998</v>
      </c>
      <c r="P62" s="489">
        <v>0</v>
      </c>
      <c r="Q62" s="209">
        <f t="shared" si="7"/>
        <v>2727.94</v>
      </c>
      <c r="R62" s="541">
        <v>1160</v>
      </c>
      <c r="S62" s="541"/>
      <c r="T62" s="212"/>
      <c r="U62" s="213">
        <f t="shared" si="8"/>
        <v>44976</v>
      </c>
      <c r="V62" s="36"/>
      <c r="W62" s="497"/>
      <c r="X62" s="37"/>
      <c r="Y62" s="499"/>
      <c r="Z62" s="36"/>
      <c r="AA62" s="497"/>
      <c r="AB62" s="37"/>
      <c r="AC62" s="497"/>
      <c r="AD62" s="37"/>
      <c r="AE62" s="497"/>
      <c r="AF62" s="37" t="s">
        <v>85</v>
      </c>
      <c r="AG62" s="467">
        <v>300</v>
      </c>
      <c r="AH62" s="497"/>
      <c r="AI62" s="467">
        <v>-4.8</v>
      </c>
      <c r="AJ62" s="36"/>
      <c r="AK62" s="497"/>
      <c r="AL62" s="37"/>
      <c r="AM62" s="497"/>
      <c r="AN62" s="37"/>
      <c r="AO62" s="497"/>
      <c r="AP62" s="37"/>
      <c r="AQ62" s="497"/>
      <c r="AR62" s="37"/>
      <c r="AS62" s="497"/>
      <c r="AT62" s="187">
        <f>W62+Y62+AA62+AC62+AE62+AG62+AK62+AM62+AO62+AQ62+AS62+AI61</f>
        <v>296.39999999999998</v>
      </c>
    </row>
    <row r="63" spans="1:46" x14ac:dyDescent="0.25">
      <c r="A63" s="230">
        <f t="shared" si="10"/>
        <v>44977</v>
      </c>
      <c r="B63" s="489">
        <v>1393.88</v>
      </c>
      <c r="C63" s="489"/>
      <c r="D63" s="534">
        <v>2919.14</v>
      </c>
      <c r="E63" s="490"/>
      <c r="F63" s="489"/>
      <c r="G63" s="491">
        <v>428</v>
      </c>
      <c r="H63" s="491">
        <v>306.95</v>
      </c>
      <c r="I63" s="535">
        <v>70</v>
      </c>
      <c r="J63" s="493">
        <v>3</v>
      </c>
      <c r="K63" s="493"/>
      <c r="L63" s="493"/>
      <c r="M63" s="494"/>
      <c r="N63" s="209">
        <f t="shared" si="6"/>
        <v>5117.97</v>
      </c>
      <c r="O63" s="489">
        <v>4</v>
      </c>
      <c r="P63" s="489">
        <v>0</v>
      </c>
      <c r="Q63" s="209">
        <f t="shared" si="7"/>
        <v>5121.97</v>
      </c>
      <c r="R63" s="541">
        <v>1390</v>
      </c>
      <c r="S63" s="541"/>
      <c r="T63" s="212"/>
      <c r="U63" s="213">
        <f t="shared" si="8"/>
        <v>44977</v>
      </c>
      <c r="V63" s="36"/>
      <c r="W63" s="497"/>
      <c r="X63" s="37" t="s">
        <v>1237</v>
      </c>
      <c r="Y63" s="539">
        <v>606.75</v>
      </c>
      <c r="Z63" s="36"/>
      <c r="AA63" s="497"/>
      <c r="AB63" s="37"/>
      <c r="AC63" s="497"/>
      <c r="AD63" s="37"/>
      <c r="AE63" s="497"/>
      <c r="AF63" s="37"/>
      <c r="AG63" s="500"/>
      <c r="AH63" s="497"/>
      <c r="AI63" s="542">
        <v>-1.2</v>
      </c>
      <c r="AJ63" s="36"/>
      <c r="AK63" s="497"/>
      <c r="AL63" s="37"/>
      <c r="AM63" s="497"/>
      <c r="AN63" s="37" t="s">
        <v>1238</v>
      </c>
      <c r="AO63" s="467">
        <v>136</v>
      </c>
      <c r="AP63" s="37"/>
      <c r="AQ63" s="497"/>
      <c r="AR63" s="37" t="s">
        <v>1239</v>
      </c>
      <c r="AS63" s="467">
        <v>74.16</v>
      </c>
      <c r="AT63" s="187">
        <f>W63+Y63+AA63+AC63+AE63+AG63+AK63+AM63+AO63+AQ63+AS63+AI62</f>
        <v>812.11</v>
      </c>
    </row>
    <row r="64" spans="1:46" x14ac:dyDescent="0.25">
      <c r="A64" s="230">
        <f t="shared" si="10"/>
        <v>44978</v>
      </c>
      <c r="B64" s="489">
        <v>1338.26</v>
      </c>
      <c r="C64" s="489"/>
      <c r="D64" s="534">
        <v>3018.49</v>
      </c>
      <c r="E64" s="490"/>
      <c r="F64" s="489"/>
      <c r="G64" s="491">
        <v>315</v>
      </c>
      <c r="H64" s="491">
        <v>136.75</v>
      </c>
      <c r="I64" s="535">
        <v>160</v>
      </c>
      <c r="J64" s="493">
        <v>4</v>
      </c>
      <c r="K64" s="493"/>
      <c r="L64" s="493"/>
      <c r="M64" s="494"/>
      <c r="N64" s="209">
        <f t="shared" si="6"/>
        <v>4968.5</v>
      </c>
      <c r="O64" s="489">
        <v>2.2999999999999998</v>
      </c>
      <c r="P64" s="489">
        <v>0</v>
      </c>
      <c r="Q64" s="209">
        <f t="shared" si="7"/>
        <v>4970.8</v>
      </c>
      <c r="R64" s="541">
        <v>1330</v>
      </c>
      <c r="S64" s="541"/>
      <c r="T64" s="212"/>
      <c r="U64" s="213">
        <f t="shared" si="8"/>
        <v>44978</v>
      </c>
      <c r="V64" s="36"/>
      <c r="W64" s="497"/>
      <c r="X64" s="37" t="s">
        <v>1240</v>
      </c>
      <c r="Y64" s="539">
        <v>44.36</v>
      </c>
      <c r="Z64" s="36"/>
      <c r="AA64" s="497"/>
      <c r="AB64" s="37"/>
      <c r="AC64" s="497"/>
      <c r="AD64" s="37" t="s">
        <v>1241</v>
      </c>
      <c r="AE64" s="467">
        <v>29207.11</v>
      </c>
      <c r="AF64" s="37" t="s">
        <v>446</v>
      </c>
      <c r="AG64" s="467">
        <v>20</v>
      </c>
      <c r="AH64" s="497"/>
      <c r="AI64" s="467">
        <v>-2.4</v>
      </c>
      <c r="AJ64" s="36"/>
      <c r="AK64" s="497"/>
      <c r="AL64" s="37"/>
      <c r="AM64" s="497"/>
      <c r="AN64" s="37"/>
      <c r="AO64" s="497"/>
      <c r="AP64" s="37"/>
      <c r="AQ64" s="500"/>
      <c r="AR64" s="37"/>
      <c r="AS64" s="497"/>
      <c r="AT64" s="187">
        <f t="shared" ref="AT64:AT69" si="12">W64+Y64+AA64+AC64+AE64+AG64+AK64+AM64+AO64+AQ64+AS64+AI64</f>
        <v>29269.07</v>
      </c>
    </row>
    <row r="65" spans="1:46" x14ac:dyDescent="0.25">
      <c r="A65" s="230">
        <f t="shared" si="10"/>
        <v>44979</v>
      </c>
      <c r="B65" s="489">
        <v>1670.87</v>
      </c>
      <c r="C65" s="489"/>
      <c r="D65" s="534">
        <v>2484.7199999999998</v>
      </c>
      <c r="E65" s="490"/>
      <c r="F65" s="489"/>
      <c r="G65" s="491">
        <v>245</v>
      </c>
      <c r="H65" s="491">
        <v>70.8</v>
      </c>
      <c r="I65" s="535">
        <v>50</v>
      </c>
      <c r="J65" s="493">
        <v>2</v>
      </c>
      <c r="K65" s="493"/>
      <c r="L65" s="493"/>
      <c r="M65" s="494"/>
      <c r="N65" s="209">
        <f t="shared" si="6"/>
        <v>4521.3900000000003</v>
      </c>
      <c r="O65" s="489">
        <v>2.2999999999999998</v>
      </c>
      <c r="P65" s="489">
        <v>0</v>
      </c>
      <c r="Q65" s="209">
        <f t="shared" si="7"/>
        <v>4523.6900000000005</v>
      </c>
      <c r="R65" s="541">
        <v>1670</v>
      </c>
      <c r="S65" s="541"/>
      <c r="T65" s="212"/>
      <c r="U65" s="213">
        <f t="shared" si="8"/>
        <v>44979</v>
      </c>
      <c r="V65" s="36" t="s">
        <v>1242</v>
      </c>
      <c r="W65" s="467">
        <v>1560.47</v>
      </c>
      <c r="X65" s="37"/>
      <c r="Y65" s="499"/>
      <c r="Z65" s="36" t="s">
        <v>1243</v>
      </c>
      <c r="AA65" s="467">
        <v>395.26</v>
      </c>
      <c r="AB65" s="37" t="s">
        <v>1244</v>
      </c>
      <c r="AC65" s="467">
        <v>1746.4</v>
      </c>
      <c r="AD65" s="37"/>
      <c r="AE65" s="467">
        <v>553</v>
      </c>
      <c r="AF65" s="37"/>
      <c r="AG65" s="500"/>
      <c r="AH65" s="497"/>
      <c r="AI65" s="467">
        <v>-4.8</v>
      </c>
      <c r="AJ65" s="36"/>
      <c r="AK65" s="497"/>
      <c r="AL65" s="37"/>
      <c r="AM65" s="497"/>
      <c r="AN65" s="37"/>
      <c r="AO65" s="497"/>
      <c r="AP65" s="37"/>
      <c r="AQ65" s="500"/>
      <c r="AR65" s="37"/>
      <c r="AS65" s="497"/>
      <c r="AT65" s="187">
        <f t="shared" si="12"/>
        <v>4250.33</v>
      </c>
    </row>
    <row r="66" spans="1:46" x14ac:dyDescent="0.25">
      <c r="A66" s="230">
        <f t="shared" si="10"/>
        <v>44980</v>
      </c>
      <c r="B66" s="489">
        <v>697.46</v>
      </c>
      <c r="C66" s="489"/>
      <c r="D66" s="534">
        <v>2240.89</v>
      </c>
      <c r="E66" s="490"/>
      <c r="F66" s="489"/>
      <c r="G66" s="491">
        <v>841</v>
      </c>
      <c r="H66" s="491">
        <v>73.05</v>
      </c>
      <c r="I66" s="540">
        <v>100</v>
      </c>
      <c r="J66" s="493">
        <v>1</v>
      </c>
      <c r="K66" s="493"/>
      <c r="L66" s="493"/>
      <c r="M66" s="494"/>
      <c r="N66" s="209">
        <f t="shared" si="6"/>
        <v>3952.4</v>
      </c>
      <c r="O66" s="489">
        <v>2.2999999999999998</v>
      </c>
      <c r="P66" s="489">
        <v>0</v>
      </c>
      <c r="Q66" s="209">
        <f t="shared" si="7"/>
        <v>3954.7000000000003</v>
      </c>
      <c r="R66" s="541">
        <v>720</v>
      </c>
      <c r="S66" s="541"/>
      <c r="T66" s="212"/>
      <c r="U66" s="213">
        <f t="shared" si="8"/>
        <v>44980</v>
      </c>
      <c r="V66" s="36"/>
      <c r="W66" s="537">
        <v>-27.74</v>
      </c>
      <c r="X66" s="37"/>
      <c r="Y66" s="499"/>
      <c r="Z66" s="36"/>
      <c r="AA66" s="500"/>
      <c r="AB66" s="37" t="s">
        <v>1245</v>
      </c>
      <c r="AC66" s="537">
        <v>3012.82</v>
      </c>
      <c r="AD66" s="37"/>
      <c r="AE66" s="497"/>
      <c r="AF66" s="37"/>
      <c r="AG66" s="500"/>
      <c r="AH66" s="497"/>
      <c r="AI66" s="467">
        <v>-1.2</v>
      </c>
      <c r="AJ66" s="36"/>
      <c r="AK66" s="497"/>
      <c r="AL66" s="37"/>
      <c r="AM66" s="497"/>
      <c r="AN66" s="37"/>
      <c r="AO66" s="497"/>
      <c r="AP66" s="37"/>
      <c r="AQ66" s="497"/>
      <c r="AR66" s="37"/>
      <c r="AS66" s="497"/>
      <c r="AT66" s="187">
        <f t="shared" si="12"/>
        <v>2983.8800000000006</v>
      </c>
    </row>
    <row r="67" spans="1:46" x14ac:dyDescent="0.25">
      <c r="A67" s="230">
        <f t="shared" si="10"/>
        <v>44981</v>
      </c>
      <c r="B67" s="489">
        <v>1581.55</v>
      </c>
      <c r="C67" s="489"/>
      <c r="D67" s="534">
        <v>3245.5</v>
      </c>
      <c r="E67" s="490"/>
      <c r="F67" s="489"/>
      <c r="G67" s="491">
        <v>412</v>
      </c>
      <c r="H67" s="491">
        <v>173.65</v>
      </c>
      <c r="I67" s="535">
        <v>190</v>
      </c>
      <c r="J67" s="493">
        <v>3</v>
      </c>
      <c r="K67" s="493"/>
      <c r="L67" s="493"/>
      <c r="M67" s="494"/>
      <c r="N67" s="209">
        <f t="shared" si="6"/>
        <v>5602.7</v>
      </c>
      <c r="O67" s="489">
        <v>7.2</v>
      </c>
      <c r="P67" s="489">
        <v>0</v>
      </c>
      <c r="Q67" s="209">
        <f t="shared" si="7"/>
        <v>5609.9</v>
      </c>
      <c r="R67" s="541">
        <v>1610</v>
      </c>
      <c r="S67" s="541"/>
      <c r="T67" s="470">
        <v>310</v>
      </c>
      <c r="U67" s="213">
        <f t="shared" si="8"/>
        <v>44981</v>
      </c>
      <c r="V67" s="36"/>
      <c r="W67" s="500"/>
      <c r="X67" s="37"/>
      <c r="Y67" s="499"/>
      <c r="Z67" s="36"/>
      <c r="AA67" s="497"/>
      <c r="AB67" s="37"/>
      <c r="AC67" s="500"/>
      <c r="AD67" s="37"/>
      <c r="AE67" s="497"/>
      <c r="AF67" s="37"/>
      <c r="AG67" s="500"/>
      <c r="AH67" s="497"/>
      <c r="AI67" s="467">
        <v>-1.2</v>
      </c>
      <c r="AJ67" s="36"/>
      <c r="AK67" s="497"/>
      <c r="AL67" s="37"/>
      <c r="AM67" s="497"/>
      <c r="AN67" s="37"/>
      <c r="AO67" s="497"/>
      <c r="AP67" s="37"/>
      <c r="AQ67" s="497"/>
      <c r="AR67" s="37"/>
      <c r="AS67" s="497"/>
      <c r="AT67" s="187">
        <f t="shared" si="12"/>
        <v>-1.2</v>
      </c>
    </row>
    <row r="68" spans="1:46" x14ac:dyDescent="0.25">
      <c r="A68" s="230">
        <f t="shared" si="10"/>
        <v>44982</v>
      </c>
      <c r="B68" s="489">
        <v>1209.8599999999999</v>
      </c>
      <c r="C68" s="489"/>
      <c r="D68" s="534">
        <v>3097.45</v>
      </c>
      <c r="E68" s="490"/>
      <c r="F68" s="489"/>
      <c r="G68" s="491">
        <v>331</v>
      </c>
      <c r="H68" s="491">
        <v>905.6</v>
      </c>
      <c r="I68" s="535">
        <v>60</v>
      </c>
      <c r="J68" s="493">
        <v>1</v>
      </c>
      <c r="K68" s="493"/>
      <c r="L68" s="493"/>
      <c r="M68" s="494"/>
      <c r="N68" s="209">
        <f t="shared" si="6"/>
        <v>5603.91</v>
      </c>
      <c r="O68" s="489">
        <v>3.3</v>
      </c>
      <c r="P68" s="489">
        <v>0</v>
      </c>
      <c r="Q68" s="209">
        <f t="shared" si="7"/>
        <v>5607.21</v>
      </c>
      <c r="R68" s="541">
        <v>1200</v>
      </c>
      <c r="S68" s="541"/>
      <c r="T68" s="231"/>
      <c r="U68" s="213">
        <f t="shared" si="8"/>
        <v>44982</v>
      </c>
      <c r="V68" s="36"/>
      <c r="W68" s="497"/>
      <c r="X68" s="37"/>
      <c r="Y68" s="499"/>
      <c r="Z68" s="36"/>
      <c r="AA68" s="497"/>
      <c r="AB68" s="37"/>
      <c r="AC68" s="497"/>
      <c r="AD68" s="37"/>
      <c r="AE68" s="497"/>
      <c r="AF68" s="37"/>
      <c r="AG68" s="500"/>
      <c r="AH68" s="497"/>
      <c r="AI68" s="467">
        <v>-13.2</v>
      </c>
      <c r="AJ68" s="36"/>
      <c r="AK68" s="497"/>
      <c r="AL68" s="37"/>
      <c r="AM68" s="497"/>
      <c r="AN68" s="37"/>
      <c r="AO68" s="497"/>
      <c r="AP68" s="37"/>
      <c r="AQ68" s="500"/>
      <c r="AR68" s="37"/>
      <c r="AS68" s="497"/>
      <c r="AT68" s="187">
        <f t="shared" si="12"/>
        <v>-13.2</v>
      </c>
    </row>
    <row r="69" spans="1:46" x14ac:dyDescent="0.25">
      <c r="A69" s="230">
        <f t="shared" si="10"/>
        <v>44983</v>
      </c>
      <c r="B69" s="489">
        <v>1050.73</v>
      </c>
      <c r="C69" s="489"/>
      <c r="D69" s="534">
        <v>1574.96</v>
      </c>
      <c r="E69" s="490"/>
      <c r="F69" s="489"/>
      <c r="G69" s="491">
        <v>308</v>
      </c>
      <c r="H69" s="491">
        <v>859.9</v>
      </c>
      <c r="I69" s="535">
        <v>100</v>
      </c>
      <c r="J69" s="493">
        <v>1</v>
      </c>
      <c r="K69" s="493"/>
      <c r="L69" s="493"/>
      <c r="M69" s="494"/>
      <c r="N69" s="209">
        <f t="shared" si="6"/>
        <v>3893.59</v>
      </c>
      <c r="O69" s="489">
        <v>2.2999999999999998</v>
      </c>
      <c r="P69" s="489">
        <v>0</v>
      </c>
      <c r="Q69" s="209">
        <f t="shared" si="7"/>
        <v>3895.8900000000003</v>
      </c>
      <c r="R69" s="534">
        <v>1050</v>
      </c>
      <c r="S69" s="534"/>
      <c r="T69" s="212"/>
      <c r="U69" s="213">
        <f t="shared" si="8"/>
        <v>44983</v>
      </c>
      <c r="V69" s="36"/>
      <c r="W69" s="497"/>
      <c r="X69" s="37"/>
      <c r="Y69" s="499"/>
      <c r="Z69" s="36"/>
      <c r="AA69" s="497"/>
      <c r="AB69" s="37"/>
      <c r="AC69" s="497"/>
      <c r="AD69" s="37"/>
      <c r="AE69" s="497"/>
      <c r="AF69" s="37"/>
      <c r="AG69" s="497"/>
      <c r="AH69" s="497"/>
      <c r="AI69" s="467">
        <v>-4.8</v>
      </c>
      <c r="AJ69" s="36"/>
      <c r="AK69" s="497"/>
      <c r="AL69" s="37"/>
      <c r="AM69" s="497"/>
      <c r="AN69" s="37" t="s">
        <v>1246</v>
      </c>
      <c r="AO69" s="537">
        <v>231.6</v>
      </c>
      <c r="AP69" s="37"/>
      <c r="AQ69" s="500"/>
      <c r="AR69" s="37"/>
      <c r="AS69" s="497"/>
      <c r="AT69" s="187">
        <f t="shared" si="12"/>
        <v>226.79999999999998</v>
      </c>
    </row>
    <row r="70" spans="1:46" x14ac:dyDescent="0.25">
      <c r="A70" s="230">
        <f t="shared" si="10"/>
        <v>44984</v>
      </c>
      <c r="B70" s="489">
        <v>1716.59</v>
      </c>
      <c r="C70" s="489"/>
      <c r="D70" s="534">
        <v>2969.71</v>
      </c>
      <c r="E70" s="490"/>
      <c r="F70" s="489"/>
      <c r="G70" s="491">
        <v>375</v>
      </c>
      <c r="H70" s="491">
        <v>244.55</v>
      </c>
      <c r="I70" s="535">
        <v>130</v>
      </c>
      <c r="J70" s="493">
        <v>2</v>
      </c>
      <c r="K70" s="493"/>
      <c r="L70" s="493"/>
      <c r="M70" s="494"/>
      <c r="N70" s="209">
        <f t="shared" si="6"/>
        <v>5435.85</v>
      </c>
      <c r="O70" s="489">
        <v>4</v>
      </c>
      <c r="P70" s="489">
        <v>0</v>
      </c>
      <c r="Q70" s="209">
        <f t="shared" si="7"/>
        <v>5439.85</v>
      </c>
      <c r="R70" s="534">
        <v>1710</v>
      </c>
      <c r="S70" s="534"/>
      <c r="T70" s="212"/>
      <c r="U70" s="213">
        <f t="shared" si="8"/>
        <v>44984</v>
      </c>
      <c r="V70" s="36" t="s">
        <v>1247</v>
      </c>
      <c r="W70" s="467">
        <v>-83</v>
      </c>
      <c r="X70" s="37" t="s">
        <v>1248</v>
      </c>
      <c r="Y70" s="471">
        <v>40.39</v>
      </c>
      <c r="Z70" s="36"/>
      <c r="AA70" s="497"/>
      <c r="AB70" s="37"/>
      <c r="AC70" s="497"/>
      <c r="AD70" s="37"/>
      <c r="AE70" s="497"/>
      <c r="AF70" s="37"/>
      <c r="AG70" s="497"/>
      <c r="AH70" s="497"/>
      <c r="AI70" s="497"/>
      <c r="AJ70" s="36"/>
      <c r="AK70" s="497"/>
      <c r="AL70" s="37"/>
      <c r="AM70" s="497"/>
      <c r="AO70" s="543"/>
      <c r="AP70" s="37" t="s">
        <v>1249</v>
      </c>
      <c r="AQ70" s="497">
        <v>64.650000000000006</v>
      </c>
      <c r="AR70" s="37"/>
      <c r="AS70" s="497"/>
      <c r="AT70" s="187">
        <f>W70+Y70+AA70+AC70+AE70+AG70+AK70+AM70+AO21+AQ70+AS70+AI70</f>
        <v>-207.16</v>
      </c>
    </row>
    <row r="71" spans="1:46" x14ac:dyDescent="0.25">
      <c r="A71" s="230">
        <f t="shared" si="10"/>
        <v>44985</v>
      </c>
      <c r="B71" s="489">
        <v>1474.2</v>
      </c>
      <c r="C71" s="489"/>
      <c r="D71" s="534">
        <v>3836.93</v>
      </c>
      <c r="E71" s="490"/>
      <c r="F71" s="489"/>
      <c r="G71" s="491">
        <v>353</v>
      </c>
      <c r="H71" s="491">
        <v>70.099999999999994</v>
      </c>
      <c r="I71" s="546">
        <v>20</v>
      </c>
      <c r="J71" s="493">
        <v>1</v>
      </c>
      <c r="K71" s="493"/>
      <c r="L71" s="493"/>
      <c r="M71" s="494"/>
      <c r="N71" s="209">
        <f t="shared" si="6"/>
        <v>5754.2300000000005</v>
      </c>
      <c r="O71" s="489">
        <v>2.2999999999999998</v>
      </c>
      <c r="P71" s="489">
        <v>0</v>
      </c>
      <c r="Q71" s="209">
        <f t="shared" si="7"/>
        <v>5756.5300000000007</v>
      </c>
      <c r="R71" s="534">
        <v>1470</v>
      </c>
      <c r="S71" s="534"/>
      <c r="T71" s="212"/>
      <c r="U71" s="213">
        <f t="shared" si="8"/>
        <v>44985</v>
      </c>
      <c r="V71" s="36"/>
      <c r="W71" s="497"/>
      <c r="X71" s="37" t="s">
        <v>1250</v>
      </c>
      <c r="Y71" s="539">
        <v>560.65</v>
      </c>
      <c r="Z71" s="36"/>
      <c r="AA71" s="497"/>
      <c r="AB71" s="37"/>
      <c r="AC71" s="497"/>
      <c r="AD71" s="37"/>
      <c r="AE71" s="500"/>
      <c r="AF71" s="37"/>
      <c r="AG71" s="497"/>
      <c r="AH71" s="497"/>
      <c r="AI71" s="467">
        <v>-3.6</v>
      </c>
      <c r="AJ71" s="36" t="s">
        <v>1251</v>
      </c>
      <c r="AK71" s="537">
        <v>41.4</v>
      </c>
      <c r="AL71" s="37" t="s">
        <v>1252</v>
      </c>
      <c r="AM71" s="537">
        <v>528.59</v>
      </c>
      <c r="AN71" s="37" t="s">
        <v>480</v>
      </c>
      <c r="AO71" s="537">
        <v>2573.5700000000002</v>
      </c>
      <c r="AP71" s="36" t="s">
        <v>1253</v>
      </c>
      <c r="AQ71" s="545">
        <v>1434.29</v>
      </c>
      <c r="AT71" s="187">
        <f>W71+Y71+AA71+AC71+AE71+AG71+AK71+AM71+AO71+AO69+AS57+AI71</f>
        <v>4932.2099999999991</v>
      </c>
    </row>
    <row r="72" spans="1:46" x14ac:dyDescent="0.25">
      <c r="A72" s="230"/>
      <c r="B72" s="489"/>
      <c r="C72" s="489"/>
      <c r="D72" s="489"/>
      <c r="E72" s="489"/>
      <c r="F72" s="489"/>
      <c r="G72" s="491"/>
      <c r="H72" s="491"/>
      <c r="I72" s="491"/>
      <c r="J72" s="493"/>
      <c r="K72" s="493"/>
      <c r="L72" s="493"/>
      <c r="M72" s="494"/>
      <c r="N72" s="209"/>
      <c r="O72" s="489"/>
      <c r="P72" s="489"/>
      <c r="Q72" s="209"/>
      <c r="R72" s="212"/>
      <c r="S72" s="212"/>
      <c r="T72" s="212"/>
      <c r="U72" s="213"/>
      <c r="V72" s="496"/>
      <c r="W72" s="497"/>
      <c r="X72" s="496"/>
      <c r="Y72" s="503"/>
      <c r="Z72" s="496"/>
      <c r="AA72" s="497"/>
      <c r="AB72" s="496"/>
      <c r="AC72" s="497"/>
      <c r="AD72" s="496"/>
      <c r="AE72" s="500"/>
      <c r="AF72" s="498"/>
      <c r="AG72" s="497"/>
      <c r="AH72" s="497"/>
      <c r="AI72" s="497"/>
      <c r="AJ72" s="496"/>
      <c r="AK72" s="497"/>
      <c r="AL72" s="496"/>
      <c r="AM72" s="497"/>
      <c r="AN72" s="37"/>
      <c r="AO72" s="497"/>
      <c r="AP72" s="496"/>
      <c r="AQ72" s="497"/>
      <c r="AR72" s="498"/>
      <c r="AS72" s="497"/>
      <c r="AT72" s="187">
        <f>W72+Y72+AA72+AC72+AE72+AG72+AK72+AM72+AO72+AQ72+AS72+AI72</f>
        <v>0</v>
      </c>
    </row>
    <row r="73" spans="1:46" x14ac:dyDescent="0.25">
      <c r="A73" s="230"/>
      <c r="B73" s="489"/>
      <c r="C73" s="489"/>
      <c r="D73" s="489"/>
      <c r="E73" s="489"/>
      <c r="F73" s="489"/>
      <c r="G73" s="491"/>
      <c r="H73" s="491"/>
      <c r="I73" s="491"/>
      <c r="J73" s="493"/>
      <c r="K73" s="493"/>
      <c r="L73" s="493"/>
      <c r="M73" s="494"/>
      <c r="N73" s="209"/>
      <c r="O73" s="489"/>
      <c r="P73" s="489"/>
      <c r="Q73" s="209"/>
      <c r="R73" s="212"/>
      <c r="S73" s="212"/>
      <c r="T73" s="212"/>
      <c r="U73" s="213"/>
      <c r="V73" s="496"/>
      <c r="W73" s="497"/>
      <c r="X73" s="498"/>
      <c r="Y73" s="499"/>
      <c r="Z73" s="496"/>
      <c r="AA73" s="497"/>
      <c r="AB73" s="498"/>
      <c r="AC73" s="497"/>
      <c r="AD73" s="496"/>
      <c r="AE73" s="497"/>
      <c r="AF73" s="498"/>
      <c r="AG73" s="497"/>
      <c r="AH73" s="497"/>
      <c r="AI73" s="497"/>
      <c r="AJ73" s="496"/>
      <c r="AK73" s="497"/>
      <c r="AL73" s="498"/>
      <c r="AM73" s="497"/>
      <c r="AN73" s="37"/>
      <c r="AO73" s="496"/>
      <c r="AP73" s="497"/>
      <c r="AQ73" s="497"/>
      <c r="AR73" s="498"/>
      <c r="AS73" s="497"/>
      <c r="AT73" s="187">
        <f>W73+Y73+AA73+AC73+AE73+AG73+AK73+AM73+AO73+AQ73+AS73+AI73</f>
        <v>0</v>
      </c>
    </row>
    <row r="74" spans="1:46" x14ac:dyDescent="0.25">
      <c r="A74" s="230"/>
      <c r="B74" s="489"/>
      <c r="C74" s="489"/>
      <c r="D74" s="489"/>
      <c r="E74" s="489"/>
      <c r="F74" s="489"/>
      <c r="G74" s="491"/>
      <c r="H74" s="506"/>
      <c r="I74" s="491"/>
      <c r="J74" s="493"/>
      <c r="K74" s="493"/>
      <c r="L74" s="493"/>
      <c r="M74" s="494"/>
      <c r="N74" s="209"/>
      <c r="O74" s="489"/>
      <c r="P74" s="489"/>
      <c r="Q74" s="209"/>
      <c r="R74" s="212"/>
      <c r="S74" s="212"/>
      <c r="T74" s="212"/>
      <c r="U74" s="213"/>
      <c r="V74" s="496"/>
      <c r="W74" s="497"/>
      <c r="X74" s="496"/>
      <c r="Y74" s="499"/>
      <c r="Z74" s="496"/>
      <c r="AA74" s="497"/>
      <c r="AB74" s="496"/>
      <c r="AC74" s="497"/>
      <c r="AD74" s="496"/>
      <c r="AE74" s="497"/>
      <c r="AF74" s="496"/>
      <c r="AG74" s="497"/>
      <c r="AH74" s="497"/>
      <c r="AI74" s="497"/>
      <c r="AJ74" s="496"/>
      <c r="AK74" s="497"/>
      <c r="AL74" s="496"/>
      <c r="AM74" s="497"/>
      <c r="AN74" s="37"/>
      <c r="AO74" s="497"/>
      <c r="AP74" s="498"/>
      <c r="AQ74" s="497"/>
      <c r="AR74" s="498"/>
      <c r="AS74" s="497"/>
      <c r="AT74" s="187">
        <f>W74+Y74+AA74+AC74+AE74+AG74+AK74+AM74+AO74+AQ74+AS74+AI74</f>
        <v>0</v>
      </c>
    </row>
    <row r="75" spans="1:46" x14ac:dyDescent="0.25">
      <c r="B75" s="224">
        <f t="shared" ref="B75:R75" si="13">SUM(B44:B74)</f>
        <v>35915.159999999996</v>
      </c>
      <c r="C75" s="128">
        <f t="shared" si="13"/>
        <v>0</v>
      </c>
      <c r="D75" s="224">
        <f t="shared" si="13"/>
        <v>75555.22</v>
      </c>
      <c r="E75" s="224">
        <f t="shared" si="13"/>
        <v>0</v>
      </c>
      <c r="F75" s="128">
        <f t="shared" si="13"/>
        <v>0</v>
      </c>
      <c r="G75" s="224">
        <f t="shared" si="13"/>
        <v>10129</v>
      </c>
      <c r="H75" s="224">
        <f t="shared" si="13"/>
        <v>9382.7999999999993</v>
      </c>
      <c r="I75" s="224">
        <f t="shared" si="13"/>
        <v>3110</v>
      </c>
      <c r="J75" s="12">
        <f t="shared" si="13"/>
        <v>65</v>
      </c>
      <c r="K75" s="128">
        <f t="shared" si="13"/>
        <v>0</v>
      </c>
      <c r="L75" s="128">
        <f t="shared" si="13"/>
        <v>0</v>
      </c>
      <c r="M75" s="128">
        <f t="shared" si="13"/>
        <v>0</v>
      </c>
      <c r="N75" s="224">
        <f t="shared" si="13"/>
        <v>134092.18</v>
      </c>
      <c r="O75" s="235">
        <f t="shared" si="13"/>
        <v>64.299999999999983</v>
      </c>
      <c r="P75" s="128">
        <f t="shared" si="13"/>
        <v>0</v>
      </c>
      <c r="Q75" s="224">
        <f t="shared" si="13"/>
        <v>134156.48000000001</v>
      </c>
      <c r="R75" s="128">
        <f t="shared" si="13"/>
        <v>35955</v>
      </c>
      <c r="S75" s="128"/>
      <c r="T75" s="128">
        <f>SUM(T44:T74)</f>
        <v>1050</v>
      </c>
      <c r="V75" s="141"/>
      <c r="W75" s="141">
        <f>SUM(W44:W74)</f>
        <v>4540.5600000000004</v>
      </c>
      <c r="X75" s="141"/>
      <c r="Y75" s="236">
        <f>SUM(Y44:Y74)</f>
        <v>2030.19</v>
      </c>
      <c r="Z75" s="141"/>
      <c r="AA75" s="141">
        <f>SUM(AA44:AA74)</f>
        <v>1784.8</v>
      </c>
      <c r="AB75" s="141"/>
      <c r="AC75" s="141">
        <f>SUM(AC44:AC74)</f>
        <v>17488.780000000002</v>
      </c>
      <c r="AD75" s="141"/>
      <c r="AE75" s="141">
        <f>SUM(AE44:AE74)</f>
        <v>63271.45</v>
      </c>
      <c r="AF75" s="141"/>
      <c r="AG75" s="141">
        <f>SUM(AG44:AG74)</f>
        <v>4564.2999999999993</v>
      </c>
      <c r="AH75" s="141"/>
      <c r="AI75" s="141"/>
      <c r="AJ75" s="141"/>
      <c r="AK75" s="141">
        <f>SUM(AK44:AK74)</f>
        <v>1393.24</v>
      </c>
      <c r="AM75" s="141">
        <f>SUM(AM44:AM74)</f>
        <v>1615.23</v>
      </c>
      <c r="AN75" s="141"/>
      <c r="AO75" s="141">
        <f>SUM(AO44:AO74)</f>
        <v>2288.3200000000002</v>
      </c>
      <c r="AP75" s="141"/>
      <c r="AQ75" s="141">
        <f>SUM(AQ44:AQ74)</f>
        <v>11837.05</v>
      </c>
      <c r="AR75" s="141"/>
      <c r="AS75" s="141">
        <f>SUM(AS44:AS74)</f>
        <v>1140.2</v>
      </c>
      <c r="AT75" s="141">
        <f>SUM(AT44:AT74)</f>
        <v>118140.82999999999</v>
      </c>
    </row>
    <row r="76" spans="1:46" x14ac:dyDescent="0.25">
      <c r="N76" s="130"/>
      <c r="Q76" s="130"/>
    </row>
    <row r="77" spans="1:46" x14ac:dyDescent="0.25">
      <c r="C77" s="131"/>
      <c r="F77" s="131"/>
      <c r="I77" s="132"/>
    </row>
    <row r="78" spans="1:46" x14ac:dyDescent="0.25">
      <c r="I78" s="132"/>
    </row>
    <row r="80" spans="1:46" ht="16.149999999999999" customHeight="1" thickBot="1" x14ac:dyDescent="0.3">
      <c r="A80" s="575" t="s">
        <v>55</v>
      </c>
      <c r="B80" s="563"/>
      <c r="C80" s="563"/>
      <c r="D80" s="563"/>
      <c r="E80" s="563"/>
      <c r="F80" s="563"/>
      <c r="G80" s="563"/>
      <c r="H80" s="563"/>
      <c r="I80" s="563"/>
      <c r="J80" s="564"/>
      <c r="K80" s="564"/>
      <c r="L80" s="564"/>
      <c r="M80" s="80"/>
      <c r="N80" s="79"/>
      <c r="O80" s="565"/>
      <c r="P80" s="560"/>
      <c r="Q80" s="560"/>
      <c r="R80" s="560"/>
      <c r="S80" s="560"/>
      <c r="T80" s="560"/>
      <c r="V80" s="559" t="str">
        <f>A80</f>
        <v>MARS</v>
      </c>
      <c r="W80" s="560"/>
      <c r="X80" s="560"/>
      <c r="Y80" s="560"/>
      <c r="Z80" s="560"/>
      <c r="AA80" s="560"/>
      <c r="AB80" s="560"/>
      <c r="AC80" s="559" t="str">
        <f>A80</f>
        <v>MARS</v>
      </c>
      <c r="AD80" s="560"/>
      <c r="AE80" s="560"/>
      <c r="AF80" s="560"/>
      <c r="AG80" s="560"/>
      <c r="AH80" s="560"/>
      <c r="AI80" s="560"/>
      <c r="AJ80" s="560"/>
      <c r="AK80" s="560"/>
      <c r="AL80" s="559" t="str">
        <f>A80</f>
        <v>MARS</v>
      </c>
      <c r="AM80" s="560"/>
      <c r="AN80" s="560"/>
      <c r="AO80" s="560"/>
      <c r="AP80" s="560"/>
      <c r="AQ80" s="560"/>
      <c r="AR80" s="560"/>
    </row>
    <row r="81" spans="1:65" ht="16.149999999999999" customHeight="1" thickBot="1" x14ac:dyDescent="0.3">
      <c r="A81" s="175"/>
      <c r="B81" s="81"/>
      <c r="C81" s="81"/>
      <c r="D81" s="81"/>
      <c r="E81" s="81"/>
      <c r="F81" s="81"/>
      <c r="G81" s="81"/>
      <c r="H81" s="81"/>
      <c r="I81" s="554"/>
      <c r="J81" s="554"/>
      <c r="K81" s="554"/>
      <c r="L81" s="554"/>
      <c r="M81" s="133"/>
      <c r="N81" s="134"/>
      <c r="O81" s="135"/>
      <c r="P81" s="134"/>
      <c r="Q81" s="134"/>
      <c r="R81" s="553" t="s">
        <v>2</v>
      </c>
      <c r="S81" s="554"/>
      <c r="T81" s="554"/>
      <c r="U81" s="227"/>
      <c r="V81" s="551" t="str">
        <f>V3</f>
        <v>Agedi</v>
      </c>
      <c r="W81" s="552"/>
      <c r="X81" s="551" t="str">
        <f>X3</f>
        <v>Saf</v>
      </c>
      <c r="Y81" s="552"/>
      <c r="Z81" s="551" t="str">
        <f>Z3</f>
        <v>Midi Libre</v>
      </c>
      <c r="AA81" s="552"/>
      <c r="AB81" s="551" t="str">
        <f>AB3</f>
        <v>Loto</v>
      </c>
      <c r="AC81" s="552"/>
      <c r="AD81" s="551" t="str">
        <f>AD3</f>
        <v>Altadis</v>
      </c>
      <c r="AE81" s="552"/>
      <c r="AF81" s="551" t="str">
        <f>AF3</f>
        <v>Crédit agricole</v>
      </c>
      <c r="AG81" s="552"/>
      <c r="AH81" s="555" t="s">
        <v>53</v>
      </c>
      <c r="AI81" s="556"/>
      <c r="AJ81" s="551" t="str">
        <f>AJ3</f>
        <v>charges locatives</v>
      </c>
      <c r="AK81" s="552"/>
      <c r="AL81" s="551" t="str">
        <f>AL3</f>
        <v>Poste TCN TF PVA</v>
      </c>
      <c r="AM81" s="552"/>
      <c r="AN81" s="551" t="str">
        <f>AN3</f>
        <v>GSA/NVX FR</v>
      </c>
      <c r="AO81" s="552"/>
      <c r="AP81" s="551" t="str">
        <f>AP3</f>
        <v>Charge</v>
      </c>
      <c r="AQ81" s="552"/>
      <c r="AR81" s="551" t="str">
        <f>AR3</f>
        <v>Divers</v>
      </c>
      <c r="AS81" s="552"/>
      <c r="AT81" s="83" t="s">
        <v>16</v>
      </c>
    </row>
    <row r="82" spans="1:65" ht="16.149999999999999" customHeight="1" thickBot="1" x14ac:dyDescent="0.3">
      <c r="A82" s="177"/>
      <c r="B82" s="85" t="s">
        <v>17</v>
      </c>
      <c r="C82" s="86" t="s">
        <v>18</v>
      </c>
      <c r="D82" s="86" t="s">
        <v>19</v>
      </c>
      <c r="E82" s="87" t="s">
        <v>20</v>
      </c>
      <c r="F82" s="87" t="s">
        <v>21</v>
      </c>
      <c r="G82" s="86" t="s">
        <v>22</v>
      </c>
      <c r="H82" s="86" t="s">
        <v>23</v>
      </c>
      <c r="I82" s="557" t="s">
        <v>24</v>
      </c>
      <c r="J82" s="558"/>
      <c r="K82" s="88" t="s">
        <v>25</v>
      </c>
      <c r="L82" s="88" t="s">
        <v>26</v>
      </c>
      <c r="M82" s="89" t="s">
        <v>27</v>
      </c>
      <c r="N82" s="90" t="s">
        <v>28</v>
      </c>
      <c r="O82" s="90" t="s">
        <v>29</v>
      </c>
      <c r="P82" s="90" t="s">
        <v>30</v>
      </c>
      <c r="Q82" s="91" t="s">
        <v>38</v>
      </c>
      <c r="R82" s="178" t="s">
        <v>1151</v>
      </c>
      <c r="S82" s="178" t="s">
        <v>1152</v>
      </c>
      <c r="T82" s="91" t="s">
        <v>33</v>
      </c>
      <c r="U82" s="237"/>
      <c r="V82" s="93" t="s">
        <v>34</v>
      </c>
      <c r="W82" s="94"/>
      <c r="X82" s="95" t="s">
        <v>34</v>
      </c>
      <c r="Y82" s="238"/>
      <c r="Z82" s="95" t="s">
        <v>34</v>
      </c>
      <c r="AA82" s="96"/>
      <c r="AB82" s="95" t="s">
        <v>34</v>
      </c>
      <c r="AC82" s="96"/>
      <c r="AD82" s="95" t="s">
        <v>34</v>
      </c>
      <c r="AE82" s="96"/>
      <c r="AF82" s="95" t="s">
        <v>34</v>
      </c>
      <c r="AG82" s="96"/>
      <c r="AH82" s="95"/>
      <c r="AI82" s="97"/>
      <c r="AJ82" s="95" t="s">
        <v>34</v>
      </c>
      <c r="AK82" s="96"/>
      <c r="AL82" s="98" t="s">
        <v>34</v>
      </c>
      <c r="AM82" s="94"/>
      <c r="AN82" s="95" t="s">
        <v>34</v>
      </c>
      <c r="AO82" s="94"/>
      <c r="AP82" s="95" t="s">
        <v>34</v>
      </c>
      <c r="AQ82" s="94"/>
      <c r="AR82" s="95" t="s">
        <v>34</v>
      </c>
      <c r="AS82" s="94"/>
      <c r="AT82" s="99"/>
    </row>
    <row r="83" spans="1:65" s="15" customFormat="1" x14ac:dyDescent="0.25">
      <c r="A83" s="230">
        <f>A71+1</f>
        <v>44986</v>
      </c>
      <c r="B83" s="489">
        <v>886.54</v>
      </c>
      <c r="C83" s="489"/>
      <c r="D83" s="534">
        <v>2696.2</v>
      </c>
      <c r="E83" s="490"/>
      <c r="F83" s="489"/>
      <c r="G83" s="491">
        <v>59</v>
      </c>
      <c r="H83" s="491">
        <v>520.5</v>
      </c>
      <c r="I83" s="546">
        <v>70</v>
      </c>
      <c r="J83" s="493">
        <v>2</v>
      </c>
      <c r="K83" s="493"/>
      <c r="L83" s="493"/>
      <c r="M83" s="494"/>
      <c r="N83" s="209">
        <f t="shared" ref="N83:N113" si="14">B83+C83+D83+F83+G83+H83+I83+K83-L83+M83+E83</f>
        <v>4232.24</v>
      </c>
      <c r="O83" s="489">
        <v>2.2999999999999998</v>
      </c>
      <c r="P83" s="489">
        <v>0</v>
      </c>
      <c r="Q83" s="209">
        <f t="shared" ref="Q83:Q113" si="15">N83+O83-P83</f>
        <v>4234.54</v>
      </c>
      <c r="R83" s="534">
        <v>880</v>
      </c>
      <c r="S83" s="534"/>
      <c r="T83" s="212"/>
      <c r="U83" s="213">
        <f t="shared" ref="U83:U113" si="16">A83</f>
        <v>44986</v>
      </c>
      <c r="V83" s="36" t="s">
        <v>1254</v>
      </c>
      <c r="W83" s="467">
        <v>1637.7</v>
      </c>
      <c r="X83" s="37"/>
      <c r="Y83" s="499"/>
      <c r="Z83" s="37" t="s">
        <v>1255</v>
      </c>
      <c r="AA83" s="467">
        <v>388.03</v>
      </c>
      <c r="AB83" s="36" t="s">
        <v>1256</v>
      </c>
      <c r="AC83" s="467">
        <v>244.8</v>
      </c>
      <c r="AD83" s="37" t="s">
        <v>1257</v>
      </c>
      <c r="AE83" s="467">
        <v>60.6</v>
      </c>
      <c r="AF83" s="37" t="s">
        <v>1258</v>
      </c>
      <c r="AG83" s="467">
        <v>1.45</v>
      </c>
      <c r="AH83" s="501"/>
      <c r="AI83" s="467">
        <v>-1.2</v>
      </c>
      <c r="AJ83" s="36" t="s">
        <v>1154</v>
      </c>
      <c r="AK83" s="537">
        <v>1070.0899999999999</v>
      </c>
      <c r="AL83" s="37"/>
      <c r="AM83" s="497"/>
      <c r="AN83" s="37"/>
      <c r="AO83" s="497"/>
      <c r="AP83" s="37" t="s">
        <v>1259</v>
      </c>
      <c r="AQ83" s="467">
        <v>33.119999999999997</v>
      </c>
      <c r="AR83" s="37"/>
      <c r="AS83" s="497"/>
      <c r="AT83" s="187">
        <f t="shared" ref="AT83:AT88" si="17">W83+Y83+AA83+AC83+AE83+AG83+AK83+AM83+AO83+AQ83+AS83+AI83</f>
        <v>3434.59</v>
      </c>
      <c r="AU83" s="239"/>
      <c r="AV83" s="239"/>
      <c r="AW83" s="239"/>
      <c r="AX83" s="239"/>
      <c r="AY83" s="239"/>
      <c r="AZ83" s="239"/>
      <c r="BA83" s="239"/>
      <c r="BB83" s="239"/>
      <c r="BC83" s="239"/>
      <c r="BD83" s="239"/>
      <c r="BE83" s="239"/>
      <c r="BF83" s="239"/>
      <c r="BG83" s="239"/>
      <c r="BH83" s="239"/>
      <c r="BI83" s="239"/>
      <c r="BJ83" s="239"/>
      <c r="BK83" s="239"/>
      <c r="BL83" s="239"/>
      <c r="BM83" s="239"/>
    </row>
    <row r="84" spans="1:65" s="15" customFormat="1" x14ac:dyDescent="0.25">
      <c r="A84" s="230">
        <f t="shared" ref="A84:A113" si="18">A83+1</f>
        <v>44987</v>
      </c>
      <c r="B84" s="489">
        <v>1160.17</v>
      </c>
      <c r="C84" s="489"/>
      <c r="D84" s="534">
        <v>2227.1799999999998</v>
      </c>
      <c r="E84" s="490"/>
      <c r="F84" s="489"/>
      <c r="G84" s="491">
        <v>495</v>
      </c>
      <c r="H84" s="491">
        <v>109.7</v>
      </c>
      <c r="I84" s="546">
        <v>100</v>
      </c>
      <c r="J84" s="493">
        <v>3</v>
      </c>
      <c r="K84" s="493"/>
      <c r="L84" s="493"/>
      <c r="M84" s="494"/>
      <c r="N84" s="209">
        <f t="shared" si="14"/>
        <v>4092.0499999999997</v>
      </c>
      <c r="O84" s="489">
        <v>2.2999999999999998</v>
      </c>
      <c r="P84" s="489">
        <v>0</v>
      </c>
      <c r="Q84" s="209">
        <f t="shared" si="15"/>
        <v>4094.35</v>
      </c>
      <c r="R84" s="534">
        <v>1160</v>
      </c>
      <c r="S84" s="534"/>
      <c r="T84" s="212"/>
      <c r="U84" s="213">
        <f t="shared" si="16"/>
        <v>44987</v>
      </c>
      <c r="V84" s="36"/>
      <c r="W84" s="537">
        <v>101.22</v>
      </c>
      <c r="X84" s="37"/>
      <c r="Y84" s="499"/>
      <c r="Z84" s="37"/>
      <c r="AA84" s="500"/>
      <c r="AB84" s="36" t="s">
        <v>1260</v>
      </c>
      <c r="AC84" s="537">
        <v>2931.87</v>
      </c>
      <c r="AD84" s="37"/>
      <c r="AE84" s="500"/>
      <c r="AF84" s="37"/>
      <c r="AG84" s="497"/>
      <c r="AH84" s="497"/>
      <c r="AI84" s="467">
        <v>-7.2</v>
      </c>
      <c r="AJ84" s="496"/>
      <c r="AK84" s="497"/>
      <c r="AL84" s="37" t="s">
        <v>1261</v>
      </c>
      <c r="AM84" s="467">
        <v>1323.36</v>
      </c>
      <c r="AN84" s="37"/>
      <c r="AO84" s="497"/>
      <c r="AP84" s="36" t="s">
        <v>1262</v>
      </c>
      <c r="AQ84" s="467">
        <v>449.4</v>
      </c>
      <c r="AR84" s="37"/>
      <c r="AS84" s="497"/>
      <c r="AT84" s="187">
        <f t="shared" si="17"/>
        <v>4798.6499999999996</v>
      </c>
      <c r="AU84" s="239"/>
      <c r="AV84" s="239"/>
      <c r="AW84" s="239"/>
      <c r="AX84" s="239"/>
      <c r="AY84" s="239"/>
      <c r="AZ84" s="239"/>
      <c r="BA84" s="239"/>
      <c r="BB84" s="239"/>
      <c r="BC84" s="239"/>
      <c r="BD84" s="239"/>
      <c r="BE84" s="239"/>
      <c r="BF84" s="239"/>
      <c r="BG84" s="239"/>
      <c r="BH84" s="239"/>
      <c r="BI84" s="239"/>
      <c r="BJ84" s="239"/>
      <c r="BK84" s="239"/>
      <c r="BL84" s="239"/>
      <c r="BM84" s="239"/>
    </row>
    <row r="85" spans="1:65" s="15" customFormat="1" x14ac:dyDescent="0.25">
      <c r="A85" s="230">
        <f t="shared" si="18"/>
        <v>44988</v>
      </c>
      <c r="B85" s="489">
        <v>1623.14</v>
      </c>
      <c r="C85" s="489"/>
      <c r="D85" s="534">
        <v>3369.95</v>
      </c>
      <c r="E85" s="490"/>
      <c r="F85" s="489"/>
      <c r="G85" s="491">
        <v>641</v>
      </c>
      <c r="H85" s="491">
        <v>527.15</v>
      </c>
      <c r="I85" s="546">
        <v>230</v>
      </c>
      <c r="J85" s="493">
        <v>4</v>
      </c>
      <c r="K85" s="493"/>
      <c r="L85" s="493"/>
      <c r="M85" s="494"/>
      <c r="N85" s="209">
        <f t="shared" si="14"/>
        <v>6391.24</v>
      </c>
      <c r="O85" s="489">
        <v>2.2999999999999998</v>
      </c>
      <c r="P85" s="489">
        <v>0</v>
      </c>
      <c r="Q85" s="209">
        <f t="shared" si="15"/>
        <v>6393.54</v>
      </c>
      <c r="R85" s="534">
        <v>1620</v>
      </c>
      <c r="S85" s="534"/>
      <c r="T85" s="212"/>
      <c r="U85" s="213">
        <f t="shared" si="16"/>
        <v>44988</v>
      </c>
      <c r="V85" s="36"/>
      <c r="W85" s="500"/>
      <c r="X85" s="37"/>
      <c r="Y85" s="499"/>
      <c r="Z85" s="37"/>
      <c r="AA85" s="497"/>
      <c r="AB85" s="36"/>
      <c r="AC85" s="500"/>
      <c r="AD85" s="37"/>
      <c r="AE85" s="497"/>
      <c r="AF85" s="37" t="s">
        <v>233</v>
      </c>
      <c r="AG85" s="467">
        <v>8.06</v>
      </c>
      <c r="AH85" s="501"/>
      <c r="AI85" s="467">
        <v>-3.6</v>
      </c>
      <c r="AJ85" s="36"/>
      <c r="AK85" s="497"/>
      <c r="AL85" s="37"/>
      <c r="AM85" s="500"/>
      <c r="AN85" s="37"/>
      <c r="AO85" s="500"/>
      <c r="AP85" s="498" t="s">
        <v>276</v>
      </c>
      <c r="AQ85" s="537">
        <v>2250</v>
      </c>
      <c r="AR85" s="37"/>
      <c r="AS85" s="497"/>
      <c r="AT85" s="187">
        <f t="shared" si="17"/>
        <v>2254.46</v>
      </c>
      <c r="AU85" s="239"/>
      <c r="AV85" s="239"/>
      <c r="AW85" s="239"/>
      <c r="AX85" s="239"/>
      <c r="AY85" s="239"/>
      <c r="AZ85" s="239"/>
      <c r="BA85" s="239"/>
      <c r="BB85" s="239"/>
      <c r="BC85" s="239"/>
      <c r="BD85" s="239"/>
      <c r="BE85" s="239"/>
      <c r="BF85" s="239"/>
      <c r="BG85" s="239"/>
      <c r="BH85" s="239"/>
      <c r="BI85" s="239"/>
      <c r="BJ85" s="239"/>
      <c r="BK85" s="239"/>
      <c r="BL85" s="239"/>
      <c r="BM85" s="239"/>
    </row>
    <row r="86" spans="1:65" s="15" customFormat="1" x14ac:dyDescent="0.25">
      <c r="A86" s="230">
        <f t="shared" si="18"/>
        <v>44989</v>
      </c>
      <c r="B86" s="489">
        <v>1015.9</v>
      </c>
      <c r="C86" s="489"/>
      <c r="D86" s="534">
        <v>2385.83</v>
      </c>
      <c r="E86" s="490"/>
      <c r="F86" s="489"/>
      <c r="G86" s="491">
        <v>253</v>
      </c>
      <c r="H86" s="491">
        <v>151.4</v>
      </c>
      <c r="I86" s="546">
        <v>120</v>
      </c>
      <c r="J86" s="493">
        <v>3</v>
      </c>
      <c r="K86" s="493"/>
      <c r="L86" s="493"/>
      <c r="M86" s="494"/>
      <c r="N86" s="209">
        <f t="shared" si="14"/>
        <v>3926.13</v>
      </c>
      <c r="O86" s="489">
        <v>89.3</v>
      </c>
      <c r="P86" s="489">
        <v>0</v>
      </c>
      <c r="Q86" s="209">
        <f t="shared" si="15"/>
        <v>4015.4300000000003</v>
      </c>
      <c r="R86" s="534">
        <v>1010</v>
      </c>
      <c r="S86" s="534"/>
      <c r="T86" s="212"/>
      <c r="U86" s="213">
        <f t="shared" si="16"/>
        <v>44989</v>
      </c>
      <c r="V86" s="36"/>
      <c r="W86" s="497"/>
      <c r="X86" s="37"/>
      <c r="Y86" s="499"/>
      <c r="Z86" s="37"/>
      <c r="AA86" s="497"/>
      <c r="AB86" s="36"/>
      <c r="AC86" s="497"/>
      <c r="AD86" s="37"/>
      <c r="AE86" s="497"/>
      <c r="AF86" s="37" t="s">
        <v>233</v>
      </c>
      <c r="AG86" s="537">
        <v>7.37</v>
      </c>
      <c r="AH86" s="497"/>
      <c r="AI86" s="467">
        <v>-2.4</v>
      </c>
      <c r="AJ86" s="36"/>
      <c r="AK86" s="500"/>
      <c r="AL86" s="37"/>
      <c r="AM86" s="497"/>
      <c r="AN86" s="37"/>
      <c r="AO86" s="497"/>
      <c r="AP86" s="37" t="s">
        <v>1159</v>
      </c>
      <c r="AQ86" s="537">
        <v>172.33</v>
      </c>
      <c r="AR86" s="37"/>
      <c r="AS86" s="497"/>
      <c r="AT86" s="187">
        <f t="shared" si="17"/>
        <v>177.3</v>
      </c>
      <c r="AU86" s="239"/>
      <c r="AV86" s="239"/>
      <c r="AW86" s="239"/>
      <c r="AX86" s="239"/>
      <c r="AY86" s="239"/>
      <c r="AZ86" s="239"/>
      <c r="BA86" s="239"/>
      <c r="BB86" s="239"/>
      <c r="BC86" s="239"/>
      <c r="BD86" s="239"/>
      <c r="BE86" s="239"/>
      <c r="BF86" s="239"/>
      <c r="BG86" s="239"/>
      <c r="BH86" s="239"/>
      <c r="BI86" s="239"/>
      <c r="BJ86" s="239"/>
      <c r="BK86" s="239"/>
      <c r="BL86" s="239"/>
      <c r="BM86" s="239"/>
    </row>
    <row r="87" spans="1:65" s="15" customFormat="1" x14ac:dyDescent="0.25">
      <c r="A87" s="230">
        <f t="shared" si="18"/>
        <v>44990</v>
      </c>
      <c r="B87" s="489">
        <v>535.64</v>
      </c>
      <c r="C87" s="489"/>
      <c r="D87" s="534">
        <v>2106.64</v>
      </c>
      <c r="E87" s="490"/>
      <c r="F87" s="489"/>
      <c r="G87" s="491">
        <v>166</v>
      </c>
      <c r="H87" s="491">
        <v>823.25</v>
      </c>
      <c r="I87" s="546">
        <v>70</v>
      </c>
      <c r="J87" s="493">
        <v>2</v>
      </c>
      <c r="K87" s="493"/>
      <c r="L87" s="493"/>
      <c r="M87" s="494"/>
      <c r="N87" s="209">
        <f t="shared" si="14"/>
        <v>3701.5299999999997</v>
      </c>
      <c r="O87" s="489">
        <v>2.2999999999999998</v>
      </c>
      <c r="P87" s="489">
        <v>0</v>
      </c>
      <c r="Q87" s="209">
        <f t="shared" si="15"/>
        <v>3703.83</v>
      </c>
      <c r="R87" s="534">
        <v>550</v>
      </c>
      <c r="S87" s="534"/>
      <c r="T87" s="212"/>
      <c r="U87" s="213">
        <f t="shared" si="16"/>
        <v>44990</v>
      </c>
      <c r="V87" s="36"/>
      <c r="W87" s="497"/>
      <c r="X87" s="37"/>
      <c r="Y87" s="499"/>
      <c r="Z87" s="37"/>
      <c r="AA87" s="497"/>
      <c r="AB87" s="36"/>
      <c r="AC87" s="497"/>
      <c r="AD87" s="37"/>
      <c r="AE87" s="497"/>
      <c r="AF87" s="37"/>
      <c r="AG87" s="500"/>
      <c r="AH87" s="497"/>
      <c r="AI87" s="467">
        <v>-3.6</v>
      </c>
      <c r="AJ87" s="36"/>
      <c r="AK87" s="497"/>
      <c r="AL87" s="37"/>
      <c r="AM87" s="497"/>
      <c r="AN87" s="37"/>
      <c r="AO87" s="497"/>
      <c r="AP87" s="496"/>
      <c r="AQ87" s="500"/>
      <c r="AR87" s="37"/>
      <c r="AS87" s="497"/>
      <c r="AT87" s="187">
        <f t="shared" si="17"/>
        <v>-3.6</v>
      </c>
      <c r="AU87" s="239"/>
      <c r="AV87" s="239"/>
      <c r="AW87" s="239"/>
      <c r="AX87" s="239"/>
      <c r="AY87" s="239"/>
      <c r="AZ87" s="239"/>
      <c r="BA87" s="239"/>
      <c r="BB87" s="239"/>
      <c r="BC87" s="239"/>
      <c r="BD87" s="239"/>
      <c r="BE87" s="239"/>
      <c r="BF87" s="239"/>
      <c r="BG87" s="239"/>
      <c r="BH87" s="239"/>
      <c r="BI87" s="239"/>
      <c r="BJ87" s="239"/>
      <c r="BK87" s="239"/>
      <c r="BL87" s="239"/>
      <c r="BM87" s="239"/>
    </row>
    <row r="88" spans="1:65" s="15" customFormat="1" x14ac:dyDescent="0.25">
      <c r="A88" s="230">
        <f t="shared" si="18"/>
        <v>44991</v>
      </c>
      <c r="B88" s="489">
        <v>1286.58</v>
      </c>
      <c r="C88" s="472">
        <v>21.7</v>
      </c>
      <c r="D88" s="534">
        <v>2788.84</v>
      </c>
      <c r="E88" s="490"/>
      <c r="F88" s="489"/>
      <c r="G88" s="491">
        <v>475</v>
      </c>
      <c r="H88" s="491">
        <v>588.29999999999995</v>
      </c>
      <c r="I88" s="546">
        <v>150</v>
      </c>
      <c r="J88" s="493">
        <v>3</v>
      </c>
      <c r="K88" s="493"/>
      <c r="L88" s="493"/>
      <c r="M88" s="494"/>
      <c r="N88" s="209">
        <f t="shared" si="14"/>
        <v>5310.42</v>
      </c>
      <c r="O88" s="489">
        <v>4</v>
      </c>
      <c r="P88" s="489">
        <v>0</v>
      </c>
      <c r="Q88" s="209">
        <f t="shared" si="15"/>
        <v>5314.42</v>
      </c>
      <c r="R88" s="534">
        <v>1280</v>
      </c>
      <c r="S88" s="534"/>
      <c r="T88" s="212"/>
      <c r="U88" s="213">
        <f t="shared" si="16"/>
        <v>44991</v>
      </c>
      <c r="V88" s="36"/>
      <c r="W88" s="497"/>
      <c r="X88" s="37"/>
      <c r="Y88" s="499"/>
      <c r="Z88" s="37"/>
      <c r="AA88" s="497"/>
      <c r="AB88" s="36"/>
      <c r="AC88" s="497"/>
      <c r="AD88" s="37"/>
      <c r="AE88" s="497"/>
      <c r="AF88" s="37" t="s">
        <v>1263</v>
      </c>
      <c r="AG88" s="537">
        <v>237.5</v>
      </c>
      <c r="AH88" s="501"/>
      <c r="AI88" s="497"/>
      <c r="AJ88" s="36"/>
      <c r="AK88" s="497"/>
      <c r="AL88" s="37"/>
      <c r="AM88" s="497"/>
      <c r="AN88" s="37" t="s">
        <v>1191</v>
      </c>
      <c r="AO88" s="467">
        <v>-450.54</v>
      </c>
      <c r="AP88" s="496"/>
      <c r="AQ88" s="500"/>
      <c r="AR88" s="37"/>
      <c r="AS88" s="497"/>
      <c r="AT88" s="187">
        <f t="shared" si="17"/>
        <v>-213.04000000000002</v>
      </c>
      <c r="AU88" s="239"/>
      <c r="AV88" s="239"/>
      <c r="AW88" s="239"/>
      <c r="AX88" s="239"/>
      <c r="AY88" s="239"/>
      <c r="AZ88" s="239"/>
      <c r="BA88" s="239"/>
      <c r="BB88" s="239"/>
      <c r="BC88" s="239"/>
      <c r="BD88" s="239"/>
      <c r="BE88" s="239"/>
      <c r="BF88" s="239"/>
      <c r="BG88" s="239"/>
      <c r="BH88" s="239"/>
      <c r="BI88" s="239"/>
      <c r="BJ88" s="239"/>
      <c r="BK88" s="239"/>
      <c r="BL88" s="239"/>
      <c r="BM88" s="239"/>
    </row>
    <row r="89" spans="1:65" s="15" customFormat="1" x14ac:dyDescent="0.25">
      <c r="A89" s="230">
        <f t="shared" si="18"/>
        <v>44992</v>
      </c>
      <c r="B89" s="489">
        <v>1418.44</v>
      </c>
      <c r="C89" s="489"/>
      <c r="D89" s="534">
        <v>2932.36</v>
      </c>
      <c r="E89" s="490"/>
      <c r="F89" s="489"/>
      <c r="G89" s="491">
        <v>589</v>
      </c>
      <c r="H89" s="491">
        <v>160.19999999999999</v>
      </c>
      <c r="I89" s="546">
        <v>320</v>
      </c>
      <c r="J89" s="493">
        <v>5</v>
      </c>
      <c r="K89" s="493"/>
      <c r="L89" s="493"/>
      <c r="M89" s="494"/>
      <c r="N89" s="209">
        <f t="shared" si="14"/>
        <v>5420</v>
      </c>
      <c r="O89" s="489"/>
      <c r="P89" s="489">
        <v>0</v>
      </c>
      <c r="Q89" s="209">
        <f t="shared" si="15"/>
        <v>5420</v>
      </c>
      <c r="R89" s="534">
        <v>1410</v>
      </c>
      <c r="S89" s="534"/>
      <c r="T89" s="212"/>
      <c r="U89" s="213">
        <f t="shared" si="16"/>
        <v>44992</v>
      </c>
      <c r="V89" s="36"/>
      <c r="W89" s="497"/>
      <c r="X89" s="37"/>
      <c r="Y89" s="499"/>
      <c r="Z89" s="37"/>
      <c r="AA89" s="497"/>
      <c r="AB89" s="36"/>
      <c r="AC89" s="497"/>
      <c r="AD89" s="37"/>
      <c r="AE89" s="497"/>
      <c r="AF89" s="37"/>
      <c r="AG89" s="500"/>
      <c r="AH89" s="497"/>
      <c r="AI89" s="497"/>
      <c r="AJ89" s="36"/>
      <c r="AK89" s="497"/>
      <c r="AL89" s="37"/>
      <c r="AM89" s="497"/>
      <c r="AN89" s="37" t="s">
        <v>1264</v>
      </c>
      <c r="AO89" s="537">
        <v>148.5</v>
      </c>
      <c r="AP89" s="496"/>
      <c r="AQ89" s="500"/>
      <c r="AR89" s="37"/>
      <c r="AS89" s="497"/>
      <c r="AT89" s="187">
        <f>W89+Y89+AA89+AC89+AE89+AG89+AK89+AM89+AO89+AG128+AS89+AI89</f>
        <v>595.58999999999992</v>
      </c>
      <c r="AU89" s="239"/>
      <c r="AV89" s="239"/>
      <c r="AW89" s="239"/>
      <c r="AX89" s="239"/>
      <c r="AY89" s="239"/>
      <c r="AZ89" s="239"/>
      <c r="BA89" s="239"/>
      <c r="BB89" s="239"/>
      <c r="BC89" s="239"/>
      <c r="BD89" s="239"/>
      <c r="BE89" s="239"/>
      <c r="BF89" s="239"/>
      <c r="BG89" s="239"/>
      <c r="BH89" s="239"/>
      <c r="BI89" s="239"/>
      <c r="BJ89" s="239"/>
      <c r="BK89" s="239"/>
      <c r="BL89" s="239"/>
      <c r="BM89" s="239"/>
    </row>
    <row r="90" spans="1:65" s="15" customFormat="1" x14ac:dyDescent="0.25">
      <c r="A90" s="230">
        <f t="shared" si="18"/>
        <v>44993</v>
      </c>
      <c r="B90" s="489">
        <v>1633.52</v>
      </c>
      <c r="C90" s="489"/>
      <c r="D90" s="534">
        <v>1723.88</v>
      </c>
      <c r="E90" s="490"/>
      <c r="F90" s="489"/>
      <c r="G90" s="491">
        <v>310</v>
      </c>
      <c r="H90" s="491">
        <v>580.04999999999995</v>
      </c>
      <c r="I90" s="546">
        <v>150</v>
      </c>
      <c r="J90" s="493">
        <v>3</v>
      </c>
      <c r="K90" s="493"/>
      <c r="L90" s="493"/>
      <c r="M90" s="494"/>
      <c r="N90" s="209">
        <f t="shared" si="14"/>
        <v>4397.45</v>
      </c>
      <c r="O90" s="489">
        <v>2.2999999999999998</v>
      </c>
      <c r="P90" s="489">
        <v>0</v>
      </c>
      <c r="Q90" s="209">
        <f t="shared" si="15"/>
        <v>4399.75</v>
      </c>
      <c r="R90" s="534">
        <v>1630</v>
      </c>
      <c r="S90" s="534"/>
      <c r="T90" s="212"/>
      <c r="U90" s="213">
        <f t="shared" si="16"/>
        <v>44993</v>
      </c>
      <c r="V90" s="36" t="s">
        <v>1265</v>
      </c>
      <c r="W90" s="467">
        <v>888.38</v>
      </c>
      <c r="X90" s="37"/>
      <c r="Y90" s="499"/>
      <c r="Z90" s="37" t="s">
        <v>1266</v>
      </c>
      <c r="AA90" s="467">
        <v>305.32</v>
      </c>
      <c r="AB90" s="36" t="s">
        <v>1267</v>
      </c>
      <c r="AC90" s="467">
        <v>1346.8</v>
      </c>
      <c r="AD90" s="37" t="s">
        <v>1268</v>
      </c>
      <c r="AE90" s="467">
        <v>36911.72</v>
      </c>
      <c r="AF90" s="37" t="s">
        <v>769</v>
      </c>
      <c r="AG90" s="467">
        <v>320.23</v>
      </c>
      <c r="AH90" s="497"/>
      <c r="AI90" s="467">
        <v>-2.4</v>
      </c>
      <c r="AJ90" s="36"/>
      <c r="AK90" s="497"/>
      <c r="AL90" s="37"/>
      <c r="AM90" s="497"/>
      <c r="AN90" s="37"/>
      <c r="AO90" s="497"/>
      <c r="AP90" s="496"/>
      <c r="AQ90" s="500"/>
      <c r="AR90" s="37"/>
      <c r="AS90" s="497"/>
      <c r="AT90" s="187">
        <f>W90+Y90+AA90+AC90+AE90+AG90+AK90+AM90+AO90+AG129+AS90+AI90</f>
        <v>39772.960000000006</v>
      </c>
      <c r="AU90" s="239"/>
      <c r="AV90" s="239"/>
      <c r="AW90" s="239"/>
      <c r="AX90" s="239"/>
      <c r="AY90" s="239"/>
      <c r="AZ90" s="239"/>
      <c r="BA90" s="239"/>
      <c r="BB90" s="239"/>
      <c r="BC90" s="239"/>
      <c r="BD90" s="239"/>
      <c r="BE90" s="239"/>
      <c r="BF90" s="239"/>
      <c r="BG90" s="239"/>
      <c r="BH90" s="239"/>
      <c r="BI90" s="239"/>
      <c r="BJ90" s="239"/>
      <c r="BK90" s="239"/>
      <c r="BL90" s="239"/>
      <c r="BM90" s="239"/>
    </row>
    <row r="91" spans="1:65" s="15" customFormat="1" x14ac:dyDescent="0.25">
      <c r="A91" s="230">
        <f t="shared" si="18"/>
        <v>44994</v>
      </c>
      <c r="B91" s="489">
        <v>1458.56</v>
      </c>
      <c r="C91" s="489"/>
      <c r="D91" s="534">
        <v>3011.38</v>
      </c>
      <c r="E91" s="490"/>
      <c r="F91" s="489"/>
      <c r="G91" s="491">
        <v>284</v>
      </c>
      <c r="H91" s="491">
        <v>291</v>
      </c>
      <c r="I91" s="546">
        <v>190</v>
      </c>
      <c r="J91" s="493">
        <v>3</v>
      </c>
      <c r="K91" s="493"/>
      <c r="L91" s="493"/>
      <c r="M91" s="494"/>
      <c r="N91" s="209">
        <f t="shared" si="14"/>
        <v>5234.9400000000005</v>
      </c>
      <c r="O91" s="489">
        <v>2.2999999999999998</v>
      </c>
      <c r="P91" s="489">
        <v>0</v>
      </c>
      <c r="Q91" s="209">
        <f t="shared" si="15"/>
        <v>5237.2400000000007</v>
      </c>
      <c r="R91" s="534">
        <v>1480</v>
      </c>
      <c r="S91" s="534"/>
      <c r="T91" s="212"/>
      <c r="U91" s="213">
        <f t="shared" si="16"/>
        <v>44994</v>
      </c>
      <c r="V91" s="36"/>
      <c r="W91" s="537">
        <v>82.44</v>
      </c>
      <c r="X91" s="37"/>
      <c r="Y91" s="499"/>
      <c r="Z91" s="37" t="s">
        <v>1269</v>
      </c>
      <c r="AA91" s="537">
        <v>79.38</v>
      </c>
      <c r="AB91" s="36" t="s">
        <v>1235</v>
      </c>
      <c r="AC91" s="537">
        <v>2970.27</v>
      </c>
      <c r="AD91" s="37" t="s">
        <v>1270</v>
      </c>
      <c r="AE91" s="467">
        <v>31.86</v>
      </c>
      <c r="AF91" s="37"/>
      <c r="AG91" s="497"/>
      <c r="AH91" s="497"/>
      <c r="AI91" s="467">
        <v>-3.6</v>
      </c>
      <c r="AJ91" s="36"/>
      <c r="AK91" s="497"/>
      <c r="AL91" s="37"/>
      <c r="AM91" s="497"/>
      <c r="AN91" s="37" t="s">
        <v>1271</v>
      </c>
      <c r="AO91" s="537">
        <v>-14.04</v>
      </c>
      <c r="AP91" s="37" t="s">
        <v>388</v>
      </c>
      <c r="AQ91" s="467">
        <v>150</v>
      </c>
      <c r="AR91" s="37"/>
      <c r="AS91" s="497"/>
      <c r="AT91" s="187">
        <f t="shared" ref="AT91:AT97" si="19">W91+Y91+AA91+AC91+AE91+AG91+AK91+AM91+AO91+AQ91+AS91+AI91</f>
        <v>3296.3100000000004</v>
      </c>
      <c r="AU91" s="239"/>
      <c r="AV91" s="239"/>
      <c r="AW91" s="239"/>
      <c r="AX91" s="239"/>
      <c r="AY91" s="239"/>
      <c r="AZ91" s="239"/>
      <c r="BA91" s="239"/>
      <c r="BB91" s="239"/>
      <c r="BC91" s="239"/>
      <c r="BD91" s="239"/>
      <c r="BE91" s="239"/>
      <c r="BF91" s="239"/>
      <c r="BG91" s="239"/>
      <c r="BH91" s="239"/>
      <c r="BI91" s="239"/>
      <c r="BJ91" s="239"/>
      <c r="BK91" s="239"/>
      <c r="BL91" s="239"/>
      <c r="BM91" s="239"/>
    </row>
    <row r="92" spans="1:65" s="15" customFormat="1" x14ac:dyDescent="0.25">
      <c r="A92" s="230">
        <f t="shared" si="18"/>
        <v>44995</v>
      </c>
      <c r="B92" s="489">
        <v>1333.71</v>
      </c>
      <c r="C92" s="489"/>
      <c r="D92" s="534">
        <v>3000.86</v>
      </c>
      <c r="E92" s="490"/>
      <c r="F92" s="489"/>
      <c r="G92" s="491">
        <v>326</v>
      </c>
      <c r="H92" s="491">
        <v>145</v>
      </c>
      <c r="I92" s="546">
        <v>180</v>
      </c>
      <c r="J92" s="493">
        <v>5</v>
      </c>
      <c r="K92" s="493"/>
      <c r="L92" s="493"/>
      <c r="M92" s="494"/>
      <c r="N92" s="209">
        <f t="shared" si="14"/>
        <v>4985.57</v>
      </c>
      <c r="O92" s="489">
        <v>2.2999999999999998</v>
      </c>
      <c r="P92" s="489">
        <v>0</v>
      </c>
      <c r="Q92" s="209">
        <f t="shared" si="15"/>
        <v>4987.87</v>
      </c>
      <c r="R92" s="534">
        <v>1330</v>
      </c>
      <c r="S92" s="534"/>
      <c r="T92" s="470">
        <v>680</v>
      </c>
      <c r="U92" s="213">
        <f t="shared" si="16"/>
        <v>44995</v>
      </c>
      <c r="V92" s="36"/>
      <c r="W92" s="500"/>
      <c r="X92" s="37" t="s">
        <v>1272</v>
      </c>
      <c r="Y92" s="539">
        <v>1201.5899999999999</v>
      </c>
      <c r="Z92" s="37"/>
      <c r="AA92" s="497"/>
      <c r="AB92" s="36"/>
      <c r="AC92" s="500"/>
      <c r="AD92" s="37"/>
      <c r="AE92" s="497"/>
      <c r="AF92" s="37" t="s">
        <v>271</v>
      </c>
      <c r="AG92" s="467">
        <v>-44.8</v>
      </c>
      <c r="AH92" s="497"/>
      <c r="AI92" s="467">
        <v>-3.6</v>
      </c>
      <c r="AJ92" s="36"/>
      <c r="AK92" s="497"/>
      <c r="AL92" s="37" t="s">
        <v>1273</v>
      </c>
      <c r="AM92" s="537">
        <v>1369.58</v>
      </c>
      <c r="AN92" s="37" t="s">
        <v>1274</v>
      </c>
      <c r="AO92" s="467">
        <v>-3.6</v>
      </c>
      <c r="AP92" s="36"/>
      <c r="AQ92" s="497"/>
      <c r="AR92" s="37"/>
      <c r="AS92" s="497"/>
      <c r="AT92" s="187">
        <f t="shared" si="19"/>
        <v>2519.17</v>
      </c>
      <c r="AU92" s="239"/>
      <c r="AV92" s="239"/>
      <c r="AW92" s="239"/>
      <c r="AX92" s="239"/>
      <c r="AY92" s="239"/>
      <c r="AZ92" s="239"/>
      <c r="BA92" s="239"/>
      <c r="BB92" s="239"/>
      <c r="BC92" s="239"/>
      <c r="BD92" s="239"/>
      <c r="BE92" s="239"/>
      <c r="BF92" s="239"/>
      <c r="BG92" s="239"/>
      <c r="BH92" s="239"/>
      <c r="BI92" s="239"/>
      <c r="BJ92" s="239"/>
      <c r="BK92" s="239"/>
      <c r="BL92" s="239"/>
      <c r="BM92" s="239"/>
    </row>
    <row r="93" spans="1:65" s="15" customFormat="1" x14ac:dyDescent="0.25">
      <c r="A93" s="230">
        <f t="shared" si="18"/>
        <v>44996</v>
      </c>
      <c r="B93" s="489">
        <v>968.63</v>
      </c>
      <c r="C93" s="489"/>
      <c r="D93" s="534">
        <v>3276.99</v>
      </c>
      <c r="E93" s="490"/>
      <c r="F93" s="489"/>
      <c r="G93" s="491">
        <v>773</v>
      </c>
      <c r="H93" s="491">
        <v>119.5</v>
      </c>
      <c r="I93" s="546">
        <v>130</v>
      </c>
      <c r="J93" s="493">
        <v>3</v>
      </c>
      <c r="K93" s="493"/>
      <c r="L93" s="493"/>
      <c r="M93" s="494"/>
      <c r="N93" s="209">
        <f t="shared" si="14"/>
        <v>5268.12</v>
      </c>
      <c r="O93" s="489">
        <v>4.5999999999999996</v>
      </c>
      <c r="P93" s="489">
        <v>0</v>
      </c>
      <c r="Q93" s="209">
        <f t="shared" si="15"/>
        <v>5272.72</v>
      </c>
      <c r="R93" s="534">
        <v>960</v>
      </c>
      <c r="S93" s="534"/>
      <c r="T93" s="211"/>
      <c r="U93" s="213">
        <f t="shared" si="16"/>
        <v>44996</v>
      </c>
      <c r="V93" s="36"/>
      <c r="W93" s="497"/>
      <c r="X93" s="37" t="s">
        <v>1275</v>
      </c>
      <c r="Y93" s="539">
        <v>15.86</v>
      </c>
      <c r="Z93" s="37"/>
      <c r="AA93" s="497"/>
      <c r="AB93" s="36"/>
      <c r="AC93" s="497"/>
      <c r="AD93" s="37"/>
      <c r="AE93" s="497"/>
      <c r="AF93" s="37"/>
      <c r="AG93" s="497"/>
      <c r="AH93" s="497"/>
      <c r="AI93" s="467">
        <v>-3.6</v>
      </c>
      <c r="AJ93" s="36"/>
      <c r="AK93" s="497"/>
      <c r="AL93" s="37" t="s">
        <v>1276</v>
      </c>
      <c r="AM93" s="537">
        <v>189.88</v>
      </c>
      <c r="AN93" s="37"/>
      <c r="AO93" s="500"/>
      <c r="AP93" s="36" t="s">
        <v>1277</v>
      </c>
      <c r="AQ93" s="537">
        <v>427</v>
      </c>
      <c r="AR93" s="37" t="s">
        <v>1278</v>
      </c>
      <c r="AS93" s="537">
        <v>23.2</v>
      </c>
      <c r="AT93" s="187">
        <f t="shared" si="19"/>
        <v>652.34</v>
      </c>
      <c r="AU93" s="239"/>
      <c r="AV93" s="239"/>
      <c r="AW93" s="239"/>
      <c r="AX93" s="239"/>
      <c r="AY93" s="239"/>
      <c r="AZ93" s="239"/>
      <c r="BA93" s="239"/>
      <c r="BB93" s="239"/>
      <c r="BC93" s="239"/>
      <c r="BD93" s="239"/>
      <c r="BE93" s="239"/>
      <c r="BF93" s="239"/>
      <c r="BG93" s="239"/>
      <c r="BH93" s="239"/>
      <c r="BI93" s="239"/>
      <c r="BJ93" s="239"/>
      <c r="BK93" s="239"/>
      <c r="BL93" s="239"/>
      <c r="BM93" s="239"/>
    </row>
    <row r="94" spans="1:65" s="15" customFormat="1" x14ac:dyDescent="0.25">
      <c r="A94" s="230">
        <f t="shared" si="18"/>
        <v>44997</v>
      </c>
      <c r="B94" s="489">
        <v>993.32</v>
      </c>
      <c r="C94" s="489"/>
      <c r="D94" s="534">
        <v>1798.22</v>
      </c>
      <c r="E94" s="490"/>
      <c r="F94" s="489"/>
      <c r="G94" s="491">
        <v>378</v>
      </c>
      <c r="H94" s="491">
        <v>286.8</v>
      </c>
      <c r="I94" s="505"/>
      <c r="J94" s="493"/>
      <c r="K94" s="493"/>
      <c r="L94" s="493"/>
      <c r="M94" s="494"/>
      <c r="N94" s="209">
        <f t="shared" si="14"/>
        <v>3456.34</v>
      </c>
      <c r="O94" s="489"/>
      <c r="P94" s="489">
        <v>0</v>
      </c>
      <c r="Q94" s="209">
        <f t="shared" si="15"/>
        <v>3456.34</v>
      </c>
      <c r="R94" s="534">
        <v>990</v>
      </c>
      <c r="S94" s="534"/>
      <c r="T94" s="212"/>
      <c r="U94" s="213">
        <f t="shared" si="16"/>
        <v>44997</v>
      </c>
      <c r="V94" s="36"/>
      <c r="W94" s="497"/>
      <c r="X94" s="37" t="s">
        <v>1279</v>
      </c>
      <c r="Y94" s="471">
        <v>-16.62</v>
      </c>
      <c r="Z94" s="37"/>
      <c r="AA94" s="497"/>
      <c r="AB94" s="36"/>
      <c r="AC94" s="497"/>
      <c r="AD94" s="37"/>
      <c r="AE94" s="497"/>
      <c r="AF94" s="497"/>
      <c r="AG94" s="497"/>
      <c r="AH94" s="36"/>
      <c r="AI94" s="497"/>
      <c r="AJ94" s="37"/>
      <c r="AK94" s="497"/>
      <c r="AL94" s="37"/>
      <c r="AM94" s="497"/>
      <c r="AN94" s="36" t="s">
        <v>1277</v>
      </c>
      <c r="AO94" s="500">
        <v>89.09</v>
      </c>
      <c r="AP94" s="37" t="s">
        <v>1277</v>
      </c>
      <c r="AQ94" s="467">
        <v>89.09</v>
      </c>
      <c r="AR94" s="37"/>
      <c r="AS94" s="500"/>
      <c r="AT94" s="187">
        <f t="shared" si="19"/>
        <v>161.56</v>
      </c>
      <c r="AU94" s="239"/>
      <c r="AV94" s="239"/>
      <c r="AW94" s="239"/>
      <c r="AX94" s="239"/>
      <c r="AY94" s="239"/>
      <c r="AZ94" s="239"/>
      <c r="BA94" s="239"/>
      <c r="BB94" s="239"/>
      <c r="BC94" s="239"/>
      <c r="BD94" s="239"/>
      <c r="BE94" s="239"/>
      <c r="BF94" s="239"/>
      <c r="BG94" s="239"/>
      <c r="BH94" s="239"/>
      <c r="BI94" s="239"/>
      <c r="BJ94" s="239"/>
      <c r="BK94" s="239"/>
    </row>
    <row r="95" spans="1:65" s="15" customFormat="1" x14ac:dyDescent="0.25">
      <c r="A95" s="230">
        <f t="shared" si="18"/>
        <v>44998</v>
      </c>
      <c r="B95" s="489">
        <v>1159.28</v>
      </c>
      <c r="C95" s="489"/>
      <c r="D95" s="534">
        <v>2972.22</v>
      </c>
      <c r="E95" s="490"/>
      <c r="F95" s="489"/>
      <c r="G95" s="491">
        <v>371</v>
      </c>
      <c r="H95" s="491">
        <v>505.3</v>
      </c>
      <c r="I95" s="473">
        <v>130</v>
      </c>
      <c r="J95" s="493">
        <v>2</v>
      </c>
      <c r="K95" s="493"/>
      <c r="L95" s="493"/>
      <c r="M95" s="494"/>
      <c r="N95" s="209">
        <f t="shared" si="14"/>
        <v>5137.8</v>
      </c>
      <c r="O95" s="489">
        <v>4</v>
      </c>
      <c r="P95" s="489">
        <v>0</v>
      </c>
      <c r="Q95" s="209">
        <f t="shared" si="15"/>
        <v>5141.8</v>
      </c>
      <c r="R95" s="534">
        <v>1150</v>
      </c>
      <c r="S95" s="534"/>
      <c r="T95" s="212"/>
      <c r="U95" s="213">
        <f t="shared" si="16"/>
        <v>44998</v>
      </c>
      <c r="V95" s="36"/>
      <c r="W95" s="497"/>
      <c r="X95" s="37"/>
      <c r="Y95" s="499"/>
      <c r="Z95" s="37"/>
      <c r="AA95" s="497"/>
      <c r="AB95" s="36"/>
      <c r="AC95" s="497"/>
      <c r="AD95" s="37"/>
      <c r="AE95" s="497"/>
      <c r="AF95" s="497"/>
      <c r="AG95" s="497"/>
      <c r="AH95" s="497"/>
      <c r="AI95" s="467">
        <v>-2.4</v>
      </c>
      <c r="AJ95" s="36"/>
      <c r="AK95" s="497"/>
      <c r="AL95" s="37"/>
      <c r="AM95" s="497"/>
      <c r="AN95" s="37"/>
      <c r="AO95" s="497"/>
      <c r="AP95" s="36"/>
      <c r="AQ95" s="497"/>
      <c r="AR95" s="37"/>
      <c r="AS95" s="500"/>
      <c r="AT95" s="187">
        <f t="shared" si="19"/>
        <v>-2.4</v>
      </c>
      <c r="AU95" s="239"/>
      <c r="AV95" s="239"/>
      <c r="AW95" s="239"/>
      <c r="AX95" s="239"/>
      <c r="AY95" s="239"/>
      <c r="AZ95" s="239"/>
      <c r="BA95" s="239"/>
      <c r="BB95" s="239"/>
      <c r="BC95" s="239"/>
      <c r="BD95" s="239"/>
      <c r="BE95" s="239"/>
      <c r="BF95" s="239"/>
      <c r="BG95" s="239"/>
      <c r="BH95" s="239"/>
      <c r="BI95" s="239"/>
      <c r="BJ95" s="239"/>
      <c r="BK95" s="239"/>
      <c r="BL95" s="239"/>
      <c r="BM95" s="239"/>
    </row>
    <row r="96" spans="1:65" s="15" customFormat="1" x14ac:dyDescent="0.25">
      <c r="A96" s="230">
        <f t="shared" si="18"/>
        <v>44999</v>
      </c>
      <c r="B96" s="489">
        <v>837.87</v>
      </c>
      <c r="C96" s="489"/>
      <c r="D96" s="541">
        <v>3117.05</v>
      </c>
      <c r="E96" s="507"/>
      <c r="F96" s="489"/>
      <c r="G96" s="491">
        <v>548</v>
      </c>
      <c r="H96" s="491">
        <v>272.2</v>
      </c>
      <c r="I96" s="546">
        <v>80</v>
      </c>
      <c r="J96" s="493">
        <v>3</v>
      </c>
      <c r="K96" s="493"/>
      <c r="L96" s="493"/>
      <c r="M96" s="494"/>
      <c r="N96" s="209">
        <f t="shared" si="14"/>
        <v>4855.12</v>
      </c>
      <c r="O96" s="489">
        <v>2.2999999999999998</v>
      </c>
      <c r="P96" s="489">
        <v>0</v>
      </c>
      <c r="Q96" s="209">
        <f t="shared" si="15"/>
        <v>4857.42</v>
      </c>
      <c r="R96" s="534">
        <v>830</v>
      </c>
      <c r="S96" s="534"/>
      <c r="T96" s="212"/>
      <c r="U96" s="213">
        <f t="shared" si="16"/>
        <v>44999</v>
      </c>
      <c r="V96" s="36"/>
      <c r="W96" s="497"/>
      <c r="X96" s="37"/>
      <c r="Y96" s="499"/>
      <c r="Z96" s="37"/>
      <c r="AA96" s="497"/>
      <c r="AB96" s="36"/>
      <c r="AC96" s="497"/>
      <c r="AD96" s="37"/>
      <c r="AE96" s="497"/>
      <c r="AF96" s="497"/>
      <c r="AG96" s="497"/>
      <c r="AH96" s="497"/>
      <c r="AI96" s="467">
        <v>-3.6</v>
      </c>
      <c r="AJ96" s="36"/>
      <c r="AK96" s="497"/>
      <c r="AL96" s="37"/>
      <c r="AM96" s="497"/>
      <c r="AN96" s="37"/>
      <c r="AO96" s="497"/>
      <c r="AP96" s="36"/>
      <c r="AQ96" s="500"/>
      <c r="AR96" s="37"/>
      <c r="AS96" s="500"/>
      <c r="AT96" s="187">
        <f t="shared" si="19"/>
        <v>-3.6</v>
      </c>
      <c r="AU96" s="239"/>
      <c r="AV96" s="239"/>
      <c r="AW96" s="239"/>
      <c r="AX96" s="239"/>
      <c r="AY96" s="239"/>
      <c r="AZ96" s="239"/>
      <c r="BA96" s="239"/>
      <c r="BB96" s="239"/>
      <c r="BC96" s="239"/>
      <c r="BD96" s="239"/>
      <c r="BE96" s="239"/>
      <c r="BF96" s="239"/>
      <c r="BG96" s="239"/>
      <c r="BH96" s="239"/>
      <c r="BI96" s="239"/>
      <c r="BJ96" s="239"/>
      <c r="BK96" s="239"/>
      <c r="BL96" s="239"/>
      <c r="BM96" s="239"/>
    </row>
    <row r="97" spans="1:65" s="15" customFormat="1" x14ac:dyDescent="0.25">
      <c r="A97" s="230">
        <f t="shared" si="18"/>
        <v>45000</v>
      </c>
      <c r="B97" s="489">
        <v>703.87</v>
      </c>
      <c r="C97" s="489"/>
      <c r="D97" s="541">
        <v>2431.17</v>
      </c>
      <c r="E97" s="507"/>
      <c r="F97" s="489"/>
      <c r="G97" s="491">
        <v>510</v>
      </c>
      <c r="H97" s="491">
        <v>392.9</v>
      </c>
      <c r="I97" s="546">
        <v>140</v>
      </c>
      <c r="J97" s="493">
        <v>3</v>
      </c>
      <c r="K97" s="493"/>
      <c r="L97" s="493"/>
      <c r="M97" s="494"/>
      <c r="N97" s="209">
        <f t="shared" si="14"/>
        <v>4177.9400000000005</v>
      </c>
      <c r="O97" s="489">
        <v>2.2999999999999998</v>
      </c>
      <c r="P97" s="489">
        <v>0</v>
      </c>
      <c r="Q97" s="209">
        <f t="shared" si="15"/>
        <v>4180.2400000000007</v>
      </c>
      <c r="R97" s="534">
        <v>700</v>
      </c>
      <c r="S97" s="534"/>
      <c r="T97" s="212"/>
      <c r="U97" s="213">
        <f t="shared" si="16"/>
        <v>45000</v>
      </c>
      <c r="V97" s="36" t="s">
        <v>1280</v>
      </c>
      <c r="W97" s="467">
        <v>767.89</v>
      </c>
      <c r="X97" s="37"/>
      <c r="Y97" s="499"/>
      <c r="Z97" s="37" t="s">
        <v>1281</v>
      </c>
      <c r="AA97" s="467">
        <v>413.4</v>
      </c>
      <c r="AB97" s="36" t="s">
        <v>1282</v>
      </c>
      <c r="AC97" s="467">
        <v>1407</v>
      </c>
      <c r="AD97" s="37"/>
      <c r="AE97" s="497"/>
      <c r="AF97" s="497"/>
      <c r="AG97" s="497"/>
      <c r="AH97" s="497"/>
      <c r="AI97" s="467">
        <v>-3.6</v>
      </c>
      <c r="AJ97" s="36"/>
      <c r="AK97" s="497"/>
      <c r="AL97" s="37"/>
      <c r="AM97" s="497"/>
      <c r="AN97" s="37"/>
      <c r="AO97" s="497"/>
      <c r="AP97" s="37" t="s">
        <v>1178</v>
      </c>
      <c r="AQ97" s="537">
        <v>92.73</v>
      </c>
      <c r="AR97" s="37"/>
      <c r="AS97" s="497"/>
      <c r="AT97" s="187">
        <f t="shared" si="19"/>
        <v>2677.42</v>
      </c>
      <c r="AU97" s="239"/>
      <c r="AV97" s="239"/>
      <c r="AW97" s="239"/>
      <c r="AX97" s="239"/>
      <c r="AY97" s="239"/>
      <c r="AZ97" s="239"/>
      <c r="BA97" s="239"/>
      <c r="BB97" s="239"/>
      <c r="BC97" s="239"/>
      <c r="BD97" s="239"/>
      <c r="BE97" s="239"/>
      <c r="BF97" s="239"/>
      <c r="BG97" s="239"/>
      <c r="BH97" s="239"/>
      <c r="BI97" s="239"/>
      <c r="BJ97" s="239"/>
      <c r="BK97" s="239"/>
      <c r="BL97" s="239"/>
      <c r="BM97" s="239"/>
    </row>
    <row r="98" spans="1:65" s="15" customFormat="1" x14ac:dyDescent="0.25">
      <c r="A98" s="230">
        <f t="shared" si="18"/>
        <v>45001</v>
      </c>
      <c r="B98" s="489">
        <v>1040.8</v>
      </c>
      <c r="C98" s="489"/>
      <c r="D98" s="541">
        <v>3098.29</v>
      </c>
      <c r="E98" s="507"/>
      <c r="F98" s="489"/>
      <c r="G98" s="491">
        <v>311</v>
      </c>
      <c r="H98" s="491">
        <v>38.200000000000003</v>
      </c>
      <c r="I98" s="546">
        <v>80</v>
      </c>
      <c r="J98" s="493">
        <v>1</v>
      </c>
      <c r="K98" s="493"/>
      <c r="L98" s="493"/>
      <c r="M98" s="494"/>
      <c r="N98" s="209">
        <f t="shared" si="14"/>
        <v>4568.29</v>
      </c>
      <c r="O98" s="489"/>
      <c r="P98" s="489">
        <v>0</v>
      </c>
      <c r="Q98" s="209">
        <f t="shared" si="15"/>
        <v>4568.29</v>
      </c>
      <c r="R98" s="534">
        <v>1070</v>
      </c>
      <c r="S98" s="534"/>
      <c r="T98" s="212"/>
      <c r="U98" s="213">
        <f t="shared" si="16"/>
        <v>45001</v>
      </c>
      <c r="V98" s="36"/>
      <c r="W98" s="537">
        <v>95.13</v>
      </c>
      <c r="X98" s="37"/>
      <c r="Y98" s="499"/>
      <c r="Z98" s="37"/>
      <c r="AA98" s="500"/>
      <c r="AB98" s="36" t="s">
        <v>1283</v>
      </c>
      <c r="AC98" s="537">
        <v>3279.71</v>
      </c>
      <c r="AD98" s="37"/>
      <c r="AE98" s="497"/>
      <c r="AF98" s="37" t="s">
        <v>1258</v>
      </c>
      <c r="AG98" s="467">
        <v>70</v>
      </c>
      <c r="AH98" s="497"/>
      <c r="AI98" s="467">
        <v>-5.8</v>
      </c>
      <c r="AJ98" s="36" t="s">
        <v>1284</v>
      </c>
      <c r="AK98" s="537">
        <v>240.8</v>
      </c>
      <c r="AL98" s="37"/>
      <c r="AM98" s="497"/>
      <c r="AN98" s="37"/>
      <c r="AO98" s="497"/>
      <c r="AP98" s="496"/>
      <c r="AQ98" s="500"/>
      <c r="AR98" s="37"/>
      <c r="AS98" s="497"/>
      <c r="AT98" s="187">
        <f t="shared" ref="AT98:AT106" si="20">W98+Y98+AA98+AC98+AD106+AG98+AK98+AM98+AO98+AQ98+AS98+AI98</f>
        <v>3679.84</v>
      </c>
      <c r="AU98" s="239"/>
      <c r="AV98" s="239"/>
      <c r="AW98" s="239"/>
      <c r="AX98" s="239"/>
      <c r="AY98" s="239"/>
      <c r="AZ98" s="239"/>
      <c r="BA98" s="239"/>
      <c r="BB98" s="239"/>
      <c r="BC98" s="239"/>
      <c r="BD98" s="239"/>
      <c r="BE98" s="239"/>
      <c r="BF98" s="239"/>
      <c r="BG98" s="239"/>
      <c r="BH98" s="239"/>
      <c r="BI98" s="239"/>
      <c r="BJ98" s="239"/>
      <c r="BK98" s="239"/>
      <c r="BL98" s="239"/>
      <c r="BM98" s="239"/>
    </row>
    <row r="99" spans="1:65" s="15" customFormat="1" x14ac:dyDescent="0.25">
      <c r="A99" s="230">
        <f t="shared" si="18"/>
        <v>45002</v>
      </c>
      <c r="B99" s="489">
        <v>1303.1199999999999</v>
      </c>
      <c r="C99" s="489"/>
      <c r="D99" s="541">
        <v>3184.61</v>
      </c>
      <c r="E99" s="507"/>
      <c r="F99" s="489"/>
      <c r="G99" s="491">
        <v>326</v>
      </c>
      <c r="H99" s="491">
        <v>488.7</v>
      </c>
      <c r="I99" s="546">
        <v>280</v>
      </c>
      <c r="J99" s="493">
        <v>6</v>
      </c>
      <c r="K99" s="493"/>
      <c r="L99" s="493"/>
      <c r="M99" s="494"/>
      <c r="N99" s="209">
        <f t="shared" si="14"/>
        <v>5582.4299999999994</v>
      </c>
      <c r="O99" s="489"/>
      <c r="P99" s="489">
        <v>0</v>
      </c>
      <c r="Q99" s="209">
        <f t="shared" si="15"/>
        <v>5582.4299999999994</v>
      </c>
      <c r="R99" s="534">
        <v>1300</v>
      </c>
      <c r="S99" s="534"/>
      <c r="T99" s="470">
        <v>420</v>
      </c>
      <c r="U99" s="213">
        <f t="shared" si="16"/>
        <v>45002</v>
      </c>
      <c r="V99" s="36"/>
      <c r="W99" s="500"/>
      <c r="X99" s="37"/>
      <c r="Y99" s="499"/>
      <c r="Z99" s="37"/>
      <c r="AA99" s="500"/>
      <c r="AB99" s="36"/>
      <c r="AC99" s="500"/>
      <c r="AD99" s="37"/>
      <c r="AE99" s="497"/>
      <c r="AF99" s="37" t="s">
        <v>85</v>
      </c>
      <c r="AG99" s="537">
        <v>300</v>
      </c>
      <c r="AH99" s="497"/>
      <c r="AI99" s="500"/>
      <c r="AJ99" s="36"/>
      <c r="AK99" s="497"/>
      <c r="AL99" s="37"/>
      <c r="AM99" s="497"/>
      <c r="AN99" s="37"/>
      <c r="AO99" s="497"/>
      <c r="AP99" s="496" t="s">
        <v>1285</v>
      </c>
      <c r="AQ99" s="467">
        <v>2500</v>
      </c>
      <c r="AR99" s="17" t="s">
        <v>1144</v>
      </c>
      <c r="AS99" s="467">
        <v>880</v>
      </c>
      <c r="AT99" s="187">
        <f t="shared" si="20"/>
        <v>3680</v>
      </c>
      <c r="AU99" s="239"/>
      <c r="AV99" s="239"/>
      <c r="AW99" s="239"/>
      <c r="AX99" s="239"/>
      <c r="AY99" s="239"/>
      <c r="AZ99" s="239"/>
      <c r="BA99" s="239"/>
      <c r="BB99" s="239"/>
      <c r="BC99" s="239"/>
      <c r="BD99" s="239"/>
      <c r="BE99" s="239"/>
      <c r="BF99" s="239"/>
      <c r="BG99" s="239"/>
      <c r="BH99" s="239"/>
      <c r="BI99" s="239"/>
      <c r="BJ99" s="239"/>
      <c r="BK99" s="239"/>
      <c r="BL99" s="239"/>
      <c r="BM99" s="239"/>
    </row>
    <row r="100" spans="1:65" s="15" customFormat="1" x14ac:dyDescent="0.25">
      <c r="A100" s="230">
        <f t="shared" si="18"/>
        <v>45003</v>
      </c>
      <c r="B100" s="489">
        <v>1189.3499999999999</v>
      </c>
      <c r="C100" s="489"/>
      <c r="D100" s="541">
        <v>3003.48</v>
      </c>
      <c r="E100" s="507"/>
      <c r="F100" s="489"/>
      <c r="G100" s="491">
        <v>483</v>
      </c>
      <c r="H100" s="491">
        <v>256.10000000000002</v>
      </c>
      <c r="I100" s="546">
        <v>170</v>
      </c>
      <c r="J100" s="493">
        <v>4</v>
      </c>
      <c r="K100" s="493"/>
      <c r="L100" s="493"/>
      <c r="M100" s="494"/>
      <c r="N100" s="209">
        <f t="shared" si="14"/>
        <v>5101.93</v>
      </c>
      <c r="O100" s="489"/>
      <c r="P100" s="489">
        <v>0</v>
      </c>
      <c r="Q100" s="209">
        <f t="shared" si="15"/>
        <v>5101.93</v>
      </c>
      <c r="R100" s="534">
        <v>1180</v>
      </c>
      <c r="S100" s="534"/>
      <c r="T100" s="211"/>
      <c r="U100" s="213">
        <f t="shared" si="16"/>
        <v>45003</v>
      </c>
      <c r="V100" s="36"/>
      <c r="W100" s="497"/>
      <c r="X100" s="37"/>
      <c r="Y100" s="499"/>
      <c r="Z100" s="37"/>
      <c r="AA100" s="497"/>
      <c r="AB100" s="36"/>
      <c r="AC100" s="497"/>
      <c r="AD100" s="37"/>
      <c r="AE100" s="497"/>
      <c r="AF100" s="37"/>
      <c r="AG100" s="497"/>
      <c r="AH100" s="497"/>
      <c r="AI100" s="537">
        <v>-2.4</v>
      </c>
      <c r="AJ100" s="36" t="s">
        <v>1286</v>
      </c>
      <c r="AK100" s="537">
        <v>52.8</v>
      </c>
      <c r="AL100" s="37"/>
      <c r="AM100" s="497"/>
      <c r="AN100" s="37"/>
      <c r="AO100" s="500"/>
      <c r="AP100" s="496"/>
      <c r="AQ100" s="500"/>
      <c r="AR100" s="37"/>
      <c r="AS100" s="497"/>
      <c r="AT100" s="187">
        <f t="shared" si="20"/>
        <v>50.4</v>
      </c>
      <c r="AU100" s="239"/>
      <c r="AV100" s="239"/>
      <c r="AW100" s="239"/>
      <c r="AX100" s="239"/>
      <c r="AY100" s="239"/>
      <c r="AZ100" s="239"/>
      <c r="BA100" s="239"/>
      <c r="BB100" s="239"/>
      <c r="BC100" s="239"/>
      <c r="BD100" s="239"/>
      <c r="BE100" s="239"/>
      <c r="BF100" s="239"/>
      <c r="BG100" s="239"/>
      <c r="BH100" s="239"/>
      <c r="BI100" s="239"/>
      <c r="BJ100" s="239"/>
      <c r="BK100" s="239"/>
      <c r="BL100" s="239"/>
      <c r="BM100" s="239"/>
    </row>
    <row r="101" spans="1:65" s="15" customFormat="1" x14ac:dyDescent="0.25">
      <c r="A101" s="230">
        <f t="shared" si="18"/>
        <v>45004</v>
      </c>
      <c r="B101" s="489">
        <v>907.22</v>
      </c>
      <c r="C101" s="489"/>
      <c r="D101" s="541">
        <v>1700.44</v>
      </c>
      <c r="E101" s="507"/>
      <c r="F101" s="489"/>
      <c r="G101" s="491">
        <v>351</v>
      </c>
      <c r="H101" s="491">
        <v>151.4</v>
      </c>
      <c r="I101" s="505"/>
      <c r="J101" s="493"/>
      <c r="K101" s="493"/>
      <c r="L101" s="493"/>
      <c r="M101" s="494"/>
      <c r="N101" s="209">
        <f t="shared" si="14"/>
        <v>3110.06</v>
      </c>
      <c r="O101" s="489"/>
      <c r="P101" s="489">
        <v>0</v>
      </c>
      <c r="Q101" s="209">
        <f t="shared" si="15"/>
        <v>3110.06</v>
      </c>
      <c r="R101" s="534">
        <v>900</v>
      </c>
      <c r="S101" s="534"/>
      <c r="T101" s="212"/>
      <c r="U101" s="213">
        <f t="shared" si="16"/>
        <v>45004</v>
      </c>
      <c r="V101" s="36"/>
      <c r="W101" s="497"/>
      <c r="X101" s="37"/>
      <c r="Y101" s="499"/>
      <c r="Z101" s="37"/>
      <c r="AA101" s="497"/>
      <c r="AB101" s="36"/>
      <c r="AC101" s="497"/>
      <c r="AD101" s="37"/>
      <c r="AE101" s="497"/>
      <c r="AF101" s="37"/>
      <c r="AG101" s="497"/>
      <c r="AH101" s="497"/>
      <c r="AI101" s="467">
        <v>-3.6</v>
      </c>
      <c r="AJ101" s="36"/>
      <c r="AK101" s="497"/>
      <c r="AL101" s="37"/>
      <c r="AM101" s="497"/>
      <c r="AN101" s="37"/>
      <c r="AO101" s="497"/>
      <c r="AP101" s="496"/>
      <c r="AQ101" s="497"/>
      <c r="AR101" s="37"/>
      <c r="AS101" s="500"/>
      <c r="AT101" s="187">
        <f t="shared" si="20"/>
        <v>-3.6</v>
      </c>
      <c r="AU101" s="239"/>
      <c r="AV101" s="239"/>
      <c r="AW101" s="239"/>
      <c r="AX101" s="239"/>
      <c r="AY101" s="239"/>
      <c r="AZ101" s="239"/>
      <c r="BA101" s="239"/>
      <c r="BB101" s="239"/>
      <c r="BC101" s="239"/>
      <c r="BD101" s="239"/>
      <c r="BE101" s="239"/>
      <c r="BF101" s="239"/>
      <c r="BG101" s="239"/>
      <c r="BH101" s="239"/>
      <c r="BI101" s="239"/>
      <c r="BJ101" s="239"/>
      <c r="BK101" s="239"/>
      <c r="BL101" s="239"/>
      <c r="BM101" s="239"/>
    </row>
    <row r="102" spans="1:65" s="15" customFormat="1" x14ac:dyDescent="0.25">
      <c r="A102" s="230">
        <f t="shared" si="18"/>
        <v>45005</v>
      </c>
      <c r="B102" s="489">
        <v>1373.3</v>
      </c>
      <c r="C102" s="489"/>
      <c r="D102" s="541">
        <v>2895.78</v>
      </c>
      <c r="E102" s="507"/>
      <c r="F102" s="489"/>
      <c r="G102" s="491">
        <v>413</v>
      </c>
      <c r="H102" s="491">
        <v>95.5</v>
      </c>
      <c r="I102" s="546">
        <v>160</v>
      </c>
      <c r="J102" s="493">
        <v>4</v>
      </c>
      <c r="K102" s="493"/>
      <c r="L102" s="493"/>
      <c r="M102" s="494"/>
      <c r="N102" s="209">
        <f t="shared" si="14"/>
        <v>4937.58</v>
      </c>
      <c r="O102" s="489"/>
      <c r="P102" s="489">
        <v>0</v>
      </c>
      <c r="Q102" s="209">
        <f t="shared" si="15"/>
        <v>4937.58</v>
      </c>
      <c r="R102" s="534">
        <v>1370</v>
      </c>
      <c r="S102" s="534"/>
      <c r="T102" s="212"/>
      <c r="U102" s="213">
        <f t="shared" si="16"/>
        <v>45005</v>
      </c>
      <c r="V102" s="36"/>
      <c r="W102" s="497"/>
      <c r="X102" s="37" t="s">
        <v>1287</v>
      </c>
      <c r="Y102" s="539">
        <v>718.37</v>
      </c>
      <c r="Z102" s="37"/>
      <c r="AA102" s="497"/>
      <c r="AB102" s="36"/>
      <c r="AC102" s="497"/>
      <c r="AD102" s="37"/>
      <c r="AE102" s="497"/>
      <c r="AF102" s="37" t="s">
        <v>846</v>
      </c>
      <c r="AG102" s="467">
        <v>22.53</v>
      </c>
      <c r="AH102" s="497"/>
      <c r="AI102" s="467">
        <v>-2.4</v>
      </c>
      <c r="AJ102" s="36"/>
      <c r="AK102" s="497"/>
      <c r="AL102" s="37"/>
      <c r="AM102" s="497"/>
      <c r="AN102" s="37"/>
      <c r="AO102" s="497"/>
      <c r="AP102" s="496"/>
      <c r="AQ102" s="497"/>
      <c r="AR102" s="37"/>
      <c r="AS102" s="500"/>
      <c r="AT102" s="187">
        <f t="shared" si="20"/>
        <v>738.5</v>
      </c>
      <c r="AU102" s="239"/>
      <c r="AV102" s="239"/>
      <c r="AW102" s="239"/>
      <c r="AX102" s="239"/>
      <c r="AY102" s="239"/>
      <c r="AZ102" s="239"/>
      <c r="BA102" s="239"/>
      <c r="BB102" s="239"/>
      <c r="BC102" s="239"/>
      <c r="BD102" s="239"/>
      <c r="BE102" s="239"/>
      <c r="BF102" s="239"/>
      <c r="BG102" s="239"/>
      <c r="BH102" s="239"/>
      <c r="BI102" s="239"/>
      <c r="BJ102" s="239"/>
      <c r="BK102" s="239"/>
      <c r="BL102" s="239"/>
      <c r="BM102" s="239"/>
    </row>
    <row r="103" spans="1:65" s="15" customFormat="1" x14ac:dyDescent="0.25">
      <c r="A103" s="230">
        <f t="shared" si="18"/>
        <v>45006</v>
      </c>
      <c r="B103" s="489">
        <v>1099.8599999999999</v>
      </c>
      <c r="C103" s="490"/>
      <c r="D103" s="541">
        <v>2581.87</v>
      </c>
      <c r="E103" s="507"/>
      <c r="F103" s="489"/>
      <c r="G103" s="491">
        <v>212</v>
      </c>
      <c r="H103" s="491">
        <v>322.39999999999998</v>
      </c>
      <c r="I103" s="546">
        <v>340</v>
      </c>
      <c r="J103" s="493">
        <v>7</v>
      </c>
      <c r="K103" s="493"/>
      <c r="L103" s="493"/>
      <c r="M103" s="494"/>
      <c r="N103" s="209">
        <f t="shared" si="14"/>
        <v>4556.1299999999992</v>
      </c>
      <c r="O103" s="489">
        <v>2.2999999999999998</v>
      </c>
      <c r="P103" s="489">
        <v>0</v>
      </c>
      <c r="Q103" s="209">
        <f t="shared" si="15"/>
        <v>4558.4299999999994</v>
      </c>
      <c r="R103" s="534">
        <v>1090</v>
      </c>
      <c r="S103" s="534"/>
      <c r="T103" s="212"/>
      <c r="U103" s="213">
        <f t="shared" si="16"/>
        <v>45006</v>
      </c>
      <c r="V103" s="36"/>
      <c r="W103" s="497"/>
      <c r="X103" s="37" t="s">
        <v>1288</v>
      </c>
      <c r="Y103" s="539">
        <v>109.14</v>
      </c>
      <c r="Z103" s="37"/>
      <c r="AA103" s="497"/>
      <c r="AB103" s="36"/>
      <c r="AC103" s="497"/>
      <c r="AD103" s="37" t="s">
        <v>1289</v>
      </c>
      <c r="AE103" s="467">
        <v>42556.959999999999</v>
      </c>
      <c r="AF103" s="37" t="s">
        <v>156</v>
      </c>
      <c r="AG103" s="467">
        <v>2729.43</v>
      </c>
      <c r="AH103" s="497"/>
      <c r="AI103" s="467">
        <v>-7.2</v>
      </c>
      <c r="AJ103" s="36"/>
      <c r="AK103" s="497"/>
      <c r="AL103" s="37"/>
      <c r="AM103" s="497"/>
      <c r="AN103" s="37"/>
      <c r="AO103" s="497"/>
      <c r="AP103" s="496"/>
      <c r="AQ103" s="497"/>
      <c r="AR103" s="37"/>
      <c r="AS103" s="497"/>
      <c r="AT103" s="187">
        <f t="shared" si="20"/>
        <v>2831.37</v>
      </c>
      <c r="AU103" s="239"/>
      <c r="AV103" s="239"/>
      <c r="AW103" s="239"/>
      <c r="AX103" s="239"/>
      <c r="AY103" s="239"/>
      <c r="AZ103" s="239"/>
      <c r="BA103" s="239"/>
      <c r="BB103" s="239"/>
      <c r="BC103" s="239"/>
      <c r="BD103" s="239"/>
      <c r="BE103" s="239"/>
      <c r="BF103" s="239"/>
      <c r="BG103" s="239"/>
      <c r="BH103" s="239"/>
      <c r="BI103" s="239"/>
      <c r="BJ103" s="239"/>
      <c r="BK103" s="239"/>
      <c r="BL103" s="239"/>
      <c r="BM103" s="239"/>
    </row>
    <row r="104" spans="1:65" s="15" customFormat="1" x14ac:dyDescent="0.25">
      <c r="A104" s="230">
        <f t="shared" si="18"/>
        <v>45007</v>
      </c>
      <c r="B104" s="489">
        <v>1819.56</v>
      </c>
      <c r="C104" s="489"/>
      <c r="D104" s="541">
        <v>2195.44</v>
      </c>
      <c r="E104" s="507"/>
      <c r="F104" s="489"/>
      <c r="G104" s="491">
        <v>198</v>
      </c>
      <c r="H104" s="491">
        <v>120.9</v>
      </c>
      <c r="I104" s="546">
        <v>120</v>
      </c>
      <c r="J104" s="493">
        <v>3</v>
      </c>
      <c r="K104" s="493"/>
      <c r="L104" s="493"/>
      <c r="M104" s="494"/>
      <c r="N104" s="209">
        <f t="shared" si="14"/>
        <v>4453.8999999999996</v>
      </c>
      <c r="O104" s="489">
        <v>2.2999999999999998</v>
      </c>
      <c r="P104" s="489">
        <v>0</v>
      </c>
      <c r="Q104" s="209">
        <f t="shared" si="15"/>
        <v>4456.2</v>
      </c>
      <c r="R104" s="534">
        <v>1810</v>
      </c>
      <c r="S104" s="534"/>
      <c r="T104" s="212"/>
      <c r="U104" s="213">
        <f t="shared" si="16"/>
        <v>45007</v>
      </c>
      <c r="V104" s="36" t="s">
        <v>1290</v>
      </c>
      <c r="W104" s="537">
        <v>1404.29</v>
      </c>
      <c r="X104" s="37"/>
      <c r="Y104" s="499"/>
      <c r="Z104" s="37" t="s">
        <v>1291</v>
      </c>
      <c r="AA104" s="467">
        <v>387.26</v>
      </c>
      <c r="AB104" s="36" t="s">
        <v>1292</v>
      </c>
      <c r="AC104" s="467">
        <v>503.2</v>
      </c>
      <c r="AD104" s="37"/>
      <c r="AE104" s="497"/>
      <c r="AF104" s="37"/>
      <c r="AG104" s="497"/>
      <c r="AH104" s="497"/>
      <c r="AI104" s="467">
        <v>-7</v>
      </c>
      <c r="AJ104" s="36"/>
      <c r="AK104" s="497"/>
      <c r="AL104" s="37"/>
      <c r="AM104" s="497"/>
      <c r="AN104" s="37"/>
      <c r="AO104" s="500"/>
      <c r="AP104" s="496"/>
      <c r="AQ104" s="497"/>
      <c r="AR104" s="37"/>
      <c r="AS104" s="497"/>
      <c r="AT104" s="187">
        <f t="shared" si="20"/>
        <v>2287.75</v>
      </c>
      <c r="AU104" s="239"/>
      <c r="AV104" s="239"/>
      <c r="AW104" s="239"/>
      <c r="AX104" s="239"/>
      <c r="AY104" s="239"/>
      <c r="AZ104" s="239"/>
      <c r="BA104" s="239"/>
      <c r="BB104" s="239"/>
      <c r="BC104" s="239"/>
      <c r="BD104" s="239"/>
      <c r="BE104" s="239"/>
      <c r="BF104" s="239"/>
      <c r="BG104" s="239"/>
      <c r="BH104" s="239"/>
      <c r="BI104" s="239"/>
      <c r="BJ104" s="239"/>
      <c r="BK104" s="239"/>
      <c r="BL104" s="239"/>
      <c r="BM104" s="239"/>
    </row>
    <row r="105" spans="1:65" s="15" customFormat="1" x14ac:dyDescent="0.25">
      <c r="A105" s="230">
        <f t="shared" si="18"/>
        <v>45008</v>
      </c>
      <c r="B105" s="489">
        <v>1143.78</v>
      </c>
      <c r="C105" s="489"/>
      <c r="D105" s="541">
        <v>2165.39</v>
      </c>
      <c r="E105" s="507"/>
      <c r="F105" s="489"/>
      <c r="G105" s="491">
        <v>574</v>
      </c>
      <c r="H105" s="491">
        <v>166.3</v>
      </c>
      <c r="I105" s="546">
        <v>110</v>
      </c>
      <c r="J105" s="493">
        <v>2</v>
      </c>
      <c r="K105" s="493"/>
      <c r="L105" s="493"/>
      <c r="M105" s="494"/>
      <c r="N105" s="209">
        <f t="shared" si="14"/>
        <v>4159.47</v>
      </c>
      <c r="O105" s="489">
        <v>1.7</v>
      </c>
      <c r="P105" s="489">
        <v>0</v>
      </c>
      <c r="Q105" s="209">
        <f t="shared" si="15"/>
        <v>4161.17</v>
      </c>
      <c r="R105" s="534">
        <v>1140</v>
      </c>
      <c r="S105" s="534"/>
      <c r="T105" s="212"/>
      <c r="U105" s="213">
        <f t="shared" si="16"/>
        <v>45008</v>
      </c>
      <c r="V105" s="36"/>
      <c r="W105" s="537">
        <v>144.66</v>
      </c>
      <c r="X105" s="37"/>
      <c r="Y105" s="499"/>
      <c r="Z105" s="37"/>
      <c r="AA105" s="500"/>
      <c r="AB105" s="36" t="s">
        <v>1293</v>
      </c>
      <c r="AC105" s="537">
        <v>2184.19</v>
      </c>
      <c r="AD105" s="37"/>
      <c r="AE105" s="497"/>
      <c r="AF105" s="37"/>
      <c r="AG105" s="497"/>
      <c r="AH105" s="497"/>
      <c r="AI105" s="497"/>
      <c r="AJ105" s="36"/>
      <c r="AK105" s="497"/>
      <c r="AL105" s="37"/>
      <c r="AM105" s="497"/>
      <c r="AN105" s="37"/>
      <c r="AO105" s="497"/>
      <c r="AP105" s="496"/>
      <c r="AQ105" s="497"/>
      <c r="AR105" s="37"/>
      <c r="AS105" s="497"/>
      <c r="AT105" s="187">
        <f t="shared" si="20"/>
        <v>2328.85</v>
      </c>
      <c r="AU105" s="239"/>
      <c r="AV105" s="239"/>
      <c r="AW105" s="239"/>
      <c r="AX105" s="239"/>
      <c r="AY105" s="239"/>
      <c r="AZ105" s="239"/>
      <c r="BA105" s="239"/>
      <c r="BB105" s="239"/>
      <c r="BC105" s="239"/>
      <c r="BD105" s="239"/>
      <c r="BE105" s="239"/>
      <c r="BF105" s="239"/>
      <c r="BG105" s="239"/>
      <c r="BH105" s="239"/>
      <c r="BI105" s="239"/>
      <c r="BJ105" s="239"/>
      <c r="BK105" s="239"/>
      <c r="BL105" s="239"/>
      <c r="BM105" s="239"/>
    </row>
    <row r="106" spans="1:65" s="15" customFormat="1" x14ac:dyDescent="0.25">
      <c r="A106" s="230">
        <f t="shared" si="18"/>
        <v>45009</v>
      </c>
      <c r="B106" s="489">
        <v>1176.57</v>
      </c>
      <c r="C106" s="489"/>
      <c r="D106" s="541">
        <v>3365.5</v>
      </c>
      <c r="E106" s="507"/>
      <c r="F106" s="489"/>
      <c r="G106" s="491">
        <v>446</v>
      </c>
      <c r="H106" s="491">
        <v>129.44999999999999</v>
      </c>
      <c r="I106" s="546">
        <v>350</v>
      </c>
      <c r="J106" s="493">
        <v>7</v>
      </c>
      <c r="K106" s="493"/>
      <c r="L106" s="493"/>
      <c r="M106" s="494"/>
      <c r="N106" s="209">
        <f t="shared" si="14"/>
        <v>5467.5199999999995</v>
      </c>
      <c r="O106" s="489">
        <v>2.2999999999999998</v>
      </c>
      <c r="P106" s="489">
        <v>0</v>
      </c>
      <c r="Q106" s="209">
        <f t="shared" si="15"/>
        <v>5469.82</v>
      </c>
      <c r="R106" s="534">
        <v>1170</v>
      </c>
      <c r="S106" s="534"/>
      <c r="T106" s="212"/>
      <c r="U106" s="213">
        <f t="shared" si="16"/>
        <v>45009</v>
      </c>
      <c r="V106" s="36"/>
      <c r="W106" s="497"/>
      <c r="X106" s="37"/>
      <c r="Y106" s="499"/>
      <c r="Z106" s="37"/>
      <c r="AA106" s="497"/>
      <c r="AB106" s="36"/>
      <c r="AC106" s="500"/>
      <c r="AD106" s="37"/>
      <c r="AE106" s="497"/>
      <c r="AF106" s="37"/>
      <c r="AG106" s="497"/>
      <c r="AH106" s="497"/>
      <c r="AI106" s="537">
        <v>-6</v>
      </c>
      <c r="AJ106" s="36"/>
      <c r="AK106" s="497"/>
      <c r="AL106" s="37"/>
      <c r="AM106" s="497"/>
      <c r="AN106" s="37"/>
      <c r="AO106" s="500"/>
      <c r="AP106" s="496"/>
      <c r="AQ106" s="497"/>
      <c r="AR106" s="37" t="s">
        <v>1294</v>
      </c>
      <c r="AS106" s="467">
        <v>48.32</v>
      </c>
      <c r="AT106" s="187">
        <f t="shared" si="20"/>
        <v>42.32</v>
      </c>
      <c r="AU106" s="239"/>
      <c r="AV106" s="239"/>
      <c r="AW106" s="239"/>
      <c r="AX106" s="239"/>
      <c r="AY106" s="239"/>
      <c r="AZ106" s="239"/>
      <c r="BA106" s="239"/>
      <c r="BB106" s="239"/>
      <c r="BC106" s="239"/>
      <c r="BD106" s="239"/>
      <c r="BE106" s="239"/>
      <c r="BF106" s="239"/>
      <c r="BG106" s="239"/>
      <c r="BH106" s="239"/>
      <c r="BI106" s="239"/>
      <c r="BJ106" s="239"/>
      <c r="BK106" s="239"/>
      <c r="BL106" s="239"/>
      <c r="BM106" s="239"/>
    </row>
    <row r="107" spans="1:65" s="15" customFormat="1" x14ac:dyDescent="0.25">
      <c r="A107" s="230">
        <f t="shared" si="18"/>
        <v>45010</v>
      </c>
      <c r="B107" s="489">
        <v>1272.9000000000001</v>
      </c>
      <c r="C107" s="489"/>
      <c r="D107" s="541">
        <v>2783.08</v>
      </c>
      <c r="E107" s="507"/>
      <c r="F107" s="489"/>
      <c r="G107" s="491">
        <v>187</v>
      </c>
      <c r="H107" s="491">
        <v>154.30000000000001</v>
      </c>
      <c r="I107" s="546">
        <v>200</v>
      </c>
      <c r="J107" s="493">
        <v>4</v>
      </c>
      <c r="K107" s="493"/>
      <c r="L107" s="493"/>
      <c r="M107" s="494"/>
      <c r="N107" s="209">
        <f t="shared" si="14"/>
        <v>4597.28</v>
      </c>
      <c r="O107" s="489"/>
      <c r="P107" s="489">
        <v>0</v>
      </c>
      <c r="Q107" s="209">
        <f t="shared" si="15"/>
        <v>4597.28</v>
      </c>
      <c r="R107" s="534">
        <v>1270</v>
      </c>
      <c r="S107" s="534"/>
      <c r="T107" s="212"/>
      <c r="U107" s="213">
        <f t="shared" si="16"/>
        <v>45010</v>
      </c>
      <c r="V107" s="36" t="s">
        <v>1295</v>
      </c>
      <c r="W107" s="467">
        <v>-83</v>
      </c>
      <c r="X107" s="37"/>
      <c r="Y107" s="499"/>
      <c r="Z107" s="37"/>
      <c r="AA107" s="497"/>
      <c r="AB107" s="36"/>
      <c r="AC107" s="497"/>
      <c r="AD107" s="37"/>
      <c r="AE107" s="497"/>
      <c r="AF107" s="37"/>
      <c r="AG107" s="497"/>
      <c r="AH107" s="497"/>
      <c r="AI107" s="467">
        <v>-4.8</v>
      </c>
      <c r="AJ107" s="36"/>
      <c r="AK107" s="497"/>
      <c r="AL107" s="37"/>
      <c r="AM107" s="497"/>
      <c r="AN107" s="37"/>
      <c r="AO107" s="497"/>
      <c r="AP107" s="496"/>
      <c r="AQ107" s="500"/>
      <c r="AR107" s="37"/>
      <c r="AS107" s="497"/>
      <c r="AT107" s="187">
        <f t="shared" ref="AT107:AT113" si="21">W107+Y107+AA107+AC107+AE107+AG107+AK107+AM107+AO107+AQ107+AS107+AI107</f>
        <v>-87.8</v>
      </c>
      <c r="AU107" s="239"/>
      <c r="AV107" s="239"/>
      <c r="AW107" s="239"/>
      <c r="AX107" s="239"/>
      <c r="AY107" s="239"/>
      <c r="AZ107" s="239"/>
      <c r="BA107" s="239"/>
      <c r="BB107" s="239"/>
      <c r="BC107" s="239"/>
      <c r="BD107" s="239"/>
      <c r="BE107" s="239"/>
      <c r="BF107" s="239"/>
      <c r="BG107" s="239"/>
      <c r="BH107" s="239"/>
      <c r="BI107" s="239"/>
      <c r="BJ107" s="239"/>
      <c r="BK107" s="239"/>
      <c r="BL107" s="239"/>
      <c r="BM107" s="239"/>
    </row>
    <row r="108" spans="1:65" s="15" customFormat="1" x14ac:dyDescent="0.25">
      <c r="A108" s="230">
        <f t="shared" si="18"/>
        <v>45011</v>
      </c>
      <c r="B108" s="489">
        <v>822.55</v>
      </c>
      <c r="C108" s="489"/>
      <c r="D108" s="541">
        <v>1826.88</v>
      </c>
      <c r="E108" s="507"/>
      <c r="F108" s="489"/>
      <c r="G108" s="491">
        <v>81</v>
      </c>
      <c r="H108" s="491">
        <v>103</v>
      </c>
      <c r="I108" s="546">
        <v>20</v>
      </c>
      <c r="J108" s="493">
        <v>1</v>
      </c>
      <c r="K108" s="493"/>
      <c r="L108" s="493"/>
      <c r="M108" s="494"/>
      <c r="N108" s="209">
        <f t="shared" si="14"/>
        <v>2853.4300000000003</v>
      </c>
      <c r="O108" s="489"/>
      <c r="P108" s="489">
        <v>0</v>
      </c>
      <c r="Q108" s="209">
        <f t="shared" si="15"/>
        <v>2853.4300000000003</v>
      </c>
      <c r="R108" s="534">
        <v>820</v>
      </c>
      <c r="S108" s="534"/>
      <c r="T108" s="212"/>
      <c r="U108" s="213">
        <f t="shared" si="16"/>
        <v>45011</v>
      </c>
      <c r="V108" s="36"/>
      <c r="W108" s="497"/>
      <c r="X108" s="37"/>
      <c r="Y108" s="499"/>
      <c r="Z108" s="37"/>
      <c r="AA108" s="497"/>
      <c r="AB108" s="36"/>
      <c r="AC108" s="497"/>
      <c r="AD108" s="37"/>
      <c r="AE108" s="497"/>
      <c r="AF108" s="37"/>
      <c r="AG108" s="500"/>
      <c r="AH108" s="497"/>
      <c r="AI108" s="467">
        <v>-7.2</v>
      </c>
      <c r="AJ108" s="36"/>
      <c r="AK108" s="497"/>
      <c r="AL108" s="37"/>
      <c r="AM108" s="497"/>
      <c r="AN108" s="37" t="s">
        <v>1296</v>
      </c>
      <c r="AO108" s="537">
        <v>176</v>
      </c>
      <c r="AP108" s="496"/>
      <c r="AQ108" s="500"/>
      <c r="AR108" s="37"/>
      <c r="AS108" s="497"/>
      <c r="AT108" s="187">
        <f t="shared" si="21"/>
        <v>168.8</v>
      </c>
      <c r="AU108" s="239"/>
      <c r="AV108" s="239"/>
      <c r="AW108" s="239"/>
      <c r="AX108" s="239"/>
      <c r="AY108" s="239"/>
      <c r="AZ108" s="239"/>
      <c r="BA108" s="239"/>
      <c r="BB108" s="239"/>
      <c r="BC108" s="239"/>
      <c r="BD108" s="239"/>
      <c r="BE108" s="239"/>
      <c r="BF108" s="239"/>
      <c r="BG108" s="239"/>
      <c r="BH108" s="239"/>
      <c r="BI108" s="239"/>
      <c r="BJ108" s="239"/>
      <c r="BK108" s="239"/>
      <c r="BL108" s="239"/>
      <c r="BM108" s="239"/>
    </row>
    <row r="109" spans="1:65" s="15" customFormat="1" x14ac:dyDescent="0.25">
      <c r="A109" s="230">
        <f t="shared" si="18"/>
        <v>45012</v>
      </c>
      <c r="B109" s="489">
        <v>1316.94</v>
      </c>
      <c r="C109" s="489"/>
      <c r="D109" s="541">
        <v>3343.92</v>
      </c>
      <c r="E109" s="507"/>
      <c r="F109" s="489"/>
      <c r="G109" s="491">
        <v>248</v>
      </c>
      <c r="H109" s="491">
        <v>194</v>
      </c>
      <c r="I109" s="546">
        <v>70</v>
      </c>
      <c r="J109" s="493">
        <v>3</v>
      </c>
      <c r="K109" s="493"/>
      <c r="L109" s="493"/>
      <c r="M109" s="494"/>
      <c r="N109" s="209">
        <f t="shared" si="14"/>
        <v>5172.8600000000006</v>
      </c>
      <c r="O109" s="489">
        <v>4.0999999999999996</v>
      </c>
      <c r="P109" s="489">
        <v>0</v>
      </c>
      <c r="Q109" s="209">
        <f t="shared" si="15"/>
        <v>5176.9600000000009</v>
      </c>
      <c r="R109" s="534">
        <v>1310</v>
      </c>
      <c r="S109" s="534"/>
      <c r="T109" s="212"/>
      <c r="U109" s="213">
        <f t="shared" si="16"/>
        <v>45012</v>
      </c>
      <c r="V109" s="36" t="s">
        <v>1297</v>
      </c>
      <c r="W109" s="467">
        <v>-271.91000000000003</v>
      </c>
      <c r="X109" s="37"/>
      <c r="Y109" s="499"/>
      <c r="Z109" s="37"/>
      <c r="AA109" s="497"/>
      <c r="AB109" s="36"/>
      <c r="AC109" s="497"/>
      <c r="AD109" s="37"/>
      <c r="AE109" s="497"/>
      <c r="AF109" s="37"/>
      <c r="AG109" s="500"/>
      <c r="AH109" s="497"/>
      <c r="AI109" s="467">
        <v>-6</v>
      </c>
      <c r="AJ109" s="36"/>
      <c r="AK109" s="497"/>
      <c r="AL109" s="37"/>
      <c r="AM109" s="497"/>
      <c r="AN109" s="37"/>
      <c r="AO109" s="497"/>
      <c r="AP109" s="496"/>
      <c r="AQ109" s="497"/>
      <c r="AR109" s="37"/>
      <c r="AS109" s="497"/>
      <c r="AT109" s="187">
        <f t="shared" si="21"/>
        <v>-277.91000000000003</v>
      </c>
      <c r="AU109" s="239"/>
      <c r="AV109" s="239"/>
      <c r="AW109" s="239"/>
      <c r="AX109" s="239"/>
      <c r="AY109" s="239"/>
      <c r="AZ109" s="239"/>
      <c r="BA109" s="239"/>
      <c r="BB109" s="239"/>
      <c r="BC109" s="239"/>
      <c r="BD109" s="239"/>
      <c r="BE109" s="239"/>
      <c r="BF109" s="239"/>
      <c r="BG109" s="239"/>
      <c r="BH109" s="239"/>
      <c r="BI109" s="239"/>
      <c r="BJ109" s="239"/>
      <c r="BK109" s="239"/>
      <c r="BL109" s="239"/>
      <c r="BM109" s="239"/>
    </row>
    <row r="110" spans="1:65" s="15" customFormat="1" x14ac:dyDescent="0.25">
      <c r="A110" s="230">
        <f t="shared" si="18"/>
        <v>45013</v>
      </c>
      <c r="B110" s="489">
        <v>957.99</v>
      </c>
      <c r="C110" s="489"/>
      <c r="D110" s="541">
        <v>2823.06</v>
      </c>
      <c r="E110" s="507"/>
      <c r="F110" s="489"/>
      <c r="G110" s="491">
        <v>115</v>
      </c>
      <c r="H110" s="491">
        <v>131.19999999999999</v>
      </c>
      <c r="I110" s="546">
        <v>120</v>
      </c>
      <c r="J110" s="493">
        <v>3</v>
      </c>
      <c r="K110" s="493"/>
      <c r="L110" s="493"/>
      <c r="M110" s="494"/>
      <c r="N110" s="209">
        <f t="shared" si="14"/>
        <v>4147.25</v>
      </c>
      <c r="O110" s="489">
        <v>2.2999999999999998</v>
      </c>
      <c r="P110" s="489">
        <v>0</v>
      </c>
      <c r="Q110" s="209">
        <f t="shared" si="15"/>
        <v>4149.55</v>
      </c>
      <c r="R110" s="534">
        <v>950</v>
      </c>
      <c r="S110" s="534"/>
      <c r="T110" s="212"/>
      <c r="U110" s="213">
        <f t="shared" si="16"/>
        <v>45013</v>
      </c>
      <c r="V110" s="36"/>
      <c r="W110" s="497"/>
      <c r="X110" s="37"/>
      <c r="Y110" s="499"/>
      <c r="Z110" s="37"/>
      <c r="AA110" s="497"/>
      <c r="AB110" s="36"/>
      <c r="AC110" s="497"/>
      <c r="AD110" s="37"/>
      <c r="AE110" s="497"/>
      <c r="AF110" s="37"/>
      <c r="AG110" s="497"/>
      <c r="AH110" s="497"/>
      <c r="AI110" s="537">
        <v>-3.6</v>
      </c>
      <c r="AJ110" s="36"/>
      <c r="AK110" s="497"/>
      <c r="AL110" s="37"/>
      <c r="AM110" s="500"/>
      <c r="AN110" s="37" t="s">
        <v>1298</v>
      </c>
      <c r="AO110" s="537">
        <v>92.16</v>
      </c>
      <c r="AP110" s="496"/>
      <c r="AQ110" s="500"/>
      <c r="AR110" s="37"/>
      <c r="AS110" s="497"/>
      <c r="AT110" s="187">
        <f t="shared" si="21"/>
        <v>88.56</v>
      </c>
      <c r="AU110" s="239"/>
      <c r="AV110" s="239"/>
      <c r="AW110" s="239"/>
      <c r="AX110" s="239"/>
      <c r="AY110" s="239"/>
      <c r="AZ110" s="239"/>
      <c r="BA110" s="239"/>
      <c r="BB110" s="239"/>
      <c r="BC110" s="239"/>
      <c r="BD110" s="239"/>
      <c r="BE110" s="239"/>
      <c r="BF110" s="239"/>
      <c r="BG110" s="239"/>
      <c r="BH110" s="239"/>
      <c r="BI110" s="239"/>
      <c r="BJ110" s="239"/>
      <c r="BK110" s="239"/>
      <c r="BL110" s="239"/>
      <c r="BM110" s="239"/>
    </row>
    <row r="111" spans="1:65" s="15" customFormat="1" x14ac:dyDescent="0.25">
      <c r="A111" s="230">
        <f t="shared" si="18"/>
        <v>45014</v>
      </c>
      <c r="B111" s="489">
        <v>1003.59</v>
      </c>
      <c r="C111" s="489"/>
      <c r="D111" s="541">
        <v>2272.56</v>
      </c>
      <c r="E111" s="507"/>
      <c r="F111" s="489"/>
      <c r="G111" s="491">
        <v>225</v>
      </c>
      <c r="H111" s="491">
        <v>138.1</v>
      </c>
      <c r="I111" s="546">
        <v>50</v>
      </c>
      <c r="J111" s="493">
        <v>1</v>
      </c>
      <c r="K111" s="493"/>
      <c r="L111" s="493"/>
      <c r="M111" s="494"/>
      <c r="N111" s="209">
        <f t="shared" si="14"/>
        <v>3689.25</v>
      </c>
      <c r="O111" s="489">
        <v>2.2999999999999998</v>
      </c>
      <c r="P111" s="489">
        <v>0</v>
      </c>
      <c r="Q111" s="209">
        <f t="shared" si="15"/>
        <v>3691.55</v>
      </c>
      <c r="R111" s="534">
        <v>1000</v>
      </c>
      <c r="S111" s="534"/>
      <c r="T111" s="212"/>
      <c r="U111" s="213">
        <f t="shared" si="16"/>
        <v>45014</v>
      </c>
      <c r="V111" s="36" t="s">
        <v>1299</v>
      </c>
      <c r="W111" s="467">
        <v>1392.29</v>
      </c>
      <c r="X111" s="37"/>
      <c r="Y111" s="499"/>
      <c r="Z111" s="37" t="s">
        <v>1300</v>
      </c>
      <c r="AA111" s="467">
        <v>394.14</v>
      </c>
      <c r="AB111" s="36" t="s">
        <v>1301</v>
      </c>
      <c r="AC111" s="467">
        <v>1010.2</v>
      </c>
      <c r="AD111" s="37"/>
      <c r="AE111" s="497"/>
      <c r="AF111" s="37"/>
      <c r="AG111" s="497"/>
      <c r="AH111" s="497"/>
      <c r="AI111" s="500"/>
      <c r="AJ111" s="36" t="s">
        <v>1302</v>
      </c>
      <c r="AK111" s="500">
        <v>132</v>
      </c>
      <c r="AL111" s="37"/>
      <c r="AM111" s="497"/>
      <c r="AN111" s="37" t="s">
        <v>1303</v>
      </c>
      <c r="AO111" s="547">
        <v>210</v>
      </c>
      <c r="AP111" s="496"/>
      <c r="AQ111" s="497"/>
      <c r="AR111" s="37"/>
      <c r="AS111" s="497"/>
      <c r="AT111" s="187">
        <f t="shared" si="21"/>
        <v>3138.63</v>
      </c>
      <c r="AU111" s="239"/>
      <c r="AV111" s="239"/>
      <c r="AW111" s="239"/>
      <c r="AX111" s="239"/>
      <c r="AY111" s="239"/>
      <c r="AZ111" s="239"/>
      <c r="BA111" s="239"/>
      <c r="BB111" s="239"/>
      <c r="BC111" s="239"/>
      <c r="BD111" s="239"/>
      <c r="BE111" s="239"/>
      <c r="BF111" s="239"/>
      <c r="BG111" s="239"/>
      <c r="BH111" s="239"/>
      <c r="BI111" s="239"/>
      <c r="BJ111" s="239"/>
      <c r="BK111" s="239"/>
      <c r="BL111" s="239"/>
      <c r="BM111" s="239"/>
    </row>
    <row r="112" spans="1:65" s="15" customFormat="1" x14ac:dyDescent="0.25">
      <c r="A112" s="230">
        <f t="shared" si="18"/>
        <v>45015</v>
      </c>
      <c r="B112" s="489">
        <v>1503.43</v>
      </c>
      <c r="C112" s="489"/>
      <c r="D112" s="541">
        <v>2611.4299999999998</v>
      </c>
      <c r="E112" s="507"/>
      <c r="F112" s="489"/>
      <c r="G112" s="491">
        <v>343</v>
      </c>
      <c r="H112" s="491">
        <v>56.05</v>
      </c>
      <c r="I112" s="546">
        <v>120</v>
      </c>
      <c r="J112" s="493">
        <v>3</v>
      </c>
      <c r="K112" s="493"/>
      <c r="L112" s="493"/>
      <c r="M112" s="494"/>
      <c r="N112" s="209">
        <f t="shared" si="14"/>
        <v>4633.91</v>
      </c>
      <c r="O112" s="489">
        <v>7.2</v>
      </c>
      <c r="P112" s="489">
        <v>0</v>
      </c>
      <c r="Q112" s="209">
        <f t="shared" si="15"/>
        <v>4641.1099999999997</v>
      </c>
      <c r="R112" s="534">
        <v>1580</v>
      </c>
      <c r="S112" s="534"/>
      <c r="T112" s="212"/>
      <c r="U112" s="213">
        <f t="shared" si="16"/>
        <v>45015</v>
      </c>
      <c r="V112" s="36"/>
      <c r="W112" s="537">
        <v>779.8</v>
      </c>
      <c r="X112" s="37" t="s">
        <v>1304</v>
      </c>
      <c r="Y112" s="503">
        <v>31.66</v>
      </c>
      <c r="Z112" s="37"/>
      <c r="AA112" s="500"/>
      <c r="AB112" s="36" t="s">
        <v>1305</v>
      </c>
      <c r="AC112" s="537">
        <v>2542.6799999999998</v>
      </c>
      <c r="AD112" s="37"/>
      <c r="AE112" s="500"/>
      <c r="AF112" s="37" t="s">
        <v>85</v>
      </c>
      <c r="AG112" s="467">
        <v>750</v>
      </c>
      <c r="AH112" s="497"/>
      <c r="AI112" s="500"/>
      <c r="AJ112" s="36"/>
      <c r="AK112" s="500"/>
      <c r="AL112" s="37"/>
      <c r="AM112" s="497"/>
      <c r="AN112" s="37">
        <v>2302.61</v>
      </c>
      <c r="AO112" s="467">
        <v>139.91999999999999</v>
      </c>
      <c r="AP112" s="496"/>
      <c r="AQ112" s="497"/>
      <c r="AR112" s="37"/>
      <c r="AS112" s="497"/>
      <c r="AT112" s="187">
        <f t="shared" si="21"/>
        <v>4244.0599999999995</v>
      </c>
      <c r="AU112" s="239"/>
      <c r="AV112" s="239"/>
      <c r="AW112" s="239"/>
      <c r="AX112" s="239"/>
      <c r="AY112" s="239"/>
      <c r="AZ112" s="239"/>
      <c r="BA112" s="239"/>
      <c r="BB112" s="239"/>
      <c r="BC112" s="239"/>
      <c r="BD112" s="239"/>
      <c r="BE112" s="239"/>
      <c r="BF112" s="239"/>
      <c r="BG112" s="239"/>
      <c r="BH112" s="239"/>
      <c r="BI112" s="239"/>
      <c r="BJ112" s="239"/>
      <c r="BK112" s="239"/>
      <c r="BL112" s="239"/>
      <c r="BM112" s="239"/>
    </row>
    <row r="113" spans="1:65" s="15" customFormat="1" x14ac:dyDescent="0.25">
      <c r="A113" s="230">
        <f t="shared" si="18"/>
        <v>45016</v>
      </c>
      <c r="B113" s="489">
        <v>1278.33</v>
      </c>
      <c r="C113" s="489"/>
      <c r="D113" s="534">
        <v>2793.43</v>
      </c>
      <c r="E113" s="490"/>
      <c r="F113" s="489"/>
      <c r="G113" s="491">
        <v>169</v>
      </c>
      <c r="H113" s="491">
        <v>173.4</v>
      </c>
      <c r="I113" s="535">
        <v>130</v>
      </c>
      <c r="J113" s="493">
        <v>2</v>
      </c>
      <c r="K113" s="493"/>
      <c r="L113" s="493"/>
      <c r="M113" s="494"/>
      <c r="N113" s="209">
        <f t="shared" si="14"/>
        <v>4544.16</v>
      </c>
      <c r="O113" s="489">
        <v>2.2999999999999998</v>
      </c>
      <c r="P113" s="489">
        <v>0</v>
      </c>
      <c r="Q113" s="209">
        <f t="shared" si="15"/>
        <v>4546.46</v>
      </c>
      <c r="R113" s="534">
        <v>1270</v>
      </c>
      <c r="S113" s="211"/>
      <c r="T113" s="212"/>
      <c r="U113" s="213">
        <f t="shared" si="16"/>
        <v>45016</v>
      </c>
      <c r="V113" s="36"/>
      <c r="W113" s="500"/>
      <c r="X113" s="37" t="s">
        <v>1306</v>
      </c>
      <c r="Y113" s="503">
        <v>358.84</v>
      </c>
      <c r="Z113" s="37"/>
      <c r="AA113" s="497"/>
      <c r="AB113" s="36"/>
      <c r="AC113" s="500"/>
      <c r="AD113" s="37"/>
      <c r="AE113" s="497"/>
      <c r="AF113" s="37" t="s">
        <v>85</v>
      </c>
      <c r="AG113" s="537">
        <v>300</v>
      </c>
      <c r="AH113" s="497"/>
      <c r="AI113" s="537">
        <v>-1.2</v>
      </c>
      <c r="AJ113" s="36" t="s">
        <v>1307</v>
      </c>
      <c r="AK113" s="467">
        <v>41.4</v>
      </c>
      <c r="AL113" s="37" t="s">
        <v>1308</v>
      </c>
      <c r="AM113" s="537">
        <v>473.64</v>
      </c>
      <c r="AN113" s="37" t="s">
        <v>652</v>
      </c>
      <c r="AO113" s="537">
        <v>2217.64</v>
      </c>
      <c r="AP113" s="36" t="s">
        <v>1309</v>
      </c>
      <c r="AQ113" s="537">
        <v>1913.48</v>
      </c>
      <c r="AR113" s="37"/>
      <c r="AS113" s="497"/>
      <c r="AT113" s="187">
        <f t="shared" si="21"/>
        <v>5303.8</v>
      </c>
      <c r="AU113" s="239"/>
      <c r="AV113" s="239"/>
      <c r="AW113" s="239"/>
      <c r="AX113" s="239"/>
      <c r="AY113" s="239"/>
      <c r="AZ113" s="239"/>
      <c r="BA113" s="239"/>
      <c r="BB113" s="239"/>
      <c r="BC113" s="239"/>
      <c r="BD113" s="239"/>
      <c r="BE113" s="239"/>
      <c r="BF113" s="239"/>
      <c r="BG113" s="239"/>
      <c r="BH113" s="239"/>
      <c r="BI113" s="239"/>
      <c r="BJ113" s="239"/>
      <c r="BK113" s="239"/>
      <c r="BL113" s="239"/>
      <c r="BM113" s="239"/>
    </row>
    <row r="114" spans="1:65" x14ac:dyDescent="0.25">
      <c r="B114" s="224">
        <f t="shared" ref="B114:R114" si="22">SUM(B83:B113)</f>
        <v>36224.46</v>
      </c>
      <c r="C114" s="224">
        <f t="shared" si="22"/>
        <v>21.7</v>
      </c>
      <c r="D114" s="224">
        <f t="shared" si="22"/>
        <v>82483.929999999993</v>
      </c>
      <c r="E114" s="224">
        <f t="shared" si="22"/>
        <v>0</v>
      </c>
      <c r="F114" s="128">
        <f t="shared" si="22"/>
        <v>0</v>
      </c>
      <c r="G114" s="224">
        <f t="shared" si="22"/>
        <v>10860</v>
      </c>
      <c r="H114" s="224">
        <f t="shared" si="22"/>
        <v>8192.25</v>
      </c>
      <c r="I114" s="224">
        <f t="shared" si="22"/>
        <v>4380</v>
      </c>
      <c r="J114" s="12">
        <f t="shared" si="22"/>
        <v>95</v>
      </c>
      <c r="K114" s="128">
        <f t="shared" si="22"/>
        <v>0</v>
      </c>
      <c r="L114" s="128">
        <f t="shared" si="22"/>
        <v>0</v>
      </c>
      <c r="M114" s="128">
        <f t="shared" si="22"/>
        <v>0</v>
      </c>
      <c r="N114" s="224">
        <f t="shared" si="22"/>
        <v>142162.33999999997</v>
      </c>
      <c r="O114" s="224">
        <f t="shared" si="22"/>
        <v>149.4</v>
      </c>
      <c r="P114" s="128">
        <f t="shared" si="22"/>
        <v>0</v>
      </c>
      <c r="Q114" s="224">
        <f t="shared" si="22"/>
        <v>142311.73999999993</v>
      </c>
      <c r="R114" s="128">
        <f t="shared" si="22"/>
        <v>36210</v>
      </c>
      <c r="S114" s="128"/>
      <c r="T114" s="128">
        <f>SUM(T83:T113)</f>
        <v>1100</v>
      </c>
      <c r="V114" s="141"/>
      <c r="W114" s="141">
        <f>SUM(W83:W113)</f>
        <v>6938.89</v>
      </c>
      <c r="X114" s="141"/>
      <c r="Y114" s="236">
        <f>SUM(Y83:Y113)</f>
        <v>2418.84</v>
      </c>
      <c r="Z114" s="141"/>
      <c r="AA114" s="141">
        <f>SUM(AA83:AA113)</f>
        <v>1967.5299999999997</v>
      </c>
      <c r="AB114" s="141"/>
      <c r="AC114" s="141">
        <f>SUM(AC83:AC113)</f>
        <v>18420.72</v>
      </c>
      <c r="AD114" s="141"/>
      <c r="AE114" s="141">
        <f>SUM(AE83:AE113)</f>
        <v>79561.14</v>
      </c>
      <c r="AF114" s="141"/>
      <c r="AG114" s="142">
        <f>SUM(AG83:AG113)</f>
        <v>4701.7700000000004</v>
      </c>
      <c r="AH114" s="141"/>
      <c r="AI114" s="141"/>
      <c r="AJ114" s="141"/>
      <c r="AK114" s="141">
        <f>SUM(AK83:AK113)</f>
        <v>1537.09</v>
      </c>
      <c r="AM114" s="141">
        <f>SUM(AM83:AM113)</f>
        <v>3356.4599999999996</v>
      </c>
      <c r="AN114" s="141"/>
      <c r="AO114" s="141">
        <f>SUM(AO83:AO113)</f>
        <v>2605.1299999999997</v>
      </c>
      <c r="AP114" s="141"/>
      <c r="AQ114" s="141">
        <f>SUM(AQ83:AQ113)</f>
        <v>8077.15</v>
      </c>
      <c r="AR114" s="141"/>
      <c r="AS114" s="141">
        <f>SUM(AS83:AS113)</f>
        <v>951.5200000000001</v>
      </c>
      <c r="AT114" s="141">
        <f>SUM(AT83:AT113)</f>
        <v>88331.279999999984</v>
      </c>
    </row>
    <row r="115" spans="1:65" x14ac:dyDescent="0.25">
      <c r="N115" s="130"/>
      <c r="Q115" s="130"/>
    </row>
    <row r="116" spans="1:65" x14ac:dyDescent="0.25">
      <c r="C116" s="131"/>
      <c r="F116" s="131"/>
      <c r="I116" s="132"/>
    </row>
    <row r="117" spans="1:65" x14ac:dyDescent="0.25">
      <c r="I117" s="132"/>
    </row>
    <row r="119" spans="1:65" ht="16.149999999999999" customHeight="1" thickBot="1" x14ac:dyDescent="0.3">
      <c r="A119" s="575" t="s">
        <v>56</v>
      </c>
      <c r="B119" s="563"/>
      <c r="C119" s="563"/>
      <c r="D119" s="563"/>
      <c r="E119" s="563"/>
      <c r="F119" s="563"/>
      <c r="G119" s="563"/>
      <c r="H119" s="563"/>
      <c r="I119" s="563"/>
      <c r="J119" s="564"/>
      <c r="K119" s="564"/>
      <c r="L119" s="564"/>
      <c r="M119" s="80"/>
      <c r="N119" s="79"/>
      <c r="O119" s="565"/>
      <c r="P119" s="560"/>
      <c r="Q119" s="560"/>
      <c r="R119" s="560"/>
      <c r="S119" s="560"/>
      <c r="T119" s="560"/>
      <c r="V119" s="559" t="str">
        <f>A119</f>
        <v>AVRIL</v>
      </c>
      <c r="W119" s="560"/>
      <c r="X119" s="560"/>
      <c r="Y119" s="560"/>
      <c r="Z119" s="560"/>
      <c r="AA119" s="560"/>
      <c r="AB119" s="560"/>
      <c r="AC119" s="559" t="str">
        <f>A119</f>
        <v>AVRIL</v>
      </c>
      <c r="AD119" s="560"/>
      <c r="AE119" s="560"/>
      <c r="AF119" s="560"/>
      <c r="AG119" s="560"/>
      <c r="AH119" s="560"/>
      <c r="AI119" s="560"/>
      <c r="AJ119" s="560"/>
      <c r="AK119" s="560"/>
      <c r="AL119" s="559" t="str">
        <f>A119</f>
        <v>AVRIL</v>
      </c>
      <c r="AM119" s="560"/>
      <c r="AN119" s="560"/>
      <c r="AO119" s="560"/>
      <c r="AP119" s="560"/>
      <c r="AQ119" s="560"/>
      <c r="AR119" s="560"/>
    </row>
    <row r="120" spans="1:65" x14ac:dyDescent="0.25">
      <c r="A120" s="228"/>
      <c r="B120" s="178"/>
      <c r="C120" s="178"/>
      <c r="D120" s="178"/>
      <c r="E120" s="178"/>
      <c r="F120" s="178"/>
      <c r="G120" s="178"/>
      <c r="H120" s="178"/>
      <c r="I120" s="572"/>
      <c r="J120" s="573"/>
      <c r="K120" s="573"/>
      <c r="L120" s="570"/>
      <c r="M120" s="180"/>
      <c r="N120" s="178"/>
      <c r="O120" s="178"/>
      <c r="P120" s="178"/>
      <c r="Q120" s="178"/>
      <c r="R120" s="569" t="s">
        <v>2</v>
      </c>
      <c r="S120" s="573"/>
      <c r="T120" s="570"/>
      <c r="U120" s="228"/>
      <c r="V120" s="574" t="str">
        <f>V3</f>
        <v>Agedi</v>
      </c>
      <c r="W120" s="570"/>
      <c r="X120" s="574" t="str">
        <f>X3</f>
        <v>Saf</v>
      </c>
      <c r="Y120" s="570"/>
      <c r="Z120" s="574" t="str">
        <f>Z3</f>
        <v>Midi Libre</v>
      </c>
      <c r="AA120" s="570"/>
      <c r="AB120" s="574" t="str">
        <f>AB3</f>
        <v>Loto</v>
      </c>
      <c r="AC120" s="570"/>
      <c r="AD120" s="574" t="str">
        <f>AD3</f>
        <v>Altadis</v>
      </c>
      <c r="AE120" s="570"/>
      <c r="AF120" s="574" t="str">
        <f>AF3</f>
        <v>Crédit agricole</v>
      </c>
      <c r="AG120" s="570"/>
      <c r="AH120" s="574" t="s">
        <v>53</v>
      </c>
      <c r="AI120" s="570"/>
      <c r="AJ120" s="574" t="str">
        <f>AJ3</f>
        <v>charges locatives</v>
      </c>
      <c r="AK120" s="570"/>
      <c r="AL120" s="574" t="str">
        <f>AL3</f>
        <v>Poste TCN TF PVA</v>
      </c>
      <c r="AM120" s="570"/>
      <c r="AN120" s="574" t="str">
        <f>AN3</f>
        <v>GSA/NVX FR</v>
      </c>
      <c r="AO120" s="570"/>
      <c r="AP120" s="574" t="str">
        <f>AP3</f>
        <v>Charge</v>
      </c>
      <c r="AQ120" s="570"/>
      <c r="AR120" s="574" t="str">
        <f>AR3</f>
        <v>Divers</v>
      </c>
      <c r="AS120" s="570"/>
      <c r="AT120" s="186" t="s">
        <v>16</v>
      </c>
    </row>
    <row r="121" spans="1:65" x14ac:dyDescent="0.25">
      <c r="A121" s="228"/>
      <c r="B121" s="178" t="s">
        <v>17</v>
      </c>
      <c r="C121" s="178" t="s">
        <v>18</v>
      </c>
      <c r="D121" s="178" t="s">
        <v>19</v>
      </c>
      <c r="E121" s="178" t="s">
        <v>20</v>
      </c>
      <c r="F121" s="178" t="s">
        <v>21</v>
      </c>
      <c r="G121" s="178" t="s">
        <v>22</v>
      </c>
      <c r="H121" s="178" t="s">
        <v>23</v>
      </c>
      <c r="I121" s="569" t="s">
        <v>24</v>
      </c>
      <c r="J121" s="570"/>
      <c r="K121" s="178" t="s">
        <v>25</v>
      </c>
      <c r="L121" s="178" t="s">
        <v>26</v>
      </c>
      <c r="M121" s="180" t="s">
        <v>27</v>
      </c>
      <c r="N121" s="178" t="s">
        <v>28</v>
      </c>
      <c r="O121" s="178" t="s">
        <v>29</v>
      </c>
      <c r="P121" s="178" t="s">
        <v>30</v>
      </c>
      <c r="Q121" s="178" t="s">
        <v>16</v>
      </c>
      <c r="R121" s="178" t="s">
        <v>1151</v>
      </c>
      <c r="S121" s="178" t="s">
        <v>1152</v>
      </c>
      <c r="T121" s="178" t="s">
        <v>33</v>
      </c>
      <c r="U121" s="181"/>
      <c r="V121" s="182" t="s">
        <v>34</v>
      </c>
      <c r="W121" s="183"/>
      <c r="X121" s="184" t="s">
        <v>34</v>
      </c>
      <c r="Y121" s="229"/>
      <c r="Z121" s="184" t="s">
        <v>34</v>
      </c>
      <c r="AA121" s="180"/>
      <c r="AB121" s="184" t="s">
        <v>34</v>
      </c>
      <c r="AC121" s="180"/>
      <c r="AD121" s="184" t="s">
        <v>34</v>
      </c>
      <c r="AE121" s="180"/>
      <c r="AF121" s="184" t="s">
        <v>34</v>
      </c>
      <c r="AG121" s="180"/>
      <c r="AH121" s="184"/>
      <c r="AI121" s="183"/>
      <c r="AJ121" s="184" t="s">
        <v>34</v>
      </c>
      <c r="AK121" s="180"/>
      <c r="AL121" s="186" t="s">
        <v>34</v>
      </c>
      <c r="AM121" s="183"/>
      <c r="AN121" s="184" t="s">
        <v>34</v>
      </c>
      <c r="AO121" s="183"/>
      <c r="AP121" s="184" t="s">
        <v>34</v>
      </c>
      <c r="AQ121" s="183"/>
      <c r="AR121" s="184" t="s">
        <v>34</v>
      </c>
      <c r="AS121" s="183"/>
      <c r="AT121" s="187"/>
    </row>
    <row r="122" spans="1:65" x14ac:dyDescent="0.25">
      <c r="A122" s="230">
        <f>A113+1</f>
        <v>45017</v>
      </c>
      <c r="B122" s="489">
        <v>1546.41</v>
      </c>
      <c r="C122" s="489"/>
      <c r="D122" s="534">
        <v>2597.5100000000002</v>
      </c>
      <c r="E122" s="490"/>
      <c r="F122" s="489"/>
      <c r="G122" s="491">
        <v>233</v>
      </c>
      <c r="H122" s="491">
        <v>155.9</v>
      </c>
      <c r="I122" s="535">
        <v>100</v>
      </c>
      <c r="J122" s="493">
        <v>1</v>
      </c>
      <c r="K122" s="493"/>
      <c r="L122" s="493"/>
      <c r="M122" s="494"/>
      <c r="N122" s="209">
        <f t="shared" ref="N122:N151" si="23">B122+C122+D122+F122+G122+H122+I122+K122-L122+M122+E122</f>
        <v>4632.82</v>
      </c>
      <c r="O122" s="489">
        <v>3.3</v>
      </c>
      <c r="P122" s="489">
        <v>0</v>
      </c>
      <c r="Q122" s="209">
        <f t="shared" ref="Q122:Q152" si="24">N122+O122-P122</f>
        <v>4636.12</v>
      </c>
      <c r="R122" s="534">
        <v>1540</v>
      </c>
      <c r="S122" s="211"/>
      <c r="T122" s="211"/>
      <c r="U122" s="213">
        <f t="shared" ref="U122:U151" si="25">A122</f>
        <v>45017</v>
      </c>
      <c r="V122" s="36"/>
      <c r="W122" s="497"/>
      <c r="X122" s="37"/>
      <c r="Y122" s="499"/>
      <c r="Z122" s="37"/>
      <c r="AA122" s="497"/>
      <c r="AB122" s="37"/>
      <c r="AC122" s="497"/>
      <c r="AD122" s="37"/>
      <c r="AE122" s="497"/>
      <c r="AF122" s="37"/>
      <c r="AG122" s="497"/>
      <c r="AH122" s="501"/>
      <c r="AI122" s="467">
        <v>-1.2</v>
      </c>
      <c r="AJ122" s="36" t="s">
        <v>1154</v>
      </c>
      <c r="AK122" s="537">
        <v>1070.0899999999999</v>
      </c>
      <c r="AL122" s="501"/>
      <c r="AM122" s="497"/>
      <c r="AN122" s="37"/>
      <c r="AO122" s="497"/>
      <c r="AP122" s="37" t="s">
        <v>1310</v>
      </c>
      <c r="AQ122" s="467">
        <v>449.4</v>
      </c>
      <c r="AR122" s="498"/>
      <c r="AS122" s="497"/>
      <c r="AT122" s="187">
        <f t="shared" ref="AT122:AT127" si="26">W122+Y122+AA122+AC122+AE122+AG122+AK122+AM122+AO122+AQ122+AS122+AI122</f>
        <v>1518.2899999999997</v>
      </c>
    </row>
    <row r="123" spans="1:65" x14ac:dyDescent="0.25">
      <c r="A123" s="230">
        <f t="shared" ref="A123:A151" si="27">A122+1</f>
        <v>45018</v>
      </c>
      <c r="B123" s="489">
        <v>132.9</v>
      </c>
      <c r="C123" s="489"/>
      <c r="D123" s="534">
        <v>1389.7</v>
      </c>
      <c r="E123" s="490"/>
      <c r="F123" s="489"/>
      <c r="G123" s="491">
        <v>297</v>
      </c>
      <c r="H123" s="491">
        <v>607.85</v>
      </c>
      <c r="I123" s="535">
        <v>270</v>
      </c>
      <c r="J123" s="493">
        <v>4</v>
      </c>
      <c r="K123" s="493"/>
      <c r="L123" s="493"/>
      <c r="M123" s="494"/>
      <c r="N123" s="209">
        <f t="shared" si="23"/>
        <v>2697.4500000000003</v>
      </c>
      <c r="O123" s="489">
        <v>2.2999999999999998</v>
      </c>
      <c r="P123" s="489">
        <v>0</v>
      </c>
      <c r="Q123" s="209">
        <f t="shared" si="24"/>
        <v>2699.7500000000005</v>
      </c>
      <c r="R123" s="534">
        <v>130</v>
      </c>
      <c r="S123" s="211"/>
      <c r="T123" s="212"/>
      <c r="U123" s="213">
        <f t="shared" si="25"/>
        <v>45018</v>
      </c>
      <c r="V123" s="36"/>
      <c r="W123" s="497"/>
      <c r="X123" s="37"/>
      <c r="Y123" s="499"/>
      <c r="Z123" s="37"/>
      <c r="AA123" s="497"/>
      <c r="AB123" s="37"/>
      <c r="AC123" s="497"/>
      <c r="AD123" s="37"/>
      <c r="AE123" s="497"/>
      <c r="AF123" s="37" t="s">
        <v>271</v>
      </c>
      <c r="AG123" s="467">
        <v>-65.8</v>
      </c>
      <c r="AH123" s="501"/>
      <c r="AI123" s="467">
        <v>-3.6</v>
      </c>
      <c r="AJ123" s="36"/>
      <c r="AK123" s="497"/>
      <c r="AL123" s="501"/>
      <c r="AM123" s="497"/>
      <c r="AN123" s="36"/>
      <c r="AO123" s="497"/>
      <c r="AP123" s="37" t="s">
        <v>1311</v>
      </c>
      <c r="AQ123" s="537">
        <v>33.119999999999997</v>
      </c>
      <c r="AR123" s="498"/>
      <c r="AS123" s="497"/>
      <c r="AT123" s="187">
        <f t="shared" si="26"/>
        <v>-36.28</v>
      </c>
    </row>
    <row r="124" spans="1:65" x14ac:dyDescent="0.25">
      <c r="A124" s="230">
        <f t="shared" si="27"/>
        <v>45019</v>
      </c>
      <c r="B124" s="489">
        <v>1574.99</v>
      </c>
      <c r="C124" s="489"/>
      <c r="D124" s="534">
        <v>2259.44</v>
      </c>
      <c r="E124" s="490"/>
      <c r="F124" s="489"/>
      <c r="G124" s="491">
        <v>174</v>
      </c>
      <c r="H124" s="491">
        <v>180.2</v>
      </c>
      <c r="I124" s="535">
        <v>90</v>
      </c>
      <c r="J124" s="493">
        <v>4</v>
      </c>
      <c r="K124" s="493"/>
      <c r="L124" s="493"/>
      <c r="M124" s="494"/>
      <c r="N124" s="209">
        <f t="shared" si="23"/>
        <v>4278.63</v>
      </c>
      <c r="O124" s="489">
        <v>2.2999999999999998</v>
      </c>
      <c r="P124" s="489">
        <v>0</v>
      </c>
      <c r="Q124" s="209">
        <f t="shared" si="24"/>
        <v>4280.93</v>
      </c>
      <c r="R124" s="534">
        <v>1570</v>
      </c>
      <c r="S124" s="211"/>
      <c r="T124" s="212"/>
      <c r="U124" s="213">
        <f t="shared" si="25"/>
        <v>45019</v>
      </c>
      <c r="V124" s="36"/>
      <c r="W124" s="497"/>
      <c r="X124" s="37"/>
      <c r="Y124" s="499"/>
      <c r="Z124" s="37"/>
      <c r="AA124" s="500"/>
      <c r="AB124" s="37"/>
      <c r="AC124" s="509"/>
      <c r="AD124" s="37" t="s">
        <v>1149</v>
      </c>
      <c r="AE124" s="467">
        <v>26652.1</v>
      </c>
      <c r="AF124" s="37" t="s">
        <v>1312</v>
      </c>
      <c r="AG124" s="467">
        <v>1.45</v>
      </c>
      <c r="AH124" s="501"/>
      <c r="AI124" s="497"/>
      <c r="AJ124" s="36"/>
      <c r="AK124" s="497"/>
      <c r="AL124" s="501"/>
      <c r="AM124" s="497"/>
      <c r="AN124" s="36" t="s">
        <v>1313</v>
      </c>
      <c r="AO124" s="467">
        <v>572.46</v>
      </c>
      <c r="AP124" s="37" t="s">
        <v>276</v>
      </c>
      <c r="AQ124" s="467">
        <v>2250</v>
      </c>
      <c r="AR124" s="498"/>
      <c r="AS124" s="497"/>
      <c r="AT124" s="187">
        <f t="shared" si="26"/>
        <v>29476.01</v>
      </c>
    </row>
    <row r="125" spans="1:65" x14ac:dyDescent="0.25">
      <c r="A125" s="230">
        <f t="shared" si="27"/>
        <v>45020</v>
      </c>
      <c r="B125" s="489">
        <v>1211.74</v>
      </c>
      <c r="C125" s="490"/>
      <c r="D125" s="534">
        <v>3031.56</v>
      </c>
      <c r="E125" s="490"/>
      <c r="F125" s="489"/>
      <c r="G125" s="491">
        <v>509</v>
      </c>
      <c r="H125" s="491">
        <v>318.25</v>
      </c>
      <c r="I125" s="535">
        <v>20</v>
      </c>
      <c r="J125" s="493">
        <v>1</v>
      </c>
      <c r="K125" s="493"/>
      <c r="L125" s="493"/>
      <c r="M125" s="494"/>
      <c r="N125" s="209">
        <f t="shared" si="23"/>
        <v>5090.55</v>
      </c>
      <c r="O125" s="489">
        <v>2.2999999999999998</v>
      </c>
      <c r="P125" s="489">
        <v>0</v>
      </c>
      <c r="Q125" s="209">
        <f t="shared" si="24"/>
        <v>5092.8500000000004</v>
      </c>
      <c r="R125" s="534">
        <v>1210</v>
      </c>
      <c r="S125" s="211"/>
      <c r="T125" s="212"/>
      <c r="U125" s="213">
        <f t="shared" si="25"/>
        <v>45020</v>
      </c>
      <c r="V125" s="36"/>
      <c r="W125" s="497"/>
      <c r="X125" s="37"/>
      <c r="Y125" s="499"/>
      <c r="Z125" s="37" t="s">
        <v>1314</v>
      </c>
      <c r="AA125" s="467">
        <v>196.77</v>
      </c>
      <c r="AB125" s="37"/>
      <c r="AC125" s="497"/>
      <c r="AD125" s="37" t="s">
        <v>1315</v>
      </c>
      <c r="AE125" s="467">
        <v>4032.2</v>
      </c>
      <c r="AF125" s="37"/>
      <c r="AG125" s="500"/>
      <c r="AH125" s="501"/>
      <c r="AI125" s="497"/>
      <c r="AJ125" s="36"/>
      <c r="AK125" s="500"/>
      <c r="AL125" s="501"/>
      <c r="AM125" s="497"/>
      <c r="AN125" s="36" t="s">
        <v>1316</v>
      </c>
      <c r="AO125" s="467">
        <v>21.52</v>
      </c>
      <c r="AP125" s="37"/>
      <c r="AQ125" s="497"/>
      <c r="AR125" s="498"/>
      <c r="AS125" s="497"/>
      <c r="AT125" s="187">
        <f t="shared" si="26"/>
        <v>4250.4900000000007</v>
      </c>
    </row>
    <row r="126" spans="1:65" x14ac:dyDescent="0.25">
      <c r="A126" s="230">
        <f t="shared" si="27"/>
        <v>45021</v>
      </c>
      <c r="B126" s="489">
        <v>624.77</v>
      </c>
      <c r="C126" s="472">
        <v>303.5</v>
      </c>
      <c r="D126" s="534">
        <v>2443.04</v>
      </c>
      <c r="E126" s="490"/>
      <c r="F126" s="489"/>
      <c r="G126" s="491">
        <v>377</v>
      </c>
      <c r="H126" s="491">
        <v>88.7</v>
      </c>
      <c r="I126" s="535">
        <v>400</v>
      </c>
      <c r="J126" s="493">
        <v>8</v>
      </c>
      <c r="K126" s="493"/>
      <c r="L126" s="493"/>
      <c r="M126" s="494"/>
      <c r="N126" s="209">
        <f t="shared" si="23"/>
        <v>4237.01</v>
      </c>
      <c r="O126" s="489">
        <v>4.5999999999999996</v>
      </c>
      <c r="P126" s="489">
        <v>305.8</v>
      </c>
      <c r="Q126" s="209">
        <f t="shared" si="24"/>
        <v>3935.8100000000004</v>
      </c>
      <c r="R126" s="534">
        <v>620</v>
      </c>
      <c r="S126" s="211"/>
      <c r="T126" s="212"/>
      <c r="U126" s="213">
        <f t="shared" si="25"/>
        <v>45021</v>
      </c>
      <c r="V126" s="36" t="s">
        <v>1317</v>
      </c>
      <c r="W126" s="467">
        <v>302.47000000000003</v>
      </c>
      <c r="X126" s="37"/>
      <c r="Y126" s="499"/>
      <c r="Z126" s="37" t="s">
        <v>1318</v>
      </c>
      <c r="AA126" s="467">
        <v>211.04</v>
      </c>
      <c r="AB126" s="37" t="s">
        <v>1319</v>
      </c>
      <c r="AC126" s="467">
        <v>920</v>
      </c>
      <c r="AD126" s="37"/>
      <c r="AE126" s="497"/>
      <c r="AF126" s="37" t="s">
        <v>1320</v>
      </c>
      <c r="AG126" s="467">
        <v>263.02999999999997</v>
      </c>
      <c r="AH126" s="501"/>
      <c r="AI126" s="467">
        <v>-3.6</v>
      </c>
      <c r="AJ126" s="36"/>
      <c r="AK126" s="497"/>
      <c r="AL126" s="501"/>
      <c r="AM126" s="497"/>
      <c r="AN126" s="36"/>
      <c r="AO126" s="497"/>
      <c r="AP126" s="37" t="s">
        <v>1159</v>
      </c>
      <c r="AQ126" s="537">
        <v>172.33</v>
      </c>
      <c r="AR126" s="498"/>
      <c r="AS126" s="497"/>
      <c r="AT126" s="187">
        <f t="shared" si="26"/>
        <v>1865.27</v>
      </c>
    </row>
    <row r="127" spans="1:65" x14ac:dyDescent="0.25">
      <c r="A127" s="230">
        <f t="shared" si="27"/>
        <v>45022</v>
      </c>
      <c r="B127" s="489">
        <v>1456.59</v>
      </c>
      <c r="C127" s="489"/>
      <c r="D127" s="534">
        <v>2887.8</v>
      </c>
      <c r="E127" s="490"/>
      <c r="F127" s="489"/>
      <c r="G127" s="491">
        <v>194</v>
      </c>
      <c r="H127" s="491">
        <v>77.900000000000006</v>
      </c>
      <c r="I127" s="535">
        <v>50</v>
      </c>
      <c r="J127" s="493">
        <v>2</v>
      </c>
      <c r="K127" s="493"/>
      <c r="L127" s="493"/>
      <c r="M127" s="494"/>
      <c r="N127" s="209">
        <f t="shared" si="23"/>
        <v>4666.29</v>
      </c>
      <c r="O127" s="489">
        <v>2.2999999999999998</v>
      </c>
      <c r="P127" s="489">
        <v>0</v>
      </c>
      <c r="Q127" s="209">
        <f t="shared" si="24"/>
        <v>4668.59</v>
      </c>
      <c r="R127" s="534">
        <v>1490</v>
      </c>
      <c r="S127" s="211"/>
      <c r="T127" s="212"/>
      <c r="U127" s="213">
        <f t="shared" si="25"/>
        <v>45022</v>
      </c>
      <c r="V127" s="36"/>
      <c r="W127" s="537">
        <v>-101.18</v>
      </c>
      <c r="X127" s="37"/>
      <c r="Y127" s="499"/>
      <c r="Z127" s="37"/>
      <c r="AA127" s="500"/>
      <c r="AB127" s="37" t="s">
        <v>1321</v>
      </c>
      <c r="AC127" s="537">
        <v>1436.07</v>
      </c>
      <c r="AD127" s="37" t="s">
        <v>1322</v>
      </c>
      <c r="AE127" s="467">
        <v>95.58</v>
      </c>
      <c r="AF127" s="37" t="s">
        <v>1323</v>
      </c>
      <c r="AG127" s="537">
        <v>11.94</v>
      </c>
      <c r="AH127" s="501"/>
      <c r="AI127" s="467">
        <v>-2.4</v>
      </c>
      <c r="AJ127" s="36"/>
      <c r="AK127" s="497"/>
      <c r="AL127" s="501" t="s">
        <v>1324</v>
      </c>
      <c r="AM127" s="467">
        <v>1323.36</v>
      </c>
      <c r="AN127" s="36" t="s">
        <v>1325</v>
      </c>
      <c r="AO127" s="467">
        <f>D132-407.72</f>
        <v>2701.8</v>
      </c>
      <c r="AP127" s="496"/>
      <c r="AQ127" s="500"/>
      <c r="AR127" s="498"/>
      <c r="AS127" s="497"/>
      <c r="AT127" s="187">
        <f t="shared" si="26"/>
        <v>5465.17</v>
      </c>
    </row>
    <row r="128" spans="1:65" x14ac:dyDescent="0.25">
      <c r="A128" s="230">
        <f t="shared" si="27"/>
        <v>45023</v>
      </c>
      <c r="B128" s="489">
        <v>1158.3699999999999</v>
      </c>
      <c r="C128" s="489"/>
      <c r="D128" s="534">
        <v>3165.07</v>
      </c>
      <c r="E128" s="490"/>
      <c r="F128" s="489"/>
      <c r="G128" s="491">
        <v>641</v>
      </c>
      <c r="H128" s="491">
        <v>288.10000000000002</v>
      </c>
      <c r="I128" s="535">
        <v>370</v>
      </c>
      <c r="J128" s="493">
        <v>8</v>
      </c>
      <c r="K128" s="493"/>
      <c r="L128" s="493"/>
      <c r="M128" s="494"/>
      <c r="N128" s="209">
        <f t="shared" si="23"/>
        <v>5622.5400000000009</v>
      </c>
      <c r="O128" s="489">
        <v>2.2999999999999998</v>
      </c>
      <c r="P128" s="489">
        <v>0</v>
      </c>
      <c r="Q128" s="209">
        <f t="shared" si="24"/>
        <v>5624.8400000000011</v>
      </c>
      <c r="R128" s="534">
        <v>1150</v>
      </c>
      <c r="S128" s="211"/>
      <c r="T128" s="470">
        <v>1020</v>
      </c>
      <c r="U128" s="213">
        <f t="shared" si="25"/>
        <v>45023</v>
      </c>
      <c r="V128" s="36"/>
      <c r="W128" s="500"/>
      <c r="X128" s="37"/>
      <c r="Y128" s="499"/>
      <c r="Z128" s="37"/>
      <c r="AA128" s="497"/>
      <c r="AB128" s="37"/>
      <c r="AC128" s="500"/>
      <c r="AD128" s="37"/>
      <c r="AE128" s="497"/>
      <c r="AF128" s="36" t="s">
        <v>1326</v>
      </c>
      <c r="AG128" s="467">
        <v>447.09</v>
      </c>
      <c r="AH128" s="501"/>
      <c r="AI128" s="467">
        <v>-4.8</v>
      </c>
      <c r="AJ128" s="36"/>
      <c r="AK128" s="497"/>
      <c r="AL128" s="501"/>
      <c r="AM128" s="497"/>
      <c r="AN128" s="36" t="s">
        <v>1327</v>
      </c>
      <c r="AO128" s="537">
        <v>142.56</v>
      </c>
      <c r="AP128" s="36"/>
      <c r="AQ128" s="497"/>
      <c r="AR128" s="498"/>
      <c r="AS128" s="497"/>
      <c r="AT128" s="187" t="e">
        <f>W128+Y128+AA128+AC128+AE128+#REF!+AK128+AM128+AO128+AQ128+AS128+AI128</f>
        <v>#REF!</v>
      </c>
    </row>
    <row r="129" spans="1:56" x14ac:dyDescent="0.25">
      <c r="A129" s="230">
        <f t="shared" si="27"/>
        <v>45024</v>
      </c>
      <c r="B129" s="489">
        <v>1163.1199999999999</v>
      </c>
      <c r="C129" s="489"/>
      <c r="D129" s="534">
        <v>2841.27</v>
      </c>
      <c r="E129" s="490"/>
      <c r="F129" s="489"/>
      <c r="G129" s="491">
        <v>300</v>
      </c>
      <c r="H129" s="491">
        <v>369.3</v>
      </c>
      <c r="I129" s="535">
        <v>340</v>
      </c>
      <c r="J129" s="493">
        <v>6</v>
      </c>
      <c r="K129" s="493"/>
      <c r="L129" s="493"/>
      <c r="M129" s="494"/>
      <c r="N129" s="209">
        <f t="shared" si="23"/>
        <v>5013.6899999999996</v>
      </c>
      <c r="O129" s="489">
        <v>4.5999999999999996</v>
      </c>
      <c r="P129" s="489">
        <v>0</v>
      </c>
      <c r="Q129" s="209">
        <f t="shared" si="24"/>
        <v>5018.29</v>
      </c>
      <c r="R129" s="534">
        <v>1160</v>
      </c>
      <c r="S129" s="211"/>
      <c r="T129" s="212"/>
      <c r="U129" s="213">
        <f t="shared" si="25"/>
        <v>45024</v>
      </c>
      <c r="V129" s="36" t="s">
        <v>1328</v>
      </c>
      <c r="W129" s="467">
        <v>-673.42</v>
      </c>
      <c r="X129" s="37"/>
      <c r="Y129" s="499"/>
      <c r="Z129" s="37"/>
      <c r="AA129" s="497"/>
      <c r="AB129" s="37"/>
      <c r="AC129" s="497"/>
      <c r="AD129" s="37"/>
      <c r="AE129" s="497"/>
      <c r="AF129" s="36" t="s">
        <v>1326</v>
      </c>
      <c r="AG129" s="500">
        <v>2.91</v>
      </c>
      <c r="AH129" s="501"/>
      <c r="AI129" s="500"/>
      <c r="AJ129" s="36"/>
      <c r="AK129" s="500"/>
      <c r="AL129" s="501"/>
      <c r="AM129" s="497"/>
      <c r="AN129" s="36"/>
      <c r="AO129" s="497"/>
      <c r="AP129" s="36"/>
      <c r="AQ129" s="497"/>
      <c r="AR129" s="498"/>
      <c r="AS129" s="497"/>
      <c r="AT129" s="187">
        <f>W129+Y129+AA129+AC129+AE129+AG134+AK129+AM129+AO129+AG170+AS129+AI129</f>
        <v>-653.41999999999996</v>
      </c>
    </row>
    <row r="130" spans="1:56" x14ac:dyDescent="0.25">
      <c r="A130" s="230">
        <f t="shared" si="27"/>
        <v>45025</v>
      </c>
      <c r="B130" s="489">
        <v>1847.68</v>
      </c>
      <c r="C130" s="489"/>
      <c r="D130" s="534">
        <v>2468.39</v>
      </c>
      <c r="E130" s="490"/>
      <c r="F130" s="489"/>
      <c r="G130" s="491">
        <v>208</v>
      </c>
      <c r="H130" s="491">
        <v>90.8</v>
      </c>
      <c r="I130" s="535">
        <v>50</v>
      </c>
      <c r="J130" s="493">
        <v>1</v>
      </c>
      <c r="K130" s="493"/>
      <c r="L130" s="493"/>
      <c r="M130" s="494"/>
      <c r="N130" s="209">
        <f t="shared" si="23"/>
        <v>4664.87</v>
      </c>
      <c r="O130" s="489"/>
      <c r="P130" s="489">
        <v>0</v>
      </c>
      <c r="Q130" s="209">
        <f t="shared" si="24"/>
        <v>4664.87</v>
      </c>
      <c r="R130" s="534">
        <v>1840</v>
      </c>
      <c r="S130" s="211"/>
      <c r="T130" s="212"/>
      <c r="U130" s="213">
        <f t="shared" si="25"/>
        <v>45025</v>
      </c>
      <c r="V130" s="36"/>
      <c r="W130" s="497"/>
      <c r="X130" s="37"/>
      <c r="Y130" s="499"/>
      <c r="Z130" s="37"/>
      <c r="AA130" s="497"/>
      <c r="AB130" s="37"/>
      <c r="AC130" s="497"/>
      <c r="AD130" s="37"/>
      <c r="AE130" s="497"/>
      <c r="AF130" s="37"/>
      <c r="AG130" s="500"/>
      <c r="AH130" s="497"/>
      <c r="AI130" s="467">
        <v>-7.2</v>
      </c>
      <c r="AJ130" s="36"/>
      <c r="AK130" s="497"/>
      <c r="AL130" s="501"/>
      <c r="AM130" s="497"/>
      <c r="AN130" s="36"/>
      <c r="AO130" s="497"/>
      <c r="AP130" s="36"/>
      <c r="AQ130" s="497"/>
      <c r="AR130" s="498"/>
      <c r="AS130" s="497"/>
      <c r="AT130" s="187">
        <f>W130+Y130+AA130+AC130+AE130+AG135+AK130+AM130+AO130+AQ130+AS130+AI130</f>
        <v>-0.87999999999999989</v>
      </c>
      <c r="BD130" s="72">
        <v>1</v>
      </c>
    </row>
    <row r="131" spans="1:56" x14ac:dyDescent="0.25">
      <c r="A131" s="230">
        <f t="shared" si="27"/>
        <v>45026</v>
      </c>
      <c r="B131" s="489">
        <v>623.03</v>
      </c>
      <c r="C131" s="489"/>
      <c r="D131" s="534">
        <v>1563.69</v>
      </c>
      <c r="E131" s="490"/>
      <c r="F131" s="489"/>
      <c r="G131" s="491">
        <v>297</v>
      </c>
      <c r="H131" s="491">
        <v>22.7</v>
      </c>
      <c r="I131" s="492"/>
      <c r="J131" s="493"/>
      <c r="K131" s="493"/>
      <c r="L131" s="493"/>
      <c r="M131" s="494"/>
      <c r="N131" s="209">
        <f t="shared" si="23"/>
        <v>2506.42</v>
      </c>
      <c r="O131" s="489"/>
      <c r="P131" s="489">
        <v>0</v>
      </c>
      <c r="Q131" s="209">
        <f t="shared" si="24"/>
        <v>2506.42</v>
      </c>
      <c r="R131" s="534">
        <v>620</v>
      </c>
      <c r="S131" s="211"/>
      <c r="T131" s="212"/>
      <c r="U131" s="213">
        <f t="shared" si="25"/>
        <v>45026</v>
      </c>
      <c r="V131" s="36"/>
      <c r="W131" s="497"/>
      <c r="X131" s="37" t="s">
        <v>1329</v>
      </c>
      <c r="Y131" s="539">
        <v>982.33</v>
      </c>
      <c r="Z131" s="37"/>
      <c r="AA131" s="500"/>
      <c r="AB131" s="37"/>
      <c r="AC131" s="509"/>
      <c r="AD131" s="37"/>
      <c r="AE131" s="497"/>
      <c r="AF131" s="37"/>
      <c r="AG131" s="497"/>
      <c r="AH131" s="497"/>
      <c r="AI131" s="537">
        <v>-4.8</v>
      </c>
      <c r="AJ131" s="36"/>
      <c r="AK131" s="497"/>
      <c r="AL131" s="501"/>
      <c r="AM131" s="497"/>
      <c r="AN131" s="36"/>
      <c r="AO131" s="500"/>
      <c r="AP131" s="37" t="s">
        <v>388</v>
      </c>
      <c r="AQ131" s="467">
        <v>150</v>
      </c>
      <c r="AR131" s="498"/>
      <c r="AS131" s="497"/>
      <c r="AT131" s="187">
        <f>W131+Y131+AA131+AC131+AE131+AG131+AK131+AM131+AO131+AQ131+AS131+AI131</f>
        <v>1127.53</v>
      </c>
    </row>
    <row r="132" spans="1:56" x14ac:dyDescent="0.25">
      <c r="A132" s="230">
        <f t="shared" si="27"/>
        <v>45027</v>
      </c>
      <c r="B132" s="489">
        <v>1607.45</v>
      </c>
      <c r="C132" s="489"/>
      <c r="D132" s="534">
        <v>3109.52</v>
      </c>
      <c r="E132" s="490"/>
      <c r="F132" s="489"/>
      <c r="G132" s="491">
        <v>489</v>
      </c>
      <c r="H132" s="491">
        <v>127.8</v>
      </c>
      <c r="I132" s="535">
        <v>20</v>
      </c>
      <c r="J132" s="493">
        <v>1</v>
      </c>
      <c r="K132" s="493"/>
      <c r="L132" s="493"/>
      <c r="M132" s="494"/>
      <c r="N132" s="209">
        <f t="shared" si="23"/>
        <v>5353.77</v>
      </c>
      <c r="O132" s="489">
        <v>5.8</v>
      </c>
      <c r="P132" s="489">
        <v>0</v>
      </c>
      <c r="Q132" s="209">
        <f t="shared" si="24"/>
        <v>5359.5700000000006</v>
      </c>
      <c r="R132" s="534">
        <v>1600</v>
      </c>
      <c r="S132" s="211"/>
      <c r="T132" s="212"/>
      <c r="U132" s="213">
        <f t="shared" si="25"/>
        <v>45027</v>
      </c>
      <c r="V132" s="36"/>
      <c r="W132" s="497"/>
      <c r="X132" s="37"/>
      <c r="Y132" s="503"/>
      <c r="Z132" s="37"/>
      <c r="AA132" s="497"/>
      <c r="AB132" s="37"/>
      <c r="AC132" s="497"/>
      <c r="AD132" s="37"/>
      <c r="AE132" s="500"/>
      <c r="AF132" s="403" t="s">
        <v>769</v>
      </c>
      <c r="AG132" s="467">
        <v>320.23</v>
      </c>
      <c r="AH132" s="497"/>
      <c r="AI132" s="497"/>
      <c r="AJ132" s="36"/>
      <c r="AK132" s="497"/>
      <c r="AL132" s="501" t="s">
        <v>1330</v>
      </c>
      <c r="AM132" s="537">
        <v>1377.1</v>
      </c>
      <c r="AN132" s="36"/>
      <c r="AO132" s="500"/>
      <c r="AP132" s="496"/>
      <c r="AQ132" s="497"/>
      <c r="AR132" s="498"/>
      <c r="AS132" s="497"/>
      <c r="AT132" s="187">
        <f>W132+Y132+AA132+AC132+AE132+AG132+AK132+AM132+AO132+AQ132+AS132+AI132</f>
        <v>1697.33</v>
      </c>
    </row>
    <row r="133" spans="1:56" x14ac:dyDescent="0.25">
      <c r="A133" s="230">
        <f t="shared" si="27"/>
        <v>45028</v>
      </c>
      <c r="B133" s="489">
        <v>1335.54</v>
      </c>
      <c r="C133" s="489"/>
      <c r="D133" s="534">
        <v>2906.3</v>
      </c>
      <c r="E133" s="490"/>
      <c r="F133" s="489"/>
      <c r="G133" s="491">
        <v>296</v>
      </c>
      <c r="H133" s="491">
        <v>64.900000000000006</v>
      </c>
      <c r="I133" s="535">
        <v>300</v>
      </c>
      <c r="J133" s="493">
        <v>3</v>
      </c>
      <c r="K133" s="493"/>
      <c r="L133" s="493"/>
      <c r="M133" s="494"/>
      <c r="N133" s="209">
        <f t="shared" si="23"/>
        <v>4902.74</v>
      </c>
      <c r="O133" s="489">
        <v>9.1999999999999993</v>
      </c>
      <c r="P133" s="489">
        <v>0</v>
      </c>
      <c r="Q133" s="209">
        <f t="shared" si="24"/>
        <v>4911.9399999999996</v>
      </c>
      <c r="R133" s="534">
        <v>1330</v>
      </c>
      <c r="S133" s="211"/>
      <c r="T133" s="212"/>
      <c r="U133" s="213">
        <f t="shared" si="25"/>
        <v>45028</v>
      </c>
      <c r="V133" s="36" t="s">
        <v>1331</v>
      </c>
      <c r="W133" s="467">
        <v>900.46</v>
      </c>
      <c r="X133" s="37"/>
      <c r="Y133" s="499"/>
      <c r="Z133" s="37" t="s">
        <v>1332</v>
      </c>
      <c r="AA133" s="467">
        <v>385.28</v>
      </c>
      <c r="AB133" s="37" t="s">
        <v>1333</v>
      </c>
      <c r="AC133" s="467">
        <v>862.8</v>
      </c>
      <c r="AD133" s="37"/>
      <c r="AE133" s="500"/>
      <c r="AF133" s="36"/>
      <c r="AG133" s="497"/>
      <c r="AH133" s="497"/>
      <c r="AI133" s="467">
        <v>-3.6</v>
      </c>
      <c r="AJ133" s="36"/>
      <c r="AK133" s="497"/>
      <c r="AL133" s="501" t="s">
        <v>1334</v>
      </c>
      <c r="AM133" s="537">
        <v>235</v>
      </c>
      <c r="AN133" s="36"/>
      <c r="AO133" s="500"/>
      <c r="AP133" s="36" t="s">
        <v>1335</v>
      </c>
      <c r="AQ133" s="537">
        <v>516</v>
      </c>
      <c r="AR133" s="498"/>
      <c r="AS133" s="500"/>
      <c r="AT133" s="187">
        <f>W133+Y133+AA133+AC133+AE133+AG133+AK133+AM133+AO133+AQ133+AS133+AI133</f>
        <v>2895.94</v>
      </c>
    </row>
    <row r="134" spans="1:56" x14ac:dyDescent="0.25">
      <c r="A134" s="230">
        <f t="shared" si="27"/>
        <v>45029</v>
      </c>
      <c r="B134" s="489">
        <v>1267.03</v>
      </c>
      <c r="C134" s="489"/>
      <c r="D134" s="534">
        <v>2549.52</v>
      </c>
      <c r="E134" s="490"/>
      <c r="F134" s="489"/>
      <c r="G134" s="491">
        <v>303</v>
      </c>
      <c r="H134" s="491">
        <v>98.05</v>
      </c>
      <c r="I134" s="492"/>
      <c r="J134" s="493"/>
      <c r="K134" s="493"/>
      <c r="L134" s="493"/>
      <c r="M134" s="494"/>
      <c r="N134" s="209">
        <f t="shared" si="23"/>
        <v>4217.6000000000004</v>
      </c>
      <c r="O134" s="489">
        <v>9.1999999999999993</v>
      </c>
      <c r="P134" s="489">
        <v>0</v>
      </c>
      <c r="Q134" s="209">
        <f t="shared" si="24"/>
        <v>4226.8</v>
      </c>
      <c r="R134" s="534">
        <v>1300</v>
      </c>
      <c r="S134" s="211"/>
      <c r="T134" s="212"/>
      <c r="U134" s="213">
        <f t="shared" si="25"/>
        <v>45029</v>
      </c>
      <c r="V134" s="36"/>
      <c r="W134" s="537">
        <v>123.61</v>
      </c>
      <c r="X134" s="37"/>
      <c r="Y134" s="499"/>
      <c r="Z134" s="37"/>
      <c r="AA134" s="497"/>
      <c r="AB134" s="37" t="s">
        <v>1336</v>
      </c>
      <c r="AC134" s="537">
        <v>3231.07</v>
      </c>
      <c r="AD134" s="37"/>
      <c r="AE134" s="500"/>
      <c r="AF134" s="37" t="s">
        <v>292</v>
      </c>
      <c r="AG134" s="537">
        <v>8.06</v>
      </c>
      <c r="AH134" s="497"/>
      <c r="AI134" s="500"/>
      <c r="AJ134" s="36" t="s">
        <v>1337</v>
      </c>
      <c r="AK134" s="537">
        <v>181.72</v>
      </c>
      <c r="AL134" s="501"/>
      <c r="AM134" s="497"/>
      <c r="AN134" s="36"/>
      <c r="AO134" s="500"/>
      <c r="AP134" s="36" t="s">
        <v>1335</v>
      </c>
      <c r="AQ134" s="537">
        <v>133.81</v>
      </c>
      <c r="AR134" s="498"/>
      <c r="AS134" s="500"/>
      <c r="AT134" s="187">
        <f>W134+Y134+AA134+AC134+AE134+AG136+AK134+AM134+AO134+AQ134+AS134+AI134</f>
        <v>6402.85</v>
      </c>
    </row>
    <row r="135" spans="1:56" x14ac:dyDescent="0.25">
      <c r="A135" s="230">
        <f t="shared" si="27"/>
        <v>45030</v>
      </c>
      <c r="B135" s="489">
        <v>1030.82</v>
      </c>
      <c r="C135" s="489"/>
      <c r="D135" s="534">
        <v>3230.75</v>
      </c>
      <c r="E135" s="490"/>
      <c r="F135" s="489"/>
      <c r="G135" s="491">
        <v>432</v>
      </c>
      <c r="H135" s="491">
        <v>154.6</v>
      </c>
      <c r="I135" s="535">
        <v>210</v>
      </c>
      <c r="J135" s="493">
        <v>3</v>
      </c>
      <c r="K135" s="493"/>
      <c r="L135" s="493"/>
      <c r="M135" s="494"/>
      <c r="N135" s="209">
        <f t="shared" si="23"/>
        <v>5058.17</v>
      </c>
      <c r="O135" s="489">
        <v>15.7</v>
      </c>
      <c r="P135" s="489">
        <v>0</v>
      </c>
      <c r="Q135" s="209">
        <f t="shared" si="24"/>
        <v>5073.87</v>
      </c>
      <c r="R135" s="534">
        <v>1030</v>
      </c>
      <c r="S135" s="211"/>
      <c r="T135" s="470">
        <v>340</v>
      </c>
      <c r="U135" s="213">
        <f t="shared" si="25"/>
        <v>45030</v>
      </c>
      <c r="V135" s="36"/>
      <c r="W135" s="500"/>
      <c r="X135" s="37"/>
      <c r="Y135" s="499"/>
      <c r="Z135" s="37"/>
      <c r="AA135" s="497"/>
      <c r="AB135" s="37"/>
      <c r="AC135" s="500"/>
      <c r="AD135" s="37"/>
      <c r="AE135" s="497"/>
      <c r="AF135" s="37" t="s">
        <v>292</v>
      </c>
      <c r="AG135" s="467">
        <v>6.32</v>
      </c>
      <c r="AH135" s="497"/>
      <c r="AI135" s="467">
        <v>-3.6</v>
      </c>
      <c r="AJ135" s="36"/>
      <c r="AK135" s="497"/>
      <c r="AL135" s="501"/>
      <c r="AM135" s="497"/>
      <c r="AN135" s="36"/>
      <c r="AO135" s="500"/>
      <c r="AP135" s="496"/>
      <c r="AQ135" s="497"/>
      <c r="AR135" s="498"/>
      <c r="AS135" s="497"/>
      <c r="AT135" s="187">
        <f>W135+Y135+AA135+AC135+AE135+AG137+AK135+AM135+AO135+AQ135+AS135+AI135</f>
        <v>15.72</v>
      </c>
    </row>
    <row r="136" spans="1:56" x14ac:dyDescent="0.25">
      <c r="A136" s="230">
        <f t="shared" si="27"/>
        <v>45031</v>
      </c>
      <c r="B136" s="489">
        <v>1187.5999999999999</v>
      </c>
      <c r="C136" s="489"/>
      <c r="D136" s="534">
        <v>3037.72</v>
      </c>
      <c r="E136" s="490"/>
      <c r="F136" s="489"/>
      <c r="G136" s="491">
        <v>367</v>
      </c>
      <c r="H136" s="491">
        <v>283.95</v>
      </c>
      <c r="I136" s="492"/>
      <c r="J136" s="493"/>
      <c r="K136" s="493"/>
      <c r="L136" s="493"/>
      <c r="M136" s="494"/>
      <c r="N136" s="209">
        <f t="shared" si="23"/>
        <v>4876.2699999999995</v>
      </c>
      <c r="O136" s="489">
        <v>16</v>
      </c>
      <c r="P136" s="489">
        <v>0</v>
      </c>
      <c r="Q136" s="209">
        <f t="shared" si="24"/>
        <v>4892.2699999999995</v>
      </c>
      <c r="R136" s="534">
        <v>1180</v>
      </c>
      <c r="S136" s="211"/>
      <c r="T136" s="211"/>
      <c r="U136" s="213">
        <f t="shared" si="25"/>
        <v>45031</v>
      </c>
      <c r="V136" s="36"/>
      <c r="W136" s="497"/>
      <c r="X136" s="37"/>
      <c r="Y136" s="499"/>
      <c r="Z136" s="37"/>
      <c r="AA136" s="497"/>
      <c r="AB136" s="37"/>
      <c r="AC136" s="497"/>
      <c r="AD136" s="37"/>
      <c r="AE136" s="500"/>
      <c r="AF136" s="36" t="s">
        <v>156</v>
      </c>
      <c r="AG136" s="467">
        <v>2732.64</v>
      </c>
      <c r="AH136" s="497"/>
      <c r="AI136" s="497"/>
      <c r="AJ136" s="36"/>
      <c r="AK136" s="497"/>
      <c r="AL136" s="501"/>
      <c r="AM136" s="497"/>
      <c r="AN136" s="36"/>
      <c r="AO136" s="500"/>
      <c r="AP136" s="37" t="s">
        <v>1178</v>
      </c>
      <c r="AQ136" s="537">
        <v>92.73</v>
      </c>
      <c r="AR136" s="498"/>
      <c r="AS136" s="497"/>
      <c r="AT136" s="187" t="e">
        <f>W136+Y136+AA136+AC136+AE136+#REF!+AK136+AM136+AO136+AQ136+AS136+AI136</f>
        <v>#REF!</v>
      </c>
    </row>
    <row r="137" spans="1:56" x14ac:dyDescent="0.25">
      <c r="A137" s="230">
        <f t="shared" si="27"/>
        <v>45032</v>
      </c>
      <c r="B137" s="489">
        <v>720.19</v>
      </c>
      <c r="C137" s="489"/>
      <c r="D137" s="534">
        <v>1665.41</v>
      </c>
      <c r="E137" s="490"/>
      <c r="F137" s="489"/>
      <c r="G137" s="491">
        <v>93</v>
      </c>
      <c r="H137" s="491">
        <v>276.60000000000002</v>
      </c>
      <c r="I137" s="492"/>
      <c r="J137" s="493"/>
      <c r="K137" s="493"/>
      <c r="L137" s="493"/>
      <c r="M137" s="494"/>
      <c r="N137" s="209">
        <f t="shared" si="23"/>
        <v>2755.2000000000003</v>
      </c>
      <c r="O137" s="489">
        <v>10.1</v>
      </c>
      <c r="P137" s="489">
        <v>58.7</v>
      </c>
      <c r="Q137" s="209">
        <f t="shared" si="24"/>
        <v>2706.6000000000004</v>
      </c>
      <c r="R137" s="534">
        <v>720</v>
      </c>
      <c r="S137" s="211"/>
      <c r="T137" s="212"/>
      <c r="U137" s="213">
        <f t="shared" si="25"/>
        <v>45032</v>
      </c>
      <c r="V137" s="36"/>
      <c r="W137" s="497"/>
      <c r="X137" s="37"/>
      <c r="Y137" s="499"/>
      <c r="Z137" s="37"/>
      <c r="AA137" s="497"/>
      <c r="AB137" s="37"/>
      <c r="AC137" s="497"/>
      <c r="AD137" s="37"/>
      <c r="AE137" s="497"/>
      <c r="AF137" s="36" t="s">
        <v>210</v>
      </c>
      <c r="AG137" s="537">
        <v>19.32</v>
      </c>
      <c r="AH137" s="497"/>
      <c r="AI137" s="537">
        <v>-6.7</v>
      </c>
      <c r="AJ137" s="36"/>
      <c r="AK137" s="497"/>
      <c r="AL137" s="501"/>
      <c r="AM137" s="497"/>
      <c r="AN137" s="36"/>
      <c r="AO137" s="497"/>
      <c r="AP137" s="496"/>
      <c r="AQ137" s="497"/>
      <c r="AR137" s="498"/>
      <c r="AS137" s="497"/>
      <c r="AT137" s="187" t="e">
        <f>W137+Y137+AA137+AC137+AE137+#REF!+AK137+AM137+AO137+AQ137+AS137+AI137</f>
        <v>#REF!</v>
      </c>
    </row>
    <row r="138" spans="1:56" x14ac:dyDescent="0.25">
      <c r="A138" s="230">
        <f t="shared" si="27"/>
        <v>45033</v>
      </c>
      <c r="B138" s="489">
        <v>731.11</v>
      </c>
      <c r="C138" s="489"/>
      <c r="D138" s="534">
        <v>3042.88</v>
      </c>
      <c r="E138" s="490"/>
      <c r="F138" s="489"/>
      <c r="G138" s="491">
        <v>255</v>
      </c>
      <c r="H138" s="491">
        <v>381.85</v>
      </c>
      <c r="I138" s="535">
        <v>110</v>
      </c>
      <c r="J138" s="493">
        <v>3</v>
      </c>
      <c r="K138" s="493"/>
      <c r="L138" s="493"/>
      <c r="M138" s="494"/>
      <c r="N138" s="209">
        <f t="shared" si="23"/>
        <v>4520.84</v>
      </c>
      <c r="O138" s="489">
        <v>8.1</v>
      </c>
      <c r="P138" s="489">
        <v>0</v>
      </c>
      <c r="Q138" s="209">
        <f t="shared" si="24"/>
        <v>4528.9400000000005</v>
      </c>
      <c r="R138" s="534">
        <v>730</v>
      </c>
      <c r="S138" s="211"/>
      <c r="T138" s="212"/>
      <c r="U138" s="213">
        <f t="shared" si="25"/>
        <v>45033</v>
      </c>
      <c r="V138" s="36"/>
      <c r="W138" s="497"/>
      <c r="X138" s="37"/>
      <c r="Y138" s="499"/>
      <c r="Z138" s="37"/>
      <c r="AA138" s="500"/>
      <c r="AB138" s="37"/>
      <c r="AC138" s="497"/>
      <c r="AD138" s="37" t="s">
        <v>1338</v>
      </c>
      <c r="AE138" s="467">
        <v>-18982.86</v>
      </c>
      <c r="AF138" s="36" t="s">
        <v>1312</v>
      </c>
      <c r="AG138" s="467">
        <v>70</v>
      </c>
      <c r="AH138" s="497"/>
      <c r="AI138" s="537">
        <v>-2.4</v>
      </c>
      <c r="AJ138" s="36"/>
      <c r="AK138" s="497"/>
      <c r="AL138" s="501"/>
      <c r="AM138" s="497"/>
      <c r="AN138" s="36"/>
      <c r="AO138" s="497"/>
      <c r="AP138" s="496"/>
      <c r="AQ138" s="500"/>
      <c r="AR138" s="498"/>
      <c r="AS138" s="497"/>
      <c r="AT138" s="187">
        <f>W138+Y138+AA138+AC138+AE138+AG138+AK138+AM138+AO138+AG168+AS138+AI138</f>
        <v>-18468.170000000002</v>
      </c>
    </row>
    <row r="139" spans="1:56" x14ac:dyDescent="0.25">
      <c r="A139" s="230">
        <f t="shared" si="27"/>
        <v>45034</v>
      </c>
      <c r="B139" s="489">
        <v>1104.95</v>
      </c>
      <c r="C139" s="489"/>
      <c r="D139" s="534">
        <v>2867.66</v>
      </c>
      <c r="E139" s="490"/>
      <c r="F139" s="489"/>
      <c r="G139" s="491">
        <v>411</v>
      </c>
      <c r="H139" s="491">
        <v>85</v>
      </c>
      <c r="I139" s="535">
        <v>40</v>
      </c>
      <c r="J139" s="493">
        <v>1</v>
      </c>
      <c r="K139" s="493"/>
      <c r="L139" s="493"/>
      <c r="M139" s="494"/>
      <c r="N139" s="209">
        <f t="shared" si="23"/>
        <v>4508.6099999999997</v>
      </c>
      <c r="O139" s="489">
        <v>11.5</v>
      </c>
      <c r="P139" s="489">
        <v>0</v>
      </c>
      <c r="Q139" s="209">
        <f t="shared" si="24"/>
        <v>4520.1099999999997</v>
      </c>
      <c r="R139" s="534">
        <v>1100</v>
      </c>
      <c r="S139" s="211"/>
      <c r="T139" s="212"/>
      <c r="U139" s="213">
        <f t="shared" si="25"/>
        <v>45034</v>
      </c>
      <c r="V139" s="36"/>
      <c r="W139" s="497"/>
      <c r="X139" s="37"/>
      <c r="Y139" s="499"/>
      <c r="Z139" s="37"/>
      <c r="AA139" s="497"/>
      <c r="AB139" s="37"/>
      <c r="AC139" s="497"/>
      <c r="AD139" s="37" t="s">
        <v>1339</v>
      </c>
      <c r="AE139" s="467">
        <v>20345.740000000002</v>
      </c>
      <c r="AF139" s="36"/>
      <c r="AG139" s="497"/>
      <c r="AH139" s="497"/>
      <c r="AI139" s="537">
        <v>-2.4</v>
      </c>
      <c r="AJ139" s="36" t="s">
        <v>1340</v>
      </c>
      <c r="AK139" s="537">
        <v>52.8</v>
      </c>
      <c r="AL139" s="501"/>
      <c r="AM139" s="497"/>
      <c r="AN139" s="36"/>
      <c r="AO139" s="497"/>
      <c r="AP139" s="496"/>
      <c r="AQ139" s="500"/>
      <c r="AR139" s="498"/>
      <c r="AS139" s="497"/>
      <c r="AT139" s="187">
        <f>W139+Y139+AA139+AC139+AE139+AG139+AK139+AM139+AO139+AG169+AS139+AI139</f>
        <v>20399.05</v>
      </c>
    </row>
    <row r="140" spans="1:56" x14ac:dyDescent="0.25">
      <c r="A140" s="230">
        <f t="shared" si="27"/>
        <v>45035</v>
      </c>
      <c r="B140" s="489">
        <v>1196.1099999999999</v>
      </c>
      <c r="C140" s="489"/>
      <c r="D140" s="534">
        <v>3044.56</v>
      </c>
      <c r="E140" s="490"/>
      <c r="F140" s="489"/>
      <c r="G140" s="491">
        <v>231</v>
      </c>
      <c r="H140" s="491">
        <v>297.8</v>
      </c>
      <c r="I140" s="535">
        <v>310</v>
      </c>
      <c r="J140" s="493">
        <v>7</v>
      </c>
      <c r="K140" s="493"/>
      <c r="L140" s="493"/>
      <c r="M140" s="494"/>
      <c r="N140" s="209">
        <f t="shared" si="23"/>
        <v>5079.47</v>
      </c>
      <c r="O140" s="489">
        <v>11.5</v>
      </c>
      <c r="P140" s="489">
        <v>0</v>
      </c>
      <c r="Q140" s="209">
        <f t="shared" si="24"/>
        <v>5090.97</v>
      </c>
      <c r="R140" s="534">
        <v>1190</v>
      </c>
      <c r="S140" s="211"/>
      <c r="T140" s="212"/>
      <c r="U140" s="213">
        <f t="shared" si="25"/>
        <v>45035</v>
      </c>
      <c r="V140" s="36" t="s">
        <v>1341</v>
      </c>
      <c r="W140" s="467">
        <v>1150.6199999999999</v>
      </c>
      <c r="X140" s="37"/>
      <c r="Y140" s="499"/>
      <c r="Z140" s="37" t="s">
        <v>1342</v>
      </c>
      <c r="AA140" s="467">
        <v>393.11</v>
      </c>
      <c r="AB140" s="37" t="s">
        <v>1343</v>
      </c>
      <c r="AC140" s="467">
        <v>705.6</v>
      </c>
      <c r="AD140" s="37" t="s">
        <v>1344</v>
      </c>
      <c r="AE140" s="467">
        <v>337.43</v>
      </c>
      <c r="AF140" s="36" t="s">
        <v>1345</v>
      </c>
      <c r="AG140" s="548">
        <v>238.8</v>
      </c>
      <c r="AH140" s="497"/>
      <c r="AI140" s="537">
        <v>-9.6</v>
      </c>
      <c r="AJ140" s="36"/>
      <c r="AK140" s="497"/>
      <c r="AL140" s="501"/>
      <c r="AM140" s="497"/>
      <c r="AN140" s="36"/>
      <c r="AO140" s="497"/>
      <c r="AP140" s="496"/>
      <c r="AQ140" s="500"/>
      <c r="AR140" s="498"/>
      <c r="AS140" s="497"/>
      <c r="AT140" s="187" t="e">
        <f>W140+Y140+AA140+AC140+AE140+#REF!+AK140+AM140+AO140+#REF!+AS140+AI140</f>
        <v>#REF!</v>
      </c>
    </row>
    <row r="141" spans="1:56" x14ac:dyDescent="0.25">
      <c r="A141" s="230">
        <f t="shared" si="27"/>
        <v>45036</v>
      </c>
      <c r="B141" s="489">
        <v>1373.59</v>
      </c>
      <c r="C141" s="489"/>
      <c r="D141" s="534">
        <v>2799.45</v>
      </c>
      <c r="E141" s="490"/>
      <c r="F141" s="489"/>
      <c r="G141" s="491">
        <v>85</v>
      </c>
      <c r="H141" s="491">
        <v>144.30000000000001</v>
      </c>
      <c r="I141" s="535">
        <v>140</v>
      </c>
      <c r="J141" s="493">
        <v>2</v>
      </c>
      <c r="K141" s="493"/>
      <c r="L141" s="493"/>
      <c r="M141" s="494"/>
      <c r="N141" s="209">
        <f t="shared" si="23"/>
        <v>4542.34</v>
      </c>
      <c r="O141" s="489">
        <v>13.2</v>
      </c>
      <c r="P141" s="489">
        <v>0</v>
      </c>
      <c r="Q141" s="209">
        <f t="shared" si="24"/>
        <v>4555.54</v>
      </c>
      <c r="R141" s="534">
        <v>1400</v>
      </c>
      <c r="S141" s="211"/>
      <c r="T141" s="212"/>
      <c r="U141" s="213">
        <f t="shared" si="25"/>
        <v>45036</v>
      </c>
      <c r="V141" s="36"/>
      <c r="W141" s="537">
        <v>17.23</v>
      </c>
      <c r="X141" s="37" t="s">
        <v>1346</v>
      </c>
      <c r="Y141" s="503">
        <v>-49.25</v>
      </c>
      <c r="Z141" s="37"/>
      <c r="AA141" s="497"/>
      <c r="AB141" s="37" t="s">
        <v>1347</v>
      </c>
      <c r="AC141" s="537">
        <v>2256.6</v>
      </c>
      <c r="AD141" s="37" t="s">
        <v>1348</v>
      </c>
      <c r="AE141" s="467">
        <v>86.18</v>
      </c>
      <c r="AF141" s="36"/>
      <c r="AG141" s="497"/>
      <c r="AH141" s="497"/>
      <c r="AI141" s="537">
        <v>-8.4</v>
      </c>
      <c r="AJ141" s="36" t="s">
        <v>1349</v>
      </c>
      <c r="AK141" s="467">
        <v>10.79</v>
      </c>
      <c r="AL141" s="501"/>
      <c r="AM141" s="497"/>
      <c r="AN141" s="36"/>
      <c r="AO141" s="497"/>
      <c r="AP141" s="496"/>
      <c r="AQ141" s="500"/>
      <c r="AR141" s="498"/>
      <c r="AS141" s="497"/>
      <c r="AT141" s="187" t="e">
        <f>W141+Y141+AA141+AC141+AE141+#REF!+AK141+AM141+AO141+AQ141+AS141+AI141</f>
        <v>#REF!</v>
      </c>
    </row>
    <row r="142" spans="1:56" x14ac:dyDescent="0.25">
      <c r="A142" s="230">
        <f t="shared" si="27"/>
        <v>45037</v>
      </c>
      <c r="B142" s="489">
        <v>1078.1199999999999</v>
      </c>
      <c r="C142" s="489"/>
      <c r="D142" s="534">
        <v>3103.52</v>
      </c>
      <c r="E142" s="490"/>
      <c r="F142" s="489"/>
      <c r="G142" s="491">
        <v>295</v>
      </c>
      <c r="H142" s="491">
        <v>97.8</v>
      </c>
      <c r="I142" s="473">
        <v>230</v>
      </c>
      <c r="J142" s="493">
        <v>4</v>
      </c>
      <c r="K142" s="493"/>
      <c r="L142" s="493"/>
      <c r="M142" s="494"/>
      <c r="N142" s="209">
        <f t="shared" si="23"/>
        <v>4804.4399999999996</v>
      </c>
      <c r="O142" s="489">
        <v>18</v>
      </c>
      <c r="P142" s="489">
        <v>0</v>
      </c>
      <c r="Q142" s="209">
        <f t="shared" si="24"/>
        <v>4822.4399999999996</v>
      </c>
      <c r="R142" s="211">
        <v>1070</v>
      </c>
      <c r="S142" s="211"/>
      <c r="T142" s="470">
        <v>390</v>
      </c>
      <c r="U142" s="213">
        <f t="shared" si="25"/>
        <v>45037</v>
      </c>
      <c r="V142" s="36"/>
      <c r="W142" s="500"/>
      <c r="X142" s="37" t="s">
        <v>1350</v>
      </c>
      <c r="Y142" s="539">
        <v>742.59</v>
      </c>
      <c r="Z142" s="37"/>
      <c r="AA142" s="497"/>
      <c r="AB142" s="37"/>
      <c r="AC142" s="500"/>
      <c r="AD142" s="37" t="s">
        <v>1351</v>
      </c>
      <c r="AE142" s="467">
        <v>36927.370000000003</v>
      </c>
      <c r="AF142" s="36"/>
      <c r="AG142" s="497"/>
      <c r="AH142" s="497"/>
      <c r="AI142" s="537">
        <v>-4.8</v>
      </c>
      <c r="AJ142" s="36"/>
      <c r="AK142" s="497"/>
      <c r="AL142" s="501"/>
      <c r="AM142" s="497"/>
      <c r="AN142" s="36"/>
      <c r="AO142" s="497"/>
      <c r="AP142" s="496"/>
      <c r="AQ142" s="497"/>
      <c r="AR142" s="498"/>
      <c r="AS142" s="497"/>
      <c r="AT142" s="187" t="e">
        <f>W142+Y142+AA142+AC142+AE142+#REF!+AK142+AM142+AO142+AQ142+AS142+AI142</f>
        <v>#REF!</v>
      </c>
    </row>
    <row r="143" spans="1:56" x14ac:dyDescent="0.25">
      <c r="A143" s="230">
        <f t="shared" si="27"/>
        <v>45038</v>
      </c>
      <c r="B143" s="489">
        <v>1640.36</v>
      </c>
      <c r="C143" s="489"/>
      <c r="D143" s="534">
        <v>3192.09</v>
      </c>
      <c r="E143" s="490"/>
      <c r="F143" s="489"/>
      <c r="G143" s="491">
        <v>179</v>
      </c>
      <c r="H143" s="491">
        <v>35</v>
      </c>
      <c r="I143" s="535">
        <v>180</v>
      </c>
      <c r="J143" s="493">
        <v>4</v>
      </c>
      <c r="K143" s="493"/>
      <c r="L143" s="493"/>
      <c r="M143" s="494"/>
      <c r="N143" s="209">
        <f t="shared" si="23"/>
        <v>5226.45</v>
      </c>
      <c r="O143" s="489">
        <v>14.3</v>
      </c>
      <c r="P143" s="489">
        <v>0</v>
      </c>
      <c r="Q143" s="209">
        <f t="shared" si="24"/>
        <v>5240.75</v>
      </c>
      <c r="R143" s="211">
        <v>1680</v>
      </c>
      <c r="S143" s="211"/>
      <c r="T143" s="211"/>
      <c r="U143" s="213">
        <f t="shared" si="25"/>
        <v>45038</v>
      </c>
      <c r="V143" s="36"/>
      <c r="W143" s="497"/>
      <c r="X143" s="37" t="s">
        <v>1352</v>
      </c>
      <c r="Y143" s="471">
        <v>36.409999999999997</v>
      </c>
      <c r="Z143" s="37"/>
      <c r="AA143" s="497"/>
      <c r="AB143" s="37"/>
      <c r="AC143" s="497"/>
      <c r="AD143" s="37" t="s">
        <v>1353</v>
      </c>
      <c r="AE143" s="467">
        <v>312.29000000000002</v>
      </c>
      <c r="AF143" s="36"/>
      <c r="AG143" s="497"/>
      <c r="AH143" s="497"/>
      <c r="AI143" s="537">
        <v>-3.6</v>
      </c>
      <c r="AJ143" s="36"/>
      <c r="AK143" s="497"/>
      <c r="AL143" s="501"/>
      <c r="AM143" s="497"/>
      <c r="AN143" s="36"/>
      <c r="AO143" s="500"/>
      <c r="AP143" s="496"/>
      <c r="AQ143" s="497"/>
      <c r="AR143" s="498"/>
      <c r="AS143" s="497"/>
      <c r="AT143" s="187">
        <f>W143+Y143+AA143+AC143+AE143+AG143+AK143+AM143+AO143+AQ143+AS143+AI143</f>
        <v>345.1</v>
      </c>
    </row>
    <row r="144" spans="1:56" x14ac:dyDescent="0.25">
      <c r="A144" s="230">
        <f t="shared" si="27"/>
        <v>45039</v>
      </c>
      <c r="B144" s="489">
        <v>1107.26</v>
      </c>
      <c r="C144" s="489"/>
      <c r="D144" s="534">
        <v>2051.4499999999998</v>
      </c>
      <c r="E144" s="490"/>
      <c r="F144" s="489"/>
      <c r="G144" s="491">
        <v>83</v>
      </c>
      <c r="H144" s="491">
        <v>69.400000000000006</v>
      </c>
      <c r="I144" s="535">
        <v>70</v>
      </c>
      <c r="J144" s="493">
        <v>2</v>
      </c>
      <c r="K144" s="493"/>
      <c r="L144" s="493"/>
      <c r="M144" s="494"/>
      <c r="N144" s="209">
        <f t="shared" si="23"/>
        <v>3381.11</v>
      </c>
      <c r="O144" s="489">
        <v>2.2999999999999998</v>
      </c>
      <c r="P144" s="489">
        <v>0</v>
      </c>
      <c r="Q144" s="209">
        <f t="shared" si="24"/>
        <v>3383.4100000000003</v>
      </c>
      <c r="R144" s="211">
        <v>1100</v>
      </c>
      <c r="S144" s="211"/>
      <c r="T144" s="212"/>
      <c r="U144" s="213">
        <f t="shared" si="25"/>
        <v>45039</v>
      </c>
      <c r="V144" s="36"/>
      <c r="W144" s="497"/>
      <c r="X144" s="37"/>
      <c r="Y144" s="499"/>
      <c r="Z144" s="37"/>
      <c r="AA144" s="497"/>
      <c r="AB144" s="37"/>
      <c r="AC144" s="497"/>
      <c r="AD144" s="37"/>
      <c r="AE144" s="497"/>
      <c r="AF144" s="36" t="s">
        <v>85</v>
      </c>
      <c r="AG144" s="467">
        <v>1050</v>
      </c>
      <c r="AH144" s="497"/>
      <c r="AI144" s="537">
        <v>-19.2</v>
      </c>
      <c r="AJ144" s="36"/>
      <c r="AK144" s="497"/>
      <c r="AL144" s="501"/>
      <c r="AM144" s="497"/>
      <c r="AN144" s="36"/>
      <c r="AO144" s="497"/>
      <c r="AP144" s="496"/>
      <c r="AQ144" s="497"/>
      <c r="AR144" s="498"/>
      <c r="AS144" s="497"/>
      <c r="AT144" s="187">
        <f>W144+Y144+AA144+AC144+AE144+AG144+AK144+AM144+AO144+AQ144+AS144+AI144</f>
        <v>1030.8</v>
      </c>
    </row>
    <row r="145" spans="1:51" x14ac:dyDescent="0.25">
      <c r="A145" s="230">
        <f t="shared" si="27"/>
        <v>45040</v>
      </c>
      <c r="B145" s="489">
        <v>1343.27</v>
      </c>
      <c r="C145" s="489"/>
      <c r="D145" s="534">
        <v>2601.92</v>
      </c>
      <c r="E145" s="490"/>
      <c r="F145" s="489"/>
      <c r="G145" s="491">
        <v>258</v>
      </c>
      <c r="H145" s="491">
        <v>230.25</v>
      </c>
      <c r="I145" s="492"/>
      <c r="J145" s="493"/>
      <c r="K145" s="493"/>
      <c r="L145" s="493"/>
      <c r="M145" s="494"/>
      <c r="N145" s="209">
        <f t="shared" si="23"/>
        <v>4433.4400000000005</v>
      </c>
      <c r="O145" s="489">
        <v>4</v>
      </c>
      <c r="P145" s="489">
        <v>0</v>
      </c>
      <c r="Q145" s="209">
        <f t="shared" si="24"/>
        <v>4437.4400000000005</v>
      </c>
      <c r="R145" s="211">
        <v>1340</v>
      </c>
      <c r="S145" s="211"/>
      <c r="T145" s="212"/>
      <c r="U145" s="213">
        <f t="shared" si="25"/>
        <v>45040</v>
      </c>
      <c r="V145" s="36" t="s">
        <v>1295</v>
      </c>
      <c r="W145" s="467">
        <v>-83</v>
      </c>
      <c r="X145" s="37"/>
      <c r="Y145" s="499"/>
      <c r="Z145" s="37"/>
      <c r="AA145" s="500"/>
      <c r="AB145" s="37"/>
      <c r="AC145" s="497"/>
      <c r="AD145" s="37"/>
      <c r="AE145" s="497"/>
      <c r="AF145" s="36"/>
      <c r="AG145" s="497"/>
      <c r="AH145" s="497"/>
      <c r="AI145" s="537">
        <v>-6</v>
      </c>
      <c r="AJ145" s="36"/>
      <c r="AK145" s="497"/>
      <c r="AL145" s="501"/>
      <c r="AM145" s="497"/>
      <c r="AN145" s="36"/>
      <c r="AO145" s="497"/>
      <c r="AP145" s="496"/>
      <c r="AQ145" s="497"/>
      <c r="AR145" s="498"/>
      <c r="AS145" s="497"/>
      <c r="AT145" s="187">
        <f>W145+Y145+AA145+AC145+AE145+AG145+AK145+AM145+AO145+AQ145+AS145+AI145</f>
        <v>-89</v>
      </c>
      <c r="AY145" s="143"/>
    </row>
    <row r="146" spans="1:51" x14ac:dyDescent="0.25">
      <c r="A146" s="230">
        <f t="shared" si="27"/>
        <v>45041</v>
      </c>
      <c r="B146" s="489">
        <v>1184.99</v>
      </c>
      <c r="C146" s="489"/>
      <c r="D146" s="534">
        <v>2708.11</v>
      </c>
      <c r="E146" s="490"/>
      <c r="F146" s="489"/>
      <c r="G146" s="491">
        <v>398</v>
      </c>
      <c r="H146" s="491">
        <v>258.60000000000002</v>
      </c>
      <c r="I146" s="535">
        <v>120</v>
      </c>
      <c r="J146" s="493">
        <v>3</v>
      </c>
      <c r="K146" s="493"/>
      <c r="L146" s="493"/>
      <c r="M146" s="494"/>
      <c r="N146" s="209">
        <f t="shared" si="23"/>
        <v>4669.7000000000007</v>
      </c>
      <c r="O146" s="489">
        <v>2.2999999999999998</v>
      </c>
      <c r="P146" s="489">
        <v>0</v>
      </c>
      <c r="Q146" s="209">
        <f t="shared" si="24"/>
        <v>4672.0000000000009</v>
      </c>
      <c r="R146" s="211">
        <v>1180</v>
      </c>
      <c r="S146" s="211"/>
      <c r="T146" s="212"/>
      <c r="U146" s="213">
        <f t="shared" si="25"/>
        <v>45041</v>
      </c>
      <c r="V146" s="36"/>
      <c r="W146" s="497"/>
      <c r="X146" s="37"/>
      <c r="Y146" s="499"/>
      <c r="Z146" s="37"/>
      <c r="AA146" s="497"/>
      <c r="AB146" s="37"/>
      <c r="AC146" s="497"/>
      <c r="AD146" s="37"/>
      <c r="AE146" s="500"/>
      <c r="AF146" s="36"/>
      <c r="AG146" s="497"/>
      <c r="AH146" s="497"/>
      <c r="AI146" s="537">
        <v>-2.4</v>
      </c>
      <c r="AJ146" s="36"/>
      <c r="AK146" s="497"/>
      <c r="AL146" s="501"/>
      <c r="AM146" s="497"/>
      <c r="AN146" s="36"/>
      <c r="AO146" s="497"/>
      <c r="AP146" s="496"/>
      <c r="AQ146" s="500"/>
      <c r="AR146" s="498"/>
      <c r="AS146" s="497"/>
      <c r="AT146" s="187" t="e">
        <f>W146+Y146+AA146+AC146+AE146+#REF!+AK146+AM146+AO146+AQ146+AS146+AI146</f>
        <v>#REF!</v>
      </c>
    </row>
    <row r="147" spans="1:51" x14ac:dyDescent="0.25">
      <c r="A147" s="230">
        <f t="shared" si="27"/>
        <v>45042</v>
      </c>
      <c r="B147" s="489">
        <v>1521.48</v>
      </c>
      <c r="C147" s="489"/>
      <c r="D147" s="534">
        <v>3126.85</v>
      </c>
      <c r="E147" s="490"/>
      <c r="F147" s="489"/>
      <c r="G147" s="491">
        <v>523</v>
      </c>
      <c r="H147" s="491">
        <v>118.4</v>
      </c>
      <c r="I147" s="473">
        <v>210</v>
      </c>
      <c r="J147" s="493">
        <v>5</v>
      </c>
      <c r="K147" s="493"/>
      <c r="L147" s="493"/>
      <c r="M147" s="494"/>
      <c r="N147" s="209">
        <f t="shared" si="23"/>
        <v>5499.73</v>
      </c>
      <c r="O147" s="489">
        <v>2.2999999999999998</v>
      </c>
      <c r="P147" s="489">
        <v>0</v>
      </c>
      <c r="Q147" s="209">
        <f t="shared" si="24"/>
        <v>5502.03</v>
      </c>
      <c r="R147" s="211">
        <v>1520</v>
      </c>
      <c r="S147" s="211"/>
      <c r="T147" s="212"/>
      <c r="U147" s="213">
        <f t="shared" si="25"/>
        <v>45042</v>
      </c>
      <c r="V147" s="36" t="s">
        <v>1354</v>
      </c>
      <c r="W147" s="467">
        <v>879.47</v>
      </c>
      <c r="X147" s="37"/>
      <c r="Y147" s="503"/>
      <c r="Z147" s="37" t="s">
        <v>1355</v>
      </c>
      <c r="AA147" s="497">
        <v>438.02</v>
      </c>
      <c r="AB147" s="37" t="s">
        <v>1356</v>
      </c>
      <c r="AC147" s="467">
        <v>1156</v>
      </c>
      <c r="AD147" s="37"/>
      <c r="AE147" s="500"/>
      <c r="AF147" s="36"/>
      <c r="AG147" s="497"/>
      <c r="AH147" s="497"/>
      <c r="AI147" s="537">
        <v>-6</v>
      </c>
      <c r="AJ147" s="36"/>
      <c r="AK147" s="497"/>
      <c r="AL147" s="501"/>
      <c r="AM147" s="497"/>
      <c r="AN147" s="36"/>
      <c r="AO147" s="500"/>
      <c r="AP147" s="496"/>
      <c r="AQ147" s="497"/>
      <c r="AR147" s="498"/>
      <c r="AS147" s="497"/>
      <c r="AT147" s="187" t="e">
        <f>W147+Y147+AA147+AC147+AE147+#REF!+AK147+AM147+AO147+AQ147+AS147+AI147</f>
        <v>#REF!</v>
      </c>
    </row>
    <row r="148" spans="1:51" x14ac:dyDescent="0.25">
      <c r="A148" s="230">
        <f t="shared" si="27"/>
        <v>45043</v>
      </c>
      <c r="B148" s="489">
        <v>998.19</v>
      </c>
      <c r="C148" s="489"/>
      <c r="D148" s="534">
        <v>2932.76</v>
      </c>
      <c r="E148" s="490"/>
      <c r="F148" s="489"/>
      <c r="G148" s="491">
        <v>563</v>
      </c>
      <c r="H148" s="491">
        <v>303.7</v>
      </c>
      <c r="I148" s="535">
        <v>30</v>
      </c>
      <c r="J148" s="493">
        <v>1</v>
      </c>
      <c r="K148" s="493"/>
      <c r="L148" s="493"/>
      <c r="M148" s="494"/>
      <c r="N148" s="209">
        <f t="shared" si="23"/>
        <v>4827.6500000000005</v>
      </c>
      <c r="O148" s="489">
        <v>7.2</v>
      </c>
      <c r="P148" s="489">
        <v>0</v>
      </c>
      <c r="Q148" s="209">
        <f t="shared" si="24"/>
        <v>4834.8500000000004</v>
      </c>
      <c r="R148" s="211">
        <v>990</v>
      </c>
      <c r="S148" s="211"/>
      <c r="T148" s="212"/>
      <c r="U148" s="213">
        <f t="shared" si="25"/>
        <v>45043</v>
      </c>
      <c r="V148" s="36"/>
      <c r="W148" s="537">
        <v>350.66</v>
      </c>
      <c r="X148" s="37"/>
      <c r="Y148" s="503"/>
      <c r="Z148" s="37"/>
      <c r="AA148" s="497"/>
      <c r="AB148" s="37" t="s">
        <v>1357</v>
      </c>
      <c r="AC148" s="537">
        <v>2699.87</v>
      </c>
      <c r="AD148" s="37"/>
      <c r="AE148" s="500"/>
      <c r="AF148" s="36"/>
      <c r="AG148" s="497"/>
      <c r="AH148" s="497"/>
      <c r="AI148" s="537">
        <v>-6</v>
      </c>
      <c r="AJ148" s="36"/>
      <c r="AK148" s="497"/>
      <c r="AL148" s="501"/>
      <c r="AM148" s="497"/>
      <c r="AN148" s="36"/>
      <c r="AO148" s="497"/>
      <c r="AP148" s="496"/>
      <c r="AQ148" s="497"/>
      <c r="AR148" s="498"/>
      <c r="AS148" s="497"/>
      <c r="AT148" s="187" t="e">
        <f>W148+Y148+AA148+AC148+AE148+#REF!+AK148+AM148+AO148+AQ148+AS148+AI148</f>
        <v>#REF!</v>
      </c>
    </row>
    <row r="149" spans="1:51" x14ac:dyDescent="0.25">
      <c r="A149" s="230">
        <f t="shared" si="27"/>
        <v>45044</v>
      </c>
      <c r="B149" s="489">
        <v>1229.3</v>
      </c>
      <c r="C149" s="489"/>
      <c r="D149" s="534">
        <v>2998.82</v>
      </c>
      <c r="E149" s="490"/>
      <c r="F149" s="489"/>
      <c r="G149" s="491">
        <v>537</v>
      </c>
      <c r="H149" s="491">
        <v>524.1</v>
      </c>
      <c r="I149" s="535">
        <v>390</v>
      </c>
      <c r="J149" s="493">
        <v>6</v>
      </c>
      <c r="K149" s="493"/>
      <c r="L149" s="493"/>
      <c r="M149" s="494"/>
      <c r="N149" s="209">
        <f t="shared" si="23"/>
        <v>5679.22</v>
      </c>
      <c r="O149" s="489">
        <v>2.2999999999999998</v>
      </c>
      <c r="P149" s="489">
        <v>0</v>
      </c>
      <c r="Q149" s="209">
        <f t="shared" si="24"/>
        <v>5681.52</v>
      </c>
      <c r="R149" s="534">
        <v>1220</v>
      </c>
      <c r="S149" s="211"/>
      <c r="T149" s="212"/>
      <c r="U149" s="213">
        <f t="shared" si="25"/>
        <v>45044</v>
      </c>
      <c r="V149" s="36"/>
      <c r="W149" s="500"/>
      <c r="X149" s="37"/>
      <c r="Y149" s="499"/>
      <c r="Z149" s="37"/>
      <c r="AA149" s="497"/>
      <c r="AB149" s="37"/>
      <c r="AC149" s="500"/>
      <c r="AD149" s="37"/>
      <c r="AE149" s="500"/>
      <c r="AF149" s="36"/>
      <c r="AG149" s="497"/>
      <c r="AH149" s="497"/>
      <c r="AI149" s="537">
        <v>-6</v>
      </c>
      <c r="AJ149" s="36"/>
      <c r="AK149" s="497"/>
      <c r="AL149" s="501"/>
      <c r="AM149" s="497"/>
      <c r="AN149" s="36"/>
      <c r="AO149" s="497"/>
      <c r="AP149" s="496"/>
      <c r="AQ149" s="497"/>
      <c r="AR149" s="498"/>
      <c r="AS149" s="497"/>
      <c r="AT149" s="187">
        <f>W149+Y149+AA149+AC149+AE149+AG149+AK149+AM149+AO149+AQ149+AS149+AI149</f>
        <v>-6</v>
      </c>
    </row>
    <row r="150" spans="1:51" x14ac:dyDescent="0.25">
      <c r="A150" s="230">
        <f t="shared" si="27"/>
        <v>45045</v>
      </c>
      <c r="B150" s="489">
        <v>1287.26</v>
      </c>
      <c r="C150" s="489"/>
      <c r="D150" s="490">
        <v>4279.58</v>
      </c>
      <c r="E150" s="490"/>
      <c r="F150" s="489"/>
      <c r="G150" s="491">
        <v>205</v>
      </c>
      <c r="H150" s="491">
        <v>71.900000000000006</v>
      </c>
      <c r="I150" s="535">
        <v>120</v>
      </c>
      <c r="J150" s="493">
        <v>2</v>
      </c>
      <c r="K150" s="493"/>
      <c r="L150" s="493"/>
      <c r="M150" s="494"/>
      <c r="N150" s="209">
        <f t="shared" si="23"/>
        <v>5963.74</v>
      </c>
      <c r="O150" s="489">
        <v>3.3</v>
      </c>
      <c r="P150" s="489">
        <v>0</v>
      </c>
      <c r="Q150" s="209">
        <f t="shared" si="24"/>
        <v>5967.04</v>
      </c>
      <c r="R150" s="211">
        <v>1280</v>
      </c>
      <c r="S150" s="211"/>
      <c r="T150" s="211"/>
      <c r="U150" s="213">
        <f t="shared" si="25"/>
        <v>45045</v>
      </c>
      <c r="V150" s="36"/>
      <c r="W150" s="497"/>
      <c r="X150" s="37" t="s">
        <v>1358</v>
      </c>
      <c r="Y150" s="503">
        <v>761.38</v>
      </c>
      <c r="Z150" s="37"/>
      <c r="AA150" s="497"/>
      <c r="AB150" s="37"/>
      <c r="AC150" s="497"/>
      <c r="AD150" s="37"/>
      <c r="AE150" s="497"/>
      <c r="AF150" s="36"/>
      <c r="AG150" s="497"/>
      <c r="AH150" s="497"/>
      <c r="AI150" s="500">
        <v>-3.6</v>
      </c>
      <c r="AJ150" s="36"/>
      <c r="AK150" s="500"/>
      <c r="AL150" s="501"/>
      <c r="AM150" s="497"/>
      <c r="AN150" s="36" t="s">
        <v>1359</v>
      </c>
      <c r="AO150" s="497">
        <v>186.42</v>
      </c>
      <c r="AP150" s="496"/>
      <c r="AQ150" s="497"/>
      <c r="AR150" s="498"/>
      <c r="AS150" s="497"/>
      <c r="AT150" s="187">
        <f>W150+Y150+AA150+AC150+AE150+AG150+AK150+AM150+AO150+AQ150+AS150+AI150</f>
        <v>944.19999999999993</v>
      </c>
    </row>
    <row r="151" spans="1:51" x14ac:dyDescent="0.25">
      <c r="A151" s="230">
        <f t="shared" si="27"/>
        <v>45046</v>
      </c>
      <c r="B151" s="489">
        <v>1428.23</v>
      </c>
      <c r="C151" s="489"/>
      <c r="D151" s="490">
        <v>2386.04</v>
      </c>
      <c r="E151" s="490"/>
      <c r="F151" s="489"/>
      <c r="G151" s="491">
        <v>103</v>
      </c>
      <c r="H151" s="491">
        <v>254.2</v>
      </c>
      <c r="I151" s="492"/>
      <c r="J151" s="493"/>
      <c r="K151" s="493"/>
      <c r="L151" s="493"/>
      <c r="M151" s="494"/>
      <c r="N151" s="209">
        <f t="shared" si="23"/>
        <v>4171.47</v>
      </c>
      <c r="O151" s="489">
        <v>2.2999999999999998</v>
      </c>
      <c r="P151" s="489">
        <v>60.1</v>
      </c>
      <c r="Q151" s="209">
        <f t="shared" si="24"/>
        <v>4113.67</v>
      </c>
      <c r="R151" s="211">
        <v>1420</v>
      </c>
      <c r="S151" s="211"/>
      <c r="T151" s="212"/>
      <c r="U151" s="213">
        <f t="shared" si="25"/>
        <v>45046</v>
      </c>
      <c r="V151" s="36"/>
      <c r="W151" s="497"/>
      <c r="X151" s="37">
        <v>230420</v>
      </c>
      <c r="Y151" s="503">
        <v>43.51</v>
      </c>
      <c r="Z151" s="37"/>
      <c r="AA151" s="500"/>
      <c r="AB151" s="37"/>
      <c r="AC151" s="497"/>
      <c r="AD151" s="37"/>
      <c r="AE151" s="497"/>
      <c r="AF151" s="36"/>
      <c r="AG151" s="497"/>
      <c r="AH151" s="497"/>
      <c r="AI151" s="500">
        <v>-24</v>
      </c>
      <c r="AJ151" s="36" t="s">
        <v>1360</v>
      </c>
      <c r="AK151" s="500">
        <v>41.4</v>
      </c>
      <c r="AL151" s="501" t="s">
        <v>1361</v>
      </c>
      <c r="AM151" s="500">
        <v>334.4</v>
      </c>
      <c r="AN151" s="36" t="s">
        <v>1362</v>
      </c>
      <c r="AO151" s="497">
        <v>1103.1400000000001</v>
      </c>
      <c r="AP151" s="36" t="s">
        <v>1363</v>
      </c>
      <c r="AQ151" s="500">
        <v>1343.29</v>
      </c>
      <c r="AR151" s="498"/>
      <c r="AS151" s="497"/>
      <c r="AT151" s="187">
        <f>W151+Y151+AA151+AC151+AE151+AG151+AK151+AM151+AO151+AQ151+AS151+AI151</f>
        <v>2841.74</v>
      </c>
    </row>
    <row r="152" spans="1:51" x14ac:dyDescent="0.25">
      <c r="A152" s="230"/>
      <c r="B152" s="489"/>
      <c r="C152" s="489"/>
      <c r="D152" s="489"/>
      <c r="E152" s="489"/>
      <c r="F152" s="489"/>
      <c r="G152" s="491"/>
      <c r="H152" s="491"/>
      <c r="I152" s="491"/>
      <c r="J152" s="493"/>
      <c r="K152" s="493"/>
      <c r="L152" s="493"/>
      <c r="M152" s="494"/>
      <c r="N152" s="209"/>
      <c r="O152" s="489"/>
      <c r="P152" s="489"/>
      <c r="Q152" s="209">
        <f t="shared" si="24"/>
        <v>0</v>
      </c>
      <c r="R152" s="212"/>
      <c r="S152" s="212"/>
      <c r="T152" s="212"/>
      <c r="U152" s="213"/>
      <c r="V152" s="496"/>
      <c r="W152" s="497"/>
      <c r="X152" s="496"/>
      <c r="Y152" s="499"/>
      <c r="Z152" s="496"/>
      <c r="AA152" s="497"/>
      <c r="AB152" s="496"/>
      <c r="AC152" s="497"/>
      <c r="AD152" s="496"/>
      <c r="AE152" s="497"/>
      <c r="AF152" s="36"/>
      <c r="AG152" s="497"/>
      <c r="AH152" s="497"/>
      <c r="AI152" s="497"/>
      <c r="AJ152" s="496"/>
      <c r="AK152" s="497"/>
      <c r="AL152" s="496"/>
      <c r="AM152" s="497"/>
      <c r="AN152" s="36"/>
      <c r="AO152" s="500"/>
      <c r="AP152" s="496"/>
      <c r="AQ152" s="497"/>
      <c r="AR152" s="498"/>
      <c r="AS152" s="497"/>
      <c r="AT152" s="187">
        <f>W152+Y152+AA152+AC152+AE152+AG152+AK152+AM152+AO152+AQ152+AS152+AI152</f>
        <v>0</v>
      </c>
    </row>
    <row r="153" spans="1:51" x14ac:dyDescent="0.25">
      <c r="B153" s="128">
        <f t="shared" ref="B153:R153" si="28">SUM(B122:B152)</f>
        <v>35712.450000000004</v>
      </c>
      <c r="C153" s="128">
        <f t="shared" si="28"/>
        <v>303.5</v>
      </c>
      <c r="D153" s="128">
        <f t="shared" si="28"/>
        <v>82282.37999999999</v>
      </c>
      <c r="E153" s="128">
        <f t="shared" si="28"/>
        <v>0</v>
      </c>
      <c r="F153" s="128">
        <f t="shared" si="28"/>
        <v>0</v>
      </c>
      <c r="G153" s="128">
        <f t="shared" si="28"/>
        <v>9336</v>
      </c>
      <c r="H153" s="128">
        <f t="shared" si="28"/>
        <v>6077.9</v>
      </c>
      <c r="I153" s="128">
        <f t="shared" si="28"/>
        <v>4170</v>
      </c>
      <c r="J153" s="71">
        <f t="shared" si="28"/>
        <v>82</v>
      </c>
      <c r="K153" s="128">
        <f t="shared" si="28"/>
        <v>0</v>
      </c>
      <c r="L153" s="128">
        <f t="shared" si="28"/>
        <v>0</v>
      </c>
      <c r="M153" s="128">
        <f t="shared" si="28"/>
        <v>0</v>
      </c>
      <c r="N153" s="128">
        <f t="shared" si="28"/>
        <v>137882.22999999998</v>
      </c>
      <c r="O153" s="128">
        <f t="shared" si="28"/>
        <v>192.60000000000005</v>
      </c>
      <c r="P153" s="128">
        <f t="shared" si="28"/>
        <v>424.6</v>
      </c>
      <c r="Q153" s="128">
        <f t="shared" si="28"/>
        <v>137650.23000000004</v>
      </c>
      <c r="R153" s="128">
        <f t="shared" si="28"/>
        <v>35710</v>
      </c>
      <c r="S153" s="128"/>
      <c r="T153" s="128">
        <f>SUM(T122:T152)</f>
        <v>1750</v>
      </c>
      <c r="V153" s="144"/>
      <c r="W153" s="144">
        <f>SUM(W122:W152)</f>
        <v>2866.92</v>
      </c>
      <c r="X153" s="144"/>
      <c r="Y153" s="468">
        <f>SUM(Y122:Y152)</f>
        <v>2516.9700000000003</v>
      </c>
      <c r="Z153" s="144"/>
      <c r="AA153" s="144">
        <f>SUM(AA122:AA152)</f>
        <v>1624.2199999999998</v>
      </c>
      <c r="AB153" s="144"/>
      <c r="AC153" s="144">
        <f>SUM(AC122:AC152)</f>
        <v>13268.010000000002</v>
      </c>
      <c r="AD153" s="144"/>
      <c r="AE153" s="144">
        <f>SUM(AE122:AE152)</f>
        <v>69806.03</v>
      </c>
      <c r="AF153" s="144"/>
      <c r="AG153" s="144">
        <f>SUM(AG122:AG152)</f>
        <v>5105.99</v>
      </c>
      <c r="AH153" s="144"/>
      <c r="AI153" s="144"/>
      <c r="AJ153" s="144"/>
      <c r="AK153" s="144">
        <f>SUM(AK122:AK152)</f>
        <v>1356.8</v>
      </c>
      <c r="AL153" s="145"/>
      <c r="AM153" s="144">
        <f>SUM(AM122:AM152)</f>
        <v>3269.86</v>
      </c>
      <c r="AN153" s="144"/>
      <c r="AO153" s="144">
        <f>SUM(AO122:AO152)</f>
        <v>4727.9000000000005</v>
      </c>
      <c r="AP153" s="144"/>
      <c r="AQ153" s="144">
        <f>SUM(AQ122:AQ152)</f>
        <v>5140.68</v>
      </c>
      <c r="AR153" s="144"/>
      <c r="AS153" s="144">
        <f>SUM(AS122:AS152)</f>
        <v>0</v>
      </c>
      <c r="AT153" s="141" t="e">
        <f>SUM(AT122:AT152)</f>
        <v>#REF!</v>
      </c>
    </row>
    <row r="154" spans="1:51" x14ac:dyDescent="0.25">
      <c r="N154" s="130"/>
      <c r="Q154" s="130"/>
    </row>
    <row r="155" spans="1:51" x14ac:dyDescent="0.25">
      <c r="C155" s="131"/>
      <c r="F155" s="131"/>
      <c r="I155" s="132"/>
    </row>
    <row r="156" spans="1:51" x14ac:dyDescent="0.25">
      <c r="I156" s="132"/>
      <c r="R156" s="71"/>
      <c r="S156" s="71"/>
      <c r="T156" s="71"/>
    </row>
    <row r="158" spans="1:51" ht="16.149999999999999" customHeight="1" thickBot="1" x14ac:dyDescent="0.3">
      <c r="A158" s="575" t="s">
        <v>57</v>
      </c>
      <c r="B158" s="563"/>
      <c r="C158" s="563"/>
      <c r="D158" s="563"/>
      <c r="E158" s="563"/>
      <c r="F158" s="563"/>
      <c r="G158" s="563"/>
      <c r="H158" s="563"/>
      <c r="I158" s="563"/>
      <c r="J158" s="564"/>
      <c r="K158" s="564"/>
      <c r="L158" s="564"/>
      <c r="M158" s="80"/>
      <c r="N158" s="79"/>
      <c r="O158" s="565"/>
      <c r="P158" s="560"/>
      <c r="Q158" s="560"/>
      <c r="R158" s="560"/>
      <c r="S158" s="560"/>
      <c r="T158" s="560"/>
      <c r="V158" s="559" t="str">
        <f>A158</f>
        <v>MAI</v>
      </c>
      <c r="W158" s="560"/>
      <c r="X158" s="560"/>
      <c r="Y158" s="560"/>
      <c r="Z158" s="560"/>
      <c r="AA158" s="560"/>
      <c r="AB158" s="560"/>
      <c r="AC158" s="559" t="str">
        <f>A158</f>
        <v>MAI</v>
      </c>
      <c r="AD158" s="560"/>
      <c r="AE158" s="560"/>
      <c r="AF158" s="560"/>
      <c r="AG158" s="560"/>
      <c r="AH158" s="560"/>
      <c r="AI158" s="560"/>
      <c r="AJ158" s="560"/>
      <c r="AK158" s="560"/>
      <c r="AL158" s="559" t="str">
        <f>A158</f>
        <v>MAI</v>
      </c>
      <c r="AM158" s="560"/>
      <c r="AN158" s="560"/>
      <c r="AO158" s="560"/>
      <c r="AP158" s="560"/>
      <c r="AQ158" s="560"/>
      <c r="AR158" s="560"/>
    </row>
    <row r="159" spans="1:51" ht="16.149999999999999" customHeight="1" thickBot="1" x14ac:dyDescent="0.3">
      <c r="A159" s="175"/>
      <c r="B159" s="81"/>
      <c r="C159" s="81"/>
      <c r="D159" s="81"/>
      <c r="E159" s="81"/>
      <c r="F159" s="81"/>
      <c r="G159" s="81"/>
      <c r="H159" s="81"/>
      <c r="I159" s="554"/>
      <c r="J159" s="554"/>
      <c r="K159" s="554"/>
      <c r="L159" s="554"/>
      <c r="M159" s="133"/>
      <c r="N159" s="134"/>
      <c r="O159" s="135"/>
      <c r="P159" s="134"/>
      <c r="Q159" s="134"/>
      <c r="R159" s="553" t="s">
        <v>2</v>
      </c>
      <c r="S159" s="554"/>
      <c r="T159" s="554"/>
      <c r="U159" s="227" t="s">
        <v>3</v>
      </c>
      <c r="V159" s="551" t="str">
        <f>V3</f>
        <v>Agedi</v>
      </c>
      <c r="W159" s="552"/>
      <c r="X159" s="551" t="str">
        <f>X3</f>
        <v>Saf</v>
      </c>
      <c r="Y159" s="552"/>
      <c r="Z159" s="551" t="str">
        <f>Z3</f>
        <v>Midi Libre</v>
      </c>
      <c r="AA159" s="552"/>
      <c r="AB159" s="551" t="str">
        <f>AB3</f>
        <v>Loto</v>
      </c>
      <c r="AC159" s="552"/>
      <c r="AD159" s="551" t="str">
        <f>AD3</f>
        <v>Altadis</v>
      </c>
      <c r="AE159" s="552"/>
      <c r="AF159" s="551" t="str">
        <f>AF3</f>
        <v>Crédit agricole</v>
      </c>
      <c r="AG159" s="552"/>
      <c r="AH159" s="571" t="s">
        <v>58</v>
      </c>
      <c r="AI159" s="556"/>
      <c r="AJ159" s="551" t="str">
        <f>AJ3</f>
        <v>charges locatives</v>
      </c>
      <c r="AK159" s="552"/>
      <c r="AL159" s="551" t="str">
        <f>AL3</f>
        <v>Poste TCN TF PVA</v>
      </c>
      <c r="AM159" s="552"/>
      <c r="AN159" s="551" t="str">
        <f>AN3</f>
        <v>GSA/NVX FR</v>
      </c>
      <c r="AO159" s="552"/>
      <c r="AP159" s="551" t="str">
        <f>AP3</f>
        <v>Charge</v>
      </c>
      <c r="AQ159" s="552"/>
      <c r="AR159" s="551" t="str">
        <f>AR3</f>
        <v>Divers</v>
      </c>
      <c r="AS159" s="552"/>
      <c r="AT159" s="83" t="s">
        <v>16</v>
      </c>
    </row>
    <row r="160" spans="1:51" ht="16.149999999999999" customHeight="1" thickBot="1" x14ac:dyDescent="0.3">
      <c r="A160" s="177"/>
      <c r="B160" s="85" t="s">
        <v>17</v>
      </c>
      <c r="C160" s="86" t="s">
        <v>18</v>
      </c>
      <c r="D160" s="86" t="s">
        <v>19</v>
      </c>
      <c r="E160" s="87" t="s">
        <v>20</v>
      </c>
      <c r="F160" s="87" t="s">
        <v>21</v>
      </c>
      <c r="G160" s="86" t="s">
        <v>22</v>
      </c>
      <c r="H160" s="86" t="s">
        <v>23</v>
      </c>
      <c r="I160" s="557" t="s">
        <v>24</v>
      </c>
      <c r="J160" s="558"/>
      <c r="K160" s="88" t="s">
        <v>25</v>
      </c>
      <c r="L160" s="88" t="s">
        <v>26</v>
      </c>
      <c r="M160" s="89" t="s">
        <v>27</v>
      </c>
      <c r="N160" s="90" t="s">
        <v>28</v>
      </c>
      <c r="O160" s="90" t="s">
        <v>29</v>
      </c>
      <c r="P160" s="90" t="s">
        <v>30</v>
      </c>
      <c r="Q160" s="91" t="s">
        <v>16</v>
      </c>
      <c r="R160" s="178" t="s">
        <v>1151</v>
      </c>
      <c r="S160" s="178" t="s">
        <v>1152</v>
      </c>
      <c r="T160" s="91" t="s">
        <v>33</v>
      </c>
      <c r="U160" s="237"/>
      <c r="V160" s="93" t="s">
        <v>34</v>
      </c>
      <c r="W160" s="94"/>
      <c r="X160" s="95" t="s">
        <v>34</v>
      </c>
      <c r="Y160" s="238"/>
      <c r="Z160" s="95" t="s">
        <v>34</v>
      </c>
      <c r="AA160" s="96"/>
      <c r="AB160" s="95" t="s">
        <v>34</v>
      </c>
      <c r="AC160" s="96"/>
      <c r="AD160" s="95" t="s">
        <v>34</v>
      </c>
      <c r="AE160" s="96"/>
      <c r="AF160" s="95" t="s">
        <v>34</v>
      </c>
      <c r="AG160" s="96"/>
      <c r="AH160" s="95"/>
      <c r="AI160" s="97"/>
      <c r="AJ160" s="95" t="s">
        <v>34</v>
      </c>
      <c r="AK160" s="96"/>
      <c r="AL160" s="98" t="s">
        <v>34</v>
      </c>
      <c r="AM160" s="94"/>
      <c r="AN160" s="95" t="s">
        <v>34</v>
      </c>
      <c r="AO160" s="94"/>
      <c r="AP160" s="95" t="s">
        <v>34</v>
      </c>
      <c r="AQ160" s="94"/>
      <c r="AR160" s="95" t="s">
        <v>34</v>
      </c>
      <c r="AS160" s="94"/>
      <c r="AT160" s="99"/>
    </row>
    <row r="161" spans="1:46" ht="16.149999999999999" customHeight="1" thickBot="1" x14ac:dyDescent="0.3">
      <c r="A161" s="188">
        <f>A151+1</f>
        <v>45047</v>
      </c>
      <c r="B161" s="106"/>
      <c r="C161" s="106"/>
      <c r="D161" s="106"/>
      <c r="E161" s="106"/>
      <c r="F161" s="106"/>
      <c r="G161" s="102"/>
      <c r="H161" s="102"/>
      <c r="I161" s="102"/>
      <c r="J161" s="103"/>
      <c r="K161" s="103"/>
      <c r="L161" s="103"/>
      <c r="M161" s="104"/>
      <c r="N161" s="105"/>
      <c r="O161" s="106"/>
      <c r="P161" s="106"/>
      <c r="Q161" s="105"/>
      <c r="R161" s="106"/>
      <c r="S161" s="106"/>
      <c r="T161" s="106"/>
      <c r="U161" s="246">
        <f t="shared" ref="U161:U191" si="29">A161</f>
        <v>45047</v>
      </c>
      <c r="V161" s="146"/>
      <c r="W161" s="247"/>
      <c r="X161" s="248"/>
      <c r="Y161" s="249"/>
      <c r="Z161" s="248"/>
      <c r="AA161" s="250"/>
      <c r="AB161" s="248"/>
      <c r="AC161" s="247"/>
      <c r="AD161" s="248"/>
      <c r="AE161" s="250"/>
      <c r="AF161" s="248"/>
      <c r="AG161" s="250"/>
      <c r="AH161" s="250"/>
      <c r="AI161" s="247">
        <v>-19.2</v>
      </c>
      <c r="AJ161" s="148"/>
      <c r="AK161" s="149"/>
      <c r="AL161" s="150"/>
      <c r="AM161" s="149"/>
      <c r="AN161" s="148"/>
      <c r="AO161" s="149"/>
      <c r="AP161" s="148"/>
      <c r="AQ161" s="149"/>
      <c r="AR161" s="148"/>
      <c r="AS161" s="149"/>
      <c r="AT161" s="106">
        <f>W161+Y161+AA161+AC161+AE161+AG161+AK161+AM161+AO161+AQ161+AS161</f>
        <v>0</v>
      </c>
    </row>
    <row r="162" spans="1:46" x14ac:dyDescent="0.25">
      <c r="A162" s="230">
        <f t="shared" ref="A162:A191" si="30">A161+1</f>
        <v>45048</v>
      </c>
      <c r="B162" s="489">
        <v>2171.83</v>
      </c>
      <c r="C162" s="489"/>
      <c r="D162" s="490">
        <v>4000.92</v>
      </c>
      <c r="E162" s="490"/>
      <c r="F162" s="489"/>
      <c r="G162" s="491">
        <v>191</v>
      </c>
      <c r="H162" s="491">
        <v>222.2</v>
      </c>
      <c r="I162" s="492">
        <v>20</v>
      </c>
      <c r="J162" s="493">
        <v>1</v>
      </c>
      <c r="K162" s="493"/>
      <c r="L162" s="493"/>
      <c r="M162" s="494"/>
      <c r="N162" s="209">
        <f t="shared" ref="N162:N191" si="31">B162+C162+D162+F162+G162+H162+I162+K162-L162+M162+E162</f>
        <v>6605.95</v>
      </c>
      <c r="O162" s="489">
        <v>2.2999999999999998</v>
      </c>
      <c r="P162" s="489">
        <v>0</v>
      </c>
      <c r="Q162" s="209">
        <f t="shared" ref="Q162:Q191" si="32">N162+O162-P162</f>
        <v>6608.25</v>
      </c>
      <c r="R162" s="211">
        <v>2170</v>
      </c>
      <c r="S162" s="211"/>
      <c r="T162" s="212"/>
      <c r="U162" s="213">
        <f t="shared" si="29"/>
        <v>45048</v>
      </c>
      <c r="V162" s="36"/>
      <c r="W162" s="497"/>
      <c r="X162" s="37"/>
      <c r="Y162" s="499"/>
      <c r="Z162" s="36"/>
      <c r="AA162" s="497"/>
      <c r="AB162" s="37"/>
      <c r="AC162" s="497"/>
      <c r="AD162" s="36"/>
      <c r="AE162" s="497"/>
      <c r="AF162" s="37" t="s">
        <v>85</v>
      </c>
      <c r="AG162" s="500">
        <v>300</v>
      </c>
      <c r="AH162" s="37"/>
      <c r="AI162" s="500">
        <v>-4.8</v>
      </c>
      <c r="AJ162" s="36" t="s">
        <v>1154</v>
      </c>
      <c r="AK162" s="500">
        <v>1070.0899999999999</v>
      </c>
      <c r="AL162" s="37" t="s">
        <v>1364</v>
      </c>
      <c r="AM162" s="497">
        <v>1323.36</v>
      </c>
      <c r="AN162" s="36"/>
      <c r="AO162" s="497"/>
      <c r="AP162" s="37" t="s">
        <v>1365</v>
      </c>
      <c r="AQ162" s="500">
        <v>33.119999999999997</v>
      </c>
      <c r="AR162" s="37"/>
      <c r="AS162" s="497"/>
      <c r="AT162" s="187">
        <f t="shared" ref="AT162:AT167" si="33">W162+Y162+AA162+AC162+AE162+AG162+AK162+AM162+AO162+AQ162+AS162+AI162</f>
        <v>2721.7699999999995</v>
      </c>
    </row>
    <row r="163" spans="1:46" x14ac:dyDescent="0.25">
      <c r="A163" s="230">
        <f t="shared" si="30"/>
        <v>45049</v>
      </c>
      <c r="B163" s="489">
        <v>1306.18</v>
      </c>
      <c r="C163" s="489"/>
      <c r="D163" s="490">
        <v>3172.77</v>
      </c>
      <c r="E163" s="490"/>
      <c r="F163" s="489"/>
      <c r="G163" s="491">
        <v>443</v>
      </c>
      <c r="H163" s="491">
        <v>574.70000000000005</v>
      </c>
      <c r="I163" s="492">
        <v>170</v>
      </c>
      <c r="J163" s="493">
        <v>3</v>
      </c>
      <c r="K163" s="493"/>
      <c r="L163" s="493"/>
      <c r="M163" s="494"/>
      <c r="N163" s="209">
        <f t="shared" si="31"/>
        <v>5666.65</v>
      </c>
      <c r="O163" s="489">
        <v>2.2999999999999998</v>
      </c>
      <c r="P163" s="489">
        <v>0</v>
      </c>
      <c r="Q163" s="209">
        <f t="shared" si="32"/>
        <v>5668.95</v>
      </c>
      <c r="R163" s="211">
        <v>1300</v>
      </c>
      <c r="S163" s="211"/>
      <c r="T163" s="212"/>
      <c r="U163" s="213">
        <f t="shared" si="29"/>
        <v>45049</v>
      </c>
      <c r="V163" s="36" t="s">
        <v>1366</v>
      </c>
      <c r="W163" s="497">
        <v>852.25</v>
      </c>
      <c r="X163" s="37"/>
      <c r="Y163" s="499"/>
      <c r="Z163" s="36" t="s">
        <v>1367</v>
      </c>
      <c r="AA163" s="497">
        <v>358.39</v>
      </c>
      <c r="AB163" s="37" t="s">
        <v>1368</v>
      </c>
      <c r="AC163" s="497">
        <v>1787.8</v>
      </c>
      <c r="AD163" s="36"/>
      <c r="AE163" s="497"/>
      <c r="AF163" s="37" t="s">
        <v>85</v>
      </c>
      <c r="AG163" s="497">
        <v>750</v>
      </c>
      <c r="AH163" s="37"/>
      <c r="AI163" s="500">
        <v>-7.2</v>
      </c>
      <c r="AJ163" s="36"/>
      <c r="AK163" s="497"/>
      <c r="AL163" s="37"/>
      <c r="AM163" s="497"/>
      <c r="AN163" s="36"/>
      <c r="AO163" s="497"/>
      <c r="AP163" s="37" t="s">
        <v>1369</v>
      </c>
      <c r="AQ163" s="500">
        <v>449.4</v>
      </c>
      <c r="AR163" s="37"/>
      <c r="AS163" s="497"/>
      <c r="AT163" s="187">
        <f t="shared" si="33"/>
        <v>4190.6399999999994</v>
      </c>
    </row>
    <row r="164" spans="1:46" x14ac:dyDescent="0.25">
      <c r="A164" s="230">
        <f t="shared" si="30"/>
        <v>45050</v>
      </c>
      <c r="B164" s="489">
        <v>1012.54</v>
      </c>
      <c r="C164" s="489"/>
      <c r="D164" s="490">
        <v>2457.0700000000002</v>
      </c>
      <c r="E164" s="490"/>
      <c r="F164" s="489"/>
      <c r="G164" s="491">
        <v>330</v>
      </c>
      <c r="H164" s="491">
        <v>186.25</v>
      </c>
      <c r="I164" s="492">
        <v>170</v>
      </c>
      <c r="J164" s="493">
        <v>2</v>
      </c>
      <c r="K164" s="493"/>
      <c r="L164" s="493"/>
      <c r="M164" s="494"/>
      <c r="N164" s="209">
        <f t="shared" si="31"/>
        <v>4155.8600000000006</v>
      </c>
      <c r="O164" s="489">
        <v>4</v>
      </c>
      <c r="P164" s="489">
        <v>0</v>
      </c>
      <c r="Q164" s="209">
        <f t="shared" si="32"/>
        <v>4159.8600000000006</v>
      </c>
      <c r="R164" s="211">
        <v>1010</v>
      </c>
      <c r="S164" s="211"/>
      <c r="T164" s="212"/>
      <c r="U164" s="213">
        <f t="shared" si="29"/>
        <v>45050</v>
      </c>
      <c r="V164" s="36"/>
      <c r="W164" s="500">
        <v>26.96</v>
      </c>
      <c r="X164" s="37"/>
      <c r="Y164" s="499"/>
      <c r="Z164" s="36"/>
      <c r="AA164" s="497"/>
      <c r="AB164" s="37" t="s">
        <v>1370</v>
      </c>
      <c r="AC164" s="500">
        <v>2966.12</v>
      </c>
      <c r="AD164" s="36" t="s">
        <v>1371</v>
      </c>
      <c r="AE164" s="497">
        <v>38211.620000000003</v>
      </c>
      <c r="AF164" s="37"/>
      <c r="AG164" s="500"/>
      <c r="AH164" s="37"/>
      <c r="AI164" s="497">
        <v>-3.6</v>
      </c>
      <c r="AJ164" s="36"/>
      <c r="AK164" s="497"/>
      <c r="AL164" s="37"/>
      <c r="AM164" s="497"/>
      <c r="AN164" s="36"/>
      <c r="AO164" s="497"/>
      <c r="AP164" s="498"/>
      <c r="AQ164" s="497"/>
      <c r="AR164" s="37"/>
      <c r="AS164" s="497"/>
      <c r="AT164" s="187">
        <f t="shared" si="33"/>
        <v>41201.100000000006</v>
      </c>
    </row>
    <row r="165" spans="1:46" x14ac:dyDescent="0.25">
      <c r="A165" s="230">
        <f t="shared" si="30"/>
        <v>45051</v>
      </c>
      <c r="B165" s="489">
        <v>1107.3399999999999</v>
      </c>
      <c r="C165" s="489"/>
      <c r="D165" s="490">
        <v>3472.84</v>
      </c>
      <c r="E165" s="490"/>
      <c r="F165" s="489"/>
      <c r="G165" s="491">
        <v>373</v>
      </c>
      <c r="H165" s="491">
        <v>134.5</v>
      </c>
      <c r="I165" s="492">
        <v>200</v>
      </c>
      <c r="J165" s="493">
        <v>3</v>
      </c>
      <c r="K165" s="493"/>
      <c r="L165" s="493"/>
      <c r="M165" s="494"/>
      <c r="N165" s="209">
        <f t="shared" si="31"/>
        <v>5287.68</v>
      </c>
      <c r="O165" s="489"/>
      <c r="P165" s="489">
        <v>0</v>
      </c>
      <c r="Q165" s="209">
        <f t="shared" si="32"/>
        <v>5287.68</v>
      </c>
      <c r="R165" s="211">
        <v>1100</v>
      </c>
      <c r="S165" s="211"/>
      <c r="T165" s="212"/>
      <c r="U165" s="213">
        <f t="shared" si="29"/>
        <v>45051</v>
      </c>
      <c r="V165" s="36"/>
      <c r="W165" s="500"/>
      <c r="X165" s="37"/>
      <c r="Y165" s="499"/>
      <c r="Z165" s="36"/>
      <c r="AA165" s="497"/>
      <c r="AB165" s="37"/>
      <c r="AC165" s="500"/>
      <c r="AD165" s="36"/>
      <c r="AE165" s="497"/>
      <c r="AF165" s="37" t="s">
        <v>1372</v>
      </c>
      <c r="AG165" s="497">
        <v>1.45</v>
      </c>
      <c r="AH165" s="37"/>
      <c r="AI165" s="500">
        <v>-12</v>
      </c>
      <c r="AJ165" s="36"/>
      <c r="AK165" s="500"/>
      <c r="AL165" s="37"/>
      <c r="AM165" s="497"/>
      <c r="AN165" s="36" t="s">
        <v>1373</v>
      </c>
      <c r="AO165" s="497">
        <v>-414.85</v>
      </c>
      <c r="AP165" s="37" t="s">
        <v>1159</v>
      </c>
      <c r="AQ165" s="500">
        <v>172.33</v>
      </c>
      <c r="AR165" s="37"/>
      <c r="AS165" s="497"/>
      <c r="AT165" s="187">
        <f t="shared" si="33"/>
        <v>-253.07000000000002</v>
      </c>
    </row>
    <row r="166" spans="1:46" x14ac:dyDescent="0.25">
      <c r="A166" s="230">
        <f t="shared" si="30"/>
        <v>45052</v>
      </c>
      <c r="B166" s="489">
        <v>1693.86</v>
      </c>
      <c r="C166" s="489"/>
      <c r="D166" s="490">
        <v>3391.23</v>
      </c>
      <c r="E166" s="490"/>
      <c r="F166" s="489"/>
      <c r="G166" s="491">
        <v>274</v>
      </c>
      <c r="H166" s="491">
        <v>79.900000000000006</v>
      </c>
      <c r="I166" s="492">
        <v>90</v>
      </c>
      <c r="J166" s="493">
        <v>2</v>
      </c>
      <c r="K166" s="493"/>
      <c r="L166" s="493"/>
      <c r="M166" s="494"/>
      <c r="N166" s="209">
        <f t="shared" si="31"/>
        <v>5528.99</v>
      </c>
      <c r="O166" s="489"/>
      <c r="P166" s="489">
        <v>0</v>
      </c>
      <c r="Q166" s="209">
        <f t="shared" si="32"/>
        <v>5528.99</v>
      </c>
      <c r="R166" s="211">
        <v>1690</v>
      </c>
      <c r="S166" s="211"/>
      <c r="T166" s="212"/>
      <c r="U166" s="213">
        <f t="shared" si="29"/>
        <v>45052</v>
      </c>
      <c r="V166" s="36"/>
      <c r="W166" s="497"/>
      <c r="X166" s="37"/>
      <c r="Y166" s="499"/>
      <c r="Z166" s="36"/>
      <c r="AA166" s="497"/>
      <c r="AB166" s="37"/>
      <c r="AC166" s="497"/>
      <c r="AD166" s="36"/>
      <c r="AE166" s="497"/>
      <c r="AF166" s="37" t="s">
        <v>1372</v>
      </c>
      <c r="AG166" s="497">
        <v>261.22000000000003</v>
      </c>
      <c r="AH166" s="37"/>
      <c r="AI166" s="497">
        <v>-3.6</v>
      </c>
      <c r="AJ166" s="36"/>
      <c r="AK166" s="497"/>
      <c r="AL166" s="37"/>
      <c r="AM166" s="500"/>
      <c r="AN166" s="36"/>
      <c r="AO166" s="500"/>
      <c r="AP166" s="496"/>
      <c r="AQ166" s="500"/>
      <c r="AR166" s="37"/>
      <c r="AS166" s="497"/>
      <c r="AT166" s="187">
        <f t="shared" si="33"/>
        <v>257.62</v>
      </c>
    </row>
    <row r="167" spans="1:46" x14ac:dyDescent="0.25">
      <c r="A167" s="230">
        <f t="shared" si="30"/>
        <v>45053</v>
      </c>
      <c r="B167" s="489">
        <v>441.92</v>
      </c>
      <c r="C167" s="489"/>
      <c r="D167" s="490">
        <v>2394.3000000000002</v>
      </c>
      <c r="E167" s="490"/>
      <c r="F167" s="489"/>
      <c r="G167" s="491">
        <v>252</v>
      </c>
      <c r="H167" s="491">
        <v>543.95000000000005</v>
      </c>
      <c r="I167" s="492">
        <v>200</v>
      </c>
      <c r="J167" s="493">
        <v>2</v>
      </c>
      <c r="K167" s="493"/>
      <c r="L167" s="493"/>
      <c r="M167" s="494"/>
      <c r="N167" s="209">
        <f t="shared" si="31"/>
        <v>3832.17</v>
      </c>
      <c r="O167" s="489"/>
      <c r="P167" s="489">
        <v>0</v>
      </c>
      <c r="Q167" s="209">
        <f t="shared" si="32"/>
        <v>3832.17</v>
      </c>
      <c r="R167" s="211">
        <v>440</v>
      </c>
      <c r="S167" s="211"/>
      <c r="T167" s="212"/>
      <c r="U167" s="213">
        <f t="shared" si="29"/>
        <v>45053</v>
      </c>
      <c r="V167" s="36"/>
      <c r="W167" s="497"/>
      <c r="X167" s="37"/>
      <c r="Y167" s="499"/>
      <c r="Z167" s="36"/>
      <c r="AA167" s="497"/>
      <c r="AB167" s="37"/>
      <c r="AC167" s="497"/>
      <c r="AD167" s="36"/>
      <c r="AE167" s="497"/>
      <c r="AF167" s="37"/>
      <c r="AG167" s="500"/>
      <c r="AH167" s="37"/>
      <c r="AI167" s="497">
        <v>-6</v>
      </c>
      <c r="AJ167" s="36"/>
      <c r="AK167" s="497"/>
      <c r="AL167" s="37"/>
      <c r="AM167" s="497"/>
      <c r="AN167" s="36"/>
      <c r="AO167" s="497"/>
      <c r="AP167" s="36" t="s">
        <v>1374</v>
      </c>
      <c r="AQ167" s="497">
        <v>6421</v>
      </c>
      <c r="AR167" s="37"/>
      <c r="AS167" s="497"/>
      <c r="AT167" s="187">
        <f t="shared" si="33"/>
        <v>6415</v>
      </c>
    </row>
    <row r="168" spans="1:46" x14ac:dyDescent="0.25">
      <c r="A168" s="230">
        <f t="shared" si="30"/>
        <v>45054</v>
      </c>
      <c r="B168" s="489">
        <v>409.14</v>
      </c>
      <c r="C168" s="489"/>
      <c r="D168" s="490">
        <v>1490.24</v>
      </c>
      <c r="E168" s="490"/>
      <c r="F168" s="489"/>
      <c r="G168" s="491">
        <v>201</v>
      </c>
      <c r="H168" s="491">
        <v>116.1</v>
      </c>
      <c r="I168" s="492">
        <v>200</v>
      </c>
      <c r="J168" s="493">
        <v>2</v>
      </c>
      <c r="K168" s="493"/>
      <c r="L168" s="493"/>
      <c r="M168" s="494"/>
      <c r="N168" s="209">
        <f t="shared" si="31"/>
        <v>2416.48</v>
      </c>
      <c r="O168" s="489"/>
      <c r="P168" s="489">
        <v>0</v>
      </c>
      <c r="Q168" s="209">
        <f t="shared" si="32"/>
        <v>2416.48</v>
      </c>
      <c r="R168" s="211">
        <v>400</v>
      </c>
      <c r="S168" s="211"/>
      <c r="T168" s="212"/>
      <c r="U168" s="213">
        <f t="shared" si="29"/>
        <v>45054</v>
      </c>
      <c r="V168" s="36"/>
      <c r="W168" s="497"/>
      <c r="X168" s="37"/>
      <c r="Y168" s="499"/>
      <c r="Z168" s="36"/>
      <c r="AA168" s="497"/>
      <c r="AB168" s="37"/>
      <c r="AC168" s="497"/>
      <c r="AD168" s="36"/>
      <c r="AE168" s="497"/>
      <c r="AF168" s="36" t="s">
        <v>1375</v>
      </c>
      <c r="AG168" s="500">
        <v>447.09</v>
      </c>
      <c r="AH168" s="37"/>
      <c r="AI168" s="497">
        <v>-15.8</v>
      </c>
      <c r="AJ168" s="36"/>
      <c r="AK168" s="497"/>
      <c r="AL168" s="37"/>
      <c r="AM168" s="497"/>
      <c r="AN168" s="36"/>
      <c r="AO168" s="497"/>
      <c r="AP168" s="36" t="s">
        <v>1376</v>
      </c>
      <c r="AQ168" s="497">
        <v>290</v>
      </c>
      <c r="AR168" s="37"/>
      <c r="AS168" s="497"/>
      <c r="AT168" s="187" t="e">
        <f>W168+Y168+AA168+AC168+AE168+#REF!+AK168+AM168+AO168+AQ168+AS168+AI168</f>
        <v>#REF!</v>
      </c>
    </row>
    <row r="169" spans="1:46" x14ac:dyDescent="0.25">
      <c r="A169" s="251">
        <f t="shared" si="30"/>
        <v>45055</v>
      </c>
      <c r="B169" s="489">
        <v>1401.33</v>
      </c>
      <c r="C169" s="489"/>
      <c r="D169" s="490">
        <v>3999.74</v>
      </c>
      <c r="E169" s="490"/>
      <c r="F169" s="489"/>
      <c r="G169" s="491">
        <v>452</v>
      </c>
      <c r="H169" s="491">
        <v>153.94999999999999</v>
      </c>
      <c r="I169" s="492">
        <v>30</v>
      </c>
      <c r="J169" s="493">
        <v>1</v>
      </c>
      <c r="K169" s="493"/>
      <c r="L169" s="493"/>
      <c r="M169" s="494"/>
      <c r="N169" s="209">
        <f t="shared" si="31"/>
        <v>6037.0199999999995</v>
      </c>
      <c r="O169" s="489">
        <v>4</v>
      </c>
      <c r="P169" s="489">
        <v>0</v>
      </c>
      <c r="Q169" s="209">
        <f t="shared" si="32"/>
        <v>6041.0199999999995</v>
      </c>
      <c r="R169" s="211">
        <v>1400</v>
      </c>
      <c r="S169" s="211"/>
      <c r="T169" s="212"/>
      <c r="U169" s="213">
        <f t="shared" si="29"/>
        <v>45055</v>
      </c>
      <c r="V169" s="36"/>
      <c r="W169" s="497"/>
      <c r="X169" s="37"/>
      <c r="Y169" s="499"/>
      <c r="Z169" s="36"/>
      <c r="AA169" s="497"/>
      <c r="AB169" s="37"/>
      <c r="AC169" s="497"/>
      <c r="AD169" s="36"/>
      <c r="AE169" s="497"/>
      <c r="AF169" s="36" t="s">
        <v>1375</v>
      </c>
      <c r="AG169" s="500">
        <v>2.91</v>
      </c>
      <c r="AH169" s="37"/>
      <c r="AI169" s="500">
        <v>-9.6</v>
      </c>
      <c r="AJ169" s="36"/>
      <c r="AK169" s="497"/>
      <c r="AL169" s="37"/>
      <c r="AM169" s="497"/>
      <c r="AN169" s="36"/>
      <c r="AO169" s="497"/>
      <c r="AP169" s="496"/>
      <c r="AQ169" s="500"/>
      <c r="AR169" s="37"/>
      <c r="AS169" s="497"/>
      <c r="AT169" s="187" t="e">
        <f>W169+Y169+AA169+AC169+AE169+#REF!+AK169+AM169+AO169+AQ169+AS169+AI169</f>
        <v>#REF!</v>
      </c>
    </row>
    <row r="170" spans="1:46" x14ac:dyDescent="0.25">
      <c r="A170" s="230">
        <f t="shared" si="30"/>
        <v>45056</v>
      </c>
      <c r="B170" s="489">
        <v>914.39</v>
      </c>
      <c r="C170" s="489"/>
      <c r="D170" s="490">
        <v>2265.56</v>
      </c>
      <c r="E170" s="490"/>
      <c r="F170" s="489"/>
      <c r="G170" s="491">
        <v>677</v>
      </c>
      <c r="H170" s="491">
        <v>206.5</v>
      </c>
      <c r="I170" s="492">
        <v>310</v>
      </c>
      <c r="J170" s="493">
        <v>5</v>
      </c>
      <c r="K170" s="493"/>
      <c r="L170" s="493"/>
      <c r="M170" s="494"/>
      <c r="N170" s="209">
        <f t="shared" si="31"/>
        <v>4373.45</v>
      </c>
      <c r="O170" s="489">
        <v>2.2999999999999998</v>
      </c>
      <c r="P170" s="489">
        <v>0</v>
      </c>
      <c r="Q170" s="209">
        <f t="shared" si="32"/>
        <v>4375.75</v>
      </c>
      <c r="R170" s="211">
        <v>1490</v>
      </c>
      <c r="S170" s="211"/>
      <c r="T170" s="212"/>
      <c r="U170" s="213">
        <f t="shared" si="29"/>
        <v>45056</v>
      </c>
      <c r="V170" s="496" t="s">
        <v>1377</v>
      </c>
      <c r="W170" s="497">
        <v>917.65</v>
      </c>
      <c r="X170" s="37"/>
      <c r="Y170" s="503"/>
      <c r="Z170" s="36" t="s">
        <v>1378</v>
      </c>
      <c r="AA170" s="497">
        <v>316.74</v>
      </c>
      <c r="AB170" s="37" t="s">
        <v>1379</v>
      </c>
      <c r="AC170" s="497">
        <v>125.4</v>
      </c>
      <c r="AD170" s="36"/>
      <c r="AE170" s="497"/>
      <c r="AF170" s="36" t="s">
        <v>1375</v>
      </c>
      <c r="AG170" s="497">
        <v>11.94</v>
      </c>
      <c r="AH170" s="37"/>
      <c r="AI170" s="497">
        <v>-2.4</v>
      </c>
      <c r="AJ170" s="36"/>
      <c r="AK170" s="500"/>
      <c r="AL170" s="37"/>
      <c r="AM170" s="500"/>
      <c r="AN170" s="36"/>
      <c r="AO170" s="497"/>
      <c r="AP170" s="37" t="s">
        <v>388</v>
      </c>
      <c r="AQ170" s="497">
        <v>150</v>
      </c>
      <c r="AR170" s="37"/>
      <c r="AS170" s="497"/>
      <c r="AT170" s="187" t="e">
        <f>W170+Y170+AA170+AC170+AE170+#REF!+AK170+AM170+AO170+AQ170+AS170+AI170</f>
        <v>#REF!</v>
      </c>
    </row>
    <row r="171" spans="1:46" x14ac:dyDescent="0.25">
      <c r="A171" s="230">
        <f t="shared" si="30"/>
        <v>45057</v>
      </c>
      <c r="B171" s="489">
        <v>997.16</v>
      </c>
      <c r="C171" s="489"/>
      <c r="D171" s="490">
        <v>2511.3000000000002</v>
      </c>
      <c r="E171" s="490"/>
      <c r="F171" s="489"/>
      <c r="G171" s="491">
        <v>353</v>
      </c>
      <c r="H171" s="491">
        <v>174.6</v>
      </c>
      <c r="I171" s="492">
        <v>130</v>
      </c>
      <c r="J171" s="493">
        <v>4</v>
      </c>
      <c r="K171" s="493"/>
      <c r="L171" s="493"/>
      <c r="M171" s="494"/>
      <c r="N171" s="209">
        <f t="shared" si="31"/>
        <v>4166.0599999999995</v>
      </c>
      <c r="O171" s="489">
        <v>2.2999999999999998</v>
      </c>
      <c r="P171" s="489">
        <v>0</v>
      </c>
      <c r="Q171" s="209">
        <f t="shared" si="32"/>
        <v>4168.3599999999997</v>
      </c>
      <c r="R171" s="211">
        <v>1040</v>
      </c>
      <c r="S171" s="211"/>
      <c r="T171" s="212"/>
      <c r="U171" s="213">
        <f t="shared" si="29"/>
        <v>45057</v>
      </c>
      <c r="V171" s="496"/>
      <c r="W171" s="500">
        <v>34.53</v>
      </c>
      <c r="X171" s="37"/>
      <c r="Y171" s="503"/>
      <c r="Z171" s="36"/>
      <c r="AA171" s="500"/>
      <c r="AB171" s="37" t="s">
        <v>1380</v>
      </c>
      <c r="AC171" s="500">
        <v>2848.54</v>
      </c>
      <c r="AD171" s="36"/>
      <c r="AE171" s="497"/>
      <c r="AF171" s="403" t="s">
        <v>769</v>
      </c>
      <c r="AG171" s="467">
        <v>320.23</v>
      </c>
      <c r="AH171" s="37"/>
      <c r="AI171" s="500">
        <v>6</v>
      </c>
      <c r="AJ171" s="36"/>
      <c r="AK171" s="497"/>
      <c r="AL171" s="37"/>
      <c r="AM171" s="500"/>
      <c r="AN171" s="36"/>
      <c r="AO171" s="497"/>
      <c r="AP171" s="496"/>
      <c r="AQ171" s="500"/>
      <c r="AR171" s="37"/>
      <c r="AS171" s="497"/>
      <c r="AT171" s="187">
        <f t="shared" ref="AT171:AT191" si="34">W171+Y171+AA171+AC171+AE171+AG171+AK171+AM171+AO171+AQ171+AS171+AI171</f>
        <v>3209.3</v>
      </c>
    </row>
    <row r="172" spans="1:46" x14ac:dyDescent="0.25">
      <c r="A172" s="230">
        <f t="shared" si="30"/>
        <v>45058</v>
      </c>
      <c r="B172" s="489">
        <v>1491.9</v>
      </c>
      <c r="C172" s="489"/>
      <c r="D172" s="490">
        <v>3459.83</v>
      </c>
      <c r="E172" s="490"/>
      <c r="F172" s="489"/>
      <c r="G172" s="491">
        <v>320</v>
      </c>
      <c r="H172" s="491">
        <v>124.55</v>
      </c>
      <c r="I172" s="492">
        <v>140</v>
      </c>
      <c r="J172" s="493">
        <v>2</v>
      </c>
      <c r="K172" s="493"/>
      <c r="L172" s="493"/>
      <c r="M172" s="494"/>
      <c r="N172" s="209">
        <f t="shared" si="31"/>
        <v>5536.28</v>
      </c>
      <c r="O172" s="489">
        <v>2.2999999999999998</v>
      </c>
      <c r="P172" s="489">
        <v>0</v>
      </c>
      <c r="Q172" s="209">
        <f t="shared" si="32"/>
        <v>5538.58</v>
      </c>
      <c r="R172" s="211">
        <v>1490</v>
      </c>
      <c r="S172" s="211">
        <v>12490</v>
      </c>
      <c r="T172" s="212">
        <v>1030</v>
      </c>
      <c r="U172" s="213">
        <f t="shared" si="29"/>
        <v>45058</v>
      </c>
      <c r="V172" s="496"/>
      <c r="W172" s="500"/>
      <c r="X172" s="37"/>
      <c r="Y172" s="499"/>
      <c r="Z172" s="36"/>
      <c r="AA172" s="497"/>
      <c r="AB172" s="37"/>
      <c r="AC172" s="500"/>
      <c r="AD172" s="36"/>
      <c r="AE172" s="497"/>
      <c r="AF172" s="36"/>
      <c r="AG172" s="497"/>
      <c r="AH172" s="37"/>
      <c r="AI172" s="497">
        <v>-7.2</v>
      </c>
      <c r="AJ172" s="36"/>
      <c r="AK172" s="497"/>
      <c r="AL172" s="37"/>
      <c r="AM172" s="497"/>
      <c r="AN172" s="36"/>
      <c r="AO172" s="497"/>
      <c r="AP172" s="496"/>
      <c r="AQ172" s="500"/>
      <c r="AR172" s="37"/>
      <c r="AS172" s="497"/>
      <c r="AT172" s="187">
        <f t="shared" si="34"/>
        <v>-7.2</v>
      </c>
    </row>
    <row r="173" spans="1:46" x14ac:dyDescent="0.25">
      <c r="A173" s="230">
        <f t="shared" si="30"/>
        <v>45059</v>
      </c>
      <c r="B173" s="489">
        <v>1658.71</v>
      </c>
      <c r="C173" s="489"/>
      <c r="D173" s="490">
        <v>3906.18</v>
      </c>
      <c r="E173" s="490"/>
      <c r="F173" s="489"/>
      <c r="G173" s="491">
        <v>277</v>
      </c>
      <c r="H173" s="491">
        <v>145.69999999999999</v>
      </c>
      <c r="I173" s="492">
        <v>140</v>
      </c>
      <c r="J173" s="493">
        <v>4</v>
      </c>
      <c r="K173" s="493"/>
      <c r="L173" s="493"/>
      <c r="M173" s="494"/>
      <c r="N173" s="209">
        <f t="shared" si="31"/>
        <v>6127.5899999999992</v>
      </c>
      <c r="O173" s="489">
        <v>4.5999999999999996</v>
      </c>
      <c r="P173" s="489">
        <v>0</v>
      </c>
      <c r="Q173" s="209">
        <f t="shared" si="32"/>
        <v>6132.19</v>
      </c>
      <c r="R173" s="211">
        <v>1650</v>
      </c>
      <c r="S173" s="211"/>
      <c r="T173" s="211"/>
      <c r="U173" s="213">
        <f t="shared" si="29"/>
        <v>45059</v>
      </c>
      <c r="V173" s="36"/>
      <c r="W173" s="497"/>
      <c r="X173" s="37"/>
      <c r="Y173" s="499"/>
      <c r="Z173" s="36"/>
      <c r="AA173" s="497"/>
      <c r="AB173" s="37" t="s">
        <v>1381</v>
      </c>
      <c r="AC173" s="497">
        <v>6.75</v>
      </c>
      <c r="AD173" s="36"/>
      <c r="AE173" s="500"/>
      <c r="AF173" s="36" t="s">
        <v>85</v>
      </c>
      <c r="AG173" s="500">
        <v>200</v>
      </c>
      <c r="AH173" s="37"/>
      <c r="AI173" s="497">
        <v>-1.2</v>
      </c>
      <c r="AJ173" s="36"/>
      <c r="AK173" s="497"/>
      <c r="AL173" s="37"/>
      <c r="AM173" s="497"/>
      <c r="AN173" s="36"/>
      <c r="AO173" s="497"/>
      <c r="AP173" s="36" t="s">
        <v>1382</v>
      </c>
      <c r="AQ173" s="500">
        <v>439.83</v>
      </c>
      <c r="AR173" s="37"/>
      <c r="AS173" s="497"/>
      <c r="AT173" s="187">
        <f t="shared" si="34"/>
        <v>645.37999999999988</v>
      </c>
    </row>
    <row r="174" spans="1:46" x14ac:dyDescent="0.25">
      <c r="A174" s="230">
        <f t="shared" si="30"/>
        <v>45060</v>
      </c>
      <c r="B174" s="489">
        <v>737.2</v>
      </c>
      <c r="C174" s="489"/>
      <c r="D174" s="490">
        <v>1319.38</v>
      </c>
      <c r="E174" s="490"/>
      <c r="F174" s="489"/>
      <c r="G174" s="491">
        <v>109</v>
      </c>
      <c r="H174" s="491">
        <v>82.4</v>
      </c>
      <c r="I174" s="492">
        <v>110</v>
      </c>
      <c r="J174" s="493">
        <v>3</v>
      </c>
      <c r="K174" s="493"/>
      <c r="L174" s="493"/>
      <c r="M174" s="494"/>
      <c r="N174" s="209">
        <f t="shared" si="31"/>
        <v>2357.98</v>
      </c>
      <c r="O174" s="489"/>
      <c r="P174" s="489">
        <v>0</v>
      </c>
      <c r="Q174" s="209">
        <f t="shared" si="32"/>
        <v>2357.98</v>
      </c>
      <c r="R174" s="211">
        <v>730</v>
      </c>
      <c r="S174" s="211">
        <v>3870</v>
      </c>
      <c r="T174" s="212"/>
      <c r="U174" s="213">
        <f t="shared" si="29"/>
        <v>45060</v>
      </c>
      <c r="V174" s="36"/>
      <c r="W174" s="497"/>
      <c r="X174" s="37"/>
      <c r="Y174" s="499"/>
      <c r="Z174" s="36"/>
      <c r="AA174" s="497"/>
      <c r="AB174" s="37"/>
      <c r="AC174" s="497"/>
      <c r="AD174" s="36"/>
      <c r="AE174" s="497"/>
      <c r="AF174" s="36" t="s">
        <v>85</v>
      </c>
      <c r="AG174" s="500">
        <v>375</v>
      </c>
      <c r="AH174" s="37"/>
      <c r="AI174" s="497">
        <v>-15.6</v>
      </c>
      <c r="AJ174" s="36"/>
      <c r="AK174" s="497"/>
      <c r="AL174" s="37"/>
      <c r="AM174" s="497"/>
      <c r="AN174" s="36" t="s">
        <v>1383</v>
      </c>
      <c r="AO174" s="500">
        <v>632.98</v>
      </c>
      <c r="AP174" s="36" t="s">
        <v>1382</v>
      </c>
      <c r="AQ174" s="497">
        <v>89.05</v>
      </c>
      <c r="AR174" s="37"/>
      <c r="AS174" s="497"/>
      <c r="AT174" s="187">
        <f t="shared" si="34"/>
        <v>1081.43</v>
      </c>
    </row>
    <row r="175" spans="1:46" x14ac:dyDescent="0.25">
      <c r="A175" s="230">
        <f t="shared" si="30"/>
        <v>45061</v>
      </c>
      <c r="B175" s="489">
        <v>861.82</v>
      </c>
      <c r="C175" s="489"/>
      <c r="D175" s="490">
        <v>2957.58</v>
      </c>
      <c r="E175" s="490"/>
      <c r="F175" s="489"/>
      <c r="G175" s="491">
        <v>404</v>
      </c>
      <c r="H175" s="491">
        <v>1144.3499999999999</v>
      </c>
      <c r="I175" s="492">
        <v>200</v>
      </c>
      <c r="J175" s="493">
        <v>5</v>
      </c>
      <c r="K175" s="493"/>
      <c r="L175" s="493"/>
      <c r="M175" s="494"/>
      <c r="N175" s="209">
        <f t="shared" si="31"/>
        <v>5567.75</v>
      </c>
      <c r="O175" s="489">
        <v>4</v>
      </c>
      <c r="P175" s="489">
        <v>0</v>
      </c>
      <c r="Q175" s="209">
        <f t="shared" si="32"/>
        <v>5571.75</v>
      </c>
      <c r="R175" s="211">
        <v>860</v>
      </c>
      <c r="S175" s="211"/>
      <c r="T175" s="212"/>
      <c r="U175" s="213">
        <f t="shared" si="29"/>
        <v>45061</v>
      </c>
      <c r="V175" s="36"/>
      <c r="W175" s="497"/>
      <c r="X175" s="37"/>
      <c r="Y175" s="499"/>
      <c r="Z175" s="36"/>
      <c r="AA175" s="497"/>
      <c r="AB175" s="37"/>
      <c r="AC175" s="497"/>
      <c r="AD175" s="36"/>
      <c r="AE175" s="500"/>
      <c r="AF175" s="36"/>
      <c r="AG175" s="497"/>
      <c r="AH175" s="37"/>
      <c r="AI175" s="497">
        <v>-7.2</v>
      </c>
      <c r="AJ175" s="36" t="s">
        <v>1384</v>
      </c>
      <c r="AK175" s="497">
        <v>203.49</v>
      </c>
      <c r="AL175" s="37"/>
      <c r="AM175" s="497"/>
      <c r="AN175" s="36" t="s">
        <v>1385</v>
      </c>
      <c r="AO175" s="497">
        <v>-162.62</v>
      </c>
      <c r="AP175" s="36"/>
      <c r="AQ175" s="500"/>
      <c r="AR175" s="37"/>
      <c r="AS175" s="497"/>
      <c r="AT175" s="187">
        <f t="shared" si="34"/>
        <v>33.67</v>
      </c>
    </row>
    <row r="176" spans="1:46" x14ac:dyDescent="0.25">
      <c r="A176" s="230">
        <f t="shared" si="30"/>
        <v>45062</v>
      </c>
      <c r="B176" s="489">
        <v>1092.31</v>
      </c>
      <c r="C176" s="489"/>
      <c r="D176" s="490">
        <v>2651.38</v>
      </c>
      <c r="E176" s="490"/>
      <c r="F176" s="489"/>
      <c r="G176" s="491">
        <v>393</v>
      </c>
      <c r="H176" s="491">
        <v>200.4</v>
      </c>
      <c r="I176" s="492">
        <v>150</v>
      </c>
      <c r="J176" s="493">
        <v>2</v>
      </c>
      <c r="K176" s="493"/>
      <c r="L176" s="493"/>
      <c r="M176" s="494"/>
      <c r="N176" s="209">
        <f t="shared" si="31"/>
        <v>4487.09</v>
      </c>
      <c r="O176" s="489">
        <v>2.2999999999999998</v>
      </c>
      <c r="P176" s="489">
        <v>0</v>
      </c>
      <c r="Q176" s="209">
        <f t="shared" si="32"/>
        <v>4489.3900000000003</v>
      </c>
      <c r="R176" s="211">
        <v>1090</v>
      </c>
      <c r="S176" s="211"/>
      <c r="T176" s="212"/>
      <c r="U176" s="213">
        <f t="shared" si="29"/>
        <v>45062</v>
      </c>
      <c r="V176" s="36"/>
      <c r="W176" s="497"/>
      <c r="X176" s="37"/>
      <c r="Y176" s="499"/>
      <c r="Z176" s="36"/>
      <c r="AA176" s="497"/>
      <c r="AB176" s="37"/>
      <c r="AC176" s="497"/>
      <c r="AD176" s="36"/>
      <c r="AE176" s="497"/>
      <c r="AF176" s="36" t="s">
        <v>1372</v>
      </c>
      <c r="AG176" s="500">
        <v>70</v>
      </c>
      <c r="AH176" s="37"/>
      <c r="AI176" s="497">
        <v>-6</v>
      </c>
      <c r="AJ176" s="36"/>
      <c r="AK176" s="497"/>
      <c r="AL176" s="37"/>
      <c r="AM176" s="497"/>
      <c r="AN176" s="36"/>
      <c r="AO176" s="497"/>
      <c r="AP176" s="37" t="s">
        <v>1178</v>
      </c>
      <c r="AQ176" s="500">
        <v>92.73</v>
      </c>
      <c r="AR176" s="37"/>
      <c r="AS176" s="497"/>
      <c r="AT176" s="187">
        <f t="shared" si="34"/>
        <v>156.73000000000002</v>
      </c>
    </row>
    <row r="177" spans="1:46" x14ac:dyDescent="0.25">
      <c r="A177" s="230">
        <f t="shared" si="30"/>
        <v>45063</v>
      </c>
      <c r="B177" s="489">
        <v>1790.83</v>
      </c>
      <c r="C177" s="489"/>
      <c r="D177" s="490">
        <v>3072.3</v>
      </c>
      <c r="E177" s="490"/>
      <c r="F177" s="489"/>
      <c r="G177" s="491">
        <v>217</v>
      </c>
      <c r="H177" s="491">
        <v>173.15</v>
      </c>
      <c r="I177" s="492">
        <v>100</v>
      </c>
      <c r="J177" s="493">
        <v>3</v>
      </c>
      <c r="K177" s="493"/>
      <c r="L177" s="493"/>
      <c r="M177" s="494"/>
      <c r="N177" s="209">
        <f t="shared" si="31"/>
        <v>5353.28</v>
      </c>
      <c r="O177" s="489">
        <v>2.2999999999999998</v>
      </c>
      <c r="P177" s="489">
        <v>0</v>
      </c>
      <c r="Q177" s="209">
        <f t="shared" si="32"/>
        <v>5355.58</v>
      </c>
      <c r="R177" s="211">
        <v>1790</v>
      </c>
      <c r="S177" s="211"/>
      <c r="T177" s="212"/>
      <c r="U177" s="213">
        <f t="shared" si="29"/>
        <v>45063</v>
      </c>
      <c r="V177" s="36" t="s">
        <v>1386</v>
      </c>
      <c r="W177" s="497">
        <v>830.96</v>
      </c>
      <c r="X177" s="37"/>
      <c r="Y177" s="499"/>
      <c r="Z177" s="36" t="s">
        <v>1387</v>
      </c>
      <c r="AA177" s="497">
        <v>381.41</v>
      </c>
      <c r="AB177" s="37" t="s">
        <v>1388</v>
      </c>
      <c r="AC177" s="497">
        <v>1155.2</v>
      </c>
      <c r="AD177" s="36"/>
      <c r="AE177" s="497"/>
      <c r="AF177" s="36"/>
      <c r="AG177" s="497"/>
      <c r="AH177" s="37"/>
      <c r="AI177" s="500">
        <v>-2.4</v>
      </c>
      <c r="AJ177" s="36"/>
      <c r="AK177" s="497"/>
      <c r="AL177" s="37"/>
      <c r="AM177" s="497"/>
      <c r="AN177" s="36" t="s">
        <v>1389</v>
      </c>
      <c r="AO177" s="497">
        <v>403.2</v>
      </c>
      <c r="AP177" s="496"/>
      <c r="AQ177" s="500"/>
      <c r="AR177" s="37"/>
      <c r="AS177" s="497"/>
      <c r="AT177" s="187">
        <f t="shared" si="34"/>
        <v>2768.37</v>
      </c>
    </row>
    <row r="178" spans="1:46" x14ac:dyDescent="0.25">
      <c r="A178" s="230">
        <f t="shared" si="30"/>
        <v>45064</v>
      </c>
      <c r="B178" s="489">
        <v>557.72</v>
      </c>
      <c r="C178" s="489"/>
      <c r="D178" s="490">
        <v>1449.2</v>
      </c>
      <c r="E178" s="490"/>
      <c r="F178" s="489"/>
      <c r="G178" s="491">
        <v>76</v>
      </c>
      <c r="H178" s="491">
        <v>64.099999999999994</v>
      </c>
      <c r="I178" s="492">
        <v>100</v>
      </c>
      <c r="J178" s="493">
        <v>1</v>
      </c>
      <c r="K178" s="493"/>
      <c r="L178" s="493"/>
      <c r="M178" s="494"/>
      <c r="N178" s="209">
        <f t="shared" si="31"/>
        <v>2247.02</v>
      </c>
      <c r="O178" s="489">
        <v>2.2999999999999998</v>
      </c>
      <c r="P178" s="489">
        <v>0</v>
      </c>
      <c r="Q178" s="209">
        <f t="shared" si="32"/>
        <v>2249.3200000000002</v>
      </c>
      <c r="R178" s="211">
        <v>580</v>
      </c>
      <c r="S178" s="211"/>
      <c r="T178" s="212"/>
      <c r="U178" s="213">
        <f t="shared" si="29"/>
        <v>45064</v>
      </c>
      <c r="V178" s="36"/>
      <c r="W178" s="500">
        <v>8.8800000000000008</v>
      </c>
      <c r="X178" s="37"/>
      <c r="Y178" s="499"/>
      <c r="Z178" s="36"/>
      <c r="AA178" s="500"/>
      <c r="AB178" s="37" t="s">
        <v>1390</v>
      </c>
      <c r="AC178" s="500">
        <v>2773.02</v>
      </c>
      <c r="AD178" s="36"/>
      <c r="AE178" s="497"/>
      <c r="AF178" s="36"/>
      <c r="AG178" s="497"/>
      <c r="AH178" s="37"/>
      <c r="AI178" s="500">
        <v>-2.4</v>
      </c>
      <c r="AJ178" s="36"/>
      <c r="AK178" s="500"/>
      <c r="AL178" s="37"/>
      <c r="AM178" s="497"/>
      <c r="AN178" s="36"/>
      <c r="AO178" s="497"/>
      <c r="AP178" s="36"/>
      <c r="AQ178" s="497"/>
      <c r="AR178" s="37"/>
      <c r="AS178" s="497"/>
      <c r="AT178" s="187">
        <f t="shared" si="34"/>
        <v>2779.5</v>
      </c>
    </row>
    <row r="179" spans="1:46" x14ac:dyDescent="0.25">
      <c r="A179" s="230">
        <f t="shared" si="30"/>
        <v>45065</v>
      </c>
      <c r="B179" s="489">
        <v>1014.4</v>
      </c>
      <c r="C179" s="489"/>
      <c r="D179" s="490">
        <v>2971.4</v>
      </c>
      <c r="E179" s="490"/>
      <c r="F179" s="489"/>
      <c r="G179" s="491">
        <v>505</v>
      </c>
      <c r="H179" s="491">
        <v>292.55</v>
      </c>
      <c r="I179" s="492">
        <v>170</v>
      </c>
      <c r="J179" s="493">
        <v>4</v>
      </c>
      <c r="K179" s="493"/>
      <c r="L179" s="493"/>
      <c r="M179" s="494"/>
      <c r="N179" s="209">
        <f t="shared" si="31"/>
        <v>4953.3500000000004</v>
      </c>
      <c r="O179" s="489">
        <v>2.2999999999999998</v>
      </c>
      <c r="P179" s="489">
        <v>0</v>
      </c>
      <c r="Q179" s="209">
        <f t="shared" si="32"/>
        <v>4955.6500000000005</v>
      </c>
      <c r="R179" s="211">
        <v>1010</v>
      </c>
      <c r="S179" s="211">
        <v>4710</v>
      </c>
      <c r="T179" s="212">
        <v>390</v>
      </c>
      <c r="U179" s="213">
        <f t="shared" si="29"/>
        <v>45065</v>
      </c>
      <c r="V179" s="36"/>
      <c r="W179" s="500"/>
      <c r="X179" s="37"/>
      <c r="Y179" s="499"/>
      <c r="Z179" s="36"/>
      <c r="AA179" s="497"/>
      <c r="AB179" s="37"/>
      <c r="AC179" s="500"/>
      <c r="AD179" s="36"/>
      <c r="AE179" s="497"/>
      <c r="AF179" s="36"/>
      <c r="AG179" s="497"/>
      <c r="AH179" s="37"/>
      <c r="AI179" s="500"/>
      <c r="AJ179" s="36" t="s">
        <v>1391</v>
      </c>
      <c r="AK179" s="497">
        <v>52.8</v>
      </c>
      <c r="AL179" s="37"/>
      <c r="AM179" s="497"/>
      <c r="AN179" s="36"/>
      <c r="AO179" s="497"/>
      <c r="AP179" s="36"/>
      <c r="AQ179" s="497"/>
      <c r="AR179" s="37"/>
      <c r="AS179" s="497"/>
      <c r="AT179" s="187">
        <f t="shared" si="34"/>
        <v>52.8</v>
      </c>
    </row>
    <row r="180" spans="1:46" x14ac:dyDescent="0.25">
      <c r="A180" s="230">
        <f t="shared" si="30"/>
        <v>45066</v>
      </c>
      <c r="B180" s="489">
        <v>1956.03</v>
      </c>
      <c r="C180" s="489"/>
      <c r="D180" s="490">
        <v>3007.16</v>
      </c>
      <c r="E180" s="490"/>
      <c r="F180" s="489"/>
      <c r="G180" s="491">
        <v>333</v>
      </c>
      <c r="H180" s="491">
        <v>66.3</v>
      </c>
      <c r="I180" s="492">
        <v>50</v>
      </c>
      <c r="J180" s="493">
        <v>1</v>
      </c>
      <c r="K180" s="493"/>
      <c r="L180" s="493"/>
      <c r="M180" s="494"/>
      <c r="N180" s="209">
        <f t="shared" si="31"/>
        <v>5412.49</v>
      </c>
      <c r="O180" s="489">
        <v>3.3</v>
      </c>
      <c r="P180" s="489">
        <v>0</v>
      </c>
      <c r="Q180" s="209">
        <f t="shared" si="32"/>
        <v>5415.79</v>
      </c>
      <c r="R180" s="212">
        <v>1950</v>
      </c>
      <c r="S180" s="212"/>
      <c r="T180" s="212"/>
      <c r="U180" s="213">
        <f t="shared" si="29"/>
        <v>45066</v>
      </c>
      <c r="V180" s="36"/>
      <c r="W180" s="497"/>
      <c r="X180" s="37"/>
      <c r="Y180" s="503"/>
      <c r="Z180" s="36"/>
      <c r="AA180" s="497"/>
      <c r="AB180" s="37"/>
      <c r="AC180" s="497"/>
      <c r="AD180" s="36"/>
      <c r="AE180" s="497"/>
      <c r="AF180" s="36"/>
      <c r="AG180" s="497"/>
      <c r="AH180" s="37"/>
      <c r="AI180" s="500">
        <v>-4.8</v>
      </c>
      <c r="AJ180" s="36"/>
      <c r="AK180" s="497"/>
      <c r="AL180" s="37"/>
      <c r="AM180" s="497"/>
      <c r="AN180" s="36" t="s">
        <v>1392</v>
      </c>
      <c r="AO180" s="497">
        <v>206.07</v>
      </c>
      <c r="AP180" s="36"/>
      <c r="AQ180" s="500"/>
      <c r="AR180" s="37"/>
      <c r="AS180" s="497"/>
      <c r="AT180" s="187">
        <f t="shared" si="34"/>
        <v>201.26999999999998</v>
      </c>
    </row>
    <row r="181" spans="1:46" x14ac:dyDescent="0.25">
      <c r="A181" s="230">
        <f t="shared" si="30"/>
        <v>45067</v>
      </c>
      <c r="B181" s="489">
        <v>716.53</v>
      </c>
      <c r="C181" s="489"/>
      <c r="D181" s="490">
        <v>1131.69</v>
      </c>
      <c r="E181" s="490"/>
      <c r="F181" s="489"/>
      <c r="G181" s="491">
        <v>190</v>
      </c>
      <c r="H181" s="491">
        <v>135.19999999999999</v>
      </c>
      <c r="I181" s="492">
        <v>50</v>
      </c>
      <c r="J181" s="493">
        <v>1</v>
      </c>
      <c r="K181" s="493"/>
      <c r="L181" s="493"/>
      <c r="M181" s="494"/>
      <c r="N181" s="209">
        <f t="shared" si="31"/>
        <v>2223.42</v>
      </c>
      <c r="O181" s="489">
        <v>2.2999999999999998</v>
      </c>
      <c r="P181" s="489">
        <v>0</v>
      </c>
      <c r="Q181" s="209">
        <f t="shared" si="32"/>
        <v>2225.7200000000003</v>
      </c>
      <c r="R181" s="211">
        <v>710</v>
      </c>
      <c r="S181" s="211"/>
      <c r="T181" s="211"/>
      <c r="U181" s="213">
        <f t="shared" si="29"/>
        <v>45067</v>
      </c>
      <c r="V181" s="36"/>
      <c r="W181" s="497"/>
      <c r="X181" s="37"/>
      <c r="Y181" s="503"/>
      <c r="Z181" s="36"/>
      <c r="AA181" s="497"/>
      <c r="AB181" s="37"/>
      <c r="AC181" s="497"/>
      <c r="AD181" s="36"/>
      <c r="AE181" s="497"/>
      <c r="AF181" s="36"/>
      <c r="AG181" s="497"/>
      <c r="AH181" s="37"/>
      <c r="AI181" s="500">
        <v>-8.4</v>
      </c>
      <c r="AJ181" s="36"/>
      <c r="AK181" s="497"/>
      <c r="AL181" s="37"/>
      <c r="AM181" s="497"/>
      <c r="AN181" s="36"/>
      <c r="AO181" s="500"/>
      <c r="AP181" s="36"/>
      <c r="AQ181" s="497"/>
      <c r="AR181" s="37"/>
      <c r="AS181" s="497"/>
      <c r="AT181" s="187">
        <f t="shared" si="34"/>
        <v>-8.4</v>
      </c>
    </row>
    <row r="182" spans="1:46" x14ac:dyDescent="0.25">
      <c r="A182" s="230">
        <f t="shared" si="30"/>
        <v>45068</v>
      </c>
      <c r="B182" s="489">
        <v>1056.3900000000001</v>
      </c>
      <c r="C182" s="489"/>
      <c r="D182" s="490">
        <v>3002.1</v>
      </c>
      <c r="E182" s="490"/>
      <c r="F182" s="489"/>
      <c r="G182" s="491">
        <v>378</v>
      </c>
      <c r="H182" s="491">
        <v>146.80000000000001</v>
      </c>
      <c r="I182" s="491">
        <v>380</v>
      </c>
      <c r="J182" s="493">
        <v>6</v>
      </c>
      <c r="K182" s="493"/>
      <c r="L182" s="493"/>
      <c r="M182" s="494"/>
      <c r="N182" s="209">
        <f t="shared" si="31"/>
        <v>4963.29</v>
      </c>
      <c r="O182" s="489">
        <v>4</v>
      </c>
      <c r="P182" s="489">
        <v>0</v>
      </c>
      <c r="Q182" s="209">
        <f t="shared" si="32"/>
        <v>4967.29</v>
      </c>
      <c r="R182" s="211">
        <v>1050</v>
      </c>
      <c r="S182" s="211">
        <v>4720</v>
      </c>
      <c r="T182" s="212"/>
      <c r="U182" s="213">
        <f t="shared" si="29"/>
        <v>45068</v>
      </c>
      <c r="V182" s="36"/>
      <c r="W182" s="497"/>
      <c r="X182" s="37"/>
      <c r="Y182" s="499"/>
      <c r="Z182" s="36"/>
      <c r="AA182" s="497"/>
      <c r="AB182" s="37"/>
      <c r="AC182" s="497"/>
      <c r="AD182" s="36" t="s">
        <v>1393</v>
      </c>
      <c r="AE182" s="497">
        <v>48914.99</v>
      </c>
      <c r="AF182" s="36"/>
      <c r="AG182" s="497"/>
      <c r="AH182" s="37"/>
      <c r="AI182" s="497"/>
      <c r="AJ182" s="36"/>
      <c r="AK182" s="497"/>
      <c r="AL182" s="37"/>
      <c r="AM182" s="497"/>
      <c r="AN182" s="36"/>
      <c r="AO182" s="497"/>
      <c r="AP182" s="36"/>
      <c r="AQ182" s="497"/>
      <c r="AR182" s="37"/>
      <c r="AS182" s="497"/>
      <c r="AT182" s="187">
        <f t="shared" si="34"/>
        <v>48914.99</v>
      </c>
    </row>
    <row r="183" spans="1:46" x14ac:dyDescent="0.25">
      <c r="A183" s="230">
        <f t="shared" si="30"/>
        <v>45069</v>
      </c>
      <c r="B183" s="489">
        <v>834.32</v>
      </c>
      <c r="C183" s="489"/>
      <c r="D183" s="490">
        <v>3017.28</v>
      </c>
      <c r="E183" s="490"/>
      <c r="F183" s="489"/>
      <c r="G183" s="491">
        <v>325</v>
      </c>
      <c r="H183" s="491">
        <v>373.05</v>
      </c>
      <c r="I183" s="492">
        <v>290</v>
      </c>
      <c r="J183" s="493">
        <v>7</v>
      </c>
      <c r="K183" s="493"/>
      <c r="L183" s="493"/>
      <c r="M183" s="494"/>
      <c r="N183" s="209">
        <f t="shared" si="31"/>
        <v>4839.6500000000005</v>
      </c>
      <c r="O183" s="489">
        <v>2.2999999999999998</v>
      </c>
      <c r="P183" s="489">
        <v>0</v>
      </c>
      <c r="Q183" s="209">
        <f t="shared" si="32"/>
        <v>4841.9500000000007</v>
      </c>
      <c r="R183" s="211">
        <v>830</v>
      </c>
      <c r="S183" s="211"/>
      <c r="T183" s="212"/>
      <c r="U183" s="213">
        <f t="shared" si="29"/>
        <v>45069</v>
      </c>
      <c r="V183" s="36" t="s">
        <v>1394</v>
      </c>
      <c r="W183" s="497">
        <v>1728.15</v>
      </c>
      <c r="X183" s="37"/>
      <c r="Y183" s="499"/>
      <c r="Z183" s="36"/>
      <c r="AA183" s="497"/>
      <c r="AB183" s="37"/>
      <c r="AC183" s="497"/>
      <c r="AD183" s="36"/>
      <c r="AE183" s="497"/>
      <c r="AF183" s="36"/>
      <c r="AG183" s="497"/>
      <c r="AH183" s="37"/>
      <c r="AI183" s="497">
        <v>-1.2</v>
      </c>
      <c r="AJ183" s="36"/>
      <c r="AK183" s="497"/>
      <c r="AL183" s="37"/>
      <c r="AM183" s="497"/>
      <c r="AN183" s="36"/>
      <c r="AO183" s="497"/>
      <c r="AP183" s="36"/>
      <c r="AQ183" s="497"/>
      <c r="AR183" s="37"/>
      <c r="AS183" s="500"/>
      <c r="AT183" s="187">
        <f t="shared" si="34"/>
        <v>1726.95</v>
      </c>
    </row>
    <row r="184" spans="1:46" x14ac:dyDescent="0.25">
      <c r="A184" s="230">
        <f t="shared" si="30"/>
        <v>45070</v>
      </c>
      <c r="B184" s="489">
        <v>1335.52</v>
      </c>
      <c r="C184" s="489"/>
      <c r="D184" s="490">
        <v>2436.14</v>
      </c>
      <c r="E184" s="490"/>
      <c r="F184" s="489"/>
      <c r="G184" s="491">
        <v>267</v>
      </c>
      <c r="H184" s="491">
        <v>92.7</v>
      </c>
      <c r="I184" s="492">
        <v>310</v>
      </c>
      <c r="J184" s="493">
        <v>5</v>
      </c>
      <c r="K184" s="493"/>
      <c r="L184" s="493"/>
      <c r="M184" s="494"/>
      <c r="N184" s="209">
        <f t="shared" si="31"/>
        <v>4441.3599999999997</v>
      </c>
      <c r="O184" s="489">
        <v>2.2999999999999998</v>
      </c>
      <c r="P184" s="489">
        <v>0</v>
      </c>
      <c r="Q184" s="209">
        <f t="shared" si="32"/>
        <v>4443.66</v>
      </c>
      <c r="R184" s="211">
        <v>1330</v>
      </c>
      <c r="S184" s="211"/>
      <c r="T184" s="212"/>
      <c r="U184" s="213">
        <f t="shared" si="29"/>
        <v>45070</v>
      </c>
      <c r="V184" s="36"/>
      <c r="W184" s="497">
        <v>480.95</v>
      </c>
      <c r="X184" s="37"/>
      <c r="Y184" s="499"/>
      <c r="Z184" s="36" t="s">
        <v>1395</v>
      </c>
      <c r="AA184" s="497">
        <v>445.26</v>
      </c>
      <c r="AB184" s="37" t="s">
        <v>1396</v>
      </c>
      <c r="AC184" s="497">
        <v>1288.06</v>
      </c>
      <c r="AD184" s="36"/>
      <c r="AE184" s="497"/>
      <c r="AF184" s="36"/>
      <c r="AG184" s="497"/>
      <c r="AH184" s="37"/>
      <c r="AI184" s="497">
        <v>-2.4</v>
      </c>
      <c r="AJ184" s="36"/>
      <c r="AK184" s="497"/>
      <c r="AL184" s="37"/>
      <c r="AM184" s="497"/>
      <c r="AN184" s="36"/>
      <c r="AO184" s="500"/>
      <c r="AP184" s="36"/>
      <c r="AQ184" s="497"/>
      <c r="AR184" s="37"/>
      <c r="AS184" s="497"/>
      <c r="AT184" s="187">
        <f t="shared" si="34"/>
        <v>2211.87</v>
      </c>
    </row>
    <row r="185" spans="1:46" x14ac:dyDescent="0.25">
      <c r="A185" s="230">
        <f t="shared" si="30"/>
        <v>45071</v>
      </c>
      <c r="B185" s="489">
        <v>736.45</v>
      </c>
      <c r="C185" s="489"/>
      <c r="D185" s="490">
        <v>2608.9699999999998</v>
      </c>
      <c r="E185" s="490"/>
      <c r="F185" s="489"/>
      <c r="G185" s="491">
        <v>512</v>
      </c>
      <c r="H185" s="491">
        <v>254.1</v>
      </c>
      <c r="I185" s="492">
        <v>230</v>
      </c>
      <c r="J185" s="493">
        <v>4</v>
      </c>
      <c r="K185" s="493"/>
      <c r="L185" s="493"/>
      <c r="M185" s="494"/>
      <c r="N185" s="209">
        <f t="shared" si="31"/>
        <v>4341.5200000000004</v>
      </c>
      <c r="O185" s="489">
        <v>2.2999999999999998</v>
      </c>
      <c r="P185" s="489">
        <v>0</v>
      </c>
      <c r="Q185" s="209">
        <f t="shared" si="32"/>
        <v>4343.8200000000006</v>
      </c>
      <c r="R185" s="211">
        <v>810</v>
      </c>
      <c r="S185" s="211"/>
      <c r="T185" s="212"/>
      <c r="U185" s="213">
        <f t="shared" si="29"/>
        <v>45071</v>
      </c>
      <c r="V185" s="496" t="s">
        <v>1295</v>
      </c>
      <c r="W185" s="500">
        <v>-83</v>
      </c>
      <c r="X185" s="37"/>
      <c r="Y185" s="499"/>
      <c r="Z185" s="36"/>
      <c r="AA185" s="500"/>
      <c r="AB185" s="37" t="s">
        <v>1397</v>
      </c>
      <c r="AC185" s="500">
        <v>2491.8200000000002</v>
      </c>
      <c r="AD185" s="36"/>
      <c r="AE185" s="497"/>
      <c r="AF185" s="36"/>
      <c r="AG185" s="497"/>
      <c r="AH185" s="37"/>
      <c r="AI185" s="497">
        <v>-3.6</v>
      </c>
      <c r="AJ185" s="36"/>
      <c r="AK185" s="497"/>
      <c r="AL185" s="37"/>
      <c r="AM185" s="497"/>
      <c r="AN185" s="36"/>
      <c r="AO185" s="497"/>
      <c r="AP185" s="36"/>
      <c r="AQ185" s="500"/>
      <c r="AR185" s="37"/>
      <c r="AS185" s="497"/>
      <c r="AT185" s="187">
        <f t="shared" si="34"/>
        <v>2405.2200000000003</v>
      </c>
    </row>
    <row r="186" spans="1:46" x14ac:dyDescent="0.25">
      <c r="A186" s="230">
        <f t="shared" si="30"/>
        <v>45072</v>
      </c>
      <c r="B186" s="489">
        <v>1763.17</v>
      </c>
      <c r="C186" s="489"/>
      <c r="D186" s="490">
        <v>3711.26</v>
      </c>
      <c r="E186" s="490"/>
      <c r="F186" s="489"/>
      <c r="G186" s="491">
        <v>339</v>
      </c>
      <c r="H186" s="491">
        <v>58.5</v>
      </c>
      <c r="I186" s="492">
        <v>180</v>
      </c>
      <c r="J186" s="493">
        <v>4</v>
      </c>
      <c r="K186" s="493"/>
      <c r="L186" s="493"/>
      <c r="M186" s="494"/>
      <c r="N186" s="209">
        <f t="shared" si="31"/>
        <v>6051.93</v>
      </c>
      <c r="O186" s="489"/>
      <c r="P186" s="489">
        <v>0</v>
      </c>
      <c r="Q186" s="209">
        <f t="shared" si="32"/>
        <v>6051.93</v>
      </c>
      <c r="R186" s="211">
        <v>1760</v>
      </c>
      <c r="S186" s="211">
        <v>2930</v>
      </c>
      <c r="T186" s="212"/>
      <c r="U186" s="213">
        <f t="shared" si="29"/>
        <v>45072</v>
      </c>
      <c r="V186" s="36"/>
      <c r="W186" s="500"/>
      <c r="X186" s="37"/>
      <c r="Y186" s="499"/>
      <c r="Z186" s="36"/>
      <c r="AA186" s="497"/>
      <c r="AB186" s="37"/>
      <c r="AC186" s="500"/>
      <c r="AD186" s="36"/>
      <c r="AE186" s="497"/>
      <c r="AF186" s="36"/>
      <c r="AG186" s="497"/>
      <c r="AH186" s="37"/>
      <c r="AI186" s="497">
        <v>-8.4</v>
      </c>
      <c r="AJ186" s="36"/>
      <c r="AK186" s="497"/>
      <c r="AL186" s="37"/>
      <c r="AM186" s="497"/>
      <c r="AN186" s="36"/>
      <c r="AO186" s="497"/>
      <c r="AP186" s="36"/>
      <c r="AQ186" s="497"/>
      <c r="AR186" s="37"/>
      <c r="AS186" s="497"/>
      <c r="AT186" s="187">
        <f t="shared" si="34"/>
        <v>-8.4</v>
      </c>
    </row>
    <row r="187" spans="1:46" x14ac:dyDescent="0.25">
      <c r="A187" s="230">
        <f t="shared" si="30"/>
        <v>45073</v>
      </c>
      <c r="B187" s="489">
        <v>1005.45</v>
      </c>
      <c r="C187" s="489"/>
      <c r="D187" s="490">
        <v>3180.81</v>
      </c>
      <c r="E187" s="490"/>
      <c r="F187" s="489"/>
      <c r="G187" s="491">
        <v>209</v>
      </c>
      <c r="H187" s="491">
        <v>143.69999999999999</v>
      </c>
      <c r="I187" s="492">
        <v>220</v>
      </c>
      <c r="J187" s="493">
        <v>4</v>
      </c>
      <c r="K187" s="493"/>
      <c r="L187" s="493"/>
      <c r="M187" s="494"/>
      <c r="N187" s="209">
        <f t="shared" si="31"/>
        <v>4758.96</v>
      </c>
      <c r="O187" s="489"/>
      <c r="P187" s="489">
        <v>0</v>
      </c>
      <c r="Q187" s="209">
        <f t="shared" si="32"/>
        <v>4758.96</v>
      </c>
      <c r="R187" s="212">
        <v>1000</v>
      </c>
      <c r="S187" s="212">
        <v>4720</v>
      </c>
      <c r="T187" s="212"/>
      <c r="U187" s="213">
        <f t="shared" si="29"/>
        <v>45073</v>
      </c>
      <c r="V187" s="36"/>
      <c r="W187" s="497"/>
      <c r="X187" s="37"/>
      <c r="Y187" s="499"/>
      <c r="Z187" s="36"/>
      <c r="AA187" s="497"/>
      <c r="AB187" s="37"/>
      <c r="AC187" s="497"/>
      <c r="AD187" s="36"/>
      <c r="AE187" s="500"/>
      <c r="AF187" s="36"/>
      <c r="AG187" s="497"/>
      <c r="AH187" s="37"/>
      <c r="AI187" s="500">
        <v>-1.2</v>
      </c>
      <c r="AJ187" s="36"/>
      <c r="AK187" s="497"/>
      <c r="AL187" s="37"/>
      <c r="AM187" s="497"/>
      <c r="AN187" s="36"/>
      <c r="AO187" s="500"/>
      <c r="AP187" s="36"/>
      <c r="AQ187" s="497"/>
      <c r="AR187" s="37"/>
      <c r="AS187" s="497"/>
      <c r="AT187" s="187">
        <f t="shared" si="34"/>
        <v>-1.2</v>
      </c>
    </row>
    <row r="188" spans="1:46" x14ac:dyDescent="0.25">
      <c r="A188" s="230">
        <f t="shared" si="30"/>
        <v>45074</v>
      </c>
      <c r="B188" s="489">
        <v>1093.07</v>
      </c>
      <c r="C188" s="489"/>
      <c r="D188" s="490">
        <v>1698.32</v>
      </c>
      <c r="E188" s="490"/>
      <c r="F188" s="489"/>
      <c r="G188" s="491">
        <v>141</v>
      </c>
      <c r="H188" s="491">
        <v>63.5</v>
      </c>
      <c r="I188" s="492">
        <v>90</v>
      </c>
      <c r="J188" s="493">
        <v>3</v>
      </c>
      <c r="K188" s="493"/>
      <c r="L188" s="493"/>
      <c r="M188" s="494"/>
      <c r="N188" s="209">
        <f t="shared" si="31"/>
        <v>3085.89</v>
      </c>
      <c r="O188" s="489"/>
      <c r="P188" s="489">
        <v>0</v>
      </c>
      <c r="Q188" s="209">
        <f t="shared" si="32"/>
        <v>3085.89</v>
      </c>
      <c r="R188" s="212">
        <v>1090</v>
      </c>
      <c r="S188" s="212"/>
      <c r="T188" s="212"/>
      <c r="U188" s="213">
        <f t="shared" si="29"/>
        <v>45074</v>
      </c>
      <c r="V188" s="36"/>
      <c r="W188" s="497"/>
      <c r="X188" s="37"/>
      <c r="Y188" s="499"/>
      <c r="Z188" s="36"/>
      <c r="AA188" s="497"/>
      <c r="AB188" s="37"/>
      <c r="AC188" s="497"/>
      <c r="AD188" s="36"/>
      <c r="AE188" s="497"/>
      <c r="AF188" s="36"/>
      <c r="AG188" s="497"/>
      <c r="AH188" s="37"/>
      <c r="AI188" s="500">
        <v>-4.8</v>
      </c>
      <c r="AJ188" s="36"/>
      <c r="AK188" s="497"/>
      <c r="AL188" s="37"/>
      <c r="AM188" s="497"/>
      <c r="AN188" s="36"/>
      <c r="AO188" s="497"/>
      <c r="AP188" s="36"/>
      <c r="AQ188" s="497"/>
      <c r="AR188" s="37"/>
      <c r="AS188" s="497"/>
      <c r="AT188" s="187">
        <f t="shared" si="34"/>
        <v>-4.8</v>
      </c>
    </row>
    <row r="189" spans="1:46" x14ac:dyDescent="0.25">
      <c r="A189" s="230">
        <f t="shared" si="30"/>
        <v>45075</v>
      </c>
      <c r="B189" s="489">
        <v>974.15</v>
      </c>
      <c r="C189" s="489"/>
      <c r="D189" s="490">
        <v>1795.81</v>
      </c>
      <c r="E189" s="490"/>
      <c r="F189" s="489"/>
      <c r="G189" s="491">
        <v>198</v>
      </c>
      <c r="H189" s="491">
        <v>44.2</v>
      </c>
      <c r="I189" s="492">
        <v>80</v>
      </c>
      <c r="J189" s="493">
        <v>2</v>
      </c>
      <c r="K189" s="493"/>
      <c r="L189" s="493"/>
      <c r="M189" s="494"/>
      <c r="N189" s="209">
        <f t="shared" si="31"/>
        <v>3092.16</v>
      </c>
      <c r="O189" s="489"/>
      <c r="P189" s="489">
        <v>0</v>
      </c>
      <c r="Q189" s="209">
        <f t="shared" si="32"/>
        <v>3092.16</v>
      </c>
      <c r="R189" s="212">
        <v>770</v>
      </c>
      <c r="S189" s="212"/>
      <c r="T189" s="212"/>
      <c r="U189" s="213">
        <f t="shared" si="29"/>
        <v>45075</v>
      </c>
      <c r="V189" s="36"/>
      <c r="W189" s="497"/>
      <c r="X189" s="37"/>
      <c r="Y189" s="499"/>
      <c r="Z189" s="36"/>
      <c r="AA189" s="497"/>
      <c r="AB189" s="37"/>
      <c r="AC189" s="497"/>
      <c r="AD189" s="36"/>
      <c r="AE189" s="497"/>
      <c r="AF189" s="36"/>
      <c r="AG189" s="497"/>
      <c r="AH189" s="37"/>
      <c r="AI189" s="500">
        <v>-8.4</v>
      </c>
      <c r="AJ189" s="36"/>
      <c r="AK189" s="497"/>
      <c r="AL189" s="37"/>
      <c r="AM189" s="497"/>
      <c r="AN189" s="36" t="s">
        <v>1398</v>
      </c>
      <c r="AO189" s="497">
        <v>0</v>
      </c>
      <c r="AP189" s="36"/>
      <c r="AQ189" s="497"/>
      <c r="AR189" s="37"/>
      <c r="AS189" s="500"/>
      <c r="AT189" s="187">
        <f t="shared" si="34"/>
        <v>-8.4</v>
      </c>
    </row>
    <row r="190" spans="1:46" x14ac:dyDescent="0.25">
      <c r="A190" s="230">
        <f t="shared" si="30"/>
        <v>45076</v>
      </c>
      <c r="B190" s="489">
        <v>1639.49</v>
      </c>
      <c r="C190" s="489"/>
      <c r="D190" s="490">
        <v>3629.87</v>
      </c>
      <c r="E190" s="490"/>
      <c r="F190" s="489"/>
      <c r="G190" s="491">
        <v>132</v>
      </c>
      <c r="H190" s="491">
        <v>740.45</v>
      </c>
      <c r="I190" s="492">
        <v>100</v>
      </c>
      <c r="J190" s="493">
        <v>5</v>
      </c>
      <c r="K190" s="493"/>
      <c r="L190" s="493"/>
      <c r="M190" s="494"/>
      <c r="N190" s="209">
        <f t="shared" si="31"/>
        <v>6241.8099999999995</v>
      </c>
      <c r="O190" s="489">
        <v>4</v>
      </c>
      <c r="P190" s="489">
        <v>0</v>
      </c>
      <c r="Q190" s="209">
        <f t="shared" si="32"/>
        <v>6245.8099999999995</v>
      </c>
      <c r="R190" s="212"/>
      <c r="S190" s="212"/>
      <c r="T190" s="212"/>
      <c r="U190" s="213">
        <f t="shared" si="29"/>
        <v>45076</v>
      </c>
      <c r="V190" s="36" t="s">
        <v>1399</v>
      </c>
      <c r="W190" s="497">
        <v>1535.65</v>
      </c>
      <c r="X190" s="37"/>
      <c r="Y190" s="499"/>
      <c r="Z190" s="36"/>
      <c r="AA190" s="497"/>
      <c r="AB190" s="37" t="s">
        <v>1400</v>
      </c>
      <c r="AC190" s="497">
        <v>2551.23</v>
      </c>
      <c r="AD190" s="36"/>
      <c r="AE190" s="497"/>
      <c r="AF190" s="36"/>
      <c r="AG190" s="497"/>
      <c r="AH190" s="37"/>
      <c r="AI190" s="500">
        <v>-2.4</v>
      </c>
      <c r="AJ190" s="36"/>
      <c r="AK190" s="500"/>
      <c r="AL190" s="37"/>
      <c r="AM190" s="497"/>
      <c r="AN190" s="36" t="s">
        <v>1401</v>
      </c>
      <c r="AO190" s="500">
        <v>144.54</v>
      </c>
      <c r="AP190" s="36"/>
      <c r="AQ190" s="497"/>
      <c r="AR190" s="37"/>
      <c r="AS190" s="497"/>
      <c r="AT190" s="187">
        <f t="shared" si="34"/>
        <v>4229.0200000000004</v>
      </c>
    </row>
    <row r="191" spans="1:46" x14ac:dyDescent="0.25">
      <c r="A191" s="230">
        <f t="shared" si="30"/>
        <v>45077</v>
      </c>
      <c r="B191" s="489">
        <v>1696.06</v>
      </c>
      <c r="C191" s="489"/>
      <c r="D191" s="489">
        <v>3225.96</v>
      </c>
      <c r="E191" s="489"/>
      <c r="F191" s="489"/>
      <c r="G191" s="491">
        <v>394</v>
      </c>
      <c r="H191" s="491">
        <v>145.5</v>
      </c>
      <c r="I191" s="491">
        <v>60</v>
      </c>
      <c r="J191" s="493">
        <v>2</v>
      </c>
      <c r="K191" s="493"/>
      <c r="L191" s="493"/>
      <c r="M191" s="494"/>
      <c r="N191" s="209">
        <f t="shared" si="31"/>
        <v>5521.52</v>
      </c>
      <c r="O191" s="489">
        <v>7.2</v>
      </c>
      <c r="P191" s="489">
        <v>0</v>
      </c>
      <c r="Q191" s="209">
        <f t="shared" si="32"/>
        <v>5528.72</v>
      </c>
      <c r="R191" s="212"/>
      <c r="S191" s="212"/>
      <c r="T191" s="212"/>
      <c r="U191" s="213">
        <f t="shared" si="29"/>
        <v>45077</v>
      </c>
      <c r="V191" s="36" t="s">
        <v>1399</v>
      </c>
      <c r="W191" s="497">
        <v>52.46</v>
      </c>
      <c r="X191" s="37"/>
      <c r="Y191" s="499"/>
      <c r="Z191" s="36" t="s">
        <v>1402</v>
      </c>
      <c r="AA191" s="497">
        <v>379</v>
      </c>
      <c r="AB191" s="37" t="s">
        <v>1403</v>
      </c>
      <c r="AC191" s="497">
        <v>1373.2</v>
      </c>
      <c r="AD191" s="36"/>
      <c r="AE191" s="497"/>
      <c r="AF191" s="36"/>
      <c r="AG191" s="497"/>
      <c r="AH191" s="37"/>
      <c r="AI191" s="500"/>
      <c r="AJ191" s="36" t="s">
        <v>1404</v>
      </c>
      <c r="AK191" s="497">
        <v>41.4</v>
      </c>
      <c r="AL191" s="37" t="s">
        <v>1405</v>
      </c>
      <c r="AM191" s="497">
        <v>484.66</v>
      </c>
      <c r="AN191" s="36" t="s">
        <v>462</v>
      </c>
      <c r="AO191" s="500">
        <v>1438.09</v>
      </c>
      <c r="AP191" s="36" t="s">
        <v>1406</v>
      </c>
      <c r="AQ191" s="500">
        <v>1466.09</v>
      </c>
      <c r="AR191" s="37"/>
      <c r="AS191" s="497"/>
      <c r="AT191" s="187">
        <f t="shared" si="34"/>
        <v>5234.9000000000005</v>
      </c>
    </row>
    <row r="192" spans="1:46" x14ac:dyDescent="0.25">
      <c r="B192" s="128"/>
      <c r="C192" s="128">
        <f t="shared" ref="C192:R192" si="35">SUM(C161:C191)</f>
        <v>0</v>
      </c>
      <c r="D192" s="128">
        <f t="shared" si="35"/>
        <v>83388.59</v>
      </c>
      <c r="E192" s="128">
        <f t="shared" si="35"/>
        <v>0</v>
      </c>
      <c r="F192" s="128">
        <f t="shared" si="35"/>
        <v>0</v>
      </c>
      <c r="G192" s="128">
        <f t="shared" si="35"/>
        <v>9265</v>
      </c>
      <c r="H192" s="128">
        <f t="shared" si="35"/>
        <v>6883.85</v>
      </c>
      <c r="I192" s="128">
        <f t="shared" si="35"/>
        <v>4670</v>
      </c>
      <c r="J192" s="71">
        <f t="shared" si="35"/>
        <v>93</v>
      </c>
      <c r="K192" s="128">
        <f t="shared" si="35"/>
        <v>0</v>
      </c>
      <c r="L192" s="128">
        <f t="shared" si="35"/>
        <v>0</v>
      </c>
      <c r="M192" s="128">
        <f t="shared" si="35"/>
        <v>0</v>
      </c>
      <c r="N192" s="128">
        <f t="shared" si="35"/>
        <v>139674.65</v>
      </c>
      <c r="O192" s="128">
        <f t="shared" si="35"/>
        <v>64.999999999999986</v>
      </c>
      <c r="P192" s="128">
        <f t="shared" si="35"/>
        <v>0</v>
      </c>
      <c r="Q192" s="128">
        <f t="shared" si="35"/>
        <v>139739.65000000002</v>
      </c>
      <c r="R192" s="128">
        <f t="shared" si="35"/>
        <v>32540</v>
      </c>
      <c r="S192" s="128"/>
      <c r="T192" s="128">
        <f>SUM(T161:T191)</f>
        <v>1420</v>
      </c>
      <c r="V192" s="141"/>
      <c r="W192" s="141">
        <f>SUM(W161:W191)</f>
        <v>6385.4400000000014</v>
      </c>
      <c r="X192" s="141"/>
      <c r="Y192" s="236">
        <f>SUM(Y161:Y191)</f>
        <v>0</v>
      </c>
      <c r="Z192" s="141"/>
      <c r="AA192" s="141">
        <f>SUM(AA161:AA191)</f>
        <v>1880.8</v>
      </c>
      <c r="AB192" s="141"/>
      <c r="AC192" s="141">
        <f>SUM(AC161:AC191)</f>
        <v>19367.14</v>
      </c>
      <c r="AD192" s="141"/>
      <c r="AE192" s="141">
        <f>SUM(AE161:AE191)</f>
        <v>87126.61</v>
      </c>
      <c r="AF192" s="141"/>
      <c r="AG192" s="141">
        <f>SUM(AG161:AG191)</f>
        <v>2739.84</v>
      </c>
      <c r="AH192" s="141"/>
      <c r="AI192" s="74">
        <f>SUM(AI161:AI191)</f>
        <v>-165.8</v>
      </c>
      <c r="AJ192" s="141"/>
      <c r="AK192" s="141">
        <f>SUM(AK161:AK191)</f>
        <v>1367.78</v>
      </c>
      <c r="AM192" s="141">
        <f>SUM(AM161:AM191)</f>
        <v>1808.02</v>
      </c>
      <c r="AN192" s="141"/>
      <c r="AO192" s="141">
        <f>SUM(AO161:AO191)</f>
        <v>2247.41</v>
      </c>
      <c r="AP192" s="141"/>
      <c r="AQ192" s="141">
        <f>SUM(AQ161:AQ191)</f>
        <v>9603.5499999999993</v>
      </c>
      <c r="AR192" s="141"/>
      <c r="AS192" s="141">
        <f>SUM(AS161:AS191)</f>
        <v>0</v>
      </c>
      <c r="AT192" s="141" t="e">
        <f>SUM(AT161:AT191)</f>
        <v>#REF!</v>
      </c>
    </row>
    <row r="193" spans="1:46" x14ac:dyDescent="0.25">
      <c r="N193" s="130"/>
      <c r="Q193" s="130"/>
    </row>
    <row r="194" spans="1:46" x14ac:dyDescent="0.25">
      <c r="C194" s="131"/>
      <c r="F194" s="131"/>
      <c r="I194" s="132"/>
    </row>
    <row r="195" spans="1:46" x14ac:dyDescent="0.25">
      <c r="I195" s="132"/>
    </row>
    <row r="197" spans="1:46" ht="16.149999999999999" customHeight="1" thickBot="1" x14ac:dyDescent="0.3">
      <c r="A197" s="575" t="s">
        <v>59</v>
      </c>
      <c r="B197" s="563"/>
      <c r="C197" s="563"/>
      <c r="D197" s="563"/>
      <c r="E197" s="563"/>
      <c r="F197" s="563"/>
      <c r="G197" s="563"/>
      <c r="H197" s="563"/>
      <c r="I197" s="563"/>
      <c r="J197" s="564"/>
      <c r="K197" s="564"/>
      <c r="L197" s="564"/>
      <c r="M197" s="80"/>
      <c r="N197" s="79"/>
      <c r="O197" s="565"/>
      <c r="P197" s="560"/>
      <c r="Q197" s="560"/>
      <c r="R197" s="560"/>
      <c r="S197" s="560"/>
      <c r="T197" s="560"/>
      <c r="V197" s="559" t="str">
        <f>A197</f>
        <v>JUIN</v>
      </c>
      <c r="W197" s="560"/>
      <c r="X197" s="560"/>
      <c r="Y197" s="560"/>
      <c r="Z197" s="560"/>
      <c r="AA197" s="560"/>
      <c r="AB197" s="560"/>
      <c r="AC197" s="559" t="str">
        <f>A197</f>
        <v>JUIN</v>
      </c>
      <c r="AD197" s="560"/>
      <c r="AE197" s="560"/>
      <c r="AF197" s="560"/>
      <c r="AG197" s="560"/>
      <c r="AH197" s="560"/>
      <c r="AI197" s="560"/>
      <c r="AJ197" s="560"/>
      <c r="AK197" s="560"/>
      <c r="AL197" s="559" t="str">
        <f>A197</f>
        <v>JUIN</v>
      </c>
      <c r="AM197" s="560"/>
      <c r="AN197" s="560"/>
      <c r="AO197" s="560"/>
      <c r="AP197" s="560"/>
      <c r="AQ197" s="560"/>
      <c r="AR197" s="560"/>
    </row>
    <row r="198" spans="1:46" ht="16.149999999999999" customHeight="1" thickBot="1" x14ac:dyDescent="0.3">
      <c r="A198" s="228"/>
      <c r="B198" s="178"/>
      <c r="C198" s="178"/>
      <c r="D198" s="178"/>
      <c r="E198" s="178"/>
      <c r="F198" s="178"/>
      <c r="G198" s="178"/>
      <c r="H198" s="178"/>
      <c r="I198" s="572"/>
      <c r="J198" s="573"/>
      <c r="K198" s="573"/>
      <c r="L198" s="570"/>
      <c r="M198" s="180"/>
      <c r="N198" s="178"/>
      <c r="O198" s="178"/>
      <c r="P198" s="178"/>
      <c r="Q198" s="178"/>
      <c r="R198" s="569" t="s">
        <v>2</v>
      </c>
      <c r="S198" s="573"/>
      <c r="T198" s="570"/>
      <c r="U198" s="228" t="s">
        <v>3</v>
      </c>
      <c r="V198" s="574" t="str">
        <f>V3</f>
        <v>Agedi</v>
      </c>
      <c r="W198" s="570"/>
      <c r="X198" s="574" t="str">
        <f>X3</f>
        <v>Saf</v>
      </c>
      <c r="Y198" s="570"/>
      <c r="Z198" s="574" t="str">
        <f>Z3</f>
        <v>Midi Libre</v>
      </c>
      <c r="AA198" s="570"/>
      <c r="AB198" s="574" t="str">
        <f>AB3</f>
        <v>Loto</v>
      </c>
      <c r="AC198" s="570"/>
      <c r="AD198" s="574" t="str">
        <f>AD3</f>
        <v>Altadis</v>
      </c>
      <c r="AE198" s="570"/>
      <c r="AF198" s="574" t="str">
        <f>AF3</f>
        <v>Crédit agricole</v>
      </c>
      <c r="AG198" s="570"/>
      <c r="AH198" s="571" t="s">
        <v>58</v>
      </c>
      <c r="AI198" s="556"/>
      <c r="AJ198" s="574" t="str">
        <f>AJ3</f>
        <v>charges locatives</v>
      </c>
      <c r="AK198" s="570"/>
      <c r="AL198" s="574" t="str">
        <f>AL3</f>
        <v>Poste TCN TF PVA</v>
      </c>
      <c r="AM198" s="570"/>
      <c r="AN198" s="574" t="str">
        <f>AN3</f>
        <v>GSA/NVX FR</v>
      </c>
      <c r="AO198" s="570"/>
      <c r="AP198" s="574" t="str">
        <f>AP3</f>
        <v>Charge</v>
      </c>
      <c r="AQ198" s="570"/>
      <c r="AR198" s="574" t="str">
        <f>AR3</f>
        <v>Divers</v>
      </c>
      <c r="AS198" s="570"/>
      <c r="AT198" s="186" t="s">
        <v>16</v>
      </c>
    </row>
    <row r="199" spans="1:46" x14ac:dyDescent="0.25">
      <c r="A199" s="228"/>
      <c r="B199" s="178" t="s">
        <v>17</v>
      </c>
      <c r="C199" s="178" t="s">
        <v>18</v>
      </c>
      <c r="D199" s="178" t="s">
        <v>19</v>
      </c>
      <c r="E199" s="178" t="s">
        <v>20</v>
      </c>
      <c r="F199" s="178" t="s">
        <v>21</v>
      </c>
      <c r="G199" s="178" t="s">
        <v>22</v>
      </c>
      <c r="H199" s="178" t="s">
        <v>23</v>
      </c>
      <c r="I199" s="569" t="s">
        <v>24</v>
      </c>
      <c r="J199" s="570"/>
      <c r="K199" s="178" t="s">
        <v>25</v>
      </c>
      <c r="L199" s="178" t="s">
        <v>26</v>
      </c>
      <c r="M199" s="180" t="s">
        <v>27</v>
      </c>
      <c r="N199" s="178" t="s">
        <v>28</v>
      </c>
      <c r="O199" s="178" t="s">
        <v>29</v>
      </c>
      <c r="P199" s="178" t="s">
        <v>30</v>
      </c>
      <c r="Q199" s="178" t="s">
        <v>16</v>
      </c>
      <c r="R199" s="178" t="s">
        <v>1151</v>
      </c>
      <c r="S199" s="178" t="s">
        <v>1152</v>
      </c>
      <c r="T199" s="178" t="s">
        <v>33</v>
      </c>
      <c r="U199" s="181"/>
      <c r="V199" s="182" t="s">
        <v>34</v>
      </c>
      <c r="W199" s="183"/>
      <c r="X199" s="184" t="s">
        <v>34</v>
      </c>
      <c r="Y199" s="229"/>
      <c r="Z199" s="184" t="s">
        <v>34</v>
      </c>
      <c r="AA199" s="180"/>
      <c r="AB199" s="184" t="s">
        <v>34</v>
      </c>
      <c r="AC199" s="180"/>
      <c r="AD199" s="184" t="s">
        <v>34</v>
      </c>
      <c r="AE199" s="180"/>
      <c r="AF199" s="184" t="s">
        <v>34</v>
      </c>
      <c r="AG199" s="180"/>
      <c r="AH199" s="184"/>
      <c r="AI199" s="183"/>
      <c r="AJ199" s="184" t="s">
        <v>34</v>
      </c>
      <c r="AK199" s="180"/>
      <c r="AL199" s="186" t="s">
        <v>34</v>
      </c>
      <c r="AM199" s="183"/>
      <c r="AN199" s="184" t="s">
        <v>34</v>
      </c>
      <c r="AO199" s="183"/>
      <c r="AP199" s="184" t="s">
        <v>34</v>
      </c>
      <c r="AQ199" s="183"/>
      <c r="AR199" s="184" t="s">
        <v>34</v>
      </c>
      <c r="AS199" s="183"/>
      <c r="AT199" s="187"/>
    </row>
    <row r="200" spans="1:46" x14ac:dyDescent="0.25">
      <c r="A200" s="230">
        <f>A191+1</f>
        <v>45078</v>
      </c>
      <c r="B200" s="489">
        <v>2171.83</v>
      </c>
      <c r="C200" s="489"/>
      <c r="D200" s="489">
        <v>4000.92</v>
      </c>
      <c r="E200" s="489"/>
      <c r="F200" s="489"/>
      <c r="G200" s="491">
        <v>191</v>
      </c>
      <c r="H200" s="491">
        <v>222.2</v>
      </c>
      <c r="I200" s="491">
        <v>20</v>
      </c>
      <c r="J200" s="493">
        <v>1</v>
      </c>
      <c r="K200" s="493"/>
      <c r="L200" s="493"/>
      <c r="M200" s="494"/>
      <c r="N200" s="209">
        <f t="shared" ref="N200:N229" si="36">B200+C200+D200+F200+G200+H200+I200+K200-L200+M200+E200</f>
        <v>6605.95</v>
      </c>
      <c r="O200" s="489">
        <v>2.2999999999999998</v>
      </c>
      <c r="P200" s="489">
        <v>0</v>
      </c>
      <c r="Q200" s="209">
        <f t="shared" ref="Q200:Q229" si="37">N200+O200-P200</f>
        <v>6608.25</v>
      </c>
      <c r="R200" s="212"/>
      <c r="S200" s="212"/>
      <c r="T200" s="212"/>
      <c r="U200" s="213">
        <f t="shared" ref="U200:U229" si="38">A200</f>
        <v>45078</v>
      </c>
      <c r="V200" s="36"/>
      <c r="W200" s="497"/>
      <c r="X200" s="498"/>
      <c r="Y200" s="499"/>
      <c r="Z200" s="498"/>
      <c r="AA200" s="497"/>
      <c r="AB200" s="37"/>
      <c r="AC200" s="500"/>
      <c r="AD200" s="37"/>
      <c r="AE200" s="497"/>
      <c r="AF200" s="37"/>
      <c r="AG200" s="497"/>
      <c r="AH200" s="501"/>
      <c r="AI200" s="497"/>
      <c r="AJ200" s="36" t="s">
        <v>1154</v>
      </c>
      <c r="AK200" s="500">
        <v>1070.0899999999999</v>
      </c>
      <c r="AL200" s="37"/>
      <c r="AM200" s="497"/>
      <c r="AN200" s="37"/>
      <c r="AO200" s="497"/>
      <c r="AP200" s="37"/>
      <c r="AQ200" s="497"/>
      <c r="AR200" s="498"/>
      <c r="AS200" s="497"/>
      <c r="AT200" s="187">
        <f t="shared" ref="AT200:AT230" si="39">W200+Y200+AA200+AC200+AE200+AG200+AK200+AM200+AO200+AQ200+AS200+AI200</f>
        <v>1070.0899999999999</v>
      </c>
    </row>
    <row r="201" spans="1:46" x14ac:dyDescent="0.25">
      <c r="A201" s="230">
        <f t="shared" ref="A201:A229" si="40">A200+1</f>
        <v>45079</v>
      </c>
      <c r="B201" s="489">
        <v>1306.18</v>
      </c>
      <c r="C201" s="489"/>
      <c r="D201" s="489">
        <v>3172.77</v>
      </c>
      <c r="E201" s="489"/>
      <c r="F201" s="489"/>
      <c r="G201" s="491">
        <v>443</v>
      </c>
      <c r="H201" s="491">
        <v>574.70000000000005</v>
      </c>
      <c r="I201" s="491">
        <v>170</v>
      </c>
      <c r="J201" s="493">
        <v>3</v>
      </c>
      <c r="K201" s="493"/>
      <c r="L201" s="493"/>
      <c r="M201" s="494"/>
      <c r="N201" s="209">
        <f t="shared" si="36"/>
        <v>5666.65</v>
      </c>
      <c r="O201" s="489">
        <v>2.2999999999999998</v>
      </c>
      <c r="P201" s="489">
        <v>0</v>
      </c>
      <c r="Q201" s="209">
        <f t="shared" si="37"/>
        <v>5668.95</v>
      </c>
      <c r="R201" s="212"/>
      <c r="S201" s="212"/>
      <c r="T201" s="212"/>
      <c r="U201" s="213">
        <f t="shared" si="38"/>
        <v>45079</v>
      </c>
      <c r="V201" s="36"/>
      <c r="W201" s="497"/>
      <c r="X201" s="498"/>
      <c r="Y201" s="499"/>
      <c r="Z201" s="496"/>
      <c r="AA201" s="497"/>
      <c r="AB201" s="37"/>
      <c r="AC201" s="500"/>
      <c r="AD201" s="37"/>
      <c r="AE201" s="497"/>
      <c r="AF201" s="37"/>
      <c r="AG201" s="497"/>
      <c r="AH201" s="501"/>
      <c r="AI201" s="497"/>
      <c r="AJ201" s="36"/>
      <c r="AK201" s="510"/>
      <c r="AL201" s="37"/>
      <c r="AM201" s="497"/>
      <c r="AN201" s="37"/>
      <c r="AO201" s="497"/>
      <c r="AP201" s="37" t="s">
        <v>1407</v>
      </c>
      <c r="AQ201" s="497">
        <v>449.4</v>
      </c>
      <c r="AR201" s="498"/>
      <c r="AS201" s="497"/>
      <c r="AT201" s="187">
        <f t="shared" si="39"/>
        <v>449.4</v>
      </c>
    </row>
    <row r="202" spans="1:46" x14ac:dyDescent="0.25">
      <c r="A202" s="230">
        <f t="shared" si="40"/>
        <v>45080</v>
      </c>
      <c r="B202" s="489">
        <v>1012.54</v>
      </c>
      <c r="C202" s="489"/>
      <c r="D202" s="489">
        <v>2457.0700000000002</v>
      </c>
      <c r="E202" s="489"/>
      <c r="F202" s="489"/>
      <c r="G202" s="491">
        <v>330</v>
      </c>
      <c r="H202" s="491">
        <v>186.25</v>
      </c>
      <c r="I202" s="491">
        <v>170</v>
      </c>
      <c r="J202" s="493">
        <v>2</v>
      </c>
      <c r="K202" s="493"/>
      <c r="L202" s="493"/>
      <c r="M202" s="494"/>
      <c r="N202" s="209">
        <f t="shared" si="36"/>
        <v>4155.8600000000006</v>
      </c>
      <c r="O202" s="489">
        <v>4</v>
      </c>
      <c r="P202" s="489">
        <v>0</v>
      </c>
      <c r="Q202" s="209">
        <f t="shared" si="37"/>
        <v>4159.8600000000006</v>
      </c>
      <c r="R202" s="212"/>
      <c r="S202" s="212"/>
      <c r="T202" s="212"/>
      <c r="U202" s="213">
        <f t="shared" si="38"/>
        <v>45080</v>
      </c>
      <c r="V202" s="36"/>
      <c r="W202" s="497"/>
      <c r="X202" s="498"/>
      <c r="Y202" s="499"/>
      <c r="Z202" s="496"/>
      <c r="AA202" s="497"/>
      <c r="AB202" s="37"/>
      <c r="AC202" s="497"/>
      <c r="AD202" s="37" t="s">
        <v>1408</v>
      </c>
      <c r="AE202" s="497">
        <v>60.6</v>
      </c>
      <c r="AF202" s="37"/>
      <c r="AG202" s="497"/>
      <c r="AH202" s="497"/>
      <c r="AI202" s="497"/>
      <c r="AJ202" s="36"/>
      <c r="AK202" s="497"/>
      <c r="AL202" s="37"/>
      <c r="AM202" s="497"/>
      <c r="AN202" s="37"/>
      <c r="AO202" s="497"/>
      <c r="AP202" s="37" t="s">
        <v>1345</v>
      </c>
      <c r="AQ202" s="497">
        <v>33.119999999999997</v>
      </c>
      <c r="AR202" s="498"/>
      <c r="AS202" s="497"/>
      <c r="AT202" s="187">
        <f t="shared" si="39"/>
        <v>93.72</v>
      </c>
    </row>
    <row r="203" spans="1:46" x14ac:dyDescent="0.25">
      <c r="A203" s="230">
        <f t="shared" si="40"/>
        <v>45081</v>
      </c>
      <c r="B203" s="489">
        <v>1107.3399999999999</v>
      </c>
      <c r="C203" s="489"/>
      <c r="D203" s="489">
        <v>3472.84</v>
      </c>
      <c r="E203" s="489"/>
      <c r="F203" s="489"/>
      <c r="G203" s="491">
        <v>373</v>
      </c>
      <c r="H203" s="491">
        <v>134.5</v>
      </c>
      <c r="I203" s="491">
        <v>200</v>
      </c>
      <c r="J203" s="493">
        <v>3</v>
      </c>
      <c r="K203" s="493"/>
      <c r="L203" s="493"/>
      <c r="M203" s="494"/>
      <c r="N203" s="209">
        <f t="shared" si="36"/>
        <v>5287.68</v>
      </c>
      <c r="O203" s="489"/>
      <c r="P203" s="489">
        <v>0</v>
      </c>
      <c r="Q203" s="209">
        <f t="shared" si="37"/>
        <v>5287.68</v>
      </c>
      <c r="R203" s="212"/>
      <c r="S203" s="212"/>
      <c r="T203" s="212"/>
      <c r="U203" s="213">
        <f t="shared" si="38"/>
        <v>45081</v>
      </c>
      <c r="V203" s="36"/>
      <c r="W203" s="497"/>
      <c r="X203" s="498"/>
      <c r="Y203" s="499"/>
      <c r="Z203" s="496"/>
      <c r="AA203" s="497"/>
      <c r="AB203" s="37"/>
      <c r="AC203" s="497"/>
      <c r="AD203" s="37"/>
      <c r="AE203" s="497"/>
      <c r="AF203" s="37"/>
      <c r="AG203" s="497"/>
      <c r="AH203" s="497"/>
      <c r="AI203" s="497"/>
      <c r="AJ203" s="36"/>
      <c r="AK203" s="497"/>
      <c r="AL203" s="37"/>
      <c r="AM203" s="497"/>
      <c r="AN203" s="37"/>
      <c r="AO203" s="497"/>
      <c r="AP203" s="37"/>
      <c r="AQ203" s="500"/>
      <c r="AR203" s="498"/>
      <c r="AS203" s="497"/>
      <c r="AT203" s="187">
        <f t="shared" si="39"/>
        <v>0</v>
      </c>
    </row>
    <row r="204" spans="1:46" x14ac:dyDescent="0.25">
      <c r="A204" s="230">
        <f t="shared" si="40"/>
        <v>45082</v>
      </c>
      <c r="B204" s="489">
        <v>1693.86</v>
      </c>
      <c r="C204" s="489"/>
      <c r="D204" s="489">
        <v>3391.23</v>
      </c>
      <c r="E204" s="489"/>
      <c r="F204" s="489"/>
      <c r="G204" s="491">
        <v>274</v>
      </c>
      <c r="H204" s="491">
        <v>79.900000000000006</v>
      </c>
      <c r="I204" s="491">
        <v>90</v>
      </c>
      <c r="J204" s="493">
        <v>2</v>
      </c>
      <c r="K204" s="493"/>
      <c r="L204" s="493"/>
      <c r="M204" s="494"/>
      <c r="N204" s="209">
        <f t="shared" si="36"/>
        <v>5528.99</v>
      </c>
      <c r="O204" s="489"/>
      <c r="P204" s="489">
        <v>0</v>
      </c>
      <c r="Q204" s="209">
        <f t="shared" si="37"/>
        <v>5528.99</v>
      </c>
      <c r="R204" s="212"/>
      <c r="S204" s="212"/>
      <c r="T204" s="212"/>
      <c r="U204" s="213">
        <f t="shared" si="38"/>
        <v>45082</v>
      </c>
      <c r="V204" s="36"/>
      <c r="W204" s="497"/>
      <c r="X204" s="498"/>
      <c r="Y204" s="499"/>
      <c r="Z204" s="496"/>
      <c r="AA204" s="497"/>
      <c r="AB204" s="37"/>
      <c r="AC204" s="497"/>
      <c r="AD204" s="37"/>
      <c r="AE204" s="497"/>
      <c r="AF204" s="37"/>
      <c r="AG204" s="497"/>
      <c r="AH204" s="497"/>
      <c r="AI204" s="497"/>
      <c r="AJ204" s="36"/>
      <c r="AK204" s="497"/>
      <c r="AL204" s="37"/>
      <c r="AM204" s="497"/>
      <c r="AN204" s="37"/>
      <c r="AO204" s="497"/>
      <c r="AP204" s="37" t="s">
        <v>1159</v>
      </c>
      <c r="AQ204" s="500">
        <v>172.33</v>
      </c>
      <c r="AR204" s="498"/>
      <c r="AS204" s="497"/>
      <c r="AT204" s="187">
        <f t="shared" si="39"/>
        <v>172.33</v>
      </c>
    </row>
    <row r="205" spans="1:46" x14ac:dyDescent="0.25">
      <c r="A205" s="230">
        <f t="shared" si="40"/>
        <v>45083</v>
      </c>
      <c r="B205" s="489">
        <v>441.92</v>
      </c>
      <c r="C205" s="489"/>
      <c r="D205" s="489">
        <v>2394.3000000000002</v>
      </c>
      <c r="E205" s="489"/>
      <c r="F205" s="489"/>
      <c r="G205" s="491">
        <v>252</v>
      </c>
      <c r="H205" s="491">
        <v>543.95000000000005</v>
      </c>
      <c r="I205" s="491"/>
      <c r="J205" s="493"/>
      <c r="K205" s="493"/>
      <c r="L205" s="493"/>
      <c r="M205" s="494"/>
      <c r="N205" s="209">
        <f t="shared" si="36"/>
        <v>3632.17</v>
      </c>
      <c r="O205" s="489"/>
      <c r="P205" s="489">
        <v>0</v>
      </c>
      <c r="Q205" s="209">
        <f t="shared" si="37"/>
        <v>3632.17</v>
      </c>
      <c r="R205" s="212"/>
      <c r="S205" s="212"/>
      <c r="T205" s="212"/>
      <c r="U205" s="213">
        <f t="shared" si="38"/>
        <v>45083</v>
      </c>
      <c r="V205" s="36"/>
      <c r="W205" s="497"/>
      <c r="X205" s="496"/>
      <c r="Y205" s="499"/>
      <c r="Z205" s="496"/>
      <c r="AA205" s="497"/>
      <c r="AB205" s="37"/>
      <c r="AC205" s="497"/>
      <c r="AD205" s="37" t="s">
        <v>1409</v>
      </c>
      <c r="AE205" s="497">
        <v>40880.870000000003</v>
      </c>
      <c r="AF205" s="37"/>
      <c r="AG205" s="497"/>
      <c r="AH205" s="497"/>
      <c r="AI205" s="497"/>
      <c r="AJ205" s="36"/>
      <c r="AK205" s="497"/>
      <c r="AL205" s="37"/>
      <c r="AM205" s="497"/>
      <c r="AN205" s="37" t="s">
        <v>1410</v>
      </c>
      <c r="AO205" s="497">
        <v>381.66</v>
      </c>
      <c r="AP205" s="36"/>
      <c r="AQ205" s="497"/>
      <c r="AR205" s="498"/>
      <c r="AS205" s="497"/>
      <c r="AT205" s="187">
        <f t="shared" si="39"/>
        <v>41262.530000000006</v>
      </c>
    </row>
    <row r="206" spans="1:46" x14ac:dyDescent="0.25">
      <c r="A206" s="230">
        <f t="shared" si="40"/>
        <v>45084</v>
      </c>
      <c r="B206" s="489">
        <v>409.14</v>
      </c>
      <c r="C206" s="489"/>
      <c r="D206" s="489">
        <v>1490.24</v>
      </c>
      <c r="E206" s="489"/>
      <c r="F206" s="489"/>
      <c r="G206" s="491">
        <v>201</v>
      </c>
      <c r="H206" s="491">
        <v>116.1</v>
      </c>
      <c r="I206" s="491">
        <v>200</v>
      </c>
      <c r="J206" s="493">
        <v>2</v>
      </c>
      <c r="K206" s="493"/>
      <c r="L206" s="493"/>
      <c r="M206" s="494"/>
      <c r="N206" s="209">
        <f t="shared" si="36"/>
        <v>2416.48</v>
      </c>
      <c r="O206" s="489"/>
      <c r="P206" s="489">
        <v>0</v>
      </c>
      <c r="Q206" s="209">
        <f t="shared" si="37"/>
        <v>2416.48</v>
      </c>
      <c r="R206" s="212"/>
      <c r="S206" s="212"/>
      <c r="T206" s="212"/>
      <c r="U206" s="213">
        <f t="shared" si="38"/>
        <v>45084</v>
      </c>
      <c r="V206" s="36" t="s">
        <v>1411</v>
      </c>
      <c r="W206" s="497">
        <v>438.48</v>
      </c>
      <c r="X206" s="496"/>
      <c r="Y206" s="499"/>
      <c r="Z206" s="496"/>
      <c r="AA206" s="497"/>
      <c r="AB206" s="37"/>
      <c r="AC206" s="497"/>
      <c r="AD206" s="37"/>
      <c r="AE206" s="497"/>
      <c r="AF206" s="37" t="s">
        <v>1412</v>
      </c>
      <c r="AG206" s="497">
        <v>447.09</v>
      </c>
      <c r="AH206" s="497"/>
      <c r="AI206" s="497"/>
      <c r="AJ206" s="36"/>
      <c r="AK206" s="497"/>
      <c r="AL206" s="37"/>
      <c r="AM206" s="497"/>
      <c r="AN206" s="37"/>
      <c r="AO206" s="497"/>
      <c r="AP206" s="36"/>
      <c r="AQ206" s="497"/>
      <c r="AR206" s="498"/>
      <c r="AS206" s="497"/>
      <c r="AT206" s="187">
        <f t="shared" si="39"/>
        <v>885.56999999999994</v>
      </c>
    </row>
    <row r="207" spans="1:46" x14ac:dyDescent="0.25">
      <c r="A207" s="230">
        <f t="shared" si="40"/>
        <v>45085</v>
      </c>
      <c r="B207" s="489">
        <v>1401.33</v>
      </c>
      <c r="C207" s="489"/>
      <c r="D207" s="489">
        <v>3999.74</v>
      </c>
      <c r="E207" s="489"/>
      <c r="F207" s="489"/>
      <c r="G207" s="491">
        <v>452</v>
      </c>
      <c r="H207" s="491">
        <v>153.94999999999999</v>
      </c>
      <c r="I207" s="491">
        <v>30</v>
      </c>
      <c r="J207" s="493">
        <v>1</v>
      </c>
      <c r="K207" s="493"/>
      <c r="L207" s="493"/>
      <c r="M207" s="494"/>
      <c r="N207" s="209">
        <f t="shared" si="36"/>
        <v>6037.0199999999995</v>
      </c>
      <c r="O207" s="489">
        <v>4</v>
      </c>
      <c r="P207" s="489">
        <v>0</v>
      </c>
      <c r="Q207" s="209">
        <f t="shared" si="37"/>
        <v>6041.0199999999995</v>
      </c>
      <c r="R207" s="212"/>
      <c r="S207" s="212"/>
      <c r="T207" s="212"/>
      <c r="U207" s="213">
        <f t="shared" si="38"/>
        <v>45085</v>
      </c>
      <c r="V207" s="36"/>
      <c r="W207" s="497">
        <v>94.57</v>
      </c>
      <c r="X207" s="496"/>
      <c r="Y207" s="499"/>
      <c r="Z207" s="496"/>
      <c r="AA207" s="497"/>
      <c r="AB207" s="37"/>
      <c r="AC207" s="497"/>
      <c r="AD207" s="37"/>
      <c r="AE207" s="497"/>
      <c r="AF207" s="37" t="s">
        <v>1412</v>
      </c>
      <c r="AG207" s="497">
        <v>2.91</v>
      </c>
      <c r="AH207" s="497"/>
      <c r="AI207" s="497"/>
      <c r="AJ207" s="36"/>
      <c r="AK207" s="497"/>
      <c r="AL207" s="37"/>
      <c r="AM207" s="497"/>
      <c r="AN207" s="37"/>
      <c r="AO207" s="497"/>
      <c r="AP207" s="36"/>
      <c r="AQ207" s="497"/>
      <c r="AR207" s="498"/>
      <c r="AS207" s="497"/>
      <c r="AT207" s="187">
        <f t="shared" si="39"/>
        <v>97.47999999999999</v>
      </c>
    </row>
    <row r="208" spans="1:46" x14ac:dyDescent="0.25">
      <c r="A208" s="230">
        <f t="shared" si="40"/>
        <v>45086</v>
      </c>
      <c r="B208" s="489">
        <v>914.39</v>
      </c>
      <c r="C208" s="489"/>
      <c r="D208" s="489">
        <v>2265.56</v>
      </c>
      <c r="E208" s="489"/>
      <c r="F208" s="489"/>
      <c r="G208" s="491">
        <v>677</v>
      </c>
      <c r="H208" s="491">
        <v>206.5</v>
      </c>
      <c r="I208" s="491">
        <v>310</v>
      </c>
      <c r="J208" s="493">
        <v>5</v>
      </c>
      <c r="K208" s="493"/>
      <c r="L208" s="493"/>
      <c r="M208" s="494"/>
      <c r="N208" s="209">
        <f t="shared" si="36"/>
        <v>4373.45</v>
      </c>
      <c r="O208" s="489">
        <v>2.2999999999999998</v>
      </c>
      <c r="P208" s="489">
        <v>0</v>
      </c>
      <c r="Q208" s="209">
        <f t="shared" si="37"/>
        <v>4375.75</v>
      </c>
      <c r="R208" s="212"/>
      <c r="S208" s="212"/>
      <c r="T208" s="212"/>
      <c r="U208" s="213">
        <f t="shared" si="38"/>
        <v>45086</v>
      </c>
      <c r="V208" s="36"/>
      <c r="W208" s="497"/>
      <c r="X208" s="496"/>
      <c r="Y208" s="499"/>
      <c r="Z208" s="496"/>
      <c r="AA208" s="497"/>
      <c r="AB208" s="37"/>
      <c r="AC208" s="497"/>
      <c r="AD208" s="37"/>
      <c r="AE208" s="497"/>
      <c r="AF208" s="37" t="s">
        <v>1412</v>
      </c>
      <c r="AG208" s="497">
        <v>11.94</v>
      </c>
      <c r="AH208" s="497"/>
      <c r="AI208" s="497"/>
      <c r="AJ208" s="36"/>
      <c r="AK208" s="497"/>
      <c r="AL208" s="37"/>
      <c r="AM208" s="497"/>
      <c r="AN208" s="37"/>
      <c r="AO208" s="497"/>
      <c r="AP208" s="496"/>
      <c r="AQ208" s="500"/>
      <c r="AR208" s="498"/>
      <c r="AS208" s="497"/>
      <c r="AT208" s="187">
        <f t="shared" si="39"/>
        <v>11.94</v>
      </c>
    </row>
    <row r="209" spans="1:46" x14ac:dyDescent="0.25">
      <c r="A209" s="230">
        <f t="shared" si="40"/>
        <v>45087</v>
      </c>
      <c r="B209" s="489">
        <v>997.16</v>
      </c>
      <c r="C209" s="489"/>
      <c r="D209" s="489">
        <v>2511.3000000000002</v>
      </c>
      <c r="E209" s="489"/>
      <c r="F209" s="489"/>
      <c r="G209" s="491">
        <v>353</v>
      </c>
      <c r="H209" s="491">
        <v>174.6</v>
      </c>
      <c r="I209" s="491">
        <v>130</v>
      </c>
      <c r="J209" s="493">
        <v>4</v>
      </c>
      <c r="K209" s="493"/>
      <c r="L209" s="493"/>
      <c r="M209" s="494"/>
      <c r="N209" s="209">
        <f t="shared" si="36"/>
        <v>4166.0599999999995</v>
      </c>
      <c r="O209" s="489">
        <v>2.2999999999999998</v>
      </c>
      <c r="P209" s="489">
        <v>0</v>
      </c>
      <c r="Q209" s="209">
        <f t="shared" si="37"/>
        <v>4168.3599999999997</v>
      </c>
      <c r="R209" s="212"/>
      <c r="S209" s="212"/>
      <c r="T209" s="212"/>
      <c r="U209" s="213">
        <f t="shared" si="38"/>
        <v>45087</v>
      </c>
      <c r="V209" s="36"/>
      <c r="W209" s="497"/>
      <c r="X209" s="496"/>
      <c r="Y209" s="499"/>
      <c r="Z209" s="496"/>
      <c r="AA209" s="497"/>
      <c r="AB209" s="37"/>
      <c r="AC209" s="497"/>
      <c r="AD209" s="37"/>
      <c r="AE209" s="497"/>
      <c r="AF209" s="37"/>
      <c r="AG209" s="497"/>
      <c r="AH209" s="497"/>
      <c r="AI209" s="497"/>
      <c r="AJ209" s="36"/>
      <c r="AK209" s="497"/>
      <c r="AL209" s="37"/>
      <c r="AM209" s="497"/>
      <c r="AN209" s="37"/>
      <c r="AO209" s="497"/>
      <c r="AP209" s="37" t="s">
        <v>388</v>
      </c>
      <c r="AQ209" s="497">
        <v>150</v>
      </c>
      <c r="AR209" s="498"/>
      <c r="AS209" s="497"/>
      <c r="AT209" s="187">
        <f t="shared" si="39"/>
        <v>150</v>
      </c>
    </row>
    <row r="210" spans="1:46" x14ac:dyDescent="0.25">
      <c r="A210" s="230">
        <f t="shared" si="40"/>
        <v>45088</v>
      </c>
      <c r="B210" s="489">
        <v>1491.9</v>
      </c>
      <c r="C210" s="489"/>
      <c r="D210" s="489">
        <v>3459.83</v>
      </c>
      <c r="E210" s="489"/>
      <c r="F210" s="489"/>
      <c r="G210" s="491">
        <v>320</v>
      </c>
      <c r="H210" s="491">
        <v>124.55</v>
      </c>
      <c r="I210" s="491">
        <v>140</v>
      </c>
      <c r="J210" s="493">
        <v>2</v>
      </c>
      <c r="K210" s="493"/>
      <c r="L210" s="493"/>
      <c r="M210" s="494"/>
      <c r="N210" s="209">
        <f t="shared" si="36"/>
        <v>5536.28</v>
      </c>
      <c r="O210" s="489">
        <v>2.2999999999999998</v>
      </c>
      <c r="P210" s="489">
        <v>0</v>
      </c>
      <c r="Q210" s="209">
        <f t="shared" si="37"/>
        <v>5538.58</v>
      </c>
      <c r="R210" s="212"/>
      <c r="S210" s="212"/>
      <c r="T210" s="212"/>
      <c r="U210" s="213">
        <f t="shared" si="38"/>
        <v>45088</v>
      </c>
      <c r="V210" s="36"/>
      <c r="W210" s="497"/>
      <c r="X210" s="496"/>
      <c r="Y210" s="499"/>
      <c r="Z210" s="496"/>
      <c r="AA210" s="497"/>
      <c r="AB210" s="37"/>
      <c r="AC210" s="497"/>
      <c r="AD210" s="37"/>
      <c r="AE210" s="497"/>
      <c r="AF210" s="403" t="s">
        <v>769</v>
      </c>
      <c r="AG210" s="467">
        <v>320.23</v>
      </c>
      <c r="AH210" s="497"/>
      <c r="AI210" s="497"/>
      <c r="AJ210" s="36"/>
      <c r="AK210" s="497"/>
      <c r="AL210" s="37"/>
      <c r="AM210" s="497"/>
      <c r="AN210" s="37" t="s">
        <v>1413</v>
      </c>
      <c r="AO210" s="497">
        <v>148.5</v>
      </c>
      <c r="AP210" s="36"/>
      <c r="AQ210" s="497"/>
      <c r="AR210" s="498"/>
      <c r="AS210" s="497"/>
      <c r="AT210" s="187">
        <f t="shared" si="39"/>
        <v>468.73</v>
      </c>
    </row>
    <row r="211" spans="1:46" x14ac:dyDescent="0.25">
      <c r="A211" s="230">
        <f t="shared" si="40"/>
        <v>45089</v>
      </c>
      <c r="B211" s="489">
        <v>1658.71</v>
      </c>
      <c r="C211" s="489"/>
      <c r="D211" s="489">
        <v>3906.18</v>
      </c>
      <c r="E211" s="489"/>
      <c r="F211" s="489"/>
      <c r="G211" s="491">
        <v>277</v>
      </c>
      <c r="H211" s="491">
        <v>145.69999999999999</v>
      </c>
      <c r="I211" s="491">
        <v>140</v>
      </c>
      <c r="J211" s="493">
        <v>4</v>
      </c>
      <c r="K211" s="493"/>
      <c r="L211" s="493"/>
      <c r="M211" s="494"/>
      <c r="N211" s="209">
        <f t="shared" si="36"/>
        <v>6127.5899999999992</v>
      </c>
      <c r="O211" s="489">
        <v>4.5999999999999996</v>
      </c>
      <c r="P211" s="489">
        <v>0</v>
      </c>
      <c r="Q211" s="209">
        <f t="shared" si="37"/>
        <v>6132.19</v>
      </c>
      <c r="R211" s="212"/>
      <c r="S211" s="212"/>
      <c r="T211" s="212"/>
      <c r="U211" s="213">
        <f t="shared" si="38"/>
        <v>45089</v>
      </c>
      <c r="V211" s="36"/>
      <c r="W211" s="497"/>
      <c r="X211" s="496"/>
      <c r="Y211" s="499"/>
      <c r="Z211" s="496"/>
      <c r="AA211" s="497"/>
      <c r="AB211" s="37"/>
      <c r="AC211" s="497"/>
      <c r="AD211" s="37"/>
      <c r="AE211" s="497"/>
      <c r="AF211" s="496"/>
      <c r="AG211" s="497"/>
      <c r="AH211" s="497"/>
      <c r="AI211" s="497"/>
      <c r="AJ211" s="36"/>
      <c r="AK211" s="497"/>
      <c r="AL211" s="37" t="s">
        <v>1414</v>
      </c>
      <c r="AM211" s="497">
        <v>392.92</v>
      </c>
      <c r="AN211" s="37"/>
      <c r="AO211" s="497"/>
      <c r="AP211" s="36" t="s">
        <v>1415</v>
      </c>
      <c r="AQ211" s="497">
        <v>432</v>
      </c>
      <c r="AR211" s="498"/>
      <c r="AS211" s="497"/>
      <c r="AT211" s="187">
        <f t="shared" si="39"/>
        <v>824.92000000000007</v>
      </c>
    </row>
    <row r="212" spans="1:46" x14ac:dyDescent="0.25">
      <c r="A212" s="230">
        <f t="shared" si="40"/>
        <v>45090</v>
      </c>
      <c r="B212" s="489">
        <v>737.2</v>
      </c>
      <c r="C212" s="489"/>
      <c r="D212" s="489">
        <v>1319.38</v>
      </c>
      <c r="E212" s="489"/>
      <c r="F212" s="489"/>
      <c r="G212" s="491">
        <v>109</v>
      </c>
      <c r="H212" s="491">
        <v>82.4</v>
      </c>
      <c r="I212" s="491">
        <v>110</v>
      </c>
      <c r="J212" s="493">
        <v>3</v>
      </c>
      <c r="K212" s="493"/>
      <c r="L212" s="493"/>
      <c r="M212" s="494"/>
      <c r="N212" s="209">
        <f t="shared" si="36"/>
        <v>2357.98</v>
      </c>
      <c r="O212" s="489"/>
      <c r="P212" s="489">
        <v>0</v>
      </c>
      <c r="Q212" s="209">
        <f t="shared" si="37"/>
        <v>2357.98</v>
      </c>
      <c r="R212" s="212"/>
      <c r="S212" s="212"/>
      <c r="T212" s="212"/>
      <c r="U212" s="213">
        <f t="shared" si="38"/>
        <v>45090</v>
      </c>
      <c r="V212" s="36"/>
      <c r="W212" s="497"/>
      <c r="X212" s="496"/>
      <c r="Y212" s="499"/>
      <c r="Z212" s="496"/>
      <c r="AA212" s="497"/>
      <c r="AB212" s="37"/>
      <c r="AC212" s="497"/>
      <c r="AD212" s="37"/>
      <c r="AE212" s="497"/>
      <c r="AF212" s="36"/>
      <c r="AG212" s="497"/>
      <c r="AH212" s="497"/>
      <c r="AI212" s="497"/>
      <c r="AJ212" s="36" t="s">
        <v>1416</v>
      </c>
      <c r="AK212" s="497">
        <v>189.63</v>
      </c>
      <c r="AL212" s="37" t="s">
        <v>1417</v>
      </c>
      <c r="AM212" s="497">
        <v>329</v>
      </c>
      <c r="AN212" s="37"/>
      <c r="AO212" s="497"/>
      <c r="AP212" s="36" t="s">
        <v>1415</v>
      </c>
      <c r="AQ212" s="497">
        <v>91.16</v>
      </c>
      <c r="AR212" s="498"/>
      <c r="AS212" s="497"/>
      <c r="AT212" s="187">
        <f t="shared" si="39"/>
        <v>609.79</v>
      </c>
    </row>
    <row r="213" spans="1:46" x14ac:dyDescent="0.25">
      <c r="A213" s="230">
        <f t="shared" si="40"/>
        <v>45091</v>
      </c>
      <c r="B213" s="489">
        <v>861.82</v>
      </c>
      <c r="C213" s="489"/>
      <c r="D213" s="489">
        <v>2957.58</v>
      </c>
      <c r="E213" s="489"/>
      <c r="F213" s="489"/>
      <c r="G213" s="491">
        <v>404</v>
      </c>
      <c r="H213" s="491">
        <v>1144.3499999999999</v>
      </c>
      <c r="I213" s="491">
        <v>200</v>
      </c>
      <c r="J213" s="493">
        <v>5</v>
      </c>
      <c r="K213" s="493"/>
      <c r="L213" s="493"/>
      <c r="M213" s="494"/>
      <c r="N213" s="209">
        <f t="shared" si="36"/>
        <v>5567.75</v>
      </c>
      <c r="O213" s="489">
        <v>4</v>
      </c>
      <c r="P213" s="489">
        <v>0</v>
      </c>
      <c r="Q213" s="209">
        <f t="shared" si="37"/>
        <v>5571.75</v>
      </c>
      <c r="R213" s="212"/>
      <c r="S213" s="212"/>
      <c r="T213" s="212"/>
      <c r="U213" s="213">
        <f t="shared" si="38"/>
        <v>45091</v>
      </c>
      <c r="V213" s="36"/>
      <c r="W213" s="497"/>
      <c r="X213" s="496"/>
      <c r="Y213" s="499"/>
      <c r="Z213" s="496"/>
      <c r="AA213" s="497"/>
      <c r="AB213" s="37"/>
      <c r="AC213" s="497"/>
      <c r="AD213" s="37"/>
      <c r="AE213" s="497"/>
      <c r="AF213" s="36"/>
      <c r="AG213" s="497"/>
      <c r="AH213" s="497"/>
      <c r="AI213" s="497"/>
      <c r="AJ213" s="36"/>
      <c r="AK213" s="497"/>
      <c r="AL213" s="37"/>
      <c r="AM213" s="497"/>
      <c r="AN213" s="37"/>
      <c r="AO213" s="497"/>
      <c r="AP213" s="496"/>
      <c r="AQ213" s="497"/>
      <c r="AR213" s="498"/>
      <c r="AS213" s="497"/>
      <c r="AT213" s="187">
        <f t="shared" si="39"/>
        <v>0</v>
      </c>
    </row>
    <row r="214" spans="1:46" x14ac:dyDescent="0.25">
      <c r="A214" s="230">
        <f t="shared" si="40"/>
        <v>45092</v>
      </c>
      <c r="B214" s="489">
        <v>1092.31</v>
      </c>
      <c r="C214" s="489"/>
      <c r="D214" s="489">
        <v>2651.38</v>
      </c>
      <c r="E214" s="489"/>
      <c r="F214" s="489"/>
      <c r="G214" s="491">
        <v>393</v>
      </c>
      <c r="H214" s="491">
        <v>200.4</v>
      </c>
      <c r="I214" s="491">
        <v>150</v>
      </c>
      <c r="J214" s="493">
        <v>2</v>
      </c>
      <c r="K214" s="493"/>
      <c r="L214" s="493"/>
      <c r="M214" s="494"/>
      <c r="N214" s="209">
        <f t="shared" si="36"/>
        <v>4487.09</v>
      </c>
      <c r="O214" s="489">
        <v>2.2999999999999998</v>
      </c>
      <c r="P214" s="489">
        <v>0</v>
      </c>
      <c r="Q214" s="209">
        <f t="shared" si="37"/>
        <v>4489.3900000000003</v>
      </c>
      <c r="R214" s="212"/>
      <c r="S214" s="212"/>
      <c r="T214" s="212"/>
      <c r="U214" s="213">
        <f t="shared" si="38"/>
        <v>45092</v>
      </c>
      <c r="V214" s="36"/>
      <c r="W214" s="497"/>
      <c r="X214" s="496"/>
      <c r="Y214" s="499"/>
      <c r="Z214" s="496"/>
      <c r="AA214" s="497"/>
      <c r="AB214" s="37"/>
      <c r="AC214" s="497"/>
      <c r="AD214" s="37"/>
      <c r="AE214" s="497"/>
      <c r="AF214" s="36"/>
      <c r="AG214" s="497"/>
      <c r="AH214" s="497"/>
      <c r="AI214" s="497"/>
      <c r="AJ214" s="36"/>
      <c r="AK214" s="497"/>
      <c r="AL214" s="37"/>
      <c r="AM214" s="497"/>
      <c r="AN214" s="37"/>
      <c r="AO214" s="497"/>
      <c r="AP214" s="37" t="s">
        <v>1178</v>
      </c>
      <c r="AQ214" s="500">
        <v>92.73</v>
      </c>
      <c r="AR214" s="498"/>
      <c r="AS214" s="497"/>
      <c r="AT214" s="187">
        <f t="shared" si="39"/>
        <v>92.73</v>
      </c>
    </row>
    <row r="215" spans="1:46" x14ac:dyDescent="0.25">
      <c r="A215" s="230">
        <f t="shared" si="40"/>
        <v>45093</v>
      </c>
      <c r="B215" s="489">
        <v>1790.83</v>
      </c>
      <c r="C215" s="489"/>
      <c r="D215" s="489">
        <v>3072.3</v>
      </c>
      <c r="E215" s="489"/>
      <c r="F215" s="489"/>
      <c r="G215" s="491">
        <v>217</v>
      </c>
      <c r="H215" s="491">
        <v>173.15</v>
      </c>
      <c r="I215" s="491">
        <v>100</v>
      </c>
      <c r="J215" s="493">
        <v>3</v>
      </c>
      <c r="K215" s="493"/>
      <c r="L215" s="493"/>
      <c r="M215" s="494"/>
      <c r="N215" s="209">
        <f t="shared" si="36"/>
        <v>5353.28</v>
      </c>
      <c r="O215" s="489">
        <v>2.2999999999999998</v>
      </c>
      <c r="P215" s="489">
        <v>0</v>
      </c>
      <c r="Q215" s="209">
        <f t="shared" si="37"/>
        <v>5355.58</v>
      </c>
      <c r="R215" s="212"/>
      <c r="S215" s="212"/>
      <c r="T215" s="212"/>
      <c r="U215" s="213">
        <f t="shared" si="38"/>
        <v>45093</v>
      </c>
      <c r="V215" s="36"/>
      <c r="W215" s="497"/>
      <c r="X215" s="496"/>
      <c r="Y215" s="499"/>
      <c r="Z215" s="496"/>
      <c r="AA215" s="497"/>
      <c r="AB215" s="37"/>
      <c r="AC215" s="497"/>
      <c r="AD215" s="37"/>
      <c r="AE215" s="497"/>
      <c r="AF215" s="36"/>
      <c r="AG215" s="497"/>
      <c r="AH215" s="497"/>
      <c r="AI215" s="497"/>
      <c r="AJ215" s="36"/>
      <c r="AK215" s="497"/>
      <c r="AL215" s="37"/>
      <c r="AM215" s="497"/>
      <c r="AN215" s="37"/>
      <c r="AO215" s="497"/>
      <c r="AP215" s="496"/>
      <c r="AQ215" s="497"/>
      <c r="AR215" s="498"/>
      <c r="AS215" s="497"/>
      <c r="AT215" s="187">
        <f t="shared" si="39"/>
        <v>0</v>
      </c>
    </row>
    <row r="216" spans="1:46" x14ac:dyDescent="0.25">
      <c r="A216" s="230">
        <f t="shared" si="40"/>
        <v>45094</v>
      </c>
      <c r="B216" s="489">
        <v>557.72</v>
      </c>
      <c r="C216" s="489"/>
      <c r="D216" s="489">
        <v>1449.2</v>
      </c>
      <c r="E216" s="489"/>
      <c r="F216" s="489"/>
      <c r="G216" s="491">
        <v>76</v>
      </c>
      <c r="H216" s="491">
        <v>64.099999999999994</v>
      </c>
      <c r="I216" s="491">
        <v>100</v>
      </c>
      <c r="J216" s="493">
        <v>1</v>
      </c>
      <c r="K216" s="493"/>
      <c r="L216" s="493"/>
      <c r="M216" s="494"/>
      <c r="N216" s="209">
        <f t="shared" si="36"/>
        <v>2247.02</v>
      </c>
      <c r="O216" s="489">
        <v>2.2999999999999998</v>
      </c>
      <c r="P216" s="489">
        <v>0</v>
      </c>
      <c r="Q216" s="209">
        <f t="shared" si="37"/>
        <v>2249.3200000000002</v>
      </c>
      <c r="R216" s="212"/>
      <c r="S216" s="212"/>
      <c r="T216" s="212"/>
      <c r="U216" s="213">
        <f t="shared" si="38"/>
        <v>45094</v>
      </c>
      <c r="V216" s="36"/>
      <c r="W216" s="497"/>
      <c r="X216" s="496"/>
      <c r="Y216" s="499"/>
      <c r="Z216" s="496"/>
      <c r="AA216" s="497"/>
      <c r="AB216" s="37"/>
      <c r="AC216" s="497"/>
      <c r="AD216" s="37"/>
      <c r="AE216" s="497"/>
      <c r="AF216" s="36"/>
      <c r="AG216" s="497"/>
      <c r="AH216" s="497"/>
      <c r="AI216" s="497"/>
      <c r="AJ216" s="36"/>
      <c r="AK216" s="497"/>
      <c r="AL216" s="37"/>
      <c r="AM216" s="497"/>
      <c r="AN216" s="37"/>
      <c r="AO216" s="497"/>
      <c r="AP216" s="496"/>
      <c r="AQ216" s="497"/>
      <c r="AR216" s="498"/>
      <c r="AS216" s="497"/>
      <c r="AT216" s="187">
        <f t="shared" si="39"/>
        <v>0</v>
      </c>
    </row>
    <row r="217" spans="1:46" x14ac:dyDescent="0.25">
      <c r="A217" s="230">
        <f t="shared" si="40"/>
        <v>45095</v>
      </c>
      <c r="B217" s="489">
        <v>1014.4</v>
      </c>
      <c r="C217" s="489"/>
      <c r="D217" s="489">
        <v>2971.4</v>
      </c>
      <c r="E217" s="489"/>
      <c r="F217" s="489"/>
      <c r="G217" s="491">
        <v>505</v>
      </c>
      <c r="H217" s="491">
        <v>292.55</v>
      </c>
      <c r="I217" s="491">
        <v>170</v>
      </c>
      <c r="J217" s="493">
        <v>4</v>
      </c>
      <c r="K217" s="493"/>
      <c r="L217" s="493"/>
      <c r="M217" s="494"/>
      <c r="N217" s="209">
        <f t="shared" si="36"/>
        <v>4953.3500000000004</v>
      </c>
      <c r="O217" s="489">
        <v>2.2999999999999998</v>
      </c>
      <c r="P217" s="489">
        <v>0</v>
      </c>
      <c r="Q217" s="209">
        <f t="shared" si="37"/>
        <v>4955.6500000000005</v>
      </c>
      <c r="R217" s="212"/>
      <c r="S217" s="212"/>
      <c r="T217" s="212"/>
      <c r="U217" s="213">
        <f t="shared" si="38"/>
        <v>45095</v>
      </c>
      <c r="V217" s="36"/>
      <c r="W217" s="497"/>
      <c r="X217" s="496"/>
      <c r="Y217" s="499"/>
      <c r="Z217" s="496"/>
      <c r="AA217" s="497"/>
      <c r="AB217" s="37"/>
      <c r="AC217" s="497"/>
      <c r="AD217" s="37"/>
      <c r="AE217" s="497"/>
      <c r="AF217" s="36"/>
      <c r="AG217" s="497"/>
      <c r="AH217" s="497"/>
      <c r="AI217" s="497"/>
      <c r="AJ217" s="36"/>
      <c r="AK217" s="497"/>
      <c r="AL217" s="37"/>
      <c r="AM217" s="497"/>
      <c r="AN217" s="37"/>
      <c r="AO217" s="497"/>
      <c r="AP217" s="496"/>
      <c r="AQ217" s="497"/>
      <c r="AR217" s="498"/>
      <c r="AS217" s="497"/>
      <c r="AT217" s="187">
        <f t="shared" si="39"/>
        <v>0</v>
      </c>
    </row>
    <row r="218" spans="1:46" x14ac:dyDescent="0.25">
      <c r="A218" s="230">
        <f t="shared" si="40"/>
        <v>45096</v>
      </c>
      <c r="B218" s="489">
        <v>1956.03</v>
      </c>
      <c r="C218" s="489"/>
      <c r="D218" s="489">
        <v>3007.16</v>
      </c>
      <c r="E218" s="489"/>
      <c r="F218" s="489"/>
      <c r="G218" s="491">
        <v>333</v>
      </c>
      <c r="H218" s="491">
        <v>66.3</v>
      </c>
      <c r="I218" s="491"/>
      <c r="J218" s="493"/>
      <c r="K218" s="493"/>
      <c r="L218" s="493"/>
      <c r="M218" s="494"/>
      <c r="N218" s="209">
        <f t="shared" si="36"/>
        <v>5362.49</v>
      </c>
      <c r="O218" s="489">
        <v>3.3</v>
      </c>
      <c r="P218" s="489">
        <v>0</v>
      </c>
      <c r="Q218" s="209">
        <f t="shared" si="37"/>
        <v>5365.79</v>
      </c>
      <c r="R218" s="212"/>
      <c r="S218" s="212"/>
      <c r="T218" s="212"/>
      <c r="U218" s="213">
        <f t="shared" si="38"/>
        <v>45096</v>
      </c>
      <c r="V218" s="36"/>
      <c r="W218" s="497"/>
      <c r="X218" s="496"/>
      <c r="Y218" s="499"/>
      <c r="Z218" s="496"/>
      <c r="AA218" s="497"/>
      <c r="AB218" s="37"/>
      <c r="AC218" s="497"/>
      <c r="AD218" s="37"/>
      <c r="AE218" s="497"/>
      <c r="AF218" s="36"/>
      <c r="AG218" s="497"/>
      <c r="AH218" s="497"/>
      <c r="AI218" s="497"/>
      <c r="AJ218" s="36"/>
      <c r="AK218" s="497"/>
      <c r="AL218" s="37"/>
      <c r="AM218" s="497"/>
      <c r="AN218" s="37"/>
      <c r="AO218" s="497"/>
      <c r="AP218" s="496"/>
      <c r="AQ218" s="497"/>
      <c r="AR218" s="498"/>
      <c r="AS218" s="497"/>
      <c r="AT218" s="187">
        <f t="shared" si="39"/>
        <v>0</v>
      </c>
    </row>
    <row r="219" spans="1:46" x14ac:dyDescent="0.25">
      <c r="A219" s="230">
        <f t="shared" si="40"/>
        <v>45097</v>
      </c>
      <c r="B219" s="489">
        <v>716.53</v>
      </c>
      <c r="C219" s="489"/>
      <c r="D219" s="489">
        <v>1131.69</v>
      </c>
      <c r="E219" s="489"/>
      <c r="F219" s="489"/>
      <c r="G219" s="491">
        <v>190</v>
      </c>
      <c r="H219" s="491">
        <v>135.19999999999999</v>
      </c>
      <c r="I219" s="491">
        <v>50</v>
      </c>
      <c r="J219" s="493">
        <v>1</v>
      </c>
      <c r="K219" s="493"/>
      <c r="L219" s="493"/>
      <c r="M219" s="494"/>
      <c r="N219" s="209">
        <f t="shared" si="36"/>
        <v>2223.42</v>
      </c>
      <c r="O219" s="489">
        <v>2.2999999999999998</v>
      </c>
      <c r="P219" s="489">
        <v>0</v>
      </c>
      <c r="Q219" s="209">
        <f t="shared" si="37"/>
        <v>2225.7200000000003</v>
      </c>
      <c r="R219" s="212"/>
      <c r="S219" s="212"/>
      <c r="T219" s="212"/>
      <c r="U219" s="213">
        <f t="shared" si="38"/>
        <v>45097</v>
      </c>
      <c r="V219" s="36"/>
      <c r="W219" s="497"/>
      <c r="X219" s="498"/>
      <c r="Y219" s="499"/>
      <c r="Z219" s="496"/>
      <c r="AA219" s="497"/>
      <c r="AB219" s="37"/>
      <c r="AC219" s="497"/>
      <c r="AD219" s="37"/>
      <c r="AE219" s="497"/>
      <c r="AF219" s="36"/>
      <c r="AG219" s="497"/>
      <c r="AH219" s="497"/>
      <c r="AI219" s="497"/>
      <c r="AJ219" s="36"/>
      <c r="AK219" s="497"/>
      <c r="AL219" s="37"/>
      <c r="AM219" s="497"/>
      <c r="AN219" s="37"/>
      <c r="AO219" s="497"/>
      <c r="AP219" s="37"/>
      <c r="AQ219" s="497"/>
      <c r="AR219" s="498"/>
      <c r="AS219" s="497"/>
      <c r="AT219" s="187">
        <f t="shared" si="39"/>
        <v>0</v>
      </c>
    </row>
    <row r="220" spans="1:46" x14ac:dyDescent="0.25">
      <c r="A220" s="230">
        <f t="shared" si="40"/>
        <v>45098</v>
      </c>
      <c r="B220" s="489">
        <v>1056.3900000000001</v>
      </c>
      <c r="C220" s="489"/>
      <c r="D220" s="489">
        <v>3002.1</v>
      </c>
      <c r="E220" s="489"/>
      <c r="F220" s="489"/>
      <c r="G220" s="491">
        <v>378</v>
      </c>
      <c r="H220" s="491">
        <v>146.80000000000001</v>
      </c>
      <c r="I220" s="491">
        <v>380</v>
      </c>
      <c r="J220" s="493">
        <v>6</v>
      </c>
      <c r="K220" s="493"/>
      <c r="L220" s="493"/>
      <c r="M220" s="494"/>
      <c r="N220" s="209">
        <f t="shared" si="36"/>
        <v>4963.29</v>
      </c>
      <c r="O220" s="489">
        <v>4</v>
      </c>
      <c r="P220" s="489">
        <v>0</v>
      </c>
      <c r="Q220" s="209">
        <f t="shared" si="37"/>
        <v>4967.29</v>
      </c>
      <c r="R220" s="212"/>
      <c r="S220" s="212"/>
      <c r="T220" s="212"/>
      <c r="U220" s="213">
        <f t="shared" si="38"/>
        <v>45098</v>
      </c>
      <c r="V220" s="36"/>
      <c r="W220" s="497"/>
      <c r="X220" s="496"/>
      <c r="Y220" s="499"/>
      <c r="Z220" s="496"/>
      <c r="AA220" s="497"/>
      <c r="AB220" s="37"/>
      <c r="AC220" s="497"/>
      <c r="AD220" s="37"/>
      <c r="AE220" s="497"/>
      <c r="AF220" s="36"/>
      <c r="AG220" s="497"/>
      <c r="AH220" s="497"/>
      <c r="AI220" s="497"/>
      <c r="AJ220" s="36"/>
      <c r="AK220" s="497"/>
      <c r="AL220" s="37"/>
      <c r="AM220" s="497"/>
      <c r="AN220" s="37"/>
      <c r="AO220" s="497"/>
      <c r="AP220" s="496"/>
      <c r="AQ220" s="497"/>
      <c r="AR220" s="498"/>
      <c r="AS220" s="497"/>
      <c r="AT220" s="187">
        <f t="shared" si="39"/>
        <v>0</v>
      </c>
    </row>
    <row r="221" spans="1:46" x14ac:dyDescent="0.25">
      <c r="A221" s="230">
        <f t="shared" si="40"/>
        <v>45099</v>
      </c>
      <c r="B221" s="489">
        <v>834.32</v>
      </c>
      <c r="C221" s="489"/>
      <c r="D221" s="489">
        <v>3017.28</v>
      </c>
      <c r="E221" s="489"/>
      <c r="F221" s="489"/>
      <c r="G221" s="491">
        <v>325</v>
      </c>
      <c r="H221" s="491">
        <v>373.05</v>
      </c>
      <c r="I221" s="491">
        <v>290</v>
      </c>
      <c r="J221" s="493">
        <v>7</v>
      </c>
      <c r="K221" s="493"/>
      <c r="L221" s="493"/>
      <c r="M221" s="494"/>
      <c r="N221" s="209">
        <f t="shared" si="36"/>
        <v>4839.6500000000005</v>
      </c>
      <c r="O221" s="489">
        <v>2.2999999999999998</v>
      </c>
      <c r="P221" s="489">
        <v>0</v>
      </c>
      <c r="Q221" s="209">
        <f t="shared" si="37"/>
        <v>4841.9500000000007</v>
      </c>
      <c r="R221" s="212"/>
      <c r="S221" s="212"/>
      <c r="T221" s="212"/>
      <c r="U221" s="213">
        <f t="shared" si="38"/>
        <v>45099</v>
      </c>
      <c r="V221" s="36"/>
      <c r="W221" s="497"/>
      <c r="X221" s="496"/>
      <c r="Y221" s="499"/>
      <c r="Z221" s="496"/>
      <c r="AA221" s="497"/>
      <c r="AB221" s="37"/>
      <c r="AC221" s="497"/>
      <c r="AD221" s="37"/>
      <c r="AE221" s="497"/>
      <c r="AF221" s="36"/>
      <c r="AG221" s="497"/>
      <c r="AH221" s="497"/>
      <c r="AI221" s="497"/>
      <c r="AJ221" s="36"/>
      <c r="AK221" s="497"/>
      <c r="AL221" s="37"/>
      <c r="AM221" s="497"/>
      <c r="AN221" s="37"/>
      <c r="AO221" s="497"/>
      <c r="AP221" s="508"/>
      <c r="AQ221" s="511"/>
      <c r="AR221" s="36"/>
      <c r="AS221" s="497"/>
      <c r="AT221" s="187">
        <f t="shared" si="39"/>
        <v>0</v>
      </c>
    </row>
    <row r="222" spans="1:46" x14ac:dyDescent="0.25">
      <c r="A222" s="230">
        <f t="shared" si="40"/>
        <v>45100</v>
      </c>
      <c r="B222" s="489">
        <v>1335.52</v>
      </c>
      <c r="C222" s="489"/>
      <c r="D222" s="489">
        <v>2436.14</v>
      </c>
      <c r="E222" s="489"/>
      <c r="F222" s="489"/>
      <c r="G222" s="491">
        <v>267</v>
      </c>
      <c r="H222" s="491">
        <v>92.7</v>
      </c>
      <c r="I222" s="491">
        <v>310</v>
      </c>
      <c r="J222" s="493">
        <v>5</v>
      </c>
      <c r="K222" s="493"/>
      <c r="L222" s="493"/>
      <c r="M222" s="494"/>
      <c r="N222" s="209">
        <f t="shared" si="36"/>
        <v>4441.3599999999997</v>
      </c>
      <c r="O222" s="489">
        <v>2.2999999999999998</v>
      </c>
      <c r="P222" s="489">
        <v>0</v>
      </c>
      <c r="Q222" s="209">
        <f t="shared" si="37"/>
        <v>4443.66</v>
      </c>
      <c r="R222" s="212"/>
      <c r="S222" s="212"/>
      <c r="T222" s="212"/>
      <c r="U222" s="213">
        <f t="shared" si="38"/>
        <v>45100</v>
      </c>
      <c r="V222" s="36"/>
      <c r="W222" s="497"/>
      <c r="X222" s="496"/>
      <c r="Y222" s="499"/>
      <c r="Z222" s="496"/>
      <c r="AA222" s="497"/>
      <c r="AB222" s="37"/>
      <c r="AC222" s="497"/>
      <c r="AD222" s="37"/>
      <c r="AE222" s="497"/>
      <c r="AF222" s="36"/>
      <c r="AG222" s="497"/>
      <c r="AH222" s="497"/>
      <c r="AI222" s="497"/>
      <c r="AJ222" s="36"/>
      <c r="AK222" s="497"/>
      <c r="AL222" s="37"/>
      <c r="AM222" s="497"/>
      <c r="AN222" s="37"/>
      <c r="AO222" s="497"/>
      <c r="AP222" s="496"/>
      <c r="AQ222" s="497"/>
      <c r="AR222" s="498"/>
      <c r="AS222" s="497"/>
      <c r="AT222" s="187">
        <f t="shared" si="39"/>
        <v>0</v>
      </c>
    </row>
    <row r="223" spans="1:46" x14ac:dyDescent="0.25">
      <c r="A223" s="230">
        <f t="shared" si="40"/>
        <v>45101</v>
      </c>
      <c r="B223" s="489">
        <v>736.45</v>
      </c>
      <c r="C223" s="489"/>
      <c r="D223" s="489">
        <v>2608.9699999999998</v>
      </c>
      <c r="E223" s="489"/>
      <c r="F223" s="489"/>
      <c r="G223" s="491">
        <v>512</v>
      </c>
      <c r="H223" s="491">
        <v>254.1</v>
      </c>
      <c r="I223" s="491">
        <v>230</v>
      </c>
      <c r="J223" s="493">
        <v>4</v>
      </c>
      <c r="K223" s="493"/>
      <c r="L223" s="493"/>
      <c r="M223" s="494"/>
      <c r="N223" s="209">
        <f t="shared" si="36"/>
        <v>4341.5200000000004</v>
      </c>
      <c r="O223" s="489">
        <v>2.2999999999999998</v>
      </c>
      <c r="P223" s="489">
        <v>0</v>
      </c>
      <c r="Q223" s="209">
        <f t="shared" si="37"/>
        <v>4343.8200000000006</v>
      </c>
      <c r="R223" s="212"/>
      <c r="S223" s="212"/>
      <c r="T223" s="212"/>
      <c r="U223" s="213">
        <f t="shared" si="38"/>
        <v>45101</v>
      </c>
      <c r="V223" s="36"/>
      <c r="W223" s="497"/>
      <c r="X223" s="496"/>
      <c r="Y223" s="499"/>
      <c r="Z223" s="496"/>
      <c r="AA223" s="497"/>
      <c r="AB223" s="37"/>
      <c r="AC223" s="497"/>
      <c r="AD223" s="37"/>
      <c r="AE223" s="497"/>
      <c r="AF223" s="36"/>
      <c r="AG223" s="497"/>
      <c r="AH223" s="497"/>
      <c r="AI223" s="497"/>
      <c r="AJ223" s="36"/>
      <c r="AK223" s="497"/>
      <c r="AL223" s="37"/>
      <c r="AM223" s="497"/>
      <c r="AN223" s="37"/>
      <c r="AO223" s="497"/>
      <c r="AP223" s="496"/>
      <c r="AQ223" s="497"/>
      <c r="AR223" s="498"/>
      <c r="AS223" s="497"/>
      <c r="AT223" s="187">
        <f t="shared" si="39"/>
        <v>0</v>
      </c>
    </row>
    <row r="224" spans="1:46" x14ac:dyDescent="0.25">
      <c r="A224" s="230">
        <f t="shared" si="40"/>
        <v>45102</v>
      </c>
      <c r="B224" s="489">
        <v>1763.17</v>
      </c>
      <c r="C224" s="489"/>
      <c r="D224" s="489">
        <v>3711.26</v>
      </c>
      <c r="E224" s="489"/>
      <c r="F224" s="489"/>
      <c r="G224" s="491">
        <v>339</v>
      </c>
      <c r="H224" s="491">
        <v>58.5</v>
      </c>
      <c r="I224" s="491">
        <v>180</v>
      </c>
      <c r="J224" s="493">
        <v>4</v>
      </c>
      <c r="K224" s="493"/>
      <c r="L224" s="493"/>
      <c r="M224" s="494"/>
      <c r="N224" s="209">
        <f t="shared" si="36"/>
        <v>6051.93</v>
      </c>
      <c r="O224" s="489"/>
      <c r="P224" s="489">
        <v>0</v>
      </c>
      <c r="Q224" s="209">
        <f t="shared" si="37"/>
        <v>6051.93</v>
      </c>
      <c r="R224" s="212"/>
      <c r="S224" s="212"/>
      <c r="T224" s="212"/>
      <c r="U224" s="213">
        <f t="shared" si="38"/>
        <v>45102</v>
      </c>
      <c r="V224" s="36"/>
      <c r="W224" s="497"/>
      <c r="X224" s="496"/>
      <c r="Y224" s="499"/>
      <c r="Z224" s="496"/>
      <c r="AA224" s="497"/>
      <c r="AB224" s="37"/>
      <c r="AC224" s="497"/>
      <c r="AD224" s="37"/>
      <c r="AE224" s="497"/>
      <c r="AF224" s="36"/>
      <c r="AG224" s="497"/>
      <c r="AH224" s="497"/>
      <c r="AI224" s="497"/>
      <c r="AJ224" s="36"/>
      <c r="AK224" s="497"/>
      <c r="AL224" s="37"/>
      <c r="AM224" s="497"/>
      <c r="AN224" s="37"/>
      <c r="AO224" s="497"/>
      <c r="AP224" s="496"/>
      <c r="AQ224" s="497"/>
      <c r="AR224" s="37"/>
      <c r="AS224" s="37"/>
      <c r="AT224" s="187">
        <f t="shared" si="39"/>
        <v>0</v>
      </c>
    </row>
    <row r="225" spans="1:46" x14ac:dyDescent="0.25">
      <c r="A225" s="230">
        <f t="shared" si="40"/>
        <v>45103</v>
      </c>
      <c r="B225" s="489">
        <v>1005.45</v>
      </c>
      <c r="C225" s="512"/>
      <c r="D225" s="489">
        <v>3180.81</v>
      </c>
      <c r="E225" s="489"/>
      <c r="F225" s="489"/>
      <c r="G225" s="491">
        <v>209</v>
      </c>
      <c r="H225" s="491">
        <v>143.69999999999999</v>
      </c>
      <c r="I225" s="491">
        <v>220</v>
      </c>
      <c r="J225" s="493">
        <v>4</v>
      </c>
      <c r="K225" s="493"/>
      <c r="L225" s="493"/>
      <c r="M225" s="494"/>
      <c r="N225" s="209">
        <f t="shared" si="36"/>
        <v>4758.96</v>
      </c>
      <c r="O225" s="489"/>
      <c r="P225" s="489">
        <v>0</v>
      </c>
      <c r="Q225" s="209">
        <f t="shared" si="37"/>
        <v>4758.96</v>
      </c>
      <c r="R225" s="212"/>
      <c r="S225" s="212"/>
      <c r="T225" s="212"/>
      <c r="U225" s="213">
        <f t="shared" si="38"/>
        <v>45103</v>
      </c>
      <c r="V225" s="36"/>
      <c r="W225" s="497"/>
      <c r="X225" s="496"/>
      <c r="Y225" s="499"/>
      <c r="Z225" s="496"/>
      <c r="AA225" s="497"/>
      <c r="AB225" s="37"/>
      <c r="AC225" s="497"/>
      <c r="AD225" s="37"/>
      <c r="AE225" s="497"/>
      <c r="AF225" s="36"/>
      <c r="AG225" s="497"/>
      <c r="AH225" s="497"/>
      <c r="AI225" s="497"/>
      <c r="AJ225" s="36"/>
      <c r="AK225" s="497"/>
      <c r="AL225" s="37"/>
      <c r="AM225" s="497"/>
      <c r="AN225" s="37"/>
      <c r="AO225" s="497"/>
      <c r="AP225" s="496"/>
      <c r="AQ225" s="497"/>
      <c r="AR225" s="498"/>
      <c r="AS225" s="497"/>
      <c r="AT225" s="187">
        <f t="shared" si="39"/>
        <v>0</v>
      </c>
    </row>
    <row r="226" spans="1:46" x14ac:dyDescent="0.25">
      <c r="A226" s="230">
        <f t="shared" si="40"/>
        <v>45104</v>
      </c>
      <c r="B226" s="489">
        <v>1093.07</v>
      </c>
      <c r="C226" s="489"/>
      <c r="D226" s="489">
        <v>1698.32</v>
      </c>
      <c r="E226" s="489"/>
      <c r="F226" s="489"/>
      <c r="G226" s="491">
        <v>141</v>
      </c>
      <c r="H226" s="491">
        <v>63.5</v>
      </c>
      <c r="I226" s="491">
        <v>90</v>
      </c>
      <c r="J226" s="493">
        <v>3</v>
      </c>
      <c r="K226" s="493"/>
      <c r="L226" s="493"/>
      <c r="M226" s="494"/>
      <c r="N226" s="209">
        <f t="shared" si="36"/>
        <v>3085.89</v>
      </c>
      <c r="O226" s="489"/>
      <c r="P226" s="489">
        <v>0</v>
      </c>
      <c r="Q226" s="209">
        <f t="shared" si="37"/>
        <v>3085.89</v>
      </c>
      <c r="R226" s="212"/>
      <c r="S226" s="212"/>
      <c r="T226" s="212"/>
      <c r="U226" s="213">
        <f t="shared" si="38"/>
        <v>45104</v>
      </c>
      <c r="V226" s="36"/>
      <c r="W226" s="497"/>
      <c r="X226" s="496"/>
      <c r="Y226" s="499"/>
      <c r="Z226" s="496"/>
      <c r="AA226" s="497"/>
      <c r="AB226" s="37"/>
      <c r="AC226" s="497"/>
      <c r="AD226" s="37"/>
      <c r="AE226" s="497"/>
      <c r="AF226" s="36"/>
      <c r="AG226" s="497"/>
      <c r="AH226" s="497"/>
      <c r="AI226" s="497"/>
      <c r="AJ226" s="36"/>
      <c r="AK226" s="497"/>
      <c r="AL226" s="37"/>
      <c r="AM226" s="497"/>
      <c r="AN226" s="37"/>
      <c r="AO226" s="497"/>
      <c r="AP226" s="496"/>
      <c r="AQ226" s="497"/>
      <c r="AR226" s="498"/>
      <c r="AS226" s="497"/>
      <c r="AT226" s="187">
        <f t="shared" si="39"/>
        <v>0</v>
      </c>
    </row>
    <row r="227" spans="1:46" x14ac:dyDescent="0.25">
      <c r="A227" s="230">
        <f t="shared" si="40"/>
        <v>45105</v>
      </c>
      <c r="B227" s="489">
        <v>974.15</v>
      </c>
      <c r="C227" s="489"/>
      <c r="D227" s="489">
        <v>1795.81</v>
      </c>
      <c r="E227" s="489"/>
      <c r="F227" s="489"/>
      <c r="G227" s="491">
        <v>198</v>
      </c>
      <c r="H227" s="491">
        <v>44.2</v>
      </c>
      <c r="I227" s="491">
        <v>80</v>
      </c>
      <c r="J227" s="493">
        <v>2</v>
      </c>
      <c r="K227" s="493"/>
      <c r="L227" s="493"/>
      <c r="M227" s="494"/>
      <c r="N227" s="209">
        <f t="shared" si="36"/>
        <v>3092.16</v>
      </c>
      <c r="O227" s="489"/>
      <c r="P227" s="489">
        <v>0</v>
      </c>
      <c r="Q227" s="209">
        <f t="shared" si="37"/>
        <v>3092.16</v>
      </c>
      <c r="R227" s="212"/>
      <c r="S227" s="212"/>
      <c r="T227" s="212"/>
      <c r="U227" s="213">
        <f t="shared" si="38"/>
        <v>45105</v>
      </c>
      <c r="V227" s="36"/>
      <c r="W227" s="497"/>
      <c r="X227" s="496"/>
      <c r="Y227" s="499"/>
      <c r="Z227" s="496"/>
      <c r="AA227" s="497"/>
      <c r="AB227" s="37"/>
      <c r="AC227" s="497"/>
      <c r="AD227" s="37"/>
      <c r="AE227" s="497"/>
      <c r="AF227" s="36"/>
      <c r="AG227" s="497"/>
      <c r="AH227" s="497"/>
      <c r="AI227" s="497"/>
      <c r="AJ227" s="36"/>
      <c r="AK227" s="497"/>
      <c r="AL227" s="37"/>
      <c r="AM227" s="497"/>
      <c r="AN227" s="37" t="s">
        <v>1418</v>
      </c>
      <c r="AO227" s="497">
        <v>0</v>
      </c>
      <c r="AP227" s="36"/>
      <c r="AQ227" s="497"/>
      <c r="AR227" s="498"/>
      <c r="AS227" s="497"/>
      <c r="AT227" s="187">
        <f t="shared" si="39"/>
        <v>0</v>
      </c>
    </row>
    <row r="228" spans="1:46" x14ac:dyDescent="0.25">
      <c r="A228" s="230">
        <f t="shared" si="40"/>
        <v>45106</v>
      </c>
      <c r="B228" s="489">
        <v>1639.49</v>
      </c>
      <c r="C228" s="489"/>
      <c r="D228" s="489">
        <v>3629.87</v>
      </c>
      <c r="E228" s="489"/>
      <c r="F228" s="489"/>
      <c r="G228" s="491">
        <v>132</v>
      </c>
      <c r="H228" s="491">
        <v>740.45</v>
      </c>
      <c r="I228" s="491">
        <v>100</v>
      </c>
      <c r="J228" s="493">
        <v>5</v>
      </c>
      <c r="K228" s="493"/>
      <c r="L228" s="493"/>
      <c r="M228" s="494"/>
      <c r="N228" s="209">
        <f t="shared" si="36"/>
        <v>6241.8099999999995</v>
      </c>
      <c r="O228" s="489">
        <v>4</v>
      </c>
      <c r="P228" s="489">
        <v>0</v>
      </c>
      <c r="Q228" s="209">
        <f t="shared" si="37"/>
        <v>6245.8099999999995</v>
      </c>
      <c r="R228" s="212"/>
      <c r="S228" s="212"/>
      <c r="T228" s="212"/>
      <c r="U228" s="213">
        <f t="shared" si="38"/>
        <v>45106</v>
      </c>
      <c r="V228" s="36"/>
      <c r="W228" s="497"/>
      <c r="X228" s="496"/>
      <c r="Y228" s="499"/>
      <c r="Z228" s="496"/>
      <c r="AA228" s="497"/>
      <c r="AB228" s="37"/>
      <c r="AC228" s="497"/>
      <c r="AD228" s="37"/>
      <c r="AE228" s="497"/>
      <c r="AF228" s="36"/>
      <c r="AG228" s="497"/>
      <c r="AH228" s="497"/>
      <c r="AI228" s="497"/>
      <c r="AJ228" s="36"/>
      <c r="AK228" s="497"/>
      <c r="AL228" s="37"/>
      <c r="AM228" s="497"/>
      <c r="AN228" s="37" t="s">
        <v>1419</v>
      </c>
      <c r="AO228" s="497">
        <v>424.32</v>
      </c>
      <c r="AP228" s="36"/>
      <c r="AQ228" s="497"/>
      <c r="AR228" s="498"/>
      <c r="AS228" s="497"/>
      <c r="AT228" s="187">
        <f t="shared" si="39"/>
        <v>424.32</v>
      </c>
    </row>
    <row r="229" spans="1:46" x14ac:dyDescent="0.25">
      <c r="A229" s="230">
        <f t="shared" si="40"/>
        <v>45107</v>
      </c>
      <c r="B229" s="489">
        <v>1696.06</v>
      </c>
      <c r="C229" s="489"/>
      <c r="D229" s="489">
        <v>3225.96</v>
      </c>
      <c r="E229" s="489"/>
      <c r="F229" s="489"/>
      <c r="G229" s="491">
        <v>394</v>
      </c>
      <c r="H229" s="491">
        <v>145.5</v>
      </c>
      <c r="I229" s="491">
        <v>60</v>
      </c>
      <c r="J229" s="493">
        <v>2</v>
      </c>
      <c r="K229" s="493"/>
      <c r="L229" s="493"/>
      <c r="M229" s="494"/>
      <c r="N229" s="209">
        <f t="shared" si="36"/>
        <v>5521.52</v>
      </c>
      <c r="O229" s="489">
        <v>7.2</v>
      </c>
      <c r="P229" s="489">
        <v>0</v>
      </c>
      <c r="Q229" s="209">
        <f t="shared" si="37"/>
        <v>5528.72</v>
      </c>
      <c r="R229" s="212"/>
      <c r="S229" s="212"/>
      <c r="T229" s="212"/>
      <c r="U229" s="213">
        <f t="shared" si="38"/>
        <v>45107</v>
      </c>
      <c r="V229" s="36"/>
      <c r="W229" s="497"/>
      <c r="X229" s="498"/>
      <c r="Y229" s="499"/>
      <c r="Z229" s="496"/>
      <c r="AA229" s="497"/>
      <c r="AB229" s="37"/>
      <c r="AC229" s="497"/>
      <c r="AD229" s="37"/>
      <c r="AE229" s="497"/>
      <c r="AF229" s="36"/>
      <c r="AG229" s="497"/>
      <c r="AH229" s="497"/>
      <c r="AI229" s="497"/>
      <c r="AJ229" s="36"/>
      <c r="AK229" s="497"/>
      <c r="AL229" s="37"/>
      <c r="AM229" s="497"/>
      <c r="AN229" s="37" t="s">
        <v>462</v>
      </c>
      <c r="AO229" s="497">
        <v>1914.08</v>
      </c>
      <c r="AP229" s="37"/>
      <c r="AQ229" s="497"/>
      <c r="AR229" s="498"/>
      <c r="AS229" s="497"/>
      <c r="AT229" s="187">
        <f t="shared" si="39"/>
        <v>1914.08</v>
      </c>
    </row>
    <row r="230" spans="1:46" x14ac:dyDescent="0.25">
      <c r="A230" s="230"/>
      <c r="B230" s="489"/>
      <c r="C230" s="489"/>
      <c r="D230" s="489"/>
      <c r="E230" s="489"/>
      <c r="F230" s="489"/>
      <c r="G230" s="491"/>
      <c r="H230" s="491"/>
      <c r="I230" s="491"/>
      <c r="J230" s="493"/>
      <c r="K230" s="493"/>
      <c r="L230" s="493"/>
      <c r="M230" s="494"/>
      <c r="N230" s="209"/>
      <c r="O230" s="489"/>
      <c r="P230" s="489"/>
      <c r="Q230" s="209"/>
      <c r="R230" s="212"/>
      <c r="S230" s="212"/>
      <c r="T230" s="212"/>
      <c r="U230" s="213"/>
      <c r="V230" s="36"/>
      <c r="W230" s="497"/>
      <c r="X230" s="496"/>
      <c r="Y230" s="499"/>
      <c r="Z230" s="496"/>
      <c r="AA230" s="497"/>
      <c r="AB230" s="37"/>
      <c r="AC230" s="497"/>
      <c r="AD230" s="37"/>
      <c r="AE230" s="497"/>
      <c r="AF230" s="496"/>
      <c r="AG230" s="497"/>
      <c r="AH230" s="497"/>
      <c r="AI230" s="497"/>
      <c r="AJ230" s="36"/>
      <c r="AK230" s="497"/>
      <c r="AL230" s="496"/>
      <c r="AM230" s="497"/>
      <c r="AN230" s="496"/>
      <c r="AO230" s="497"/>
      <c r="AP230" s="496"/>
      <c r="AQ230" s="497"/>
      <c r="AR230" s="498"/>
      <c r="AS230" s="497"/>
      <c r="AT230" s="187">
        <f t="shared" si="39"/>
        <v>0</v>
      </c>
    </row>
    <row r="231" spans="1:46" x14ac:dyDescent="0.25">
      <c r="B231" s="128">
        <f t="shared" ref="B231:R231" si="41">SUM(B200:B230)</f>
        <v>35467.21</v>
      </c>
      <c r="C231" s="128">
        <f t="shared" si="41"/>
        <v>0</v>
      </c>
      <c r="D231" s="128">
        <f t="shared" si="41"/>
        <v>83388.59</v>
      </c>
      <c r="E231" s="128">
        <f t="shared" si="41"/>
        <v>0</v>
      </c>
      <c r="F231" s="128">
        <f t="shared" si="41"/>
        <v>0</v>
      </c>
      <c r="G231" s="128">
        <f t="shared" si="41"/>
        <v>9265</v>
      </c>
      <c r="H231" s="128">
        <f t="shared" si="41"/>
        <v>6883.85</v>
      </c>
      <c r="I231" s="128">
        <f t="shared" si="41"/>
        <v>4420</v>
      </c>
      <c r="J231" s="71">
        <f t="shared" si="41"/>
        <v>90</v>
      </c>
      <c r="K231" s="128">
        <f t="shared" si="41"/>
        <v>0</v>
      </c>
      <c r="L231" s="128">
        <f t="shared" si="41"/>
        <v>0</v>
      </c>
      <c r="M231" s="128">
        <f t="shared" si="41"/>
        <v>0</v>
      </c>
      <c r="N231" s="128">
        <f t="shared" si="41"/>
        <v>139424.65</v>
      </c>
      <c r="O231" s="128">
        <f t="shared" si="41"/>
        <v>64.999999999999986</v>
      </c>
      <c r="P231" s="128">
        <f t="shared" si="41"/>
        <v>0</v>
      </c>
      <c r="Q231" s="128">
        <f t="shared" si="41"/>
        <v>139489.65000000002</v>
      </c>
      <c r="R231" s="128">
        <f t="shared" si="41"/>
        <v>0</v>
      </c>
      <c r="S231" s="128"/>
      <c r="T231" s="128">
        <f>SUM(T200:T230)</f>
        <v>0</v>
      </c>
      <c r="V231" s="141"/>
      <c r="W231" s="141">
        <f>SUM(W200:W230)</f>
        <v>533.04999999999995</v>
      </c>
      <c r="X231" s="141"/>
      <c r="Y231" s="236">
        <f>SUM(Y200:Y230)</f>
        <v>0</v>
      </c>
      <c r="Z231" s="141"/>
      <c r="AA231" s="141">
        <f>SUM(AA200:AA230)</f>
        <v>0</v>
      </c>
      <c r="AB231" s="141"/>
      <c r="AC231" s="141">
        <f>SUM(AC200:AC230)</f>
        <v>0</v>
      </c>
      <c r="AD231" s="141"/>
      <c r="AE231" s="141">
        <f>SUM(AE200:AE230)</f>
        <v>40941.47</v>
      </c>
      <c r="AF231" s="141"/>
      <c r="AG231" s="141">
        <f>SUM(AG200:AG230)</f>
        <v>782.17000000000007</v>
      </c>
      <c r="AH231" s="141"/>
      <c r="AI231" s="141">
        <f>SUM(AI200:AI230)</f>
        <v>0</v>
      </c>
      <c r="AJ231" s="141"/>
      <c r="AK231" s="141">
        <f>SUM(AK200:AK230)</f>
        <v>1259.7199999999998</v>
      </c>
      <c r="AM231" s="141">
        <f>SUM(AM200:AM230)</f>
        <v>721.92000000000007</v>
      </c>
      <c r="AN231" s="141"/>
      <c r="AO231" s="141">
        <f>SUM(AO200:AO230)</f>
        <v>2868.56</v>
      </c>
      <c r="AP231" s="141"/>
      <c r="AQ231" s="141">
        <f>SUM(AQ200:AQ230)</f>
        <v>1420.74</v>
      </c>
      <c r="AR231" s="141"/>
      <c r="AS231" s="141">
        <f>SUM(AS200:AS230)</f>
        <v>0</v>
      </c>
      <c r="AT231" s="141">
        <f>SUM(AT200:AT230)</f>
        <v>48527.630000000019</v>
      </c>
    </row>
    <row r="232" spans="1:46" x14ac:dyDescent="0.25">
      <c r="N232" s="130"/>
      <c r="Q232" s="130"/>
    </row>
    <row r="233" spans="1:46" x14ac:dyDescent="0.25">
      <c r="C233" s="131"/>
      <c r="F233" s="131"/>
      <c r="I233" s="132"/>
    </row>
    <row r="234" spans="1:46" x14ac:dyDescent="0.25">
      <c r="I234" s="132"/>
    </row>
    <row r="236" spans="1:46" ht="16.149999999999999" customHeight="1" thickBot="1" x14ac:dyDescent="0.3">
      <c r="A236" s="575" t="s">
        <v>60</v>
      </c>
      <c r="B236" s="563"/>
      <c r="C236" s="563"/>
      <c r="D236" s="563"/>
      <c r="E236" s="563"/>
      <c r="F236" s="563"/>
      <c r="G236" s="563"/>
      <c r="H236" s="563"/>
      <c r="I236" s="563"/>
      <c r="J236" s="564"/>
      <c r="K236" s="564"/>
      <c r="L236" s="564"/>
      <c r="M236" s="80"/>
      <c r="N236" s="79"/>
      <c r="O236" s="565"/>
      <c r="P236" s="560"/>
      <c r="Q236" s="560"/>
      <c r="R236" s="560"/>
      <c r="S236" s="560"/>
      <c r="T236" s="560"/>
      <c r="V236" s="559" t="str">
        <f>A236</f>
        <v>JUILLET</v>
      </c>
      <c r="W236" s="560"/>
      <c r="X236" s="560"/>
      <c r="Y236" s="560"/>
      <c r="Z236" s="560"/>
      <c r="AA236" s="560"/>
      <c r="AB236" s="560"/>
      <c r="AC236" s="559" t="str">
        <f>A236</f>
        <v>JUILLET</v>
      </c>
      <c r="AD236" s="560"/>
      <c r="AE236" s="560"/>
      <c r="AF236" s="560"/>
      <c r="AG236" s="560"/>
      <c r="AH236" s="560"/>
      <c r="AI236" s="560"/>
      <c r="AJ236" s="560"/>
      <c r="AK236" s="560"/>
      <c r="AL236" s="559" t="str">
        <f>A236</f>
        <v>JUILLET</v>
      </c>
      <c r="AM236" s="560"/>
      <c r="AN236" s="560"/>
      <c r="AO236" s="560"/>
      <c r="AP236" s="560"/>
      <c r="AQ236" s="560"/>
      <c r="AR236" s="560"/>
    </row>
    <row r="237" spans="1:46" x14ac:dyDescent="0.25">
      <c r="A237" s="228"/>
      <c r="B237" s="178"/>
      <c r="C237" s="178"/>
      <c r="D237" s="178"/>
      <c r="E237" s="178"/>
      <c r="F237" s="178"/>
      <c r="G237" s="178"/>
      <c r="H237" s="178"/>
      <c r="I237" s="572"/>
      <c r="J237" s="573"/>
      <c r="K237" s="573"/>
      <c r="L237" s="570"/>
      <c r="M237" s="180"/>
      <c r="N237" s="178"/>
      <c r="O237" s="178"/>
      <c r="P237" s="178"/>
      <c r="Q237" s="178"/>
      <c r="R237" s="569" t="s">
        <v>2</v>
      </c>
      <c r="S237" s="573"/>
      <c r="T237" s="570"/>
      <c r="U237" s="228"/>
      <c r="V237" s="574" t="str">
        <f>V3</f>
        <v>Agedi</v>
      </c>
      <c r="W237" s="570"/>
      <c r="X237" s="574" t="str">
        <f>X3</f>
        <v>Saf</v>
      </c>
      <c r="Y237" s="570"/>
      <c r="Z237" s="574" t="str">
        <f>Z3</f>
        <v>Midi Libre</v>
      </c>
      <c r="AA237" s="570"/>
      <c r="AB237" s="574" t="str">
        <f>AB3</f>
        <v>Loto</v>
      </c>
      <c r="AC237" s="570"/>
      <c r="AD237" s="574" t="str">
        <f>AD3</f>
        <v>Altadis</v>
      </c>
      <c r="AE237" s="570"/>
      <c r="AF237" s="574" t="str">
        <f>AF3</f>
        <v>Crédit agricole</v>
      </c>
      <c r="AG237" s="570"/>
      <c r="AH237" s="574" t="s">
        <v>53</v>
      </c>
      <c r="AI237" s="570"/>
      <c r="AJ237" s="574" t="str">
        <f>AJ3</f>
        <v>charges locatives</v>
      </c>
      <c r="AK237" s="570"/>
      <c r="AL237" s="574" t="str">
        <f>AL3</f>
        <v>Poste TCN TF PVA</v>
      </c>
      <c r="AM237" s="570"/>
      <c r="AN237" s="574" t="str">
        <f>AN3</f>
        <v>GSA/NVX FR</v>
      </c>
      <c r="AO237" s="570"/>
      <c r="AP237" s="574" t="str">
        <f>AP3</f>
        <v>Charge</v>
      </c>
      <c r="AQ237" s="570"/>
      <c r="AR237" s="574" t="str">
        <f>AR3</f>
        <v>Divers</v>
      </c>
      <c r="AS237" s="570"/>
      <c r="AT237" s="186" t="s">
        <v>16</v>
      </c>
    </row>
    <row r="238" spans="1:46" x14ac:dyDescent="0.25">
      <c r="A238" s="228"/>
      <c r="B238" s="178" t="s">
        <v>17</v>
      </c>
      <c r="C238" s="178" t="s">
        <v>18</v>
      </c>
      <c r="D238" s="178" t="s">
        <v>19</v>
      </c>
      <c r="E238" s="178" t="s">
        <v>20</v>
      </c>
      <c r="F238" s="178" t="s">
        <v>21</v>
      </c>
      <c r="G238" s="178" t="s">
        <v>22</v>
      </c>
      <c r="H238" s="178" t="s">
        <v>23</v>
      </c>
      <c r="I238" s="569" t="s">
        <v>24</v>
      </c>
      <c r="J238" s="570"/>
      <c r="K238" s="178" t="s">
        <v>25</v>
      </c>
      <c r="L238" s="178" t="s">
        <v>26</v>
      </c>
      <c r="M238" s="180" t="s">
        <v>27</v>
      </c>
      <c r="N238" s="178" t="s">
        <v>28</v>
      </c>
      <c r="O238" s="178" t="s">
        <v>29</v>
      </c>
      <c r="P238" s="178" t="s">
        <v>30</v>
      </c>
      <c r="Q238" s="178" t="s">
        <v>16</v>
      </c>
      <c r="R238" s="178" t="s">
        <v>1151</v>
      </c>
      <c r="S238" s="178" t="s">
        <v>1152</v>
      </c>
      <c r="T238" s="178" t="s">
        <v>33</v>
      </c>
      <c r="U238" s="181"/>
      <c r="V238" s="182" t="s">
        <v>34</v>
      </c>
      <c r="W238" s="183"/>
      <c r="X238" s="184" t="s">
        <v>34</v>
      </c>
      <c r="Y238" s="229"/>
      <c r="Z238" s="184" t="s">
        <v>34</v>
      </c>
      <c r="AA238" s="180"/>
      <c r="AB238" s="184" t="s">
        <v>34</v>
      </c>
      <c r="AC238" s="180"/>
      <c r="AD238" s="184" t="s">
        <v>34</v>
      </c>
      <c r="AE238" s="180"/>
      <c r="AF238" s="184" t="s">
        <v>34</v>
      </c>
      <c r="AG238" s="180"/>
      <c r="AH238" s="184"/>
      <c r="AI238" s="183"/>
      <c r="AJ238" s="184" t="s">
        <v>34</v>
      </c>
      <c r="AK238" s="180"/>
      <c r="AL238" s="186" t="s">
        <v>34</v>
      </c>
      <c r="AM238" s="183"/>
      <c r="AN238" s="184" t="s">
        <v>34</v>
      </c>
      <c r="AO238" s="183"/>
      <c r="AP238" s="184" t="s">
        <v>34</v>
      </c>
      <c r="AQ238" s="183"/>
      <c r="AR238" s="184" t="s">
        <v>34</v>
      </c>
      <c r="AS238" s="183"/>
      <c r="AT238" s="187"/>
    </row>
    <row r="239" spans="1:46" x14ac:dyDescent="0.25">
      <c r="A239" s="230">
        <f>A229+1</f>
        <v>45108</v>
      </c>
      <c r="B239" s="489"/>
      <c r="C239" s="489"/>
      <c r="D239" s="489"/>
      <c r="E239" s="489"/>
      <c r="F239" s="489"/>
      <c r="G239" s="491"/>
      <c r="H239" s="491"/>
      <c r="I239" s="491"/>
      <c r="J239" s="493"/>
      <c r="K239" s="493"/>
      <c r="L239" s="493"/>
      <c r="M239" s="494"/>
      <c r="N239" s="209">
        <f t="shared" ref="N239:N269" si="42">B239+C239+D239+F239+G239+H239+I239+K239-L239+M239+E239</f>
        <v>0</v>
      </c>
      <c r="O239" s="489"/>
      <c r="P239" s="489"/>
      <c r="Q239" s="209">
        <f t="shared" ref="Q239:Q269" si="43">N239+O239-P239</f>
        <v>0</v>
      </c>
      <c r="R239" s="212"/>
      <c r="S239" s="212"/>
      <c r="T239" s="212"/>
      <c r="U239" s="213">
        <f t="shared" ref="U239:U269" si="44">A239</f>
        <v>45108</v>
      </c>
      <c r="V239" s="36"/>
      <c r="W239" s="497"/>
      <c r="X239" s="37"/>
      <c r="Y239" s="499"/>
      <c r="Z239" s="37"/>
      <c r="AA239" s="37"/>
      <c r="AB239" s="37"/>
      <c r="AC239" s="513"/>
      <c r="AD239" s="37"/>
      <c r="AE239" s="37"/>
      <c r="AF239" s="37"/>
      <c r="AG239" s="37"/>
      <c r="AH239" s="37"/>
      <c r="AI239" s="37"/>
      <c r="AJ239" s="36" t="s">
        <v>1154</v>
      </c>
      <c r="AK239" s="500">
        <v>1070.0899999999999</v>
      </c>
      <c r="AL239" s="37"/>
      <c r="AM239" s="37"/>
      <c r="AN239" s="37"/>
      <c r="AO239" s="37"/>
      <c r="AP239" s="37"/>
      <c r="AQ239" s="37"/>
      <c r="AR239" s="37"/>
      <c r="AS239" s="37"/>
      <c r="AT239" s="187">
        <f t="shared" ref="AT239:AT269" si="45">W239+Y239+AA239+AC239+AE239+AG239+AK239+AM239+AO239+AQ239+AS239+AI239</f>
        <v>1070.0899999999999</v>
      </c>
    </row>
    <row r="240" spans="1:46" x14ac:dyDescent="0.25">
      <c r="A240" s="230">
        <f t="shared" ref="A240:A269" si="46">A239+1</f>
        <v>45109</v>
      </c>
      <c r="B240" s="489"/>
      <c r="C240" s="489"/>
      <c r="D240" s="489"/>
      <c r="E240" s="489"/>
      <c r="F240" s="489"/>
      <c r="G240" s="491"/>
      <c r="H240" s="491"/>
      <c r="I240" s="491"/>
      <c r="J240" s="493"/>
      <c r="K240" s="493"/>
      <c r="L240" s="493"/>
      <c r="M240" s="494"/>
      <c r="N240" s="209">
        <f t="shared" si="42"/>
        <v>0</v>
      </c>
      <c r="O240" s="489"/>
      <c r="P240" s="489"/>
      <c r="Q240" s="209">
        <f t="shared" si="43"/>
        <v>0</v>
      </c>
      <c r="R240" s="212"/>
      <c r="S240" s="212"/>
      <c r="T240" s="212"/>
      <c r="U240" s="213">
        <f t="shared" si="44"/>
        <v>45109</v>
      </c>
      <c r="V240" s="36"/>
      <c r="W240" s="497"/>
      <c r="X240" s="37"/>
      <c r="Y240" s="499"/>
      <c r="Z240" s="36"/>
      <c r="AA240" s="37"/>
      <c r="AB240" s="37"/>
      <c r="AC240" s="513"/>
      <c r="AD240" s="36"/>
      <c r="AE240" s="37"/>
      <c r="AF240" s="37"/>
      <c r="AG240" s="37"/>
      <c r="AH240" s="37"/>
      <c r="AI240" s="37"/>
      <c r="AJ240" s="36"/>
      <c r="AK240" s="38"/>
      <c r="AL240" s="37"/>
      <c r="AM240" s="37"/>
      <c r="AN240" s="36"/>
      <c r="AO240" s="37"/>
      <c r="AP240" s="36" t="s">
        <v>1420</v>
      </c>
      <c r="AQ240" s="37">
        <v>449.4</v>
      </c>
      <c r="AR240" s="37"/>
      <c r="AS240" s="37"/>
      <c r="AT240" s="187">
        <f t="shared" si="45"/>
        <v>449.4</v>
      </c>
    </row>
    <row r="241" spans="1:46" x14ac:dyDescent="0.25">
      <c r="A241" s="230">
        <f t="shared" si="46"/>
        <v>45110</v>
      </c>
      <c r="B241" s="489"/>
      <c r="C241" s="489"/>
      <c r="D241" s="489"/>
      <c r="E241" s="489"/>
      <c r="F241" s="489"/>
      <c r="G241" s="491"/>
      <c r="H241" s="491"/>
      <c r="I241" s="491"/>
      <c r="J241" s="493"/>
      <c r="K241" s="493"/>
      <c r="L241" s="493"/>
      <c r="M241" s="494"/>
      <c r="N241" s="209">
        <f t="shared" si="42"/>
        <v>0</v>
      </c>
      <c r="O241" s="489"/>
      <c r="P241" s="489"/>
      <c r="Q241" s="209">
        <f t="shared" si="43"/>
        <v>0</v>
      </c>
      <c r="R241" s="212"/>
      <c r="S241" s="212"/>
      <c r="T241" s="212"/>
      <c r="U241" s="213">
        <f t="shared" si="44"/>
        <v>45110</v>
      </c>
      <c r="V241" s="36"/>
      <c r="W241" s="497"/>
      <c r="X241" s="37"/>
      <c r="Y241" s="499"/>
      <c r="Z241" s="36"/>
      <c r="AA241" s="37"/>
      <c r="AB241" s="37"/>
      <c r="AC241" s="513"/>
      <c r="AD241" s="36"/>
      <c r="AE241" s="37"/>
      <c r="AF241" s="37"/>
      <c r="AG241" s="37"/>
      <c r="AH241" s="37"/>
      <c r="AI241" s="37"/>
      <c r="AJ241" s="39"/>
      <c r="AK241" s="40"/>
      <c r="AL241" s="41"/>
      <c r="AM241" s="37"/>
      <c r="AN241" s="36"/>
      <c r="AO241" s="37"/>
      <c r="AP241" s="36" t="s">
        <v>1421</v>
      </c>
      <c r="AQ241" s="42">
        <v>33.119999999999997</v>
      </c>
      <c r="AR241" s="37"/>
      <c r="AS241" s="37"/>
      <c r="AT241" s="187">
        <f t="shared" si="45"/>
        <v>33.119999999999997</v>
      </c>
    </row>
    <row r="242" spans="1:46" x14ac:dyDescent="0.25">
      <c r="A242" s="230">
        <f t="shared" si="46"/>
        <v>45111</v>
      </c>
      <c r="B242" s="489"/>
      <c r="C242" s="489"/>
      <c r="D242" s="489"/>
      <c r="E242" s="489"/>
      <c r="F242" s="489"/>
      <c r="G242" s="491"/>
      <c r="H242" s="491"/>
      <c r="I242" s="491"/>
      <c r="J242" s="493"/>
      <c r="K242" s="493"/>
      <c r="L242" s="493"/>
      <c r="M242" s="494"/>
      <c r="N242" s="209">
        <f t="shared" si="42"/>
        <v>0</v>
      </c>
      <c r="O242" s="489"/>
      <c r="P242" s="489"/>
      <c r="Q242" s="209">
        <f t="shared" si="43"/>
        <v>0</v>
      </c>
      <c r="R242" s="212"/>
      <c r="S242" s="212"/>
      <c r="T242" s="212"/>
      <c r="U242" s="213">
        <f t="shared" si="44"/>
        <v>45111</v>
      </c>
      <c r="V242" s="36"/>
      <c r="W242" s="497"/>
      <c r="X242" s="37"/>
      <c r="Y242" s="499"/>
      <c r="Z242" s="36"/>
      <c r="AA242" s="37"/>
      <c r="AB242" s="37"/>
      <c r="AC242" s="513"/>
      <c r="AD242" s="36"/>
      <c r="AE242" s="37"/>
      <c r="AF242" s="37"/>
      <c r="AG242" s="37"/>
      <c r="AH242" s="37"/>
      <c r="AI242" s="37"/>
      <c r="AJ242" s="36"/>
      <c r="AK242" s="43"/>
      <c r="AL242" s="37"/>
      <c r="AM242" s="37"/>
      <c r="AN242" s="36"/>
      <c r="AO242" s="37"/>
      <c r="AP242" s="37"/>
      <c r="AQ242" s="37"/>
      <c r="AR242" s="37"/>
      <c r="AS242" s="37"/>
      <c r="AT242" s="187">
        <f t="shared" si="45"/>
        <v>0</v>
      </c>
    </row>
    <row r="243" spans="1:46" x14ac:dyDescent="0.25">
      <c r="A243" s="230">
        <f t="shared" si="46"/>
        <v>45112</v>
      </c>
      <c r="B243" s="489"/>
      <c r="C243" s="489"/>
      <c r="D243" s="489"/>
      <c r="E243" s="489"/>
      <c r="F243" s="489"/>
      <c r="G243" s="491"/>
      <c r="H243" s="491"/>
      <c r="I243" s="491"/>
      <c r="J243" s="493"/>
      <c r="K243" s="493"/>
      <c r="L243" s="493"/>
      <c r="M243" s="494"/>
      <c r="N243" s="209">
        <f t="shared" si="42"/>
        <v>0</v>
      </c>
      <c r="O243" s="489"/>
      <c r="P243" s="489"/>
      <c r="Q243" s="209">
        <f t="shared" si="43"/>
        <v>0</v>
      </c>
      <c r="R243" s="212"/>
      <c r="S243" s="212"/>
      <c r="T243" s="212"/>
      <c r="U243" s="213">
        <f t="shared" si="44"/>
        <v>45112</v>
      </c>
      <c r="V243" s="36"/>
      <c r="W243" s="497"/>
      <c r="X243" s="37"/>
      <c r="Y243" s="499"/>
      <c r="Z243" s="36"/>
      <c r="AA243" s="37"/>
      <c r="AB243" s="36"/>
      <c r="AC243" s="513"/>
      <c r="AD243" s="36"/>
      <c r="AE243" s="44"/>
      <c r="AF243" s="37"/>
      <c r="AG243" s="37"/>
      <c r="AH243" s="37"/>
      <c r="AI243" s="37"/>
      <c r="AJ243" s="39"/>
      <c r="AK243" s="37"/>
      <c r="AL243" s="45"/>
      <c r="AM243" s="37"/>
      <c r="AN243" s="36" t="s">
        <v>1422</v>
      </c>
      <c r="AO243" s="37">
        <v>-402.82</v>
      </c>
      <c r="AP243" s="37" t="s">
        <v>1159</v>
      </c>
      <c r="AQ243" s="500">
        <v>172.33</v>
      </c>
      <c r="AR243" s="37"/>
      <c r="AS243" s="37"/>
      <c r="AT243" s="187">
        <f t="shared" si="45"/>
        <v>-230.48999999999998</v>
      </c>
    </row>
    <row r="244" spans="1:46" x14ac:dyDescent="0.25">
      <c r="A244" s="230">
        <f t="shared" si="46"/>
        <v>45113</v>
      </c>
      <c r="B244" s="489"/>
      <c r="C244" s="489"/>
      <c r="D244" s="489"/>
      <c r="E244" s="489"/>
      <c r="F244" s="489"/>
      <c r="G244" s="491"/>
      <c r="H244" s="491"/>
      <c r="I244" s="491"/>
      <c r="J244" s="493"/>
      <c r="K244" s="493"/>
      <c r="L244" s="493"/>
      <c r="M244" s="494"/>
      <c r="N244" s="209">
        <f t="shared" si="42"/>
        <v>0</v>
      </c>
      <c r="O244" s="489"/>
      <c r="P244" s="489"/>
      <c r="Q244" s="209">
        <f t="shared" si="43"/>
        <v>0</v>
      </c>
      <c r="R244" s="212"/>
      <c r="S244" s="212"/>
      <c r="T244" s="212"/>
      <c r="U244" s="213">
        <f t="shared" si="44"/>
        <v>45113</v>
      </c>
      <c r="V244" s="36"/>
      <c r="W244" s="497"/>
      <c r="X244" s="36"/>
      <c r="Y244" s="499"/>
      <c r="Z244" s="36"/>
      <c r="AA244" s="37"/>
      <c r="AB244" s="36"/>
      <c r="AC244" s="513"/>
      <c r="AD244" s="36"/>
      <c r="AE244" s="44"/>
      <c r="AF244" s="37"/>
      <c r="AG244" s="37"/>
      <c r="AH244" s="37"/>
      <c r="AI244" s="37"/>
      <c r="AJ244" s="36"/>
      <c r="AK244" s="46"/>
      <c r="AL244" s="36"/>
      <c r="AM244" s="37"/>
      <c r="AN244" s="36"/>
      <c r="AO244" s="37"/>
      <c r="AP244" s="36"/>
      <c r="AQ244" s="37"/>
      <c r="AR244" s="37"/>
      <c r="AS244" s="37"/>
      <c r="AT244" s="187">
        <f t="shared" si="45"/>
        <v>0</v>
      </c>
    </row>
    <row r="245" spans="1:46" x14ac:dyDescent="0.25">
      <c r="A245" s="230">
        <f t="shared" si="46"/>
        <v>45114</v>
      </c>
      <c r="B245" s="489"/>
      <c r="C245" s="489"/>
      <c r="D245" s="489"/>
      <c r="E245" s="489"/>
      <c r="F245" s="489"/>
      <c r="G245" s="491"/>
      <c r="H245" s="491"/>
      <c r="I245" s="491"/>
      <c r="J245" s="493"/>
      <c r="K245" s="493"/>
      <c r="L245" s="493"/>
      <c r="M245" s="494"/>
      <c r="N245" s="209">
        <f t="shared" si="42"/>
        <v>0</v>
      </c>
      <c r="O245" s="489"/>
      <c r="P245" s="489"/>
      <c r="Q245" s="209">
        <f t="shared" si="43"/>
        <v>0</v>
      </c>
      <c r="R245" s="212"/>
      <c r="S245" s="212"/>
      <c r="T245" s="212"/>
      <c r="U245" s="213">
        <f t="shared" si="44"/>
        <v>45114</v>
      </c>
      <c r="V245" s="36"/>
      <c r="W245" s="497"/>
      <c r="X245" s="36"/>
      <c r="Y245" s="499"/>
      <c r="Z245" s="36"/>
      <c r="AA245" s="37"/>
      <c r="AB245" s="36"/>
      <c r="AC245" s="513"/>
      <c r="AD245" s="36"/>
      <c r="AE245" s="37"/>
      <c r="AF245" s="37"/>
      <c r="AG245" s="37"/>
      <c r="AH245" s="37"/>
      <c r="AI245" s="37"/>
      <c r="AJ245" s="36"/>
      <c r="AK245" s="38"/>
      <c r="AL245" s="36"/>
      <c r="AM245" s="37"/>
      <c r="AN245" s="36"/>
      <c r="AO245" s="37"/>
      <c r="AP245" s="36"/>
      <c r="AQ245" s="37"/>
      <c r="AR245" s="37"/>
      <c r="AS245" s="37"/>
      <c r="AT245" s="187">
        <f t="shared" si="45"/>
        <v>0</v>
      </c>
    </row>
    <row r="246" spans="1:46" x14ac:dyDescent="0.25">
      <c r="A246" s="230">
        <f t="shared" si="46"/>
        <v>45115</v>
      </c>
      <c r="B246" s="489"/>
      <c r="C246" s="489"/>
      <c r="D246" s="489"/>
      <c r="E246" s="489"/>
      <c r="F246" s="489"/>
      <c r="G246" s="491"/>
      <c r="H246" s="491"/>
      <c r="I246" s="491"/>
      <c r="J246" s="493"/>
      <c r="K246" s="493"/>
      <c r="L246" s="493"/>
      <c r="M246" s="494"/>
      <c r="N246" s="209">
        <f t="shared" si="42"/>
        <v>0</v>
      </c>
      <c r="O246" s="489"/>
      <c r="P246" s="489"/>
      <c r="Q246" s="209">
        <f t="shared" si="43"/>
        <v>0</v>
      </c>
      <c r="R246" s="212"/>
      <c r="S246" s="212"/>
      <c r="T246" s="212"/>
      <c r="U246" s="213">
        <f t="shared" si="44"/>
        <v>45115</v>
      </c>
      <c r="V246" s="36"/>
      <c r="W246" s="497"/>
      <c r="X246" s="36"/>
      <c r="Y246" s="499"/>
      <c r="Z246" s="36"/>
      <c r="AA246" s="37"/>
      <c r="AB246" s="36"/>
      <c r="AC246" s="513"/>
      <c r="AD246" s="36"/>
      <c r="AE246" s="37"/>
      <c r="AF246" s="37"/>
      <c r="AG246" s="37"/>
      <c r="AH246" s="37"/>
      <c r="AI246" s="37"/>
      <c r="AJ246" s="39"/>
      <c r="AK246" s="47"/>
      <c r="AL246" s="45"/>
      <c r="AM246" s="37"/>
      <c r="AN246" s="36"/>
      <c r="AO246" s="37"/>
      <c r="AP246" s="36"/>
      <c r="AQ246" s="37"/>
      <c r="AR246" s="37"/>
      <c r="AS246" s="37"/>
      <c r="AT246" s="187">
        <f t="shared" si="45"/>
        <v>0</v>
      </c>
    </row>
    <row r="247" spans="1:46" x14ac:dyDescent="0.25">
      <c r="A247" s="230">
        <f t="shared" si="46"/>
        <v>45116</v>
      </c>
      <c r="B247" s="489"/>
      <c r="C247" s="489"/>
      <c r="D247" s="489"/>
      <c r="E247" s="489"/>
      <c r="F247" s="489"/>
      <c r="G247" s="491"/>
      <c r="H247" s="491"/>
      <c r="I247" s="491"/>
      <c r="J247" s="493"/>
      <c r="K247" s="493"/>
      <c r="L247" s="493"/>
      <c r="M247" s="494"/>
      <c r="N247" s="209">
        <f t="shared" si="42"/>
        <v>0</v>
      </c>
      <c r="O247" s="489"/>
      <c r="P247" s="489"/>
      <c r="Q247" s="209">
        <f t="shared" si="43"/>
        <v>0</v>
      </c>
      <c r="R247" s="212"/>
      <c r="S247" s="212"/>
      <c r="T247" s="212"/>
      <c r="U247" s="213">
        <f t="shared" si="44"/>
        <v>45116</v>
      </c>
      <c r="V247" s="36"/>
      <c r="W247" s="497"/>
      <c r="X247" s="36"/>
      <c r="Y247" s="499"/>
      <c r="Z247" s="36"/>
      <c r="AA247" s="37"/>
      <c r="AB247" s="36"/>
      <c r="AC247" s="513"/>
      <c r="AD247" s="36"/>
      <c r="AE247" s="37"/>
      <c r="AF247" s="37"/>
      <c r="AG247" s="37"/>
      <c r="AH247" s="37"/>
      <c r="AI247" s="37"/>
      <c r="AJ247" s="36"/>
      <c r="AK247" s="46"/>
      <c r="AL247" s="36"/>
      <c r="AM247" s="37"/>
      <c r="AN247" s="36"/>
      <c r="AO247" s="37"/>
      <c r="AP247" s="37" t="s">
        <v>388</v>
      </c>
      <c r="AQ247" s="497">
        <v>150</v>
      </c>
      <c r="AR247" s="37"/>
      <c r="AS247" s="37"/>
      <c r="AT247" s="187">
        <f t="shared" si="45"/>
        <v>150</v>
      </c>
    </row>
    <row r="248" spans="1:46" x14ac:dyDescent="0.25">
      <c r="A248" s="230">
        <f t="shared" si="46"/>
        <v>45117</v>
      </c>
      <c r="B248" s="489"/>
      <c r="C248" s="489"/>
      <c r="D248" s="489"/>
      <c r="E248" s="489"/>
      <c r="F248" s="489"/>
      <c r="G248" s="491"/>
      <c r="H248" s="491"/>
      <c r="I248" s="491"/>
      <c r="J248" s="493"/>
      <c r="K248" s="493"/>
      <c r="L248" s="493"/>
      <c r="M248" s="494"/>
      <c r="N248" s="209">
        <f t="shared" si="42"/>
        <v>0</v>
      </c>
      <c r="O248" s="489"/>
      <c r="P248" s="489"/>
      <c r="Q248" s="209">
        <f t="shared" si="43"/>
        <v>0</v>
      </c>
      <c r="R248" s="212"/>
      <c r="S248" s="212"/>
      <c r="T248" s="212"/>
      <c r="U248" s="213">
        <f t="shared" si="44"/>
        <v>45117</v>
      </c>
      <c r="V248" s="36"/>
      <c r="W248" s="497"/>
      <c r="X248" s="36"/>
      <c r="Y248" s="499"/>
      <c r="Z248" s="36"/>
      <c r="AA248" s="37"/>
      <c r="AB248" s="36"/>
      <c r="AC248" s="513"/>
      <c r="AD248" s="36"/>
      <c r="AE248" s="37"/>
      <c r="AF248" s="37"/>
      <c r="AG248" s="37"/>
      <c r="AH248" s="37"/>
      <c r="AI248" s="37"/>
      <c r="AJ248" s="36"/>
      <c r="AK248" s="37"/>
      <c r="AL248" s="36"/>
      <c r="AM248" s="37"/>
      <c r="AN248" s="36"/>
      <c r="AO248" s="37"/>
      <c r="AP248" s="36"/>
      <c r="AQ248" s="37"/>
      <c r="AR248" s="37"/>
      <c r="AS248" s="37"/>
      <c r="AT248" s="187">
        <f t="shared" si="45"/>
        <v>0</v>
      </c>
    </row>
    <row r="249" spans="1:46" x14ac:dyDescent="0.25">
      <c r="A249" s="230">
        <f t="shared" si="46"/>
        <v>45118</v>
      </c>
      <c r="B249" s="489"/>
      <c r="C249" s="489"/>
      <c r="D249" s="489"/>
      <c r="E249" s="489"/>
      <c r="F249" s="489"/>
      <c r="G249" s="491"/>
      <c r="H249" s="491"/>
      <c r="I249" s="491"/>
      <c r="J249" s="493"/>
      <c r="K249" s="493"/>
      <c r="L249" s="493"/>
      <c r="M249" s="494"/>
      <c r="N249" s="209">
        <f t="shared" si="42"/>
        <v>0</v>
      </c>
      <c r="O249" s="489"/>
      <c r="P249" s="489"/>
      <c r="Q249" s="209">
        <f t="shared" si="43"/>
        <v>0</v>
      </c>
      <c r="R249" s="212"/>
      <c r="S249" s="212"/>
      <c r="T249" s="212"/>
      <c r="U249" s="213">
        <f t="shared" si="44"/>
        <v>45118</v>
      </c>
      <c r="V249" s="36"/>
      <c r="W249" s="497"/>
      <c r="X249" s="36"/>
      <c r="Y249" s="499"/>
      <c r="Z249" s="36"/>
      <c r="AA249" s="37"/>
      <c r="AB249" s="36"/>
      <c r="AC249" s="513"/>
      <c r="AD249" s="36"/>
      <c r="AE249" s="37"/>
      <c r="AF249" s="403" t="s">
        <v>769</v>
      </c>
      <c r="AG249" s="467">
        <v>320.23</v>
      </c>
      <c r="AH249" s="37"/>
      <c r="AI249" s="37"/>
      <c r="AJ249" s="36"/>
      <c r="AK249" s="37"/>
      <c r="AL249" s="36"/>
      <c r="AM249" s="37"/>
      <c r="AN249" s="36"/>
      <c r="AO249" s="37"/>
      <c r="AP249" s="36"/>
      <c r="AQ249" s="37"/>
      <c r="AR249" s="37"/>
      <c r="AS249" s="37"/>
      <c r="AT249" s="187">
        <f t="shared" si="45"/>
        <v>320.23</v>
      </c>
    </row>
    <row r="250" spans="1:46" x14ac:dyDescent="0.25">
      <c r="A250" s="230">
        <f t="shared" si="46"/>
        <v>45119</v>
      </c>
      <c r="B250" s="489"/>
      <c r="C250" s="489"/>
      <c r="D250" s="489"/>
      <c r="E250" s="489"/>
      <c r="F250" s="489"/>
      <c r="G250" s="491"/>
      <c r="H250" s="491"/>
      <c r="I250" s="491"/>
      <c r="J250" s="493"/>
      <c r="K250" s="493"/>
      <c r="L250" s="493"/>
      <c r="M250" s="494"/>
      <c r="N250" s="209">
        <f t="shared" si="42"/>
        <v>0</v>
      </c>
      <c r="O250" s="489"/>
      <c r="P250" s="489"/>
      <c r="Q250" s="209">
        <f t="shared" si="43"/>
        <v>0</v>
      </c>
      <c r="R250" s="212"/>
      <c r="S250" s="212"/>
      <c r="T250" s="212"/>
      <c r="U250" s="213">
        <f t="shared" si="44"/>
        <v>45119</v>
      </c>
      <c r="V250" s="36"/>
      <c r="W250" s="497"/>
      <c r="X250" s="36"/>
      <c r="Y250" s="499"/>
      <c r="Z250" s="36"/>
      <c r="AA250" s="37"/>
      <c r="AB250" s="36"/>
      <c r="AC250" s="513"/>
      <c r="AD250" s="36"/>
      <c r="AE250" s="37"/>
      <c r="AF250" s="37"/>
      <c r="AG250" s="37"/>
      <c r="AH250" s="37"/>
      <c r="AI250" s="37"/>
      <c r="AJ250" s="36"/>
      <c r="AK250" s="37"/>
      <c r="AL250" s="36"/>
      <c r="AM250" s="37"/>
      <c r="AN250" s="36"/>
      <c r="AO250" s="37"/>
      <c r="AP250" s="36"/>
      <c r="AQ250" s="37"/>
      <c r="AR250" s="37"/>
      <c r="AS250" s="37"/>
      <c r="AT250" s="187">
        <f t="shared" si="45"/>
        <v>0</v>
      </c>
    </row>
    <row r="251" spans="1:46" x14ac:dyDescent="0.25">
      <c r="A251" s="230">
        <f t="shared" si="46"/>
        <v>45120</v>
      </c>
      <c r="B251" s="489"/>
      <c r="C251" s="489"/>
      <c r="D251" s="489"/>
      <c r="E251" s="489"/>
      <c r="F251" s="489"/>
      <c r="G251" s="491"/>
      <c r="H251" s="491"/>
      <c r="I251" s="491"/>
      <c r="J251" s="493"/>
      <c r="K251" s="493"/>
      <c r="L251" s="493"/>
      <c r="M251" s="494"/>
      <c r="N251" s="209">
        <f t="shared" si="42"/>
        <v>0</v>
      </c>
      <c r="O251" s="489"/>
      <c r="P251" s="489"/>
      <c r="Q251" s="209">
        <f t="shared" si="43"/>
        <v>0</v>
      </c>
      <c r="R251" s="212"/>
      <c r="S251" s="212"/>
      <c r="T251" s="212"/>
      <c r="U251" s="213">
        <f t="shared" si="44"/>
        <v>45120</v>
      </c>
      <c r="V251" s="36"/>
      <c r="W251" s="497"/>
      <c r="X251" s="36"/>
      <c r="Y251" s="499"/>
      <c r="Z251" s="36"/>
      <c r="AA251" s="37"/>
      <c r="AB251" s="36"/>
      <c r="AC251" s="513"/>
      <c r="AD251" s="36"/>
      <c r="AE251" s="37"/>
      <c r="AF251" s="37"/>
      <c r="AG251" s="37"/>
      <c r="AH251" s="37"/>
      <c r="AI251" s="37"/>
      <c r="AJ251" s="36"/>
      <c r="AK251" s="37"/>
      <c r="AL251" s="36"/>
      <c r="AM251" s="37"/>
      <c r="AN251" s="36"/>
      <c r="AO251" s="37"/>
      <c r="AP251" s="36"/>
      <c r="AQ251" s="37"/>
      <c r="AR251" s="37"/>
      <c r="AS251" s="37"/>
      <c r="AT251" s="187">
        <f t="shared" si="45"/>
        <v>0</v>
      </c>
    </row>
    <row r="252" spans="1:46" x14ac:dyDescent="0.25">
      <c r="A252" s="230">
        <f t="shared" si="46"/>
        <v>45121</v>
      </c>
      <c r="B252" s="489"/>
      <c r="C252" s="489"/>
      <c r="D252" s="489"/>
      <c r="E252" s="489"/>
      <c r="F252" s="489"/>
      <c r="G252" s="491"/>
      <c r="H252" s="491"/>
      <c r="I252" s="491"/>
      <c r="J252" s="493"/>
      <c r="K252" s="493"/>
      <c r="L252" s="493"/>
      <c r="M252" s="494"/>
      <c r="N252" s="209">
        <f t="shared" si="42"/>
        <v>0</v>
      </c>
      <c r="O252" s="489"/>
      <c r="P252" s="489"/>
      <c r="Q252" s="209">
        <f t="shared" si="43"/>
        <v>0</v>
      </c>
      <c r="R252" s="212"/>
      <c r="S252" s="212"/>
      <c r="T252" s="212"/>
      <c r="U252" s="213">
        <f t="shared" si="44"/>
        <v>45121</v>
      </c>
      <c r="V252" s="36"/>
      <c r="W252" s="497"/>
      <c r="X252" s="36"/>
      <c r="Y252" s="499"/>
      <c r="Z252" s="36"/>
      <c r="AA252" s="37"/>
      <c r="AB252" s="36"/>
      <c r="AC252" s="513"/>
      <c r="AD252" s="36"/>
      <c r="AE252" s="37"/>
      <c r="AF252" s="36"/>
      <c r="AG252" s="37"/>
      <c r="AH252" s="37"/>
      <c r="AI252" s="37"/>
      <c r="AJ252" s="36"/>
      <c r="AK252" s="37"/>
      <c r="AL252" s="36"/>
      <c r="AM252" s="37"/>
      <c r="AN252" s="36"/>
      <c r="AO252" s="37"/>
      <c r="AP252" s="37" t="s">
        <v>1178</v>
      </c>
      <c r="AQ252" s="500">
        <v>92.73</v>
      </c>
      <c r="AR252" s="37"/>
      <c r="AS252" s="37"/>
      <c r="AT252" s="187">
        <f t="shared" si="45"/>
        <v>92.73</v>
      </c>
    </row>
    <row r="253" spans="1:46" x14ac:dyDescent="0.25">
      <c r="A253" s="230">
        <f t="shared" si="46"/>
        <v>45122</v>
      </c>
      <c r="B253" s="489"/>
      <c r="C253" s="489"/>
      <c r="D253" s="489"/>
      <c r="E253" s="489"/>
      <c r="F253" s="489"/>
      <c r="G253" s="491"/>
      <c r="H253" s="491"/>
      <c r="I253" s="491"/>
      <c r="J253" s="493"/>
      <c r="K253" s="493"/>
      <c r="L253" s="493"/>
      <c r="M253" s="494"/>
      <c r="N253" s="209">
        <f t="shared" si="42"/>
        <v>0</v>
      </c>
      <c r="O253" s="489"/>
      <c r="P253" s="489"/>
      <c r="Q253" s="209">
        <f t="shared" si="43"/>
        <v>0</v>
      </c>
      <c r="R253" s="212"/>
      <c r="S253" s="212"/>
      <c r="T253" s="212"/>
      <c r="U253" s="213">
        <f t="shared" si="44"/>
        <v>45122</v>
      </c>
      <c r="V253" s="36"/>
      <c r="W253" s="497"/>
      <c r="X253" s="36"/>
      <c r="Y253" s="499"/>
      <c r="Z253" s="36"/>
      <c r="AA253" s="37"/>
      <c r="AB253" s="36"/>
      <c r="AC253" s="513"/>
      <c r="AD253" s="36"/>
      <c r="AE253" s="37"/>
      <c r="AF253" s="36"/>
      <c r="AG253" s="37"/>
      <c r="AH253" s="37"/>
      <c r="AI253" s="37"/>
      <c r="AJ253" s="36"/>
      <c r="AK253" s="37"/>
      <c r="AL253" s="36"/>
      <c r="AM253" s="37"/>
      <c r="AN253" s="36"/>
      <c r="AO253" s="37"/>
      <c r="AP253" s="36"/>
      <c r="AQ253" s="37"/>
      <c r="AR253" s="37"/>
      <c r="AS253" s="37"/>
      <c r="AT253" s="187">
        <f t="shared" si="45"/>
        <v>0</v>
      </c>
    </row>
    <row r="254" spans="1:46" x14ac:dyDescent="0.25">
      <c r="A254" s="230">
        <f t="shared" si="46"/>
        <v>45123</v>
      </c>
      <c r="B254" s="489"/>
      <c r="C254" s="489"/>
      <c r="D254" s="489"/>
      <c r="E254" s="489"/>
      <c r="F254" s="489"/>
      <c r="G254" s="491"/>
      <c r="H254" s="491"/>
      <c r="I254" s="491"/>
      <c r="J254" s="493"/>
      <c r="K254" s="493"/>
      <c r="L254" s="493"/>
      <c r="M254" s="494"/>
      <c r="N254" s="209">
        <f t="shared" si="42"/>
        <v>0</v>
      </c>
      <c r="O254" s="489"/>
      <c r="P254" s="489"/>
      <c r="Q254" s="209">
        <f t="shared" si="43"/>
        <v>0</v>
      </c>
      <c r="R254" s="212"/>
      <c r="S254" s="212"/>
      <c r="T254" s="212"/>
      <c r="U254" s="213">
        <f t="shared" si="44"/>
        <v>45123</v>
      </c>
      <c r="V254" s="36"/>
      <c r="W254" s="497"/>
      <c r="X254" s="36"/>
      <c r="Y254" s="499"/>
      <c r="Z254" s="36"/>
      <c r="AA254" s="37"/>
      <c r="AB254" s="36"/>
      <c r="AC254" s="513"/>
      <c r="AD254" s="36"/>
      <c r="AE254" s="37"/>
      <c r="AF254" s="36"/>
      <c r="AG254" s="37"/>
      <c r="AH254" s="37"/>
      <c r="AI254" s="37"/>
      <c r="AJ254" s="36"/>
      <c r="AK254" s="37"/>
      <c r="AL254" s="36"/>
      <c r="AM254" s="37"/>
      <c r="AN254" s="36"/>
      <c r="AO254" s="37"/>
      <c r="AP254" s="36"/>
      <c r="AQ254" s="37"/>
      <c r="AR254" s="37"/>
      <c r="AS254" s="37"/>
      <c r="AT254" s="187">
        <f t="shared" si="45"/>
        <v>0</v>
      </c>
    </row>
    <row r="255" spans="1:46" x14ac:dyDescent="0.25">
      <c r="A255" s="230">
        <f t="shared" si="46"/>
        <v>45124</v>
      </c>
      <c r="B255" s="489"/>
      <c r="C255" s="489"/>
      <c r="D255" s="489"/>
      <c r="E255" s="489"/>
      <c r="F255" s="489"/>
      <c r="G255" s="491"/>
      <c r="H255" s="491"/>
      <c r="I255" s="491"/>
      <c r="J255" s="493"/>
      <c r="K255" s="493"/>
      <c r="L255" s="493"/>
      <c r="M255" s="494"/>
      <c r="N255" s="209">
        <f t="shared" si="42"/>
        <v>0</v>
      </c>
      <c r="O255" s="489"/>
      <c r="P255" s="489"/>
      <c r="Q255" s="209">
        <f t="shared" si="43"/>
        <v>0</v>
      </c>
      <c r="R255" s="212"/>
      <c r="S255" s="212"/>
      <c r="T255" s="212"/>
      <c r="U255" s="213">
        <f t="shared" si="44"/>
        <v>45124</v>
      </c>
      <c r="V255" s="36"/>
      <c r="W255" s="497"/>
      <c r="X255" s="36"/>
      <c r="Y255" s="499"/>
      <c r="Z255" s="36"/>
      <c r="AA255" s="37"/>
      <c r="AB255" s="36"/>
      <c r="AC255" s="513"/>
      <c r="AD255" s="36"/>
      <c r="AE255" s="37"/>
      <c r="AF255" s="36"/>
      <c r="AG255" s="37"/>
      <c r="AH255" s="37"/>
      <c r="AI255" s="37"/>
      <c r="AJ255" s="36"/>
      <c r="AK255" s="37"/>
      <c r="AL255" s="36"/>
      <c r="AM255" s="37"/>
      <c r="AN255" s="36"/>
      <c r="AO255" s="37"/>
      <c r="AP255" s="36"/>
      <c r="AQ255" s="37"/>
      <c r="AR255" s="37"/>
      <c r="AS255" s="37"/>
      <c r="AT255" s="187">
        <f t="shared" si="45"/>
        <v>0</v>
      </c>
    </row>
    <row r="256" spans="1:46" x14ac:dyDescent="0.25">
      <c r="A256" s="230">
        <f t="shared" si="46"/>
        <v>45125</v>
      </c>
      <c r="B256" s="489"/>
      <c r="C256" s="489"/>
      <c r="D256" s="489"/>
      <c r="E256" s="489"/>
      <c r="F256" s="489"/>
      <c r="G256" s="491"/>
      <c r="H256" s="491"/>
      <c r="I256" s="491"/>
      <c r="J256" s="493"/>
      <c r="K256" s="493"/>
      <c r="L256" s="493"/>
      <c r="M256" s="494"/>
      <c r="N256" s="209">
        <f t="shared" si="42"/>
        <v>0</v>
      </c>
      <c r="O256" s="489"/>
      <c r="P256" s="489"/>
      <c r="Q256" s="209">
        <f t="shared" si="43"/>
        <v>0</v>
      </c>
      <c r="R256" s="212"/>
      <c r="S256" s="212"/>
      <c r="T256" s="212"/>
      <c r="U256" s="213">
        <f t="shared" si="44"/>
        <v>45125</v>
      </c>
      <c r="V256" s="36"/>
      <c r="W256" s="497"/>
      <c r="X256" s="37"/>
      <c r="Y256" s="499"/>
      <c r="Z256" s="36"/>
      <c r="AA256" s="37"/>
      <c r="AB256" s="36"/>
      <c r="AC256" s="513"/>
      <c r="AD256" s="36"/>
      <c r="AE256" s="37"/>
      <c r="AF256" s="36"/>
      <c r="AG256" s="37"/>
      <c r="AH256" s="37"/>
      <c r="AI256" s="37"/>
      <c r="AJ256" s="36"/>
      <c r="AK256" s="37"/>
      <c r="AL256" s="36"/>
      <c r="AM256" s="37"/>
      <c r="AN256" s="36"/>
      <c r="AO256" s="37"/>
      <c r="AP256" s="36"/>
      <c r="AQ256" s="37"/>
      <c r="AR256" s="37"/>
      <c r="AS256" s="37"/>
      <c r="AT256" s="187">
        <f t="shared" si="45"/>
        <v>0</v>
      </c>
    </row>
    <row r="257" spans="1:46" x14ac:dyDescent="0.25">
      <c r="A257" s="230">
        <f t="shared" si="46"/>
        <v>45126</v>
      </c>
      <c r="B257" s="489"/>
      <c r="C257" s="489"/>
      <c r="D257" s="489"/>
      <c r="E257" s="489"/>
      <c r="F257" s="489"/>
      <c r="G257" s="491"/>
      <c r="H257" s="491"/>
      <c r="I257" s="491"/>
      <c r="J257" s="493"/>
      <c r="K257" s="493"/>
      <c r="L257" s="493"/>
      <c r="M257" s="494"/>
      <c r="N257" s="209">
        <f t="shared" si="42"/>
        <v>0</v>
      </c>
      <c r="O257" s="489"/>
      <c r="P257" s="489"/>
      <c r="Q257" s="209">
        <f t="shared" si="43"/>
        <v>0</v>
      </c>
      <c r="R257" s="212"/>
      <c r="S257" s="212"/>
      <c r="T257" s="212"/>
      <c r="U257" s="213">
        <f t="shared" si="44"/>
        <v>45126</v>
      </c>
      <c r="V257" s="36"/>
      <c r="W257" s="497"/>
      <c r="X257" s="36"/>
      <c r="Y257" s="499"/>
      <c r="Z257" s="36"/>
      <c r="AA257" s="37"/>
      <c r="AB257" s="36"/>
      <c r="AC257" s="513"/>
      <c r="AD257" s="36"/>
      <c r="AE257" s="37"/>
      <c r="AF257" s="36"/>
      <c r="AG257" s="37"/>
      <c r="AH257" s="37"/>
      <c r="AI257" s="37"/>
      <c r="AJ257" s="36"/>
      <c r="AK257" s="37"/>
      <c r="AL257" s="36"/>
      <c r="AM257" s="37"/>
      <c r="AN257" s="36"/>
      <c r="AO257" s="37"/>
      <c r="AP257" s="36"/>
      <c r="AQ257" s="37"/>
      <c r="AR257" s="37"/>
      <c r="AS257" s="37"/>
      <c r="AT257" s="187">
        <f t="shared" si="45"/>
        <v>0</v>
      </c>
    </row>
    <row r="258" spans="1:46" x14ac:dyDescent="0.25">
      <c r="A258" s="230">
        <f t="shared" si="46"/>
        <v>45127</v>
      </c>
      <c r="B258" s="489"/>
      <c r="C258" s="489"/>
      <c r="D258" s="489"/>
      <c r="E258" s="489"/>
      <c r="F258" s="489"/>
      <c r="G258" s="491"/>
      <c r="H258" s="491"/>
      <c r="I258" s="491"/>
      <c r="J258" s="493"/>
      <c r="K258" s="493"/>
      <c r="L258" s="493"/>
      <c r="M258" s="494"/>
      <c r="N258" s="209">
        <f t="shared" si="42"/>
        <v>0</v>
      </c>
      <c r="O258" s="489"/>
      <c r="P258" s="489"/>
      <c r="Q258" s="209">
        <f t="shared" si="43"/>
        <v>0</v>
      </c>
      <c r="R258" s="212"/>
      <c r="S258" s="212"/>
      <c r="T258" s="212"/>
      <c r="U258" s="213">
        <f t="shared" si="44"/>
        <v>45127</v>
      </c>
      <c r="V258" s="36"/>
      <c r="W258" s="497"/>
      <c r="X258" s="37"/>
      <c r="Y258" s="499"/>
      <c r="Z258" s="36"/>
      <c r="AA258" s="37"/>
      <c r="AB258" s="37"/>
      <c r="AC258" s="513"/>
      <c r="AD258" s="36"/>
      <c r="AE258" s="37"/>
      <c r="AF258" s="37"/>
      <c r="AG258" s="37"/>
      <c r="AH258" s="37"/>
      <c r="AI258" s="37"/>
      <c r="AJ258" s="36"/>
      <c r="AK258" s="37"/>
      <c r="AL258" s="37"/>
      <c r="AM258" s="37"/>
      <c r="AN258" s="36"/>
      <c r="AO258" s="37"/>
      <c r="AP258" s="37"/>
      <c r="AQ258" s="37"/>
      <c r="AR258" s="37"/>
      <c r="AS258" s="37"/>
      <c r="AT258" s="187">
        <f t="shared" si="45"/>
        <v>0</v>
      </c>
    </row>
    <row r="259" spans="1:46" x14ac:dyDescent="0.25">
      <c r="A259" s="230">
        <f t="shared" si="46"/>
        <v>45128</v>
      </c>
      <c r="B259" s="489"/>
      <c r="C259" s="489"/>
      <c r="D259" s="489"/>
      <c r="E259" s="489"/>
      <c r="F259" s="489"/>
      <c r="G259" s="491"/>
      <c r="H259" s="491"/>
      <c r="I259" s="491"/>
      <c r="J259" s="493"/>
      <c r="K259" s="493"/>
      <c r="L259" s="493"/>
      <c r="M259" s="494"/>
      <c r="N259" s="209">
        <f t="shared" si="42"/>
        <v>0</v>
      </c>
      <c r="O259" s="489"/>
      <c r="P259" s="489"/>
      <c r="Q259" s="209">
        <f t="shared" si="43"/>
        <v>0</v>
      </c>
      <c r="R259" s="212"/>
      <c r="S259" s="212"/>
      <c r="T259" s="212"/>
      <c r="U259" s="213">
        <f t="shared" si="44"/>
        <v>45128</v>
      </c>
      <c r="V259" s="36"/>
      <c r="W259" s="497"/>
      <c r="X259" s="36"/>
      <c r="Y259" s="499"/>
      <c r="Z259" s="36"/>
      <c r="AA259" s="37"/>
      <c r="AB259" s="36"/>
      <c r="AC259" s="513"/>
      <c r="AD259" s="36"/>
      <c r="AE259" s="37"/>
      <c r="AF259" s="36"/>
      <c r="AG259" s="37"/>
      <c r="AH259" s="37"/>
      <c r="AI259" s="37"/>
      <c r="AJ259" s="36"/>
      <c r="AK259" s="37"/>
      <c r="AL259" s="36"/>
      <c r="AM259" s="37"/>
      <c r="AN259" s="36"/>
      <c r="AO259" s="37"/>
      <c r="AP259" s="36"/>
      <c r="AQ259" s="37"/>
      <c r="AR259" s="37"/>
      <c r="AS259" s="37"/>
      <c r="AT259" s="187">
        <f t="shared" si="45"/>
        <v>0</v>
      </c>
    </row>
    <row r="260" spans="1:46" x14ac:dyDescent="0.25">
      <c r="A260" s="230">
        <f t="shared" si="46"/>
        <v>45129</v>
      </c>
      <c r="B260" s="489"/>
      <c r="C260" s="489"/>
      <c r="D260" s="489"/>
      <c r="E260" s="489"/>
      <c r="F260" s="489"/>
      <c r="G260" s="491"/>
      <c r="H260" s="491"/>
      <c r="I260" s="491"/>
      <c r="J260" s="493"/>
      <c r="K260" s="493"/>
      <c r="L260" s="493"/>
      <c r="M260" s="494"/>
      <c r="N260" s="209">
        <f t="shared" si="42"/>
        <v>0</v>
      </c>
      <c r="O260" s="489"/>
      <c r="P260" s="489"/>
      <c r="Q260" s="209">
        <f t="shared" si="43"/>
        <v>0</v>
      </c>
      <c r="R260" s="212"/>
      <c r="S260" s="212"/>
      <c r="T260" s="212"/>
      <c r="U260" s="213">
        <f t="shared" si="44"/>
        <v>45129</v>
      </c>
      <c r="V260" s="36"/>
      <c r="W260" s="497"/>
      <c r="X260" s="36"/>
      <c r="Y260" s="499"/>
      <c r="Z260" s="36"/>
      <c r="AA260" s="37"/>
      <c r="AB260" s="36"/>
      <c r="AC260" s="513"/>
      <c r="AD260" s="36"/>
      <c r="AE260" s="37"/>
      <c r="AF260" s="36"/>
      <c r="AG260" s="37"/>
      <c r="AH260" s="37"/>
      <c r="AI260" s="37"/>
      <c r="AJ260" s="36"/>
      <c r="AK260" s="37"/>
      <c r="AL260" s="36"/>
      <c r="AM260" s="37"/>
      <c r="AN260" s="36"/>
      <c r="AO260" s="37"/>
      <c r="AP260" s="36"/>
      <c r="AQ260" s="37"/>
      <c r="AR260" s="37"/>
      <c r="AS260" s="37"/>
      <c r="AT260" s="187">
        <f t="shared" si="45"/>
        <v>0</v>
      </c>
    </row>
    <row r="261" spans="1:46" x14ac:dyDescent="0.25">
      <c r="A261" s="230">
        <f t="shared" si="46"/>
        <v>45130</v>
      </c>
      <c r="B261" s="489"/>
      <c r="C261" s="489"/>
      <c r="D261" s="489"/>
      <c r="E261" s="489"/>
      <c r="F261" s="489"/>
      <c r="G261" s="491"/>
      <c r="H261" s="491"/>
      <c r="I261" s="491"/>
      <c r="J261" s="493"/>
      <c r="K261" s="493"/>
      <c r="L261" s="493"/>
      <c r="M261" s="494"/>
      <c r="N261" s="209">
        <f t="shared" si="42"/>
        <v>0</v>
      </c>
      <c r="O261" s="489"/>
      <c r="P261" s="489"/>
      <c r="Q261" s="209">
        <f t="shared" si="43"/>
        <v>0</v>
      </c>
      <c r="R261" s="212"/>
      <c r="S261" s="212"/>
      <c r="T261" s="212"/>
      <c r="U261" s="213">
        <f t="shared" si="44"/>
        <v>45130</v>
      </c>
      <c r="V261" s="36"/>
      <c r="W261" s="497"/>
      <c r="X261" s="36"/>
      <c r="Y261" s="499"/>
      <c r="Z261" s="36"/>
      <c r="AA261" s="37"/>
      <c r="AB261" s="36"/>
      <c r="AC261" s="513"/>
      <c r="AD261" s="36"/>
      <c r="AE261" s="37"/>
      <c r="AF261" s="36"/>
      <c r="AG261" s="37"/>
      <c r="AH261" s="37"/>
      <c r="AI261" s="37"/>
      <c r="AJ261" s="36"/>
      <c r="AK261" s="37"/>
      <c r="AL261" s="36"/>
      <c r="AM261" s="37"/>
      <c r="AN261" s="36"/>
      <c r="AO261" s="37"/>
      <c r="AP261" s="36"/>
      <c r="AQ261" s="37"/>
      <c r="AR261" s="37"/>
      <c r="AS261" s="37"/>
      <c r="AT261" s="187">
        <f t="shared" si="45"/>
        <v>0</v>
      </c>
    </row>
    <row r="262" spans="1:46" x14ac:dyDescent="0.25">
      <c r="A262" s="230">
        <f t="shared" si="46"/>
        <v>45131</v>
      </c>
      <c r="B262" s="489"/>
      <c r="C262" s="489"/>
      <c r="D262" s="489"/>
      <c r="E262" s="489"/>
      <c r="F262" s="489"/>
      <c r="G262" s="491"/>
      <c r="H262" s="491"/>
      <c r="I262" s="491"/>
      <c r="J262" s="493"/>
      <c r="K262" s="493"/>
      <c r="L262" s="493"/>
      <c r="M262" s="494"/>
      <c r="N262" s="209">
        <f t="shared" si="42"/>
        <v>0</v>
      </c>
      <c r="O262" s="489"/>
      <c r="P262" s="489"/>
      <c r="Q262" s="209">
        <f t="shared" si="43"/>
        <v>0</v>
      </c>
      <c r="R262" s="212"/>
      <c r="S262" s="212"/>
      <c r="T262" s="212"/>
      <c r="U262" s="213">
        <f t="shared" si="44"/>
        <v>45131</v>
      </c>
      <c r="V262" s="36"/>
      <c r="W262" s="497"/>
      <c r="X262" s="36"/>
      <c r="Y262" s="499"/>
      <c r="Z262" s="36"/>
      <c r="AA262" s="37"/>
      <c r="AB262" s="36"/>
      <c r="AC262" s="513"/>
      <c r="AD262" s="36"/>
      <c r="AE262" s="37"/>
      <c r="AF262" s="36"/>
      <c r="AG262" s="37"/>
      <c r="AH262" s="37"/>
      <c r="AI262" s="37"/>
      <c r="AJ262" s="36"/>
      <c r="AK262" s="37"/>
      <c r="AL262" s="36"/>
      <c r="AM262" s="37"/>
      <c r="AN262" s="36"/>
      <c r="AO262" s="37"/>
      <c r="AP262" s="36"/>
      <c r="AQ262" s="37"/>
      <c r="AR262" s="37"/>
      <c r="AS262" s="37"/>
      <c r="AT262" s="187">
        <f t="shared" si="45"/>
        <v>0</v>
      </c>
    </row>
    <row r="263" spans="1:46" x14ac:dyDescent="0.25">
      <c r="A263" s="230">
        <f t="shared" si="46"/>
        <v>45132</v>
      </c>
      <c r="B263" s="489"/>
      <c r="C263" s="489"/>
      <c r="D263" s="489"/>
      <c r="E263" s="489"/>
      <c r="F263" s="489"/>
      <c r="G263" s="491"/>
      <c r="H263" s="491"/>
      <c r="I263" s="491"/>
      <c r="J263" s="493"/>
      <c r="K263" s="493"/>
      <c r="L263" s="493"/>
      <c r="M263" s="494"/>
      <c r="N263" s="209">
        <f t="shared" si="42"/>
        <v>0</v>
      </c>
      <c r="O263" s="489"/>
      <c r="P263" s="489"/>
      <c r="Q263" s="209">
        <f t="shared" si="43"/>
        <v>0</v>
      </c>
      <c r="R263" s="212"/>
      <c r="S263" s="212"/>
      <c r="T263" s="212"/>
      <c r="U263" s="213">
        <f t="shared" si="44"/>
        <v>45132</v>
      </c>
      <c r="V263" s="36"/>
      <c r="W263" s="497"/>
      <c r="X263" s="36"/>
      <c r="Y263" s="499"/>
      <c r="Z263" s="36"/>
      <c r="AA263" s="37"/>
      <c r="AB263" s="36"/>
      <c r="AC263" s="513"/>
      <c r="AD263" s="36"/>
      <c r="AE263" s="37"/>
      <c r="AF263" s="36"/>
      <c r="AG263" s="37"/>
      <c r="AH263" s="37"/>
      <c r="AI263" s="37"/>
      <c r="AJ263" s="36"/>
      <c r="AK263" s="37"/>
      <c r="AL263" s="36"/>
      <c r="AM263" s="37"/>
      <c r="AN263" s="36"/>
      <c r="AO263" s="37"/>
      <c r="AP263" s="36"/>
      <c r="AQ263" s="37"/>
      <c r="AR263" s="37"/>
      <c r="AS263" s="37"/>
      <c r="AT263" s="187">
        <f t="shared" si="45"/>
        <v>0</v>
      </c>
    </row>
    <row r="264" spans="1:46" x14ac:dyDescent="0.25">
      <c r="A264" s="230">
        <f t="shared" si="46"/>
        <v>45133</v>
      </c>
      <c r="B264" s="489"/>
      <c r="C264" s="489"/>
      <c r="D264" s="489"/>
      <c r="E264" s="489"/>
      <c r="F264" s="489"/>
      <c r="G264" s="491"/>
      <c r="H264" s="491"/>
      <c r="I264" s="491"/>
      <c r="J264" s="493"/>
      <c r="K264" s="493"/>
      <c r="L264" s="493"/>
      <c r="M264" s="494"/>
      <c r="N264" s="209">
        <f t="shared" si="42"/>
        <v>0</v>
      </c>
      <c r="O264" s="489"/>
      <c r="P264" s="489"/>
      <c r="Q264" s="209">
        <f t="shared" si="43"/>
        <v>0</v>
      </c>
      <c r="R264" s="212"/>
      <c r="S264" s="212"/>
      <c r="T264" s="212"/>
      <c r="U264" s="213">
        <f t="shared" si="44"/>
        <v>45133</v>
      </c>
      <c r="V264" s="36"/>
      <c r="W264" s="497"/>
      <c r="X264" s="36"/>
      <c r="Y264" s="499"/>
      <c r="Z264" s="36"/>
      <c r="AA264" s="37"/>
      <c r="AB264" s="36"/>
      <c r="AC264" s="513"/>
      <c r="AD264" s="36"/>
      <c r="AE264" s="37"/>
      <c r="AF264" s="36"/>
      <c r="AG264" s="37"/>
      <c r="AH264" s="37"/>
      <c r="AI264" s="37"/>
      <c r="AJ264" s="36"/>
      <c r="AK264" s="37"/>
      <c r="AL264" s="36"/>
      <c r="AM264" s="37"/>
      <c r="AN264" s="36"/>
      <c r="AO264" s="37"/>
      <c r="AP264" s="36"/>
      <c r="AQ264" s="37"/>
      <c r="AR264" s="37"/>
      <c r="AS264" s="37"/>
      <c r="AT264" s="187">
        <f t="shared" si="45"/>
        <v>0</v>
      </c>
    </row>
    <row r="265" spans="1:46" x14ac:dyDescent="0.25">
      <c r="A265" s="230">
        <f t="shared" si="46"/>
        <v>45134</v>
      </c>
      <c r="B265" s="489"/>
      <c r="C265" s="489"/>
      <c r="D265" s="489"/>
      <c r="E265" s="489"/>
      <c r="F265" s="489"/>
      <c r="G265" s="491"/>
      <c r="H265" s="491"/>
      <c r="I265" s="491"/>
      <c r="J265" s="493"/>
      <c r="K265" s="493"/>
      <c r="L265" s="493"/>
      <c r="M265" s="494"/>
      <c r="N265" s="209">
        <f t="shared" si="42"/>
        <v>0</v>
      </c>
      <c r="O265" s="489"/>
      <c r="P265" s="489"/>
      <c r="Q265" s="209">
        <f t="shared" si="43"/>
        <v>0</v>
      </c>
      <c r="R265" s="212"/>
      <c r="S265" s="212"/>
      <c r="T265" s="212"/>
      <c r="U265" s="213">
        <f t="shared" si="44"/>
        <v>45134</v>
      </c>
      <c r="V265" s="36"/>
      <c r="W265" s="497"/>
      <c r="X265" s="36"/>
      <c r="Y265" s="499"/>
      <c r="Z265" s="36"/>
      <c r="AA265" s="37"/>
      <c r="AB265" s="36"/>
      <c r="AC265" s="513"/>
      <c r="AD265" s="36"/>
      <c r="AE265" s="37"/>
      <c r="AF265" s="37"/>
      <c r="AG265" s="37"/>
      <c r="AH265" s="37"/>
      <c r="AI265" s="37"/>
      <c r="AJ265" s="36"/>
      <c r="AK265" s="37"/>
      <c r="AL265" s="36"/>
      <c r="AM265" s="37"/>
      <c r="AN265" s="36"/>
      <c r="AO265" s="37"/>
      <c r="AP265" s="36"/>
      <c r="AQ265" s="37"/>
      <c r="AR265" s="37"/>
      <c r="AS265" s="37"/>
      <c r="AT265" s="187">
        <f t="shared" si="45"/>
        <v>0</v>
      </c>
    </row>
    <row r="266" spans="1:46" x14ac:dyDescent="0.25">
      <c r="A266" s="230">
        <f t="shared" si="46"/>
        <v>45135</v>
      </c>
      <c r="B266" s="489"/>
      <c r="C266" s="489"/>
      <c r="D266" s="489"/>
      <c r="E266" s="489"/>
      <c r="F266" s="489"/>
      <c r="G266" s="491"/>
      <c r="H266" s="491"/>
      <c r="I266" s="491"/>
      <c r="J266" s="493"/>
      <c r="K266" s="493"/>
      <c r="L266" s="493"/>
      <c r="M266" s="494"/>
      <c r="N266" s="209">
        <f t="shared" si="42"/>
        <v>0</v>
      </c>
      <c r="O266" s="489"/>
      <c r="P266" s="489"/>
      <c r="Q266" s="209">
        <f t="shared" si="43"/>
        <v>0</v>
      </c>
      <c r="R266" s="212"/>
      <c r="S266" s="212"/>
      <c r="T266" s="212"/>
      <c r="U266" s="213">
        <f t="shared" si="44"/>
        <v>45135</v>
      </c>
      <c r="V266" s="36"/>
      <c r="W266" s="497"/>
      <c r="X266" s="36"/>
      <c r="Y266" s="499"/>
      <c r="Z266" s="36"/>
      <c r="AA266" s="37"/>
      <c r="AB266" s="36"/>
      <c r="AC266" s="513"/>
      <c r="AD266" s="36"/>
      <c r="AE266" s="37"/>
      <c r="AF266" s="37"/>
      <c r="AG266" s="37"/>
      <c r="AH266" s="37"/>
      <c r="AI266" s="37"/>
      <c r="AJ266" s="36"/>
      <c r="AK266" s="37"/>
      <c r="AL266" s="36"/>
      <c r="AM266" s="37"/>
      <c r="AN266" s="36"/>
      <c r="AO266" s="37"/>
      <c r="AP266" s="36"/>
      <c r="AQ266" s="37"/>
      <c r="AR266" s="37"/>
      <c r="AS266" s="37"/>
      <c r="AT266" s="187">
        <f t="shared" si="45"/>
        <v>0</v>
      </c>
    </row>
    <row r="267" spans="1:46" x14ac:dyDescent="0.25">
      <c r="A267" s="230">
        <f t="shared" si="46"/>
        <v>45136</v>
      </c>
      <c r="B267" s="489"/>
      <c r="C267" s="489"/>
      <c r="D267" s="489"/>
      <c r="E267" s="489"/>
      <c r="F267" s="489"/>
      <c r="G267" s="491"/>
      <c r="H267" s="491"/>
      <c r="I267" s="491"/>
      <c r="J267" s="493"/>
      <c r="K267" s="493"/>
      <c r="L267" s="493"/>
      <c r="M267" s="494"/>
      <c r="N267" s="209">
        <f t="shared" si="42"/>
        <v>0</v>
      </c>
      <c r="O267" s="489"/>
      <c r="P267" s="489"/>
      <c r="Q267" s="209">
        <f t="shared" si="43"/>
        <v>0</v>
      </c>
      <c r="R267" s="212"/>
      <c r="S267" s="212"/>
      <c r="T267" s="212"/>
      <c r="U267" s="213">
        <f t="shared" si="44"/>
        <v>45136</v>
      </c>
      <c r="V267" s="36"/>
      <c r="W267" s="497"/>
      <c r="X267" s="36"/>
      <c r="Y267" s="499"/>
      <c r="Z267" s="36"/>
      <c r="AA267" s="37"/>
      <c r="AB267" s="36"/>
      <c r="AC267" s="513"/>
      <c r="AD267" s="36"/>
      <c r="AE267" s="37"/>
      <c r="AF267" s="37"/>
      <c r="AG267" s="37"/>
      <c r="AH267" s="37"/>
      <c r="AI267" s="37"/>
      <c r="AJ267" s="36"/>
      <c r="AK267" s="37"/>
      <c r="AL267" s="36"/>
      <c r="AM267" s="37"/>
      <c r="AN267" s="36"/>
      <c r="AO267" s="37"/>
      <c r="AP267" s="36"/>
      <c r="AQ267" s="37"/>
      <c r="AR267" s="511"/>
      <c r="AS267" s="511"/>
      <c r="AT267" s="187">
        <f t="shared" si="45"/>
        <v>0</v>
      </c>
    </row>
    <row r="268" spans="1:46" x14ac:dyDescent="0.25">
      <c r="A268" s="230">
        <f t="shared" si="46"/>
        <v>45137</v>
      </c>
      <c r="B268" s="489"/>
      <c r="C268" s="489"/>
      <c r="D268" s="489"/>
      <c r="E268" s="489"/>
      <c r="F268" s="489"/>
      <c r="G268" s="491"/>
      <c r="H268" s="491"/>
      <c r="I268" s="491"/>
      <c r="J268" s="493"/>
      <c r="K268" s="493"/>
      <c r="L268" s="493"/>
      <c r="M268" s="494"/>
      <c r="N268" s="209">
        <f t="shared" si="42"/>
        <v>0</v>
      </c>
      <c r="O268" s="489"/>
      <c r="P268" s="489"/>
      <c r="Q268" s="209">
        <f t="shared" si="43"/>
        <v>0</v>
      </c>
      <c r="R268" s="212"/>
      <c r="S268" s="212"/>
      <c r="T268" s="212"/>
      <c r="U268" s="213">
        <f t="shared" si="44"/>
        <v>45137</v>
      </c>
      <c r="V268" s="36"/>
      <c r="W268" s="497"/>
      <c r="X268" s="37"/>
      <c r="Y268" s="499"/>
      <c r="Z268" s="36"/>
      <c r="AA268" s="37"/>
      <c r="AB268" s="37"/>
      <c r="AC268" s="513"/>
      <c r="AD268" s="36"/>
      <c r="AE268" s="37"/>
      <c r="AF268" s="37"/>
      <c r="AG268" s="37"/>
      <c r="AH268" s="37"/>
      <c r="AI268" s="37"/>
      <c r="AJ268" s="36"/>
      <c r="AK268" s="37"/>
      <c r="AL268" s="37"/>
      <c r="AM268" s="37"/>
      <c r="AN268" s="37"/>
      <c r="AO268" s="37"/>
      <c r="AP268" s="37"/>
      <c r="AQ268" s="37"/>
      <c r="AR268" s="37"/>
      <c r="AS268" s="37"/>
      <c r="AT268" s="187">
        <f t="shared" si="45"/>
        <v>0</v>
      </c>
    </row>
    <row r="269" spans="1:46" x14ac:dyDescent="0.25">
      <c r="A269" s="230">
        <f t="shared" si="46"/>
        <v>45138</v>
      </c>
      <c r="B269" s="489"/>
      <c r="C269" s="489"/>
      <c r="D269" s="489"/>
      <c r="E269" s="489"/>
      <c r="F269" s="489"/>
      <c r="G269" s="491"/>
      <c r="H269" s="491"/>
      <c r="I269" s="491"/>
      <c r="J269" s="493"/>
      <c r="K269" s="493"/>
      <c r="L269" s="493"/>
      <c r="M269" s="494"/>
      <c r="N269" s="209">
        <f t="shared" si="42"/>
        <v>0</v>
      </c>
      <c r="O269" s="489"/>
      <c r="P269" s="489"/>
      <c r="Q269" s="209">
        <f t="shared" si="43"/>
        <v>0</v>
      </c>
      <c r="R269" s="212"/>
      <c r="S269" s="212"/>
      <c r="T269" s="212"/>
      <c r="U269" s="213">
        <f t="shared" si="44"/>
        <v>45138</v>
      </c>
      <c r="V269" s="36"/>
      <c r="W269" s="497"/>
      <c r="X269" s="36"/>
      <c r="Y269" s="499"/>
      <c r="Z269" s="36"/>
      <c r="AA269" s="37"/>
      <c r="AB269" s="36"/>
      <c r="AC269" s="513"/>
      <c r="AD269" s="36"/>
      <c r="AE269" s="37"/>
      <c r="AF269" s="36"/>
      <c r="AG269" s="37"/>
      <c r="AH269" s="37"/>
      <c r="AI269" s="37"/>
      <c r="AJ269" s="36"/>
      <c r="AK269" s="37"/>
      <c r="AL269" s="36"/>
      <c r="AM269" s="37"/>
      <c r="AN269" s="36"/>
      <c r="AO269" s="37"/>
      <c r="AP269" s="36"/>
      <c r="AQ269" s="37"/>
      <c r="AR269" s="37"/>
      <c r="AS269" s="37"/>
      <c r="AT269" s="187">
        <f t="shared" si="45"/>
        <v>0</v>
      </c>
    </row>
    <row r="270" spans="1:46" x14ac:dyDescent="0.25">
      <c r="B270" s="256">
        <f t="shared" ref="B270:R270" si="47">SUM(B239:B269)</f>
        <v>0</v>
      </c>
      <c r="C270" s="128">
        <f t="shared" si="47"/>
        <v>0</v>
      </c>
      <c r="D270" s="128">
        <f t="shared" si="47"/>
        <v>0</v>
      </c>
      <c r="E270" s="128">
        <f t="shared" si="47"/>
        <v>0</v>
      </c>
      <c r="F270" s="128">
        <f t="shared" si="47"/>
        <v>0</v>
      </c>
      <c r="G270" s="256">
        <f t="shared" si="47"/>
        <v>0</v>
      </c>
      <c r="H270" s="256">
        <f t="shared" si="47"/>
        <v>0</v>
      </c>
      <c r="I270" s="256">
        <f t="shared" si="47"/>
        <v>0</v>
      </c>
      <c r="J270" s="71">
        <f t="shared" si="47"/>
        <v>0</v>
      </c>
      <c r="K270" s="128">
        <f t="shared" si="47"/>
        <v>0</v>
      </c>
      <c r="L270" s="128">
        <f t="shared" si="47"/>
        <v>0</v>
      </c>
      <c r="M270" s="128">
        <f t="shared" si="47"/>
        <v>0</v>
      </c>
      <c r="N270" s="128">
        <f t="shared" si="47"/>
        <v>0</v>
      </c>
      <c r="O270" s="257">
        <f t="shared" si="47"/>
        <v>0</v>
      </c>
      <c r="P270" s="257">
        <f t="shared" si="47"/>
        <v>0</v>
      </c>
      <c r="Q270" s="128">
        <f t="shared" si="47"/>
        <v>0</v>
      </c>
      <c r="R270" s="128">
        <f t="shared" si="47"/>
        <v>0</v>
      </c>
      <c r="S270" s="128"/>
      <c r="T270" s="128">
        <f>SUM(T239:T269)</f>
        <v>0</v>
      </c>
      <c r="V270" s="141"/>
      <c r="W270" s="141">
        <f>SUM(W239:W269)</f>
        <v>0</v>
      </c>
      <c r="X270" s="141"/>
      <c r="Y270" s="236">
        <f>SUM(Y239:Y269)</f>
        <v>0</v>
      </c>
      <c r="Z270" s="141"/>
      <c r="AA270" s="141">
        <f>SUM(AA239:AA269)</f>
        <v>0</v>
      </c>
      <c r="AB270" s="141"/>
      <c r="AC270" s="141">
        <f>SUM(AC239:AC269)</f>
        <v>0</v>
      </c>
      <c r="AD270" s="141"/>
      <c r="AE270" s="141">
        <f>SUM(AE239:AE269)</f>
        <v>0</v>
      </c>
      <c r="AF270" s="141"/>
      <c r="AG270" s="141">
        <f>SUM(AG239:AG269)</f>
        <v>320.23</v>
      </c>
      <c r="AH270" s="141"/>
      <c r="AI270" s="258">
        <f>SUM(AI239:AI269)</f>
        <v>0</v>
      </c>
      <c r="AJ270" s="141"/>
      <c r="AK270" s="141">
        <f>SUM(AK239:AK269)</f>
        <v>1070.0899999999999</v>
      </c>
      <c r="AM270" s="141">
        <f>SUM(AM239:AM269)</f>
        <v>0</v>
      </c>
      <c r="AN270" s="141"/>
      <c r="AO270" s="141">
        <f>SUM(AO239:AO269)</f>
        <v>-402.82</v>
      </c>
      <c r="AP270" s="141"/>
      <c r="AQ270" s="151">
        <f>SUM(AQ239:AQ269)</f>
        <v>897.58</v>
      </c>
      <c r="AR270" s="141"/>
      <c r="AS270" s="141">
        <f>SUM(AS239:AS269)</f>
        <v>0</v>
      </c>
      <c r="AT270" s="141">
        <f>SUM(AT239:AT269)</f>
        <v>1885.0799999999997</v>
      </c>
    </row>
    <row r="271" spans="1:46" x14ac:dyDescent="0.25">
      <c r="N271" s="130"/>
      <c r="Q271" s="130"/>
    </row>
    <row r="272" spans="1:46" x14ac:dyDescent="0.25">
      <c r="C272" s="131"/>
      <c r="F272" s="131"/>
      <c r="I272" s="132"/>
    </row>
    <row r="273" spans="1:46" x14ac:dyDescent="0.25">
      <c r="I273" s="132"/>
    </row>
    <row r="275" spans="1:46" ht="16.149999999999999" customHeight="1" thickBot="1" x14ac:dyDescent="0.3">
      <c r="A275" s="575" t="s">
        <v>61</v>
      </c>
      <c r="B275" s="563"/>
      <c r="C275" s="563"/>
      <c r="D275" s="563"/>
      <c r="E275" s="563"/>
      <c r="F275" s="563"/>
      <c r="G275" s="563"/>
      <c r="H275" s="563"/>
      <c r="I275" s="563"/>
      <c r="J275" s="564"/>
      <c r="K275" s="564"/>
      <c r="L275" s="564"/>
      <c r="M275" s="80"/>
      <c r="N275" s="79"/>
      <c r="O275" s="565"/>
      <c r="P275" s="560"/>
      <c r="Q275" s="560"/>
      <c r="R275" s="560"/>
      <c r="S275" s="560"/>
      <c r="T275" s="560"/>
      <c r="V275" s="559" t="str">
        <f>A275</f>
        <v>AOUT</v>
      </c>
      <c r="W275" s="560"/>
      <c r="X275" s="560"/>
      <c r="Y275" s="560"/>
      <c r="Z275" s="560"/>
      <c r="AA275" s="560"/>
      <c r="AB275" s="560"/>
      <c r="AC275" s="559" t="str">
        <f>A275</f>
        <v>AOUT</v>
      </c>
      <c r="AD275" s="560"/>
      <c r="AE275" s="560"/>
      <c r="AF275" s="560"/>
      <c r="AG275" s="560"/>
      <c r="AH275" s="560"/>
      <c r="AI275" s="560"/>
      <c r="AJ275" s="560"/>
      <c r="AK275" s="560"/>
      <c r="AL275" s="559" t="str">
        <f>A275</f>
        <v>AOUT</v>
      </c>
      <c r="AM275" s="560"/>
      <c r="AN275" s="560"/>
      <c r="AO275" s="560"/>
      <c r="AP275" s="560"/>
      <c r="AQ275" s="560"/>
      <c r="AR275" s="560"/>
    </row>
    <row r="276" spans="1:46" ht="16.149999999999999" customHeight="1" thickBot="1" x14ac:dyDescent="0.3">
      <c r="A276" s="175"/>
      <c r="B276" s="81"/>
      <c r="C276" s="81"/>
      <c r="D276" s="81"/>
      <c r="E276" s="81"/>
      <c r="F276" s="81"/>
      <c r="G276" s="81"/>
      <c r="H276" s="81"/>
      <c r="I276" s="554"/>
      <c r="J276" s="554"/>
      <c r="K276" s="554"/>
      <c r="L276" s="554"/>
      <c r="M276" s="133"/>
      <c r="N276" s="134"/>
      <c r="O276" s="135"/>
      <c r="P276" s="134"/>
      <c r="Q276" s="134"/>
      <c r="R276" s="553" t="s">
        <v>2</v>
      </c>
      <c r="S276" s="554"/>
      <c r="T276" s="554"/>
      <c r="U276" s="227"/>
      <c r="V276" s="549" t="str">
        <f>V3</f>
        <v>Agedi</v>
      </c>
      <c r="W276" s="550"/>
      <c r="X276" s="549" t="str">
        <f>X3</f>
        <v>Saf</v>
      </c>
      <c r="Y276" s="550"/>
      <c r="Z276" s="549" t="str">
        <f>Z3</f>
        <v>Midi Libre</v>
      </c>
      <c r="AA276" s="550"/>
      <c r="AB276" s="549" t="str">
        <f>AB3</f>
        <v>Loto</v>
      </c>
      <c r="AC276" s="550"/>
      <c r="AD276" s="555" t="str">
        <f>AD3</f>
        <v>Altadis</v>
      </c>
      <c r="AE276" s="556"/>
      <c r="AF276" s="549" t="str">
        <f>AF3</f>
        <v>Crédit agricole</v>
      </c>
      <c r="AG276" s="550"/>
      <c r="AH276" s="574" t="s">
        <v>53</v>
      </c>
      <c r="AI276" s="570"/>
      <c r="AJ276" s="555" t="str">
        <f>AJ3</f>
        <v>charges locatives</v>
      </c>
      <c r="AK276" s="556"/>
      <c r="AL276" s="555" t="str">
        <f>AL3</f>
        <v>Poste TCN TF PVA</v>
      </c>
      <c r="AM276" s="556"/>
      <c r="AN276" s="549" t="str">
        <f>AN3</f>
        <v>GSA/NVX FR</v>
      </c>
      <c r="AO276" s="550"/>
      <c r="AP276" s="549" t="str">
        <f>AP3</f>
        <v>Charge</v>
      </c>
      <c r="AQ276" s="550"/>
      <c r="AR276" s="549" t="str">
        <f>AR3</f>
        <v>Divers</v>
      </c>
      <c r="AS276" s="550"/>
      <c r="AT276" s="83" t="s">
        <v>16</v>
      </c>
    </row>
    <row r="277" spans="1:46" x14ac:dyDescent="0.25">
      <c r="A277" s="228"/>
      <c r="B277" s="178" t="s">
        <v>17</v>
      </c>
      <c r="C277" s="178" t="s">
        <v>18</v>
      </c>
      <c r="D277" s="178" t="s">
        <v>62</v>
      </c>
      <c r="E277" s="178" t="s">
        <v>20</v>
      </c>
      <c r="F277" s="178" t="s">
        <v>21</v>
      </c>
      <c r="G277" s="178" t="s">
        <v>22</v>
      </c>
      <c r="H277" s="178" t="s">
        <v>23</v>
      </c>
      <c r="I277" s="569" t="s">
        <v>24</v>
      </c>
      <c r="J277" s="570"/>
      <c r="K277" s="178" t="s">
        <v>25</v>
      </c>
      <c r="L277" s="178" t="s">
        <v>26</v>
      </c>
      <c r="M277" s="180" t="s">
        <v>27</v>
      </c>
      <c r="N277" s="178" t="s">
        <v>28</v>
      </c>
      <c r="O277" s="178" t="s">
        <v>29</v>
      </c>
      <c r="P277" s="178" t="s">
        <v>30</v>
      </c>
      <c r="Q277" s="178" t="s">
        <v>16</v>
      </c>
      <c r="R277" s="178" t="s">
        <v>1151</v>
      </c>
      <c r="S277" s="178" t="s">
        <v>1152</v>
      </c>
      <c r="T277" s="178" t="s">
        <v>33</v>
      </c>
      <c r="U277" s="181"/>
      <c r="V277" s="182" t="s">
        <v>34</v>
      </c>
      <c r="W277" s="183"/>
      <c r="X277" s="184" t="s">
        <v>34</v>
      </c>
      <c r="Y277" s="229"/>
      <c r="Z277" s="184" t="s">
        <v>34</v>
      </c>
      <c r="AA277" s="180"/>
      <c r="AB277" s="184" t="s">
        <v>34</v>
      </c>
      <c r="AC277" s="180"/>
      <c r="AD277" s="184" t="s">
        <v>34</v>
      </c>
      <c r="AE277" s="180"/>
      <c r="AF277" s="184" t="s">
        <v>34</v>
      </c>
      <c r="AG277" s="180"/>
      <c r="AH277" s="184"/>
      <c r="AI277" s="183"/>
      <c r="AJ277" s="184" t="s">
        <v>34</v>
      </c>
      <c r="AK277" s="180"/>
      <c r="AL277" s="186" t="s">
        <v>34</v>
      </c>
      <c r="AM277" s="183"/>
      <c r="AN277" s="184" t="s">
        <v>34</v>
      </c>
      <c r="AO277" s="183"/>
      <c r="AP277" s="184" t="s">
        <v>34</v>
      </c>
      <c r="AQ277" s="183"/>
      <c r="AR277" s="184" t="s">
        <v>34</v>
      </c>
      <c r="AS277" s="183"/>
      <c r="AT277" s="187"/>
    </row>
    <row r="278" spans="1:46" x14ac:dyDescent="0.25">
      <c r="A278" s="230">
        <f>A269+1</f>
        <v>45139</v>
      </c>
      <c r="B278" s="489"/>
      <c r="C278" s="489"/>
      <c r="D278" s="489"/>
      <c r="E278" s="489"/>
      <c r="F278" s="489"/>
      <c r="G278" s="491"/>
      <c r="H278" s="491"/>
      <c r="I278" s="491"/>
      <c r="J278" s="493"/>
      <c r="K278" s="493"/>
      <c r="L278" s="493"/>
      <c r="M278" s="494"/>
      <c r="N278" s="209">
        <f t="shared" ref="N278:N308" si="48">B278+C278+D278+F278+G278+H278+I278+K278-L278+M278+E278</f>
        <v>0</v>
      </c>
      <c r="O278" s="489"/>
      <c r="P278" s="489"/>
      <c r="Q278" s="209">
        <f t="shared" ref="Q278:Q308" si="49">N278+O278-P278</f>
        <v>0</v>
      </c>
      <c r="R278" s="212"/>
      <c r="S278" s="212"/>
      <c r="T278" s="212"/>
      <c r="U278" s="213">
        <f t="shared" ref="U278:U308" si="50">A278</f>
        <v>45139</v>
      </c>
      <c r="V278" s="36"/>
      <c r="W278" s="497"/>
      <c r="X278" s="37"/>
      <c r="Y278" s="499"/>
      <c r="Z278" s="37"/>
      <c r="AA278" s="497"/>
      <c r="AB278" s="37"/>
      <c r="AC278" s="497"/>
      <c r="AD278" s="37"/>
      <c r="AE278" s="497"/>
      <c r="AF278" s="37"/>
      <c r="AG278" s="497"/>
      <c r="AH278" s="501"/>
      <c r="AI278" s="497"/>
      <c r="AJ278" s="36" t="s">
        <v>1154</v>
      </c>
      <c r="AK278" s="500">
        <v>1070.0899999999999</v>
      </c>
      <c r="AL278" s="37"/>
      <c r="AM278" s="497"/>
      <c r="AN278" s="37"/>
      <c r="AO278" s="497"/>
      <c r="AP278" s="37"/>
      <c r="AQ278" s="497"/>
      <c r="AR278" s="37"/>
      <c r="AS278" s="497"/>
      <c r="AT278" s="187">
        <f t="shared" ref="AT278:AT308" si="51">W278+Y278+AA278+AC278+AE278+AG278+AK278+AM278+AO278+AQ278+AS278+AI278</f>
        <v>1070.0899999999999</v>
      </c>
    </row>
    <row r="279" spans="1:46" x14ac:dyDescent="0.25">
      <c r="A279" s="259">
        <f t="shared" ref="A279:A308" si="52">A278+1</f>
        <v>45140</v>
      </c>
      <c r="B279" s="489"/>
      <c r="C279" s="489"/>
      <c r="D279" s="489"/>
      <c r="E279" s="489"/>
      <c r="F279" s="489"/>
      <c r="G279" s="491"/>
      <c r="H279" s="491"/>
      <c r="I279" s="491"/>
      <c r="J279" s="493"/>
      <c r="K279" s="493"/>
      <c r="L279" s="493"/>
      <c r="M279" s="494"/>
      <c r="N279" s="209">
        <f t="shared" si="48"/>
        <v>0</v>
      </c>
      <c r="O279" s="489"/>
      <c r="P279" s="489"/>
      <c r="Q279" s="209">
        <f t="shared" si="49"/>
        <v>0</v>
      </c>
      <c r="R279" s="212"/>
      <c r="S279" s="212"/>
      <c r="T279" s="212"/>
      <c r="U279" s="213">
        <f t="shared" si="50"/>
        <v>45140</v>
      </c>
      <c r="V279" s="36"/>
      <c r="W279" s="497"/>
      <c r="X279" s="37"/>
      <c r="Y279" s="499"/>
      <c r="Z279" s="36"/>
      <c r="AA279" s="497"/>
      <c r="AB279" s="37"/>
      <c r="AC279" s="497"/>
      <c r="AD279" s="36"/>
      <c r="AE279" s="497"/>
      <c r="AF279" s="37"/>
      <c r="AG279" s="497"/>
      <c r="AH279" s="501"/>
      <c r="AI279" s="497"/>
      <c r="AJ279" s="36"/>
      <c r="AK279" s="497"/>
      <c r="AL279" s="37"/>
      <c r="AM279" s="497"/>
      <c r="AN279" s="36"/>
      <c r="AO279" s="496"/>
      <c r="AP279" s="36"/>
      <c r="AQ279" s="497"/>
      <c r="AR279" s="37"/>
      <c r="AS279" s="497"/>
      <c r="AT279" s="187">
        <f t="shared" si="51"/>
        <v>0</v>
      </c>
    </row>
    <row r="280" spans="1:46" x14ac:dyDescent="0.25">
      <c r="A280" s="259">
        <f t="shared" si="52"/>
        <v>45141</v>
      </c>
      <c r="B280" s="489"/>
      <c r="C280" s="489"/>
      <c r="D280" s="489"/>
      <c r="E280" s="489"/>
      <c r="F280" s="489"/>
      <c r="G280" s="491"/>
      <c r="H280" s="491"/>
      <c r="I280" s="491"/>
      <c r="J280" s="493"/>
      <c r="K280" s="493"/>
      <c r="L280" s="493"/>
      <c r="M280" s="494"/>
      <c r="N280" s="209">
        <f t="shared" si="48"/>
        <v>0</v>
      </c>
      <c r="O280" s="489"/>
      <c r="P280" s="489"/>
      <c r="Q280" s="209">
        <f t="shared" si="49"/>
        <v>0</v>
      </c>
      <c r="R280" s="212"/>
      <c r="S280" s="212"/>
      <c r="T280" s="212"/>
      <c r="U280" s="213">
        <f t="shared" si="50"/>
        <v>45141</v>
      </c>
      <c r="V280" s="36"/>
      <c r="W280" s="497"/>
      <c r="X280" s="37"/>
      <c r="Y280" s="499"/>
      <c r="Z280" s="36"/>
      <c r="AA280" s="497"/>
      <c r="AB280" s="37"/>
      <c r="AC280" s="497"/>
      <c r="AD280" s="36"/>
      <c r="AE280" s="497"/>
      <c r="AF280" s="37"/>
      <c r="AG280" s="497"/>
      <c r="AH280" s="501"/>
      <c r="AI280" s="497"/>
      <c r="AJ280" s="37"/>
      <c r="AK280" s="514"/>
      <c r="AL280" s="37"/>
      <c r="AM280" s="497"/>
      <c r="AN280" s="36"/>
      <c r="AO280" s="497"/>
      <c r="AP280" s="37"/>
      <c r="AQ280" s="497"/>
      <c r="AR280" s="37"/>
      <c r="AS280" s="497"/>
      <c r="AT280" s="187">
        <f t="shared" si="51"/>
        <v>0</v>
      </c>
    </row>
    <row r="281" spans="1:46" x14ac:dyDescent="0.25">
      <c r="A281" s="259">
        <f t="shared" si="52"/>
        <v>45142</v>
      </c>
      <c r="B281" s="489"/>
      <c r="C281" s="489"/>
      <c r="D281" s="489"/>
      <c r="E281" s="489"/>
      <c r="F281" s="489"/>
      <c r="G281" s="491"/>
      <c r="H281" s="491"/>
      <c r="I281" s="491"/>
      <c r="J281" s="493"/>
      <c r="K281" s="493"/>
      <c r="L281" s="493"/>
      <c r="M281" s="494"/>
      <c r="N281" s="209">
        <f t="shared" si="48"/>
        <v>0</v>
      </c>
      <c r="O281" s="489"/>
      <c r="P281" s="489"/>
      <c r="Q281" s="209">
        <f t="shared" si="49"/>
        <v>0</v>
      </c>
      <c r="R281" s="212"/>
      <c r="S281" s="212"/>
      <c r="T281" s="212"/>
      <c r="U281" s="213">
        <f t="shared" si="50"/>
        <v>45142</v>
      </c>
      <c r="V281" s="36"/>
      <c r="W281" s="497"/>
      <c r="X281" s="37"/>
      <c r="Y281" s="499"/>
      <c r="Z281" s="36"/>
      <c r="AA281" s="497"/>
      <c r="AB281" s="37"/>
      <c r="AC281" s="497"/>
      <c r="AD281" s="36"/>
      <c r="AE281" s="515"/>
      <c r="AF281" s="37"/>
      <c r="AG281" s="497"/>
      <c r="AH281" s="497"/>
      <c r="AI281" s="497"/>
      <c r="AJ281" s="36"/>
      <c r="AK281" s="497"/>
      <c r="AL281" s="37"/>
      <c r="AM281" s="497"/>
      <c r="AN281" s="36"/>
      <c r="AO281" s="497"/>
      <c r="AP281" s="37" t="s">
        <v>1159</v>
      </c>
      <c r="AQ281" s="500">
        <v>172.33</v>
      </c>
      <c r="AR281" s="37"/>
      <c r="AS281" s="497"/>
      <c r="AT281" s="187">
        <f t="shared" si="51"/>
        <v>172.33</v>
      </c>
    </row>
    <row r="282" spans="1:46" x14ac:dyDescent="0.25">
      <c r="A282" s="259">
        <f t="shared" si="52"/>
        <v>45143</v>
      </c>
      <c r="B282" s="489"/>
      <c r="C282" s="489"/>
      <c r="D282" s="489"/>
      <c r="E282" s="489"/>
      <c r="F282" s="489"/>
      <c r="G282" s="491"/>
      <c r="H282" s="491"/>
      <c r="I282" s="491"/>
      <c r="J282" s="493"/>
      <c r="K282" s="493"/>
      <c r="L282" s="493"/>
      <c r="M282" s="494"/>
      <c r="N282" s="209">
        <f t="shared" si="48"/>
        <v>0</v>
      </c>
      <c r="O282" s="489"/>
      <c r="P282" s="489"/>
      <c r="Q282" s="209">
        <f t="shared" si="49"/>
        <v>0</v>
      </c>
      <c r="R282" s="212"/>
      <c r="S282" s="212"/>
      <c r="T282" s="212"/>
      <c r="U282" s="213">
        <f t="shared" si="50"/>
        <v>45143</v>
      </c>
      <c r="V282" s="36"/>
      <c r="W282" s="497"/>
      <c r="X282" s="37"/>
      <c r="Y282" s="499"/>
      <c r="Z282" s="36"/>
      <c r="AA282" s="497"/>
      <c r="AB282" s="36"/>
      <c r="AC282" s="497"/>
      <c r="AD282" s="36"/>
      <c r="AE282" s="497"/>
      <c r="AF282" s="36"/>
      <c r="AG282" s="497"/>
      <c r="AH282" s="497"/>
      <c r="AI282" s="497"/>
      <c r="AJ282" s="36"/>
      <c r="AK282" s="498"/>
      <c r="AL282" s="37"/>
      <c r="AM282" s="497"/>
      <c r="AN282" s="36"/>
      <c r="AO282" s="497"/>
      <c r="AP282" s="496"/>
      <c r="AQ282" s="500"/>
      <c r="AR282" s="37"/>
      <c r="AS282" s="497"/>
      <c r="AT282" s="187">
        <f t="shared" si="51"/>
        <v>0</v>
      </c>
    </row>
    <row r="283" spans="1:46" x14ac:dyDescent="0.25">
      <c r="A283" s="230">
        <f t="shared" si="52"/>
        <v>45144</v>
      </c>
      <c r="B283" s="489"/>
      <c r="C283" s="489"/>
      <c r="D283" s="489"/>
      <c r="E283" s="489"/>
      <c r="F283" s="489"/>
      <c r="G283" s="491"/>
      <c r="H283" s="491"/>
      <c r="I283" s="491"/>
      <c r="J283" s="493"/>
      <c r="K283" s="493"/>
      <c r="L283" s="493"/>
      <c r="M283" s="494"/>
      <c r="N283" s="209">
        <f t="shared" si="48"/>
        <v>0</v>
      </c>
      <c r="O283" s="489"/>
      <c r="P283" s="489"/>
      <c r="Q283" s="209">
        <f t="shared" si="49"/>
        <v>0</v>
      </c>
      <c r="R283" s="212"/>
      <c r="S283" s="212"/>
      <c r="T283" s="212"/>
      <c r="U283" s="213">
        <f t="shared" si="50"/>
        <v>45144</v>
      </c>
      <c r="V283" s="36"/>
      <c r="W283" s="497"/>
      <c r="X283" s="36"/>
      <c r="Y283" s="499"/>
      <c r="Z283" s="36"/>
      <c r="AA283" s="497"/>
      <c r="AB283" s="36"/>
      <c r="AC283" s="497"/>
      <c r="AD283" s="36"/>
      <c r="AE283" s="497"/>
      <c r="AF283" s="36"/>
      <c r="AG283" s="497"/>
      <c r="AH283" s="497"/>
      <c r="AI283" s="497"/>
      <c r="AJ283" s="36"/>
      <c r="AK283" s="497"/>
      <c r="AL283" s="36"/>
      <c r="AM283" s="497"/>
      <c r="AN283" s="36"/>
      <c r="AO283" s="497"/>
      <c r="AP283" s="496"/>
      <c r="AQ283" s="500"/>
      <c r="AR283" s="37"/>
      <c r="AS283" s="497"/>
      <c r="AT283" s="187">
        <f t="shared" si="51"/>
        <v>0</v>
      </c>
    </row>
    <row r="284" spans="1:46" x14ac:dyDescent="0.25">
      <c r="A284" s="230">
        <f t="shared" si="52"/>
        <v>45145</v>
      </c>
      <c r="B284" s="489"/>
      <c r="C284" s="489"/>
      <c r="D284" s="489"/>
      <c r="E284" s="489"/>
      <c r="F284" s="489"/>
      <c r="G284" s="491"/>
      <c r="H284" s="491"/>
      <c r="I284" s="491"/>
      <c r="J284" s="493"/>
      <c r="K284" s="493"/>
      <c r="L284" s="493"/>
      <c r="M284" s="494"/>
      <c r="N284" s="209">
        <f t="shared" si="48"/>
        <v>0</v>
      </c>
      <c r="O284" s="489"/>
      <c r="P284" s="489"/>
      <c r="Q284" s="209">
        <f t="shared" si="49"/>
        <v>0</v>
      </c>
      <c r="R284" s="212"/>
      <c r="S284" s="212"/>
      <c r="T284" s="212"/>
      <c r="U284" s="213">
        <f t="shared" si="50"/>
        <v>45145</v>
      </c>
      <c r="V284" s="36"/>
      <c r="W284" s="497"/>
      <c r="X284" s="36"/>
      <c r="Y284" s="499"/>
      <c r="Z284" s="36"/>
      <c r="AA284" s="497"/>
      <c r="AB284" s="36"/>
      <c r="AC284" s="497"/>
      <c r="AD284" s="36"/>
      <c r="AE284" s="497"/>
      <c r="AF284" s="36"/>
      <c r="AG284" s="497"/>
      <c r="AH284" s="501"/>
      <c r="AI284" s="497"/>
      <c r="AJ284" s="36"/>
      <c r="AK284" s="497"/>
      <c r="AL284" s="36"/>
      <c r="AM284" s="497"/>
      <c r="AN284" s="36"/>
      <c r="AO284" s="497"/>
      <c r="AP284" s="36"/>
      <c r="AQ284" s="497"/>
      <c r="AR284" s="37"/>
      <c r="AS284" s="497"/>
      <c r="AT284" s="187">
        <f t="shared" si="51"/>
        <v>0</v>
      </c>
    </row>
    <row r="285" spans="1:46" x14ac:dyDescent="0.25">
      <c r="A285" s="230">
        <f t="shared" si="52"/>
        <v>45146</v>
      </c>
      <c r="B285" s="489"/>
      <c r="C285" s="489"/>
      <c r="D285" s="489"/>
      <c r="E285" s="489"/>
      <c r="F285" s="489"/>
      <c r="G285" s="491"/>
      <c r="H285" s="491"/>
      <c r="I285" s="491"/>
      <c r="J285" s="493"/>
      <c r="K285" s="493"/>
      <c r="L285" s="493"/>
      <c r="M285" s="494"/>
      <c r="N285" s="209">
        <f t="shared" si="48"/>
        <v>0</v>
      </c>
      <c r="O285" s="489"/>
      <c r="P285" s="489"/>
      <c r="Q285" s="209">
        <f t="shared" si="49"/>
        <v>0</v>
      </c>
      <c r="R285" s="212"/>
      <c r="S285" s="212"/>
      <c r="T285" s="212"/>
      <c r="U285" s="213">
        <f t="shared" si="50"/>
        <v>45146</v>
      </c>
      <c r="V285" s="36"/>
      <c r="W285" s="497"/>
      <c r="X285" s="36"/>
      <c r="Y285" s="499"/>
      <c r="Z285" s="36"/>
      <c r="AA285" s="497"/>
      <c r="AB285" s="36"/>
      <c r="AC285" s="497"/>
      <c r="AD285" s="36"/>
      <c r="AE285" s="497"/>
      <c r="AF285" s="36"/>
      <c r="AG285" s="497"/>
      <c r="AH285" s="497"/>
      <c r="AI285" s="497"/>
      <c r="AJ285" s="36"/>
      <c r="AK285" s="497"/>
      <c r="AL285" s="36"/>
      <c r="AM285" s="497"/>
      <c r="AN285" s="36"/>
      <c r="AO285" s="497"/>
      <c r="AP285" s="36"/>
      <c r="AQ285" s="497"/>
      <c r="AR285" s="37"/>
      <c r="AS285" s="497"/>
      <c r="AT285" s="187">
        <f t="shared" si="51"/>
        <v>0</v>
      </c>
    </row>
    <row r="286" spans="1:46" x14ac:dyDescent="0.25">
      <c r="A286" s="230">
        <f t="shared" si="52"/>
        <v>45147</v>
      </c>
      <c r="B286" s="489"/>
      <c r="C286" s="489"/>
      <c r="D286" s="489"/>
      <c r="E286" s="489"/>
      <c r="F286" s="489"/>
      <c r="G286" s="491"/>
      <c r="H286" s="491"/>
      <c r="I286" s="491"/>
      <c r="J286" s="493"/>
      <c r="K286" s="493"/>
      <c r="L286" s="493"/>
      <c r="M286" s="494"/>
      <c r="N286" s="209">
        <f t="shared" si="48"/>
        <v>0</v>
      </c>
      <c r="O286" s="489"/>
      <c r="P286" s="489"/>
      <c r="Q286" s="209">
        <f t="shared" si="49"/>
        <v>0</v>
      </c>
      <c r="R286" s="212"/>
      <c r="S286" s="212"/>
      <c r="T286" s="212"/>
      <c r="U286" s="213">
        <f t="shared" si="50"/>
        <v>45147</v>
      </c>
      <c r="V286" s="36"/>
      <c r="W286" s="497"/>
      <c r="X286" s="36"/>
      <c r="Y286" s="499"/>
      <c r="Z286" s="36"/>
      <c r="AA286" s="497"/>
      <c r="AB286" s="36"/>
      <c r="AC286" s="497"/>
      <c r="AD286" s="36"/>
      <c r="AE286" s="497"/>
      <c r="AF286" s="36"/>
      <c r="AG286" s="497"/>
      <c r="AH286" s="497"/>
      <c r="AI286" s="497"/>
      <c r="AJ286" s="36"/>
      <c r="AK286" s="497"/>
      <c r="AL286" s="36"/>
      <c r="AM286" s="497"/>
      <c r="AN286" s="36"/>
      <c r="AO286" s="497"/>
      <c r="AP286" s="37" t="s">
        <v>388</v>
      </c>
      <c r="AQ286" s="497">
        <v>150</v>
      </c>
      <c r="AR286" s="37"/>
      <c r="AS286" s="497"/>
      <c r="AT286" s="187">
        <f t="shared" si="51"/>
        <v>150</v>
      </c>
    </row>
    <row r="287" spans="1:46" x14ac:dyDescent="0.25">
      <c r="A287" s="230">
        <f t="shared" si="52"/>
        <v>45148</v>
      </c>
      <c r="B287" s="489"/>
      <c r="C287" s="489"/>
      <c r="D287" s="489"/>
      <c r="E287" s="489"/>
      <c r="F287" s="489"/>
      <c r="G287" s="491"/>
      <c r="H287" s="491"/>
      <c r="I287" s="491"/>
      <c r="J287" s="493"/>
      <c r="K287" s="493"/>
      <c r="L287" s="493"/>
      <c r="M287" s="494"/>
      <c r="N287" s="209">
        <f t="shared" si="48"/>
        <v>0</v>
      </c>
      <c r="O287" s="489"/>
      <c r="P287" s="489"/>
      <c r="Q287" s="209">
        <f t="shared" si="49"/>
        <v>0</v>
      </c>
      <c r="R287" s="212"/>
      <c r="S287" s="212"/>
      <c r="T287" s="212"/>
      <c r="U287" s="213">
        <f t="shared" si="50"/>
        <v>45148</v>
      </c>
      <c r="V287" s="36"/>
      <c r="W287" s="497"/>
      <c r="X287" s="36"/>
      <c r="Y287" s="499"/>
      <c r="Z287" s="36"/>
      <c r="AA287" s="497"/>
      <c r="AB287" s="36"/>
      <c r="AC287" s="497"/>
      <c r="AD287" s="36"/>
      <c r="AE287" s="497"/>
      <c r="AF287" s="36"/>
      <c r="AG287" s="497"/>
      <c r="AH287" s="497"/>
      <c r="AI287" s="497"/>
      <c r="AJ287" s="36"/>
      <c r="AK287" s="497"/>
      <c r="AL287" s="36"/>
      <c r="AM287" s="497"/>
      <c r="AN287" s="36"/>
      <c r="AO287" s="497"/>
      <c r="AP287" s="36"/>
      <c r="AQ287" s="497"/>
      <c r="AR287" s="37"/>
      <c r="AS287" s="497"/>
      <c r="AT287" s="187">
        <f t="shared" si="51"/>
        <v>0</v>
      </c>
    </row>
    <row r="288" spans="1:46" x14ac:dyDescent="0.25">
      <c r="A288" s="230">
        <f t="shared" si="52"/>
        <v>45149</v>
      </c>
      <c r="B288" s="489"/>
      <c r="C288" s="489"/>
      <c r="D288" s="489"/>
      <c r="E288" s="489"/>
      <c r="F288" s="489"/>
      <c r="G288" s="491"/>
      <c r="H288" s="491"/>
      <c r="I288" s="491"/>
      <c r="J288" s="493"/>
      <c r="K288" s="493"/>
      <c r="L288" s="493"/>
      <c r="M288" s="494"/>
      <c r="N288" s="209">
        <f t="shared" si="48"/>
        <v>0</v>
      </c>
      <c r="O288" s="489"/>
      <c r="P288" s="489"/>
      <c r="Q288" s="209">
        <f t="shared" si="49"/>
        <v>0</v>
      </c>
      <c r="R288" s="212"/>
      <c r="S288" s="212"/>
      <c r="T288" s="212"/>
      <c r="U288" s="213">
        <f t="shared" si="50"/>
        <v>45149</v>
      </c>
      <c r="V288" s="36"/>
      <c r="W288" s="497"/>
      <c r="X288" s="36"/>
      <c r="Y288" s="499"/>
      <c r="Z288" s="36"/>
      <c r="AA288" s="497"/>
      <c r="AB288" s="36"/>
      <c r="AC288" s="497"/>
      <c r="AD288" s="36"/>
      <c r="AE288" s="497"/>
      <c r="AF288" s="403" t="s">
        <v>769</v>
      </c>
      <c r="AG288" s="467">
        <v>320.23</v>
      </c>
      <c r="AH288" s="497"/>
      <c r="AI288" s="497"/>
      <c r="AJ288" s="36"/>
      <c r="AK288" s="497"/>
      <c r="AL288" s="36"/>
      <c r="AM288" s="497"/>
      <c r="AN288" s="36"/>
      <c r="AO288" s="497"/>
      <c r="AP288" s="36"/>
      <c r="AQ288" s="497"/>
      <c r="AR288" s="37"/>
      <c r="AS288" s="497"/>
      <c r="AT288" s="187">
        <f t="shared" si="51"/>
        <v>320.23</v>
      </c>
    </row>
    <row r="289" spans="1:46" x14ac:dyDescent="0.25">
      <c r="A289" s="230">
        <f t="shared" si="52"/>
        <v>45150</v>
      </c>
      <c r="B289" s="489"/>
      <c r="C289" s="489"/>
      <c r="D289" s="489"/>
      <c r="E289" s="489"/>
      <c r="F289" s="489"/>
      <c r="G289" s="491"/>
      <c r="H289" s="491"/>
      <c r="I289" s="491"/>
      <c r="J289" s="493"/>
      <c r="K289" s="493"/>
      <c r="L289" s="493"/>
      <c r="M289" s="494"/>
      <c r="N289" s="209">
        <f t="shared" si="48"/>
        <v>0</v>
      </c>
      <c r="O289" s="489"/>
      <c r="P289" s="489"/>
      <c r="Q289" s="209">
        <f t="shared" si="49"/>
        <v>0</v>
      </c>
      <c r="R289" s="212"/>
      <c r="S289" s="212"/>
      <c r="T289" s="212"/>
      <c r="U289" s="213">
        <f t="shared" si="50"/>
        <v>45150</v>
      </c>
      <c r="V289" s="36"/>
      <c r="W289" s="497"/>
      <c r="X289" s="36"/>
      <c r="Y289" s="499"/>
      <c r="Z289" s="36"/>
      <c r="AA289" s="497"/>
      <c r="AB289" s="36"/>
      <c r="AC289" s="497"/>
      <c r="AD289" s="36"/>
      <c r="AE289" s="497"/>
      <c r="AF289" s="36"/>
      <c r="AG289" s="497"/>
      <c r="AH289" s="497"/>
      <c r="AI289" s="497"/>
      <c r="AJ289" s="36"/>
      <c r="AK289" s="497"/>
      <c r="AL289" s="36"/>
      <c r="AM289" s="497"/>
      <c r="AN289" s="36"/>
      <c r="AO289" s="497"/>
      <c r="AP289" s="36"/>
      <c r="AQ289" s="497"/>
      <c r="AR289" s="37"/>
      <c r="AS289" s="497"/>
      <c r="AT289" s="187">
        <f t="shared" si="51"/>
        <v>0</v>
      </c>
    </row>
    <row r="290" spans="1:46" x14ac:dyDescent="0.25">
      <c r="A290" s="230">
        <f t="shared" si="52"/>
        <v>45151</v>
      </c>
      <c r="B290" s="489"/>
      <c r="C290" s="489"/>
      <c r="D290" s="489"/>
      <c r="E290" s="489"/>
      <c r="F290" s="489"/>
      <c r="G290" s="491"/>
      <c r="H290" s="491"/>
      <c r="I290" s="491"/>
      <c r="J290" s="493"/>
      <c r="K290" s="493"/>
      <c r="L290" s="493"/>
      <c r="M290" s="494"/>
      <c r="N290" s="209">
        <f t="shared" si="48"/>
        <v>0</v>
      </c>
      <c r="O290" s="489"/>
      <c r="P290" s="489"/>
      <c r="Q290" s="209">
        <f t="shared" si="49"/>
        <v>0</v>
      </c>
      <c r="R290" s="212"/>
      <c r="S290" s="212"/>
      <c r="T290" s="212"/>
      <c r="U290" s="213">
        <f t="shared" si="50"/>
        <v>45151</v>
      </c>
      <c r="V290" s="36"/>
      <c r="W290" s="497"/>
      <c r="X290" s="36"/>
      <c r="Y290" s="499"/>
      <c r="Z290" s="36"/>
      <c r="AA290" s="497"/>
      <c r="AB290" s="36"/>
      <c r="AC290" s="497"/>
      <c r="AD290" s="36"/>
      <c r="AE290" s="497"/>
      <c r="AF290" s="36"/>
      <c r="AG290" s="497"/>
      <c r="AH290" s="497"/>
      <c r="AI290" s="497"/>
      <c r="AJ290" s="36"/>
      <c r="AK290" s="497"/>
      <c r="AL290" s="36"/>
      <c r="AM290" s="497"/>
      <c r="AN290" s="36"/>
      <c r="AO290" s="497"/>
      <c r="AP290" s="36"/>
      <c r="AQ290" s="497"/>
      <c r="AR290" s="37"/>
      <c r="AS290" s="497"/>
      <c r="AT290" s="187">
        <f t="shared" si="51"/>
        <v>0</v>
      </c>
    </row>
    <row r="291" spans="1:46" x14ac:dyDescent="0.25">
      <c r="A291" s="230">
        <f t="shared" si="52"/>
        <v>45152</v>
      </c>
      <c r="B291" s="489"/>
      <c r="C291" s="489"/>
      <c r="D291" s="489"/>
      <c r="E291" s="489"/>
      <c r="F291" s="489"/>
      <c r="G291" s="491"/>
      <c r="H291" s="491"/>
      <c r="I291" s="491"/>
      <c r="J291" s="493"/>
      <c r="K291" s="493"/>
      <c r="L291" s="493"/>
      <c r="M291" s="494"/>
      <c r="N291" s="209">
        <f t="shared" si="48"/>
        <v>0</v>
      </c>
      <c r="O291" s="489"/>
      <c r="P291" s="489"/>
      <c r="Q291" s="209">
        <f t="shared" si="49"/>
        <v>0</v>
      </c>
      <c r="R291" s="212"/>
      <c r="S291" s="212"/>
      <c r="T291" s="212"/>
      <c r="U291" s="213">
        <f t="shared" si="50"/>
        <v>45152</v>
      </c>
      <c r="V291" s="36"/>
      <c r="W291" s="497"/>
      <c r="X291" s="36"/>
      <c r="Y291" s="499"/>
      <c r="Z291" s="36"/>
      <c r="AA291" s="497"/>
      <c r="AB291" s="36"/>
      <c r="AC291" s="497"/>
      <c r="AD291" s="36"/>
      <c r="AE291" s="497"/>
      <c r="AF291" s="36"/>
      <c r="AG291" s="497"/>
      <c r="AH291" s="501"/>
      <c r="AI291" s="497"/>
      <c r="AJ291" s="36"/>
      <c r="AK291" s="497"/>
      <c r="AL291" s="36"/>
      <c r="AM291" s="497"/>
      <c r="AN291" s="36"/>
      <c r="AO291" s="497"/>
      <c r="AP291" s="36"/>
      <c r="AQ291" s="497"/>
      <c r="AR291" s="37"/>
      <c r="AS291" s="497"/>
      <c r="AT291" s="187">
        <f t="shared" si="51"/>
        <v>0</v>
      </c>
    </row>
    <row r="292" spans="1:46" x14ac:dyDescent="0.25">
      <c r="A292" s="230">
        <f t="shared" si="52"/>
        <v>45153</v>
      </c>
      <c r="B292" s="489"/>
      <c r="C292" s="489"/>
      <c r="D292" s="489"/>
      <c r="E292" s="489"/>
      <c r="F292" s="489"/>
      <c r="G292" s="491"/>
      <c r="H292" s="491"/>
      <c r="I292" s="491"/>
      <c r="J292" s="493"/>
      <c r="K292" s="493"/>
      <c r="L292" s="493"/>
      <c r="M292" s="494"/>
      <c r="N292" s="209">
        <f t="shared" si="48"/>
        <v>0</v>
      </c>
      <c r="O292" s="489"/>
      <c r="P292" s="489"/>
      <c r="Q292" s="209">
        <f t="shared" si="49"/>
        <v>0</v>
      </c>
      <c r="R292" s="212"/>
      <c r="S292" s="212"/>
      <c r="T292" s="212"/>
      <c r="U292" s="213">
        <f t="shared" si="50"/>
        <v>45153</v>
      </c>
      <c r="V292" s="36"/>
      <c r="W292" s="497"/>
      <c r="X292" s="36"/>
      <c r="Y292" s="499"/>
      <c r="Z292" s="36"/>
      <c r="AA292" s="497"/>
      <c r="AB292" s="36"/>
      <c r="AC292" s="497"/>
      <c r="AD292" s="36"/>
      <c r="AE292" s="497"/>
      <c r="AF292" s="36"/>
      <c r="AG292" s="497"/>
      <c r="AH292" s="497"/>
      <c r="AI292" s="497"/>
      <c r="AJ292" s="36"/>
      <c r="AK292" s="497"/>
      <c r="AL292" s="36"/>
      <c r="AM292" s="497"/>
      <c r="AN292" s="36"/>
      <c r="AO292" s="497"/>
      <c r="AP292" s="37" t="s">
        <v>1178</v>
      </c>
      <c r="AQ292" s="500">
        <v>92.73</v>
      </c>
      <c r="AR292" s="37"/>
      <c r="AS292" s="497"/>
      <c r="AT292" s="187">
        <f t="shared" si="51"/>
        <v>92.73</v>
      </c>
    </row>
    <row r="293" spans="1:46" x14ac:dyDescent="0.25">
      <c r="A293" s="230">
        <f t="shared" si="52"/>
        <v>45154</v>
      </c>
      <c r="B293" s="489"/>
      <c r="C293" s="489"/>
      <c r="D293" s="489"/>
      <c r="E293" s="489"/>
      <c r="F293" s="489"/>
      <c r="G293" s="491"/>
      <c r="H293" s="491"/>
      <c r="I293" s="491"/>
      <c r="J293" s="493"/>
      <c r="K293" s="493"/>
      <c r="L293" s="493"/>
      <c r="M293" s="494"/>
      <c r="N293" s="209">
        <f t="shared" si="48"/>
        <v>0</v>
      </c>
      <c r="O293" s="489"/>
      <c r="P293" s="489"/>
      <c r="Q293" s="209">
        <f t="shared" si="49"/>
        <v>0</v>
      </c>
      <c r="R293" s="212"/>
      <c r="S293" s="212"/>
      <c r="T293" s="212"/>
      <c r="U293" s="213">
        <f t="shared" si="50"/>
        <v>45154</v>
      </c>
      <c r="V293" s="36"/>
      <c r="W293" s="497"/>
      <c r="X293" s="37"/>
      <c r="Y293" s="499"/>
      <c r="Z293" s="36"/>
      <c r="AA293" s="497"/>
      <c r="AB293" s="36"/>
      <c r="AC293" s="497"/>
      <c r="AD293" s="36"/>
      <c r="AE293" s="497"/>
      <c r="AF293" s="36"/>
      <c r="AG293" s="497"/>
      <c r="AH293" s="497"/>
      <c r="AI293" s="497"/>
      <c r="AJ293" s="36"/>
      <c r="AK293" s="497"/>
      <c r="AL293" s="36"/>
      <c r="AM293" s="497"/>
      <c r="AN293" s="36"/>
      <c r="AO293" s="497"/>
      <c r="AP293" s="36"/>
      <c r="AQ293" s="497"/>
      <c r="AR293" s="37"/>
      <c r="AS293" s="497"/>
      <c r="AT293" s="187">
        <f t="shared" si="51"/>
        <v>0</v>
      </c>
    </row>
    <row r="294" spans="1:46" x14ac:dyDescent="0.25">
      <c r="A294" s="230">
        <f t="shared" si="52"/>
        <v>45155</v>
      </c>
      <c r="B294" s="489"/>
      <c r="C294" s="489"/>
      <c r="D294" s="489"/>
      <c r="E294" s="489"/>
      <c r="F294" s="489"/>
      <c r="G294" s="491"/>
      <c r="H294" s="491"/>
      <c r="I294" s="491"/>
      <c r="J294" s="493"/>
      <c r="K294" s="493"/>
      <c r="L294" s="493"/>
      <c r="M294" s="494"/>
      <c r="N294" s="209">
        <f t="shared" si="48"/>
        <v>0</v>
      </c>
      <c r="O294" s="489"/>
      <c r="P294" s="489"/>
      <c r="Q294" s="209">
        <f t="shared" si="49"/>
        <v>0</v>
      </c>
      <c r="R294" s="212"/>
      <c r="S294" s="212"/>
      <c r="T294" s="212"/>
      <c r="U294" s="213">
        <f t="shared" si="50"/>
        <v>45155</v>
      </c>
      <c r="V294" s="36"/>
      <c r="W294" s="497"/>
      <c r="X294" s="36"/>
      <c r="Y294" s="499"/>
      <c r="Z294" s="36"/>
      <c r="AA294" s="497"/>
      <c r="AB294" s="36"/>
      <c r="AC294" s="497"/>
      <c r="AD294" s="36"/>
      <c r="AE294" s="497"/>
      <c r="AF294" s="36"/>
      <c r="AG294" s="497"/>
      <c r="AH294" s="497"/>
      <c r="AI294" s="497"/>
      <c r="AJ294" s="36"/>
      <c r="AK294" s="497"/>
      <c r="AL294" s="36"/>
      <c r="AM294" s="497"/>
      <c r="AN294" s="36"/>
      <c r="AO294" s="497"/>
      <c r="AP294" s="36"/>
      <c r="AQ294" s="497"/>
      <c r="AR294" s="37"/>
      <c r="AS294" s="497"/>
      <c r="AT294" s="187">
        <f t="shared" si="51"/>
        <v>0</v>
      </c>
    </row>
    <row r="295" spans="1:46" x14ac:dyDescent="0.25">
      <c r="A295" s="230">
        <f t="shared" si="52"/>
        <v>45156</v>
      </c>
      <c r="B295" s="489"/>
      <c r="C295" s="489"/>
      <c r="D295" s="489"/>
      <c r="E295" s="489"/>
      <c r="F295" s="489"/>
      <c r="G295" s="491"/>
      <c r="H295" s="491"/>
      <c r="I295" s="491"/>
      <c r="J295" s="493"/>
      <c r="K295" s="493"/>
      <c r="L295" s="493"/>
      <c r="M295" s="494"/>
      <c r="N295" s="209">
        <f t="shared" si="48"/>
        <v>0</v>
      </c>
      <c r="O295" s="489"/>
      <c r="P295" s="489"/>
      <c r="Q295" s="209">
        <f t="shared" si="49"/>
        <v>0</v>
      </c>
      <c r="R295" s="212"/>
      <c r="S295" s="212"/>
      <c r="T295" s="212"/>
      <c r="U295" s="213">
        <f t="shared" si="50"/>
        <v>45156</v>
      </c>
      <c r="V295" s="36"/>
      <c r="W295" s="497"/>
      <c r="X295" s="36"/>
      <c r="Y295" s="499"/>
      <c r="Z295" s="36"/>
      <c r="AA295" s="497"/>
      <c r="AB295" s="36"/>
      <c r="AC295" s="497"/>
      <c r="AD295" s="36"/>
      <c r="AE295" s="497"/>
      <c r="AF295" s="36"/>
      <c r="AG295" s="497"/>
      <c r="AH295" s="497"/>
      <c r="AI295" s="497"/>
      <c r="AJ295" s="36"/>
      <c r="AK295" s="497"/>
      <c r="AL295" s="36"/>
      <c r="AM295" s="497"/>
      <c r="AN295" s="36"/>
      <c r="AO295" s="497"/>
      <c r="AP295" s="36"/>
      <c r="AQ295" s="497"/>
      <c r="AR295" s="37"/>
      <c r="AS295" s="497"/>
      <c r="AT295" s="187">
        <f t="shared" si="51"/>
        <v>0</v>
      </c>
    </row>
    <row r="296" spans="1:46" x14ac:dyDescent="0.25">
      <c r="A296" s="230">
        <f t="shared" si="52"/>
        <v>45157</v>
      </c>
      <c r="B296" s="489"/>
      <c r="C296" s="489"/>
      <c r="D296" s="489"/>
      <c r="E296" s="489"/>
      <c r="F296" s="489"/>
      <c r="G296" s="491"/>
      <c r="H296" s="491"/>
      <c r="I296" s="491"/>
      <c r="J296" s="493"/>
      <c r="K296" s="493"/>
      <c r="L296" s="493"/>
      <c r="M296" s="494"/>
      <c r="N296" s="209">
        <f t="shared" si="48"/>
        <v>0</v>
      </c>
      <c r="O296" s="489"/>
      <c r="P296" s="489"/>
      <c r="Q296" s="209">
        <f t="shared" si="49"/>
        <v>0</v>
      </c>
      <c r="R296" s="212"/>
      <c r="S296" s="212"/>
      <c r="T296" s="212"/>
      <c r="U296" s="213">
        <f t="shared" si="50"/>
        <v>45157</v>
      </c>
      <c r="V296" s="36"/>
      <c r="W296" s="497"/>
      <c r="X296" s="36"/>
      <c r="Y296" s="499"/>
      <c r="Z296" s="36"/>
      <c r="AA296" s="497"/>
      <c r="AB296" s="36"/>
      <c r="AC296" s="497"/>
      <c r="AD296" s="36"/>
      <c r="AE296" s="497"/>
      <c r="AF296" s="36"/>
      <c r="AG296" s="497"/>
      <c r="AH296" s="497"/>
      <c r="AI296" s="497"/>
      <c r="AJ296" s="36"/>
      <c r="AK296" s="497"/>
      <c r="AL296" s="36"/>
      <c r="AM296" s="497"/>
      <c r="AN296" s="36"/>
      <c r="AO296" s="497"/>
      <c r="AP296" s="36"/>
      <c r="AQ296" s="497"/>
      <c r="AR296" s="37"/>
      <c r="AS296" s="497"/>
      <c r="AT296" s="187">
        <f t="shared" si="51"/>
        <v>0</v>
      </c>
    </row>
    <row r="297" spans="1:46" x14ac:dyDescent="0.25">
      <c r="A297" s="230">
        <f t="shared" si="52"/>
        <v>45158</v>
      </c>
      <c r="B297" s="489"/>
      <c r="C297" s="489"/>
      <c r="D297" s="489"/>
      <c r="E297" s="489"/>
      <c r="F297" s="489"/>
      <c r="G297" s="491"/>
      <c r="H297" s="491"/>
      <c r="I297" s="491"/>
      <c r="J297" s="493"/>
      <c r="K297" s="493"/>
      <c r="L297" s="493"/>
      <c r="M297" s="494"/>
      <c r="N297" s="209">
        <f t="shared" si="48"/>
        <v>0</v>
      </c>
      <c r="O297" s="489"/>
      <c r="P297" s="489"/>
      <c r="Q297" s="209">
        <f t="shared" si="49"/>
        <v>0</v>
      </c>
      <c r="R297" s="262"/>
      <c r="S297" s="262"/>
      <c r="T297" s="212"/>
      <c r="U297" s="213">
        <f t="shared" si="50"/>
        <v>45158</v>
      </c>
      <c r="V297" s="36"/>
      <c r="W297" s="497"/>
      <c r="X297" s="36"/>
      <c r="Y297" s="499"/>
      <c r="Z297" s="36"/>
      <c r="AA297" s="497"/>
      <c r="AB297" s="37"/>
      <c r="AC297" s="497"/>
      <c r="AD297" s="36"/>
      <c r="AE297" s="497"/>
      <c r="AF297" s="37"/>
      <c r="AG297" s="497"/>
      <c r="AH297" s="497"/>
      <c r="AI297" s="497"/>
      <c r="AJ297" s="36"/>
      <c r="AK297" s="497"/>
      <c r="AL297" s="37"/>
      <c r="AM297" s="497"/>
      <c r="AN297" s="36"/>
      <c r="AO297" s="497"/>
      <c r="AP297" s="37"/>
      <c r="AQ297" s="497"/>
      <c r="AR297" s="37"/>
      <c r="AS297" s="497"/>
      <c r="AT297" s="187">
        <f t="shared" si="51"/>
        <v>0</v>
      </c>
    </row>
    <row r="298" spans="1:46" x14ac:dyDescent="0.25">
      <c r="A298" s="230">
        <f t="shared" si="52"/>
        <v>45159</v>
      </c>
      <c r="B298" s="489"/>
      <c r="C298" s="489"/>
      <c r="D298" s="489"/>
      <c r="E298" s="489"/>
      <c r="F298" s="489"/>
      <c r="G298" s="491"/>
      <c r="H298" s="491"/>
      <c r="I298" s="491"/>
      <c r="J298" s="493"/>
      <c r="K298" s="493"/>
      <c r="L298" s="493"/>
      <c r="M298" s="494"/>
      <c r="N298" s="209">
        <f t="shared" si="48"/>
        <v>0</v>
      </c>
      <c r="O298" s="489"/>
      <c r="P298" s="489"/>
      <c r="Q298" s="209">
        <f t="shared" si="49"/>
        <v>0</v>
      </c>
      <c r="R298" s="212"/>
      <c r="S298" s="212"/>
      <c r="T298" s="212"/>
      <c r="U298" s="213">
        <f t="shared" si="50"/>
        <v>45159</v>
      </c>
      <c r="V298" s="36"/>
      <c r="W298" s="497"/>
      <c r="X298" s="36"/>
      <c r="Y298" s="499"/>
      <c r="Z298" s="36"/>
      <c r="AA298" s="497"/>
      <c r="AB298" s="36"/>
      <c r="AC298" s="497"/>
      <c r="AD298" s="36"/>
      <c r="AE298" s="497"/>
      <c r="AF298" s="37"/>
      <c r="AG298" s="497"/>
      <c r="AH298" s="497"/>
      <c r="AI298" s="497"/>
      <c r="AJ298" s="36"/>
      <c r="AK298" s="497"/>
      <c r="AL298" s="36"/>
      <c r="AM298" s="497"/>
      <c r="AN298" s="36"/>
      <c r="AO298" s="497"/>
      <c r="AP298" s="36"/>
      <c r="AQ298" s="497"/>
      <c r="AR298" s="37"/>
      <c r="AS298" s="497"/>
      <c r="AT298" s="187">
        <f t="shared" si="51"/>
        <v>0</v>
      </c>
    </row>
    <row r="299" spans="1:46" x14ac:dyDescent="0.25">
      <c r="A299" s="230">
        <f t="shared" si="52"/>
        <v>45160</v>
      </c>
      <c r="B299" s="489"/>
      <c r="C299" s="489"/>
      <c r="D299" s="489"/>
      <c r="E299" s="489"/>
      <c r="F299" s="489"/>
      <c r="G299" s="491"/>
      <c r="H299" s="491"/>
      <c r="I299" s="491"/>
      <c r="J299" s="493"/>
      <c r="K299" s="493"/>
      <c r="L299" s="493"/>
      <c r="M299" s="494"/>
      <c r="N299" s="209">
        <f t="shared" si="48"/>
        <v>0</v>
      </c>
      <c r="O299" s="489"/>
      <c r="P299" s="489"/>
      <c r="Q299" s="209">
        <f t="shared" si="49"/>
        <v>0</v>
      </c>
      <c r="R299" s="212"/>
      <c r="S299" s="212"/>
      <c r="T299" s="212"/>
      <c r="U299" s="213">
        <f t="shared" si="50"/>
        <v>45160</v>
      </c>
      <c r="V299" s="36"/>
      <c r="W299" s="497"/>
      <c r="X299" s="36"/>
      <c r="Y299" s="499"/>
      <c r="Z299" s="36"/>
      <c r="AA299" s="497"/>
      <c r="AB299" s="36"/>
      <c r="AC299" s="497"/>
      <c r="AD299" s="36"/>
      <c r="AE299" s="497"/>
      <c r="AF299" s="36"/>
      <c r="AG299" s="497"/>
      <c r="AH299" s="497"/>
      <c r="AI299" s="497"/>
      <c r="AJ299" s="36"/>
      <c r="AK299" s="497"/>
      <c r="AL299" s="36"/>
      <c r="AM299" s="497"/>
      <c r="AN299" s="36"/>
      <c r="AO299" s="497"/>
      <c r="AP299" s="36"/>
      <c r="AQ299" s="497"/>
      <c r="AR299" s="37"/>
      <c r="AS299" s="497"/>
      <c r="AT299" s="187">
        <f t="shared" si="51"/>
        <v>0</v>
      </c>
    </row>
    <row r="300" spans="1:46" x14ac:dyDescent="0.25">
      <c r="A300" s="230">
        <f t="shared" si="52"/>
        <v>45161</v>
      </c>
      <c r="B300" s="489"/>
      <c r="C300" s="489"/>
      <c r="D300" s="489"/>
      <c r="E300" s="489"/>
      <c r="F300" s="489"/>
      <c r="G300" s="491"/>
      <c r="H300" s="491"/>
      <c r="I300" s="491"/>
      <c r="J300" s="493"/>
      <c r="K300" s="493"/>
      <c r="L300" s="493"/>
      <c r="M300" s="494"/>
      <c r="N300" s="209">
        <f t="shared" si="48"/>
        <v>0</v>
      </c>
      <c r="O300" s="489"/>
      <c r="P300" s="489"/>
      <c r="Q300" s="209">
        <f t="shared" si="49"/>
        <v>0</v>
      </c>
      <c r="R300" s="212"/>
      <c r="S300" s="212"/>
      <c r="T300" s="212"/>
      <c r="U300" s="213">
        <f t="shared" si="50"/>
        <v>45161</v>
      </c>
      <c r="V300" s="36"/>
      <c r="W300" s="497"/>
      <c r="X300" s="36"/>
      <c r="Y300" s="499"/>
      <c r="Z300" s="36"/>
      <c r="AA300" s="497"/>
      <c r="AB300" s="36"/>
      <c r="AC300" s="497"/>
      <c r="AD300" s="36"/>
      <c r="AE300" s="497"/>
      <c r="AF300" s="36"/>
      <c r="AG300" s="497"/>
      <c r="AH300" s="497"/>
      <c r="AI300" s="497"/>
      <c r="AJ300" s="36"/>
      <c r="AK300" s="497"/>
      <c r="AL300" s="36"/>
      <c r="AM300" s="497"/>
      <c r="AN300" s="36"/>
      <c r="AO300" s="497"/>
      <c r="AP300" s="36"/>
      <c r="AQ300" s="497"/>
      <c r="AR300" s="37"/>
      <c r="AS300" s="497"/>
      <c r="AT300" s="187">
        <f t="shared" si="51"/>
        <v>0</v>
      </c>
    </row>
    <row r="301" spans="1:46" x14ac:dyDescent="0.25">
      <c r="A301" s="230">
        <f t="shared" si="52"/>
        <v>45162</v>
      </c>
      <c r="B301" s="489"/>
      <c r="C301" s="489"/>
      <c r="D301" s="489"/>
      <c r="E301" s="489"/>
      <c r="F301" s="489"/>
      <c r="G301" s="491"/>
      <c r="H301" s="491"/>
      <c r="I301" s="491"/>
      <c r="J301" s="493"/>
      <c r="K301" s="493"/>
      <c r="L301" s="493"/>
      <c r="M301" s="494"/>
      <c r="N301" s="209">
        <f t="shared" si="48"/>
        <v>0</v>
      </c>
      <c r="O301" s="489"/>
      <c r="P301" s="489"/>
      <c r="Q301" s="209">
        <f t="shared" si="49"/>
        <v>0</v>
      </c>
      <c r="R301" s="212"/>
      <c r="S301" s="212"/>
      <c r="T301" s="212"/>
      <c r="U301" s="213">
        <f t="shared" si="50"/>
        <v>45162</v>
      </c>
      <c r="V301" s="36"/>
      <c r="W301" s="497"/>
      <c r="X301" s="36"/>
      <c r="Y301" s="499"/>
      <c r="Z301" s="36"/>
      <c r="AA301" s="497"/>
      <c r="AB301" s="36"/>
      <c r="AC301" s="497"/>
      <c r="AD301" s="36"/>
      <c r="AE301" s="497"/>
      <c r="AF301" s="36"/>
      <c r="AG301" s="497"/>
      <c r="AH301" s="497"/>
      <c r="AI301" s="497"/>
      <c r="AJ301" s="36"/>
      <c r="AK301" s="497"/>
      <c r="AL301" s="36"/>
      <c r="AM301" s="497"/>
      <c r="AN301" s="36"/>
      <c r="AO301" s="497"/>
      <c r="AP301" s="36"/>
      <c r="AQ301" s="497"/>
      <c r="AR301" s="37"/>
      <c r="AS301" s="497"/>
      <c r="AT301" s="187">
        <f t="shared" si="51"/>
        <v>0</v>
      </c>
    </row>
    <row r="302" spans="1:46" x14ac:dyDescent="0.25">
      <c r="A302" s="230">
        <f t="shared" si="52"/>
        <v>45163</v>
      </c>
      <c r="B302" s="489"/>
      <c r="C302" s="489"/>
      <c r="D302" s="489"/>
      <c r="E302" s="489"/>
      <c r="F302" s="489"/>
      <c r="G302" s="491"/>
      <c r="H302" s="491"/>
      <c r="I302" s="491"/>
      <c r="J302" s="493"/>
      <c r="K302" s="493"/>
      <c r="L302" s="493"/>
      <c r="M302" s="494"/>
      <c r="N302" s="209">
        <f t="shared" si="48"/>
        <v>0</v>
      </c>
      <c r="O302" s="489"/>
      <c r="P302" s="489"/>
      <c r="Q302" s="209">
        <f t="shared" si="49"/>
        <v>0</v>
      </c>
      <c r="R302" s="212"/>
      <c r="S302" s="212"/>
      <c r="T302" s="212"/>
      <c r="U302" s="213">
        <f t="shared" si="50"/>
        <v>45163</v>
      </c>
      <c r="V302" s="36"/>
      <c r="W302" s="497"/>
      <c r="X302" s="36"/>
      <c r="Y302" s="499"/>
      <c r="Z302" s="36"/>
      <c r="AA302" s="497"/>
      <c r="AB302" s="36"/>
      <c r="AC302" s="497"/>
      <c r="AD302" s="36"/>
      <c r="AE302" s="497"/>
      <c r="AF302" s="36"/>
      <c r="AG302" s="497"/>
      <c r="AH302" s="497"/>
      <c r="AI302" s="497"/>
      <c r="AJ302" s="36"/>
      <c r="AK302" s="497"/>
      <c r="AL302" s="36"/>
      <c r="AM302" s="497"/>
      <c r="AN302" s="36"/>
      <c r="AO302" s="497"/>
      <c r="AP302" s="36"/>
      <c r="AQ302" s="497"/>
      <c r="AR302" s="37"/>
      <c r="AS302" s="497"/>
      <c r="AT302" s="187">
        <f t="shared" si="51"/>
        <v>0</v>
      </c>
    </row>
    <row r="303" spans="1:46" x14ac:dyDescent="0.25">
      <c r="A303" s="230">
        <f t="shared" si="52"/>
        <v>45164</v>
      </c>
      <c r="B303" s="489"/>
      <c r="C303" s="489"/>
      <c r="D303" s="489"/>
      <c r="E303" s="489"/>
      <c r="F303" s="489"/>
      <c r="G303" s="491"/>
      <c r="H303" s="491"/>
      <c r="I303" s="491"/>
      <c r="J303" s="493"/>
      <c r="K303" s="493"/>
      <c r="L303" s="493"/>
      <c r="M303" s="494"/>
      <c r="N303" s="209">
        <f t="shared" si="48"/>
        <v>0</v>
      </c>
      <c r="O303" s="489"/>
      <c r="P303" s="489"/>
      <c r="Q303" s="209">
        <f t="shared" si="49"/>
        <v>0</v>
      </c>
      <c r="R303" s="212"/>
      <c r="S303" s="212"/>
      <c r="T303" s="212"/>
      <c r="U303" s="213">
        <f t="shared" si="50"/>
        <v>45164</v>
      </c>
      <c r="V303" s="36"/>
      <c r="W303" s="497"/>
      <c r="X303" s="36"/>
      <c r="Y303" s="499"/>
      <c r="Z303" s="36"/>
      <c r="AA303" s="497"/>
      <c r="AB303" s="36"/>
      <c r="AC303" s="497"/>
      <c r="AD303" s="36"/>
      <c r="AE303" s="497"/>
      <c r="AF303" s="36"/>
      <c r="AG303" s="497"/>
      <c r="AH303" s="497"/>
      <c r="AI303" s="497"/>
      <c r="AJ303" s="36"/>
      <c r="AK303" s="497"/>
      <c r="AL303" s="36"/>
      <c r="AM303" s="497"/>
      <c r="AN303" s="36"/>
      <c r="AO303" s="497"/>
      <c r="AP303" s="36"/>
      <c r="AQ303" s="497"/>
      <c r="AR303" s="37"/>
      <c r="AS303" s="497"/>
      <c r="AT303" s="187">
        <f t="shared" si="51"/>
        <v>0</v>
      </c>
    </row>
    <row r="304" spans="1:46" x14ac:dyDescent="0.25">
      <c r="A304" s="230">
        <f t="shared" si="52"/>
        <v>45165</v>
      </c>
      <c r="B304" s="489"/>
      <c r="C304" s="489"/>
      <c r="D304" s="489"/>
      <c r="E304" s="489"/>
      <c r="F304" s="489"/>
      <c r="G304" s="491"/>
      <c r="H304" s="491"/>
      <c r="I304" s="491"/>
      <c r="J304" s="493"/>
      <c r="K304" s="493"/>
      <c r="L304" s="493"/>
      <c r="M304" s="494"/>
      <c r="N304" s="209">
        <f t="shared" si="48"/>
        <v>0</v>
      </c>
      <c r="O304" s="489"/>
      <c r="P304" s="489"/>
      <c r="Q304" s="209">
        <f t="shared" si="49"/>
        <v>0</v>
      </c>
      <c r="R304" s="212"/>
      <c r="S304" s="212"/>
      <c r="T304" s="212"/>
      <c r="U304" s="213">
        <f t="shared" si="50"/>
        <v>45165</v>
      </c>
      <c r="V304" s="36"/>
      <c r="W304" s="497"/>
      <c r="X304" s="36"/>
      <c r="Y304" s="499"/>
      <c r="Z304" s="36"/>
      <c r="AA304" s="497"/>
      <c r="AB304" s="36"/>
      <c r="AC304" s="497"/>
      <c r="AD304" s="36"/>
      <c r="AE304" s="497"/>
      <c r="AF304" s="37"/>
      <c r="AG304" s="497"/>
      <c r="AH304" s="497"/>
      <c r="AI304" s="497"/>
      <c r="AJ304" s="36"/>
      <c r="AK304" s="497"/>
      <c r="AL304" s="36"/>
      <c r="AM304" s="497"/>
      <c r="AN304" s="36"/>
      <c r="AO304" s="497"/>
      <c r="AP304" s="36"/>
      <c r="AQ304" s="497"/>
      <c r="AR304" s="37"/>
      <c r="AS304" s="497"/>
      <c r="AT304" s="187">
        <f t="shared" si="51"/>
        <v>0</v>
      </c>
    </row>
    <row r="305" spans="1:65" x14ac:dyDescent="0.25">
      <c r="A305" s="230">
        <f t="shared" si="52"/>
        <v>45166</v>
      </c>
      <c r="B305" s="489"/>
      <c r="C305" s="489"/>
      <c r="D305" s="489"/>
      <c r="E305" s="489"/>
      <c r="F305" s="489"/>
      <c r="G305" s="491"/>
      <c r="H305" s="491"/>
      <c r="I305" s="491"/>
      <c r="J305" s="493"/>
      <c r="K305" s="493"/>
      <c r="L305" s="493"/>
      <c r="M305" s="494"/>
      <c r="N305" s="209">
        <f t="shared" si="48"/>
        <v>0</v>
      </c>
      <c r="O305" s="489"/>
      <c r="P305" s="489"/>
      <c r="Q305" s="209">
        <f t="shared" si="49"/>
        <v>0</v>
      </c>
      <c r="R305" s="212"/>
      <c r="S305" s="212"/>
      <c r="T305" s="212"/>
      <c r="U305" s="213">
        <f t="shared" si="50"/>
        <v>45166</v>
      </c>
      <c r="V305" s="36"/>
      <c r="W305" s="497"/>
      <c r="X305" s="36"/>
      <c r="Y305" s="499"/>
      <c r="Z305" s="36"/>
      <c r="AA305" s="497"/>
      <c r="AB305" s="36"/>
      <c r="AC305" s="497"/>
      <c r="AD305" s="36"/>
      <c r="AE305" s="497"/>
      <c r="AF305" s="37"/>
      <c r="AG305" s="497"/>
      <c r="AH305" s="497"/>
      <c r="AI305" s="497"/>
      <c r="AJ305" s="36"/>
      <c r="AK305" s="497"/>
      <c r="AL305" s="36"/>
      <c r="AM305" s="497"/>
      <c r="AN305" s="36"/>
      <c r="AO305" s="497"/>
      <c r="AP305" s="36"/>
      <c r="AQ305" s="497"/>
      <c r="AR305" s="37"/>
      <c r="AS305" s="497"/>
      <c r="AT305" s="187">
        <f t="shared" si="51"/>
        <v>0</v>
      </c>
    </row>
    <row r="306" spans="1:65" x14ac:dyDescent="0.25">
      <c r="A306" s="230">
        <f t="shared" si="52"/>
        <v>45167</v>
      </c>
      <c r="B306" s="489"/>
      <c r="C306" s="489"/>
      <c r="D306" s="489"/>
      <c r="E306" s="489"/>
      <c r="F306" s="489"/>
      <c r="G306" s="491"/>
      <c r="H306" s="491"/>
      <c r="I306" s="491"/>
      <c r="J306" s="493"/>
      <c r="K306" s="493"/>
      <c r="L306" s="493"/>
      <c r="M306" s="494"/>
      <c r="N306" s="209">
        <f t="shared" si="48"/>
        <v>0</v>
      </c>
      <c r="O306" s="489"/>
      <c r="P306" s="489"/>
      <c r="Q306" s="209">
        <f t="shared" si="49"/>
        <v>0</v>
      </c>
      <c r="R306" s="212"/>
      <c r="S306" s="212"/>
      <c r="T306" s="212"/>
      <c r="U306" s="213">
        <f t="shared" si="50"/>
        <v>45167</v>
      </c>
      <c r="V306" s="36"/>
      <c r="W306" s="497"/>
      <c r="X306" s="36"/>
      <c r="Y306" s="499"/>
      <c r="Z306" s="36"/>
      <c r="AA306" s="497"/>
      <c r="AB306" s="36"/>
      <c r="AC306" s="497"/>
      <c r="AD306" s="36"/>
      <c r="AE306" s="497"/>
      <c r="AF306" s="37"/>
      <c r="AG306" s="497"/>
      <c r="AH306" s="497"/>
      <c r="AI306" s="497"/>
      <c r="AJ306" s="36"/>
      <c r="AK306" s="497"/>
      <c r="AL306" s="48"/>
      <c r="AM306" s="497"/>
      <c r="AN306" s="36"/>
      <c r="AO306" s="497"/>
      <c r="AP306" s="36"/>
      <c r="AQ306" s="497"/>
      <c r="AR306" s="37"/>
      <c r="AS306" s="497"/>
      <c r="AT306" s="187">
        <f t="shared" si="51"/>
        <v>0</v>
      </c>
    </row>
    <row r="307" spans="1:65" x14ac:dyDescent="0.25">
      <c r="A307" s="230">
        <f t="shared" si="52"/>
        <v>45168</v>
      </c>
      <c r="B307" s="489"/>
      <c r="C307" s="489"/>
      <c r="D307" s="489"/>
      <c r="E307" s="489"/>
      <c r="F307" s="489"/>
      <c r="G307" s="491"/>
      <c r="H307" s="491"/>
      <c r="I307" s="491"/>
      <c r="J307" s="493"/>
      <c r="K307" s="493"/>
      <c r="L307" s="493"/>
      <c r="M307" s="494"/>
      <c r="N307" s="209">
        <f t="shared" si="48"/>
        <v>0</v>
      </c>
      <c r="O307" s="489"/>
      <c r="P307" s="489"/>
      <c r="Q307" s="209">
        <f t="shared" si="49"/>
        <v>0</v>
      </c>
      <c r="R307" s="212"/>
      <c r="S307" s="212"/>
      <c r="T307" s="212"/>
      <c r="U307" s="213">
        <f t="shared" si="50"/>
        <v>45168</v>
      </c>
      <c r="V307" s="36"/>
      <c r="W307" s="497"/>
      <c r="X307" s="37"/>
      <c r="Y307" s="499"/>
      <c r="Z307" s="36"/>
      <c r="AA307" s="497"/>
      <c r="AB307" s="37"/>
      <c r="AC307" s="497"/>
      <c r="AD307" s="497"/>
      <c r="AE307" s="37"/>
      <c r="AF307" s="497"/>
      <c r="AG307" s="497"/>
      <c r="AH307" s="497"/>
      <c r="AI307" s="36"/>
      <c r="AJ307" s="37"/>
      <c r="AK307" s="49"/>
      <c r="AL307" s="516"/>
      <c r="AM307" s="497"/>
      <c r="AN307" s="508"/>
      <c r="AO307" s="37"/>
      <c r="AP307" s="497"/>
      <c r="AQ307" s="37"/>
      <c r="AR307" s="497"/>
      <c r="AS307" s="240"/>
      <c r="AT307" s="187">
        <f t="shared" si="51"/>
        <v>0</v>
      </c>
      <c r="BM307" s="1"/>
    </row>
    <row r="308" spans="1:65" x14ac:dyDescent="0.25">
      <c r="A308" s="230">
        <f t="shared" si="52"/>
        <v>45169</v>
      </c>
      <c r="B308" s="489"/>
      <c r="C308" s="489"/>
      <c r="D308" s="489"/>
      <c r="E308" s="489"/>
      <c r="F308" s="489"/>
      <c r="G308" s="491"/>
      <c r="H308" s="491"/>
      <c r="I308" s="491"/>
      <c r="J308" s="493"/>
      <c r="K308" s="493"/>
      <c r="L308" s="493"/>
      <c r="M308" s="494"/>
      <c r="N308" s="209">
        <f t="shared" si="48"/>
        <v>0</v>
      </c>
      <c r="O308" s="489"/>
      <c r="P308" s="489"/>
      <c r="Q308" s="209">
        <f t="shared" si="49"/>
        <v>0</v>
      </c>
      <c r="R308" s="212"/>
      <c r="S308" s="212"/>
      <c r="T308" s="212"/>
      <c r="U308" s="213">
        <f t="shared" si="50"/>
        <v>45169</v>
      </c>
      <c r="V308" s="36"/>
      <c r="W308" s="497"/>
      <c r="X308" s="36"/>
      <c r="Y308" s="499"/>
      <c r="Z308" s="36"/>
      <c r="AA308" s="497"/>
      <c r="AB308" s="36"/>
      <c r="AC308" s="497"/>
      <c r="AD308" s="36"/>
      <c r="AE308" s="497"/>
      <c r="AF308" s="37"/>
      <c r="AG308" s="497"/>
      <c r="AH308" s="497"/>
      <c r="AI308" s="497"/>
      <c r="AJ308" s="36"/>
      <c r="AK308" s="497"/>
      <c r="AL308" s="50"/>
      <c r="AM308" s="517"/>
      <c r="AN308" s="496"/>
      <c r="AO308" s="497"/>
      <c r="AP308" s="36"/>
      <c r="AQ308" s="497"/>
      <c r="AR308" s="37"/>
      <c r="AS308" s="497"/>
      <c r="AT308" s="187">
        <f t="shared" si="51"/>
        <v>0</v>
      </c>
    </row>
    <row r="309" spans="1:65" x14ac:dyDescent="0.25">
      <c r="B309" s="128">
        <f t="shared" ref="B309:R309" si="53">SUM(B278:B308)</f>
        <v>0</v>
      </c>
      <c r="C309" s="128">
        <f t="shared" si="53"/>
        <v>0</v>
      </c>
      <c r="D309" s="128">
        <f t="shared" si="53"/>
        <v>0</v>
      </c>
      <c r="E309" s="128">
        <f t="shared" si="53"/>
        <v>0</v>
      </c>
      <c r="F309" s="128">
        <f t="shared" si="53"/>
        <v>0</v>
      </c>
      <c r="G309" s="128">
        <f t="shared" si="53"/>
        <v>0</v>
      </c>
      <c r="H309" s="128">
        <f t="shared" si="53"/>
        <v>0</v>
      </c>
      <c r="I309" s="128">
        <f t="shared" si="53"/>
        <v>0</v>
      </c>
      <c r="J309" s="71">
        <f t="shared" si="53"/>
        <v>0</v>
      </c>
      <c r="K309" s="128">
        <f t="shared" si="53"/>
        <v>0</v>
      </c>
      <c r="L309" s="128">
        <f t="shared" si="53"/>
        <v>0</v>
      </c>
      <c r="M309" s="128">
        <f t="shared" si="53"/>
        <v>0</v>
      </c>
      <c r="N309" s="128">
        <f t="shared" si="53"/>
        <v>0</v>
      </c>
      <c r="O309" s="128">
        <f t="shared" si="53"/>
        <v>0</v>
      </c>
      <c r="P309" s="128">
        <f t="shared" si="53"/>
        <v>0</v>
      </c>
      <c r="Q309" s="128">
        <f t="shared" si="53"/>
        <v>0</v>
      </c>
      <c r="R309" s="128">
        <f t="shared" si="53"/>
        <v>0</v>
      </c>
      <c r="S309" s="128"/>
      <c r="T309" s="128">
        <f>SUM(T278:T308)</f>
        <v>0</v>
      </c>
      <c r="V309" s="141"/>
      <c r="W309" s="141">
        <f>SUM(W278:W308)</f>
        <v>0</v>
      </c>
      <c r="X309" s="141"/>
      <c r="Y309" s="236">
        <f>SUM(Y278:Y308)</f>
        <v>0</v>
      </c>
      <c r="Z309" s="141"/>
      <c r="AA309" s="141">
        <f>SUM(AA278:AA308)</f>
        <v>0</v>
      </c>
      <c r="AB309" s="141"/>
      <c r="AC309" s="141">
        <f>SUM(AC278:AC308)</f>
        <v>0</v>
      </c>
      <c r="AD309" s="141"/>
      <c r="AE309" s="141">
        <f>SUM(AE278:AE308)</f>
        <v>0</v>
      </c>
      <c r="AF309" s="141"/>
      <c r="AG309" s="141">
        <f>SUM(AG278:AG308)</f>
        <v>320.23</v>
      </c>
      <c r="AH309" s="141"/>
      <c r="AI309" s="141">
        <f>SUM(AI278:AI308)</f>
        <v>0</v>
      </c>
      <c r="AJ309" s="141"/>
      <c r="AK309" s="141">
        <f>SUM(AK278:AK308)</f>
        <v>1070.0899999999999</v>
      </c>
      <c r="AM309" s="141">
        <f>SUM(AM278:AM308)</f>
        <v>0</v>
      </c>
      <c r="AN309" s="141"/>
      <c r="AO309" s="141">
        <f>SUM(AO278:AO308)</f>
        <v>0</v>
      </c>
      <c r="AP309" s="141"/>
      <c r="AQ309" s="141">
        <f>SUM(AQ278:AQ308)</f>
        <v>415.06000000000006</v>
      </c>
      <c r="AR309" s="141"/>
      <c r="AS309" s="141">
        <f>SUM(AS278:AS308)</f>
        <v>0</v>
      </c>
      <c r="AT309" s="141">
        <f>SUM(AT278:AT308)</f>
        <v>1805.3799999999999</v>
      </c>
    </row>
    <row r="310" spans="1:65" x14ac:dyDescent="0.25">
      <c r="N310" s="130"/>
      <c r="Q310" s="130"/>
    </row>
    <row r="311" spans="1:65" x14ac:dyDescent="0.25">
      <c r="C311" s="131"/>
      <c r="F311" s="131"/>
      <c r="I311" s="132"/>
    </row>
    <row r="312" spans="1:65" x14ac:dyDescent="0.25">
      <c r="I312" s="132"/>
    </row>
    <row r="314" spans="1:65" ht="16.149999999999999" customHeight="1" thickBot="1" x14ac:dyDescent="0.3">
      <c r="A314" s="575" t="s">
        <v>63</v>
      </c>
      <c r="B314" s="563"/>
      <c r="C314" s="563"/>
      <c r="D314" s="563"/>
      <c r="E314" s="563"/>
      <c r="F314" s="563"/>
      <c r="G314" s="563"/>
      <c r="H314" s="563"/>
      <c r="I314" s="563"/>
      <c r="J314" s="564"/>
      <c r="K314" s="564"/>
      <c r="L314" s="564"/>
      <c r="M314" s="80"/>
      <c r="N314" s="79"/>
      <c r="O314" s="565"/>
      <c r="P314" s="560"/>
      <c r="Q314" s="560"/>
      <c r="R314" s="560"/>
      <c r="S314" s="560"/>
      <c r="T314" s="560"/>
      <c r="V314" s="559" t="str">
        <f>A314</f>
        <v>SEPTEMBRE</v>
      </c>
      <c r="W314" s="560"/>
      <c r="X314" s="560"/>
      <c r="Y314" s="560"/>
      <c r="Z314" s="560"/>
      <c r="AA314" s="560"/>
      <c r="AB314" s="560"/>
      <c r="AC314" s="559" t="str">
        <f>A314</f>
        <v>SEPTEMBRE</v>
      </c>
      <c r="AD314" s="560"/>
      <c r="AE314" s="560"/>
      <c r="AF314" s="560"/>
      <c r="AG314" s="560"/>
      <c r="AH314" s="560"/>
      <c r="AI314" s="560"/>
      <c r="AJ314" s="560"/>
      <c r="AK314" s="560"/>
      <c r="AL314" s="559" t="str">
        <f>A314</f>
        <v>SEPTEMBRE</v>
      </c>
      <c r="AM314" s="560"/>
      <c r="AN314" s="560"/>
      <c r="AO314" s="560"/>
      <c r="AP314" s="560"/>
      <c r="AQ314" s="560"/>
      <c r="AR314" s="560"/>
    </row>
    <row r="315" spans="1:65" ht="16.149999999999999" customHeight="1" thickBot="1" x14ac:dyDescent="0.3">
      <c r="A315" s="175"/>
      <c r="B315" s="81"/>
      <c r="C315" s="81"/>
      <c r="D315" s="81"/>
      <c r="E315" s="81"/>
      <c r="F315" s="81"/>
      <c r="G315" s="81"/>
      <c r="H315" s="81"/>
      <c r="I315" s="554"/>
      <c r="J315" s="554"/>
      <c r="K315" s="554"/>
      <c r="L315" s="554"/>
      <c r="M315" s="133"/>
      <c r="N315" s="134"/>
      <c r="O315" s="135"/>
      <c r="P315" s="134"/>
      <c r="Q315" s="134"/>
      <c r="R315" s="553" t="s">
        <v>2</v>
      </c>
      <c r="S315" s="554"/>
      <c r="T315" s="554"/>
      <c r="U315" s="227"/>
      <c r="V315" s="549" t="str">
        <f>V3</f>
        <v>Agedi</v>
      </c>
      <c r="W315" s="550"/>
      <c r="X315" s="549" t="str">
        <f>X3</f>
        <v>Saf</v>
      </c>
      <c r="Y315" s="550"/>
      <c r="Z315" s="549" t="str">
        <f>Z3</f>
        <v>Midi Libre</v>
      </c>
      <c r="AA315" s="550"/>
      <c r="AB315" s="549" t="str">
        <f>AB3</f>
        <v>Loto</v>
      </c>
      <c r="AC315" s="550"/>
      <c r="AD315" s="555" t="str">
        <f>AD3</f>
        <v>Altadis</v>
      </c>
      <c r="AE315" s="556"/>
      <c r="AF315" s="549" t="str">
        <f>AF3</f>
        <v>Crédit agricole</v>
      </c>
      <c r="AG315" s="550"/>
      <c r="AH315" s="574" t="s">
        <v>53</v>
      </c>
      <c r="AI315" s="570"/>
      <c r="AJ315" s="555" t="str">
        <f>AJ3</f>
        <v>charges locatives</v>
      </c>
      <c r="AK315" s="556"/>
      <c r="AL315" s="555" t="str">
        <f>AL3</f>
        <v>Poste TCN TF PVA</v>
      </c>
      <c r="AM315" s="556"/>
      <c r="AN315" s="549" t="str">
        <f>AN3</f>
        <v>GSA/NVX FR</v>
      </c>
      <c r="AO315" s="550"/>
      <c r="AP315" s="549" t="str">
        <f>AP3</f>
        <v>Charge</v>
      </c>
      <c r="AQ315" s="550"/>
      <c r="AR315" s="549" t="str">
        <f>AR3</f>
        <v>Divers</v>
      </c>
      <c r="AS315" s="550"/>
      <c r="AT315" s="83" t="s">
        <v>16</v>
      </c>
    </row>
    <row r="316" spans="1:65" x14ac:dyDescent="0.25">
      <c r="A316" s="228"/>
      <c r="B316" s="178" t="s">
        <v>17</v>
      </c>
      <c r="C316" s="178" t="s">
        <v>18</v>
      </c>
      <c r="D316" s="178" t="s">
        <v>19</v>
      </c>
      <c r="E316" s="178" t="s">
        <v>20</v>
      </c>
      <c r="F316" s="178" t="s">
        <v>21</v>
      </c>
      <c r="G316" s="178" t="s">
        <v>22</v>
      </c>
      <c r="H316" s="178" t="s">
        <v>23</v>
      </c>
      <c r="I316" s="569" t="s">
        <v>24</v>
      </c>
      <c r="J316" s="570"/>
      <c r="K316" s="178" t="s">
        <v>25</v>
      </c>
      <c r="L316" s="178" t="s">
        <v>26</v>
      </c>
      <c r="M316" s="180" t="s">
        <v>27</v>
      </c>
      <c r="N316" s="178" t="s">
        <v>28</v>
      </c>
      <c r="O316" s="178" t="s">
        <v>29</v>
      </c>
      <c r="P316" s="178" t="s">
        <v>30</v>
      </c>
      <c r="Q316" s="178" t="s">
        <v>16</v>
      </c>
      <c r="R316" s="178" t="s">
        <v>1151</v>
      </c>
      <c r="S316" s="178" t="s">
        <v>1152</v>
      </c>
      <c r="T316" s="178" t="s">
        <v>33</v>
      </c>
      <c r="U316" s="181"/>
      <c r="V316" s="182" t="s">
        <v>34</v>
      </c>
      <c r="W316" s="183"/>
      <c r="X316" s="184" t="s">
        <v>34</v>
      </c>
      <c r="Y316" s="229"/>
      <c r="Z316" s="184" t="s">
        <v>34</v>
      </c>
      <c r="AA316" s="180"/>
      <c r="AB316" s="184" t="s">
        <v>34</v>
      </c>
      <c r="AC316" s="180"/>
      <c r="AD316" s="184" t="s">
        <v>34</v>
      </c>
      <c r="AE316" s="180"/>
      <c r="AF316" s="184" t="s">
        <v>34</v>
      </c>
      <c r="AG316" s="180"/>
      <c r="AH316" s="184"/>
      <c r="AI316" s="183"/>
      <c r="AJ316" s="184" t="s">
        <v>34</v>
      </c>
      <c r="AK316" s="180"/>
      <c r="AL316" s="186" t="s">
        <v>34</v>
      </c>
      <c r="AM316" s="183"/>
      <c r="AN316" s="184" t="s">
        <v>34</v>
      </c>
      <c r="AO316" s="183"/>
      <c r="AP316" s="184" t="s">
        <v>34</v>
      </c>
      <c r="AQ316" s="183"/>
      <c r="AR316" s="184" t="s">
        <v>34</v>
      </c>
      <c r="AS316" s="183"/>
      <c r="AT316" s="187"/>
    </row>
    <row r="317" spans="1:65" x14ac:dyDescent="0.25">
      <c r="A317" s="230">
        <f>A308+1</f>
        <v>45170</v>
      </c>
      <c r="B317" s="489"/>
      <c r="C317" s="489"/>
      <c r="D317" s="489"/>
      <c r="E317" s="489"/>
      <c r="F317" s="489"/>
      <c r="G317" s="491"/>
      <c r="H317" s="491"/>
      <c r="I317" s="491"/>
      <c r="J317" s="493"/>
      <c r="K317" s="493"/>
      <c r="L317" s="493"/>
      <c r="M317" s="494"/>
      <c r="N317" s="209">
        <f t="shared" ref="N317:N346" si="54">B317+C317+D317+F317+G317+H317+I317+K317-L317+M317+E317</f>
        <v>0</v>
      </c>
      <c r="O317" s="489"/>
      <c r="P317" s="489"/>
      <c r="Q317" s="209">
        <f t="shared" ref="Q317:Q346" si="55">N317+O317-P317</f>
        <v>0</v>
      </c>
      <c r="R317" s="212"/>
      <c r="S317" s="212"/>
      <c r="T317" s="212"/>
      <c r="U317" s="213">
        <f t="shared" ref="U317:U346" si="56">A317</f>
        <v>45170</v>
      </c>
      <c r="V317" s="36"/>
      <c r="W317" s="497"/>
      <c r="X317" s="36"/>
      <c r="Y317" s="499"/>
      <c r="Z317" s="37"/>
      <c r="AA317" s="497"/>
      <c r="AB317" s="37"/>
      <c r="AC317" s="497"/>
      <c r="AD317" s="37"/>
      <c r="AE317" s="497"/>
      <c r="AF317" s="37"/>
      <c r="AG317" s="497"/>
      <c r="AH317" s="501"/>
      <c r="AI317" s="497"/>
      <c r="AJ317" s="36" t="s">
        <v>1154</v>
      </c>
      <c r="AK317" s="500">
        <v>1070.0899999999999</v>
      </c>
      <c r="AL317" s="37"/>
      <c r="AM317" s="497"/>
      <c r="AN317" s="37"/>
      <c r="AO317" s="497"/>
      <c r="AP317" s="37"/>
      <c r="AQ317" s="497"/>
      <c r="AR317" s="498"/>
      <c r="AS317" s="497"/>
      <c r="AT317" s="187">
        <f t="shared" ref="AT317:AT347" si="57">W317+Y317+AA317+AC317+AE317+AG317+AK317+AM317+AO317+AQ317+AS317+AI317</f>
        <v>1070.0899999999999</v>
      </c>
    </row>
    <row r="318" spans="1:65" x14ac:dyDescent="0.25">
      <c r="A318" s="230">
        <f t="shared" ref="A318:A346" si="58">A317+1</f>
        <v>45171</v>
      </c>
      <c r="B318" s="489"/>
      <c r="C318" s="489"/>
      <c r="D318" s="489"/>
      <c r="E318" s="489"/>
      <c r="F318" s="489"/>
      <c r="G318" s="491"/>
      <c r="H318" s="491"/>
      <c r="I318" s="491"/>
      <c r="J318" s="493"/>
      <c r="K318" s="493"/>
      <c r="L318" s="493"/>
      <c r="M318" s="494"/>
      <c r="N318" s="209">
        <f t="shared" si="54"/>
        <v>0</v>
      </c>
      <c r="O318" s="489"/>
      <c r="P318" s="489"/>
      <c r="Q318" s="209">
        <f t="shared" si="55"/>
        <v>0</v>
      </c>
      <c r="R318" s="212"/>
      <c r="S318" s="212"/>
      <c r="T318" s="212"/>
      <c r="U318" s="213">
        <f t="shared" si="56"/>
        <v>45171</v>
      </c>
      <c r="V318" s="36"/>
      <c r="W318" s="497"/>
      <c r="X318" s="37"/>
      <c r="Y318" s="499"/>
      <c r="Z318" s="37"/>
      <c r="AA318" s="497"/>
      <c r="AB318" s="37"/>
      <c r="AC318" s="497"/>
      <c r="AD318" s="36"/>
      <c r="AE318" s="497"/>
      <c r="AF318" s="37"/>
      <c r="AG318" s="497"/>
      <c r="AH318" s="501"/>
      <c r="AI318" s="497"/>
      <c r="AJ318" s="36"/>
      <c r="AK318" s="497"/>
      <c r="AL318" s="37"/>
      <c r="AM318" s="497"/>
      <c r="AN318" s="36"/>
      <c r="AO318" s="497"/>
      <c r="AP318" s="36"/>
      <c r="AQ318" s="497"/>
      <c r="AR318" s="498"/>
      <c r="AS318" s="497"/>
      <c r="AT318" s="187">
        <f t="shared" si="57"/>
        <v>0</v>
      </c>
    </row>
    <row r="319" spans="1:65" x14ac:dyDescent="0.25">
      <c r="A319" s="230">
        <f t="shared" si="58"/>
        <v>45172</v>
      </c>
      <c r="B319" s="489"/>
      <c r="C319" s="489"/>
      <c r="D319" s="489"/>
      <c r="E319" s="489"/>
      <c r="F319" s="489"/>
      <c r="G319" s="491"/>
      <c r="H319" s="491"/>
      <c r="I319" s="491"/>
      <c r="J319" s="493"/>
      <c r="K319" s="493"/>
      <c r="L319" s="493"/>
      <c r="M319" s="494"/>
      <c r="N319" s="209">
        <f t="shared" si="54"/>
        <v>0</v>
      </c>
      <c r="O319" s="489"/>
      <c r="P319" s="489"/>
      <c r="Q319" s="209">
        <f t="shared" si="55"/>
        <v>0</v>
      </c>
      <c r="R319" s="212"/>
      <c r="S319" s="212"/>
      <c r="T319" s="212"/>
      <c r="U319" s="213">
        <f t="shared" si="56"/>
        <v>45172</v>
      </c>
      <c r="V319" s="36"/>
      <c r="W319" s="497"/>
      <c r="X319" s="37"/>
      <c r="Y319" s="499"/>
      <c r="Z319" s="37"/>
      <c r="AA319" s="497"/>
      <c r="AB319" s="37"/>
      <c r="AC319" s="497"/>
      <c r="AD319" s="36"/>
      <c r="AE319" s="497"/>
      <c r="AF319" s="37"/>
      <c r="AG319" s="497"/>
      <c r="AH319" s="497"/>
      <c r="AI319" s="497"/>
      <c r="AJ319" s="36"/>
      <c r="AK319" s="497"/>
      <c r="AL319" s="37"/>
      <c r="AM319" s="497"/>
      <c r="AN319" s="36"/>
      <c r="AO319" s="497"/>
      <c r="AP319" s="37"/>
      <c r="AQ319" s="497"/>
      <c r="AR319" s="498"/>
      <c r="AS319" s="497"/>
      <c r="AT319" s="187">
        <f t="shared" si="57"/>
        <v>0</v>
      </c>
    </row>
    <row r="320" spans="1:65" x14ac:dyDescent="0.25">
      <c r="A320" s="230">
        <f t="shared" si="58"/>
        <v>45173</v>
      </c>
      <c r="B320" s="489"/>
      <c r="C320" s="489"/>
      <c r="D320" s="489"/>
      <c r="E320" s="489"/>
      <c r="F320" s="489"/>
      <c r="G320" s="491"/>
      <c r="H320" s="491"/>
      <c r="I320" s="491"/>
      <c r="J320" s="493"/>
      <c r="K320" s="493"/>
      <c r="L320" s="493"/>
      <c r="M320" s="494"/>
      <c r="N320" s="209">
        <f t="shared" si="54"/>
        <v>0</v>
      </c>
      <c r="O320" s="489"/>
      <c r="P320" s="489"/>
      <c r="Q320" s="209">
        <f t="shared" si="55"/>
        <v>0</v>
      </c>
      <c r="R320" s="212"/>
      <c r="S320" s="212"/>
      <c r="T320" s="212"/>
      <c r="U320" s="213">
        <f t="shared" si="56"/>
        <v>45173</v>
      </c>
      <c r="V320" s="36"/>
      <c r="W320" s="497"/>
      <c r="X320" s="37"/>
      <c r="Y320" s="499"/>
      <c r="Z320" s="37"/>
      <c r="AA320" s="497"/>
      <c r="AB320" s="37"/>
      <c r="AC320" s="497"/>
      <c r="AD320" s="36"/>
      <c r="AE320" s="497"/>
      <c r="AF320" s="37"/>
      <c r="AG320" s="518"/>
      <c r="AH320" s="501"/>
      <c r="AI320" s="497"/>
      <c r="AJ320" s="36"/>
      <c r="AK320" s="497"/>
      <c r="AL320" s="37"/>
      <c r="AM320" s="497"/>
      <c r="AN320" s="36"/>
      <c r="AO320" s="497"/>
      <c r="AP320" s="36"/>
      <c r="AQ320" s="500"/>
      <c r="AR320" s="498"/>
      <c r="AS320" s="497"/>
      <c r="AT320" s="187">
        <f t="shared" si="57"/>
        <v>0</v>
      </c>
    </row>
    <row r="321" spans="1:46" x14ac:dyDescent="0.25">
      <c r="A321" s="230">
        <f t="shared" si="58"/>
        <v>45174</v>
      </c>
      <c r="B321" s="489"/>
      <c r="C321" s="489"/>
      <c r="D321" s="489"/>
      <c r="E321" s="489"/>
      <c r="F321" s="489"/>
      <c r="G321" s="491"/>
      <c r="H321" s="491"/>
      <c r="I321" s="491"/>
      <c r="J321" s="493"/>
      <c r="K321" s="493"/>
      <c r="L321" s="493"/>
      <c r="M321" s="494"/>
      <c r="N321" s="209">
        <f t="shared" si="54"/>
        <v>0</v>
      </c>
      <c r="O321" s="489"/>
      <c r="P321" s="489"/>
      <c r="Q321" s="209">
        <f t="shared" si="55"/>
        <v>0</v>
      </c>
      <c r="R321" s="212"/>
      <c r="S321" s="212"/>
      <c r="T321" s="212"/>
      <c r="U321" s="213">
        <f t="shared" si="56"/>
        <v>45174</v>
      </c>
      <c r="V321" s="36"/>
      <c r="W321" s="497"/>
      <c r="X321" s="37"/>
      <c r="Y321" s="499"/>
      <c r="Z321" s="37"/>
      <c r="AA321" s="497"/>
      <c r="AB321" s="37"/>
      <c r="AC321" s="497"/>
      <c r="AD321" s="36"/>
      <c r="AE321" s="497"/>
      <c r="AF321" s="37"/>
      <c r="AG321" s="497"/>
      <c r="AH321" s="497"/>
      <c r="AI321" s="497"/>
      <c r="AJ321" s="36"/>
      <c r="AK321" s="497"/>
      <c r="AL321" s="36"/>
      <c r="AM321" s="497"/>
      <c r="AN321" s="37"/>
      <c r="AO321" s="497"/>
      <c r="AP321" s="36"/>
      <c r="AQ321" s="500"/>
      <c r="AR321" s="37"/>
      <c r="AS321" s="497"/>
      <c r="AT321" s="187">
        <f t="shared" si="57"/>
        <v>0</v>
      </c>
    </row>
    <row r="322" spans="1:46" x14ac:dyDescent="0.25">
      <c r="A322" s="230">
        <f t="shared" si="58"/>
        <v>45175</v>
      </c>
      <c r="B322" s="489"/>
      <c r="C322" s="489"/>
      <c r="D322" s="489"/>
      <c r="E322" s="489"/>
      <c r="F322" s="489"/>
      <c r="G322" s="491"/>
      <c r="H322" s="491"/>
      <c r="I322" s="491"/>
      <c r="J322" s="493"/>
      <c r="K322" s="493"/>
      <c r="L322" s="493"/>
      <c r="M322" s="494"/>
      <c r="N322" s="209">
        <f t="shared" si="54"/>
        <v>0</v>
      </c>
      <c r="O322" s="489"/>
      <c r="P322" s="489"/>
      <c r="Q322" s="209">
        <f t="shared" si="55"/>
        <v>0</v>
      </c>
      <c r="R322" s="212"/>
      <c r="S322" s="212"/>
      <c r="T322" s="212"/>
      <c r="U322" s="213">
        <f t="shared" si="56"/>
        <v>45175</v>
      </c>
      <c r="V322" s="36"/>
      <c r="W322" s="497"/>
      <c r="X322" s="36"/>
      <c r="Y322" s="499"/>
      <c r="Z322" s="37"/>
      <c r="AA322" s="497"/>
      <c r="AB322" s="37"/>
      <c r="AC322" s="497"/>
      <c r="AD322" s="36"/>
      <c r="AE322" s="497"/>
      <c r="AF322" s="37"/>
      <c r="AG322" s="497"/>
      <c r="AH322" s="497"/>
      <c r="AI322" s="497"/>
      <c r="AJ322" s="36"/>
      <c r="AK322" s="497"/>
      <c r="AL322" s="36"/>
      <c r="AM322" s="497"/>
      <c r="AN322" s="36"/>
      <c r="AO322" s="497"/>
      <c r="AP322" s="37" t="s">
        <v>1159</v>
      </c>
      <c r="AQ322" s="500">
        <v>172.33</v>
      </c>
      <c r="AR322" s="498"/>
      <c r="AS322" s="497"/>
      <c r="AT322" s="187">
        <f t="shared" si="57"/>
        <v>172.33</v>
      </c>
    </row>
    <row r="323" spans="1:46" x14ac:dyDescent="0.25">
      <c r="A323" s="230">
        <f t="shared" si="58"/>
        <v>45176</v>
      </c>
      <c r="B323" s="489"/>
      <c r="C323" s="489"/>
      <c r="D323" s="489"/>
      <c r="E323" s="489"/>
      <c r="F323" s="489"/>
      <c r="G323" s="491"/>
      <c r="H323" s="491"/>
      <c r="I323" s="491"/>
      <c r="J323" s="493"/>
      <c r="K323" s="493"/>
      <c r="L323" s="493"/>
      <c r="M323" s="494"/>
      <c r="N323" s="209">
        <f t="shared" si="54"/>
        <v>0</v>
      </c>
      <c r="O323" s="489"/>
      <c r="P323" s="489"/>
      <c r="Q323" s="209">
        <f t="shared" si="55"/>
        <v>0</v>
      </c>
      <c r="R323" s="212"/>
      <c r="S323" s="212"/>
      <c r="T323" s="212"/>
      <c r="U323" s="213">
        <f t="shared" si="56"/>
        <v>45176</v>
      </c>
      <c r="V323" s="36"/>
      <c r="W323" s="497"/>
      <c r="X323" s="36"/>
      <c r="Y323" s="499"/>
      <c r="Z323" s="37"/>
      <c r="AA323" s="497"/>
      <c r="AB323" s="37"/>
      <c r="AC323" s="497"/>
      <c r="AD323" s="36"/>
      <c r="AE323" s="497"/>
      <c r="AF323" s="37"/>
      <c r="AG323" s="497"/>
      <c r="AH323" s="497"/>
      <c r="AI323" s="497"/>
      <c r="AJ323" s="36"/>
      <c r="AK323" s="497"/>
      <c r="AL323" s="36"/>
      <c r="AM323" s="497"/>
      <c r="AN323" s="36"/>
      <c r="AO323" s="497"/>
      <c r="AP323" s="496"/>
      <c r="AQ323" s="500"/>
      <c r="AR323" s="498"/>
      <c r="AS323" s="497"/>
      <c r="AT323" s="187">
        <f t="shared" si="57"/>
        <v>0</v>
      </c>
    </row>
    <row r="324" spans="1:46" x14ac:dyDescent="0.25">
      <c r="A324" s="230">
        <f t="shared" si="58"/>
        <v>45177</v>
      </c>
      <c r="B324" s="489"/>
      <c r="C324" s="489"/>
      <c r="D324" s="489"/>
      <c r="E324" s="489"/>
      <c r="F324" s="489"/>
      <c r="G324" s="491"/>
      <c r="H324" s="491"/>
      <c r="I324" s="491"/>
      <c r="J324" s="493"/>
      <c r="K324" s="493"/>
      <c r="L324" s="493"/>
      <c r="M324" s="494"/>
      <c r="N324" s="209">
        <f t="shared" si="54"/>
        <v>0</v>
      </c>
      <c r="O324" s="489"/>
      <c r="P324" s="489"/>
      <c r="Q324" s="209">
        <f t="shared" si="55"/>
        <v>0</v>
      </c>
      <c r="R324" s="212"/>
      <c r="S324" s="212"/>
      <c r="T324" s="212"/>
      <c r="U324" s="213">
        <f t="shared" si="56"/>
        <v>45177</v>
      </c>
      <c r="V324" s="36"/>
      <c r="W324" s="497"/>
      <c r="X324" s="36"/>
      <c r="Y324" s="499"/>
      <c r="Z324" s="37"/>
      <c r="AA324" s="497"/>
      <c r="AB324" s="37"/>
      <c r="AC324" s="497"/>
      <c r="AD324" s="36"/>
      <c r="AE324" s="497"/>
      <c r="AF324" s="37"/>
      <c r="AG324" s="497"/>
      <c r="AH324" s="497"/>
      <c r="AI324" s="497"/>
      <c r="AJ324" s="36"/>
      <c r="AK324" s="497"/>
      <c r="AL324" s="36"/>
      <c r="AM324" s="497"/>
      <c r="AN324" s="36"/>
      <c r="AO324" s="497"/>
      <c r="AP324" s="36"/>
      <c r="AQ324" s="497"/>
      <c r="AR324" s="498"/>
      <c r="AS324" s="497"/>
      <c r="AT324" s="187">
        <f t="shared" si="57"/>
        <v>0</v>
      </c>
    </row>
    <row r="325" spans="1:46" x14ac:dyDescent="0.25">
      <c r="A325" s="230">
        <f t="shared" si="58"/>
        <v>45178</v>
      </c>
      <c r="B325" s="489"/>
      <c r="C325" s="489"/>
      <c r="D325" s="489"/>
      <c r="E325" s="489"/>
      <c r="F325" s="489"/>
      <c r="G325" s="491"/>
      <c r="H325" s="491"/>
      <c r="I325" s="491"/>
      <c r="J325" s="493"/>
      <c r="K325" s="493"/>
      <c r="L325" s="493"/>
      <c r="M325" s="494"/>
      <c r="N325" s="209">
        <f t="shared" si="54"/>
        <v>0</v>
      </c>
      <c r="O325" s="489"/>
      <c r="P325" s="489"/>
      <c r="Q325" s="209">
        <f t="shared" si="55"/>
        <v>0</v>
      </c>
      <c r="R325" s="212"/>
      <c r="S325" s="212"/>
      <c r="T325" s="212"/>
      <c r="U325" s="213">
        <f t="shared" si="56"/>
        <v>45178</v>
      </c>
      <c r="V325" s="36"/>
      <c r="W325" s="497"/>
      <c r="X325" s="36"/>
      <c r="Y325" s="499"/>
      <c r="Z325" s="37"/>
      <c r="AA325" s="497"/>
      <c r="AB325" s="37"/>
      <c r="AC325" s="497"/>
      <c r="AD325" s="36"/>
      <c r="AE325" s="497"/>
      <c r="AF325" s="37"/>
      <c r="AG325" s="497"/>
      <c r="AH325" s="497"/>
      <c r="AI325" s="497"/>
      <c r="AJ325" s="36"/>
      <c r="AK325" s="497"/>
      <c r="AL325" s="36"/>
      <c r="AM325" s="497"/>
      <c r="AN325" s="36"/>
      <c r="AO325" s="497"/>
      <c r="AP325" s="37" t="s">
        <v>388</v>
      </c>
      <c r="AQ325" s="497">
        <v>150</v>
      </c>
      <c r="AR325" s="498"/>
      <c r="AS325" s="497"/>
      <c r="AT325" s="187">
        <f t="shared" si="57"/>
        <v>150</v>
      </c>
    </row>
    <row r="326" spans="1:46" x14ac:dyDescent="0.25">
      <c r="A326" s="230">
        <f t="shared" si="58"/>
        <v>45179</v>
      </c>
      <c r="B326" s="489"/>
      <c r="C326" s="489"/>
      <c r="D326" s="489"/>
      <c r="E326" s="489"/>
      <c r="F326" s="489"/>
      <c r="G326" s="491"/>
      <c r="H326" s="491"/>
      <c r="I326" s="491"/>
      <c r="J326" s="493"/>
      <c r="K326" s="493"/>
      <c r="L326" s="493"/>
      <c r="M326" s="494"/>
      <c r="N326" s="209">
        <f t="shared" si="54"/>
        <v>0</v>
      </c>
      <c r="O326" s="489"/>
      <c r="P326" s="489"/>
      <c r="Q326" s="209">
        <f t="shared" si="55"/>
        <v>0</v>
      </c>
      <c r="R326" s="212"/>
      <c r="S326" s="212"/>
      <c r="T326" s="212"/>
      <c r="U326" s="213">
        <f t="shared" si="56"/>
        <v>45179</v>
      </c>
      <c r="V326" s="36"/>
      <c r="W326" s="497"/>
      <c r="X326" s="36"/>
      <c r="Y326" s="499"/>
      <c r="Z326" s="37"/>
      <c r="AA326" s="497"/>
      <c r="AB326" s="37"/>
      <c r="AC326" s="497"/>
      <c r="AD326" s="36"/>
      <c r="AE326" s="497"/>
      <c r="AF326" s="37"/>
      <c r="AG326" s="497"/>
      <c r="AH326" s="497"/>
      <c r="AI326" s="497"/>
      <c r="AJ326" s="36"/>
      <c r="AK326" s="497"/>
      <c r="AL326" s="36"/>
      <c r="AM326" s="497"/>
      <c r="AN326" s="36"/>
      <c r="AO326" s="497"/>
      <c r="AP326" s="36"/>
      <c r="AQ326" s="497"/>
      <c r="AR326" s="498"/>
      <c r="AS326" s="497"/>
      <c r="AT326" s="187">
        <f t="shared" si="57"/>
        <v>0</v>
      </c>
    </row>
    <row r="327" spans="1:46" x14ac:dyDescent="0.25">
      <c r="A327" s="230">
        <f t="shared" si="58"/>
        <v>45180</v>
      </c>
      <c r="B327" s="489"/>
      <c r="C327" s="489"/>
      <c r="D327" s="489"/>
      <c r="E327" s="489"/>
      <c r="F327" s="489"/>
      <c r="G327" s="491"/>
      <c r="H327" s="491"/>
      <c r="I327" s="491"/>
      <c r="J327" s="493"/>
      <c r="K327" s="493"/>
      <c r="L327" s="493"/>
      <c r="M327" s="494"/>
      <c r="N327" s="209">
        <f t="shared" si="54"/>
        <v>0</v>
      </c>
      <c r="O327" s="489"/>
      <c r="P327" s="489"/>
      <c r="Q327" s="209">
        <f t="shared" si="55"/>
        <v>0</v>
      </c>
      <c r="R327" s="212"/>
      <c r="S327" s="212"/>
      <c r="T327" s="212"/>
      <c r="U327" s="213">
        <f t="shared" si="56"/>
        <v>45180</v>
      </c>
      <c r="V327" s="36"/>
      <c r="W327" s="497"/>
      <c r="X327" s="36"/>
      <c r="Y327" s="499"/>
      <c r="Z327" s="37"/>
      <c r="AA327" s="497"/>
      <c r="AB327" s="37"/>
      <c r="AC327" s="497"/>
      <c r="AD327" s="36"/>
      <c r="AE327" s="497"/>
      <c r="AF327" s="403" t="s">
        <v>769</v>
      </c>
      <c r="AG327" s="467">
        <v>320.23</v>
      </c>
      <c r="AH327" s="501"/>
      <c r="AI327" s="497"/>
      <c r="AJ327" s="36"/>
      <c r="AK327" s="497"/>
      <c r="AL327" s="36"/>
      <c r="AM327" s="497"/>
      <c r="AN327" s="36"/>
      <c r="AO327" s="497"/>
      <c r="AP327" s="36"/>
      <c r="AQ327" s="497"/>
      <c r="AR327" s="498"/>
      <c r="AS327" s="497"/>
      <c r="AT327" s="187">
        <f t="shared" si="57"/>
        <v>320.23</v>
      </c>
    </row>
    <row r="328" spans="1:46" x14ac:dyDescent="0.25">
      <c r="A328" s="230">
        <f t="shared" si="58"/>
        <v>45181</v>
      </c>
      <c r="B328" s="489"/>
      <c r="C328" s="489"/>
      <c r="D328" s="489"/>
      <c r="E328" s="489"/>
      <c r="F328" s="489"/>
      <c r="G328" s="491"/>
      <c r="H328" s="491"/>
      <c r="I328" s="491"/>
      <c r="J328" s="493"/>
      <c r="K328" s="493"/>
      <c r="L328" s="493"/>
      <c r="M328" s="494"/>
      <c r="N328" s="209">
        <f t="shared" si="54"/>
        <v>0</v>
      </c>
      <c r="O328" s="489"/>
      <c r="P328" s="489"/>
      <c r="Q328" s="209">
        <f t="shared" si="55"/>
        <v>0</v>
      </c>
      <c r="R328" s="212"/>
      <c r="S328" s="212"/>
      <c r="T328" s="212"/>
      <c r="U328" s="213">
        <f t="shared" si="56"/>
        <v>45181</v>
      </c>
      <c r="V328" s="36"/>
      <c r="W328" s="497"/>
      <c r="X328" s="36"/>
      <c r="Y328" s="499"/>
      <c r="Z328" s="37"/>
      <c r="AA328" s="497"/>
      <c r="AB328" s="37"/>
      <c r="AC328" s="497"/>
      <c r="AD328" s="36"/>
      <c r="AE328" s="497"/>
      <c r="AF328" s="37"/>
      <c r="AG328" s="497"/>
      <c r="AH328" s="497"/>
      <c r="AI328" s="497"/>
      <c r="AJ328" s="36"/>
      <c r="AK328" s="497"/>
      <c r="AL328" s="36"/>
      <c r="AM328" s="497"/>
      <c r="AN328" s="36"/>
      <c r="AO328" s="497"/>
      <c r="AP328" s="36"/>
      <c r="AQ328" s="497"/>
      <c r="AR328" s="498"/>
      <c r="AS328" s="497"/>
      <c r="AT328" s="187">
        <f t="shared" si="57"/>
        <v>0</v>
      </c>
    </row>
    <row r="329" spans="1:46" x14ac:dyDescent="0.25">
      <c r="A329" s="230">
        <f t="shared" si="58"/>
        <v>45182</v>
      </c>
      <c r="B329" s="489"/>
      <c r="C329" s="489"/>
      <c r="D329" s="489"/>
      <c r="E329" s="489"/>
      <c r="F329" s="489"/>
      <c r="G329" s="491"/>
      <c r="H329" s="491"/>
      <c r="I329" s="491"/>
      <c r="J329" s="493"/>
      <c r="K329" s="493"/>
      <c r="L329" s="493"/>
      <c r="M329" s="494"/>
      <c r="N329" s="209">
        <f t="shared" si="54"/>
        <v>0</v>
      </c>
      <c r="O329" s="489"/>
      <c r="P329" s="489"/>
      <c r="Q329" s="209">
        <f t="shared" si="55"/>
        <v>0</v>
      </c>
      <c r="R329" s="212"/>
      <c r="S329" s="212"/>
      <c r="T329" s="212"/>
      <c r="U329" s="213">
        <f t="shared" si="56"/>
        <v>45182</v>
      </c>
      <c r="V329" s="36"/>
      <c r="W329" s="497"/>
      <c r="X329" s="36"/>
      <c r="Y329" s="499"/>
      <c r="Z329" s="37"/>
      <c r="AA329" s="497"/>
      <c r="AB329" s="37"/>
      <c r="AC329" s="497"/>
      <c r="AD329" s="36"/>
      <c r="AE329" s="497"/>
      <c r="AF329" s="37"/>
      <c r="AG329" s="497"/>
      <c r="AH329" s="497"/>
      <c r="AI329" s="497"/>
      <c r="AJ329" s="36"/>
      <c r="AK329" s="497"/>
      <c r="AL329" s="36"/>
      <c r="AM329" s="497"/>
      <c r="AN329" s="36"/>
      <c r="AO329" s="497"/>
      <c r="AP329" s="36"/>
      <c r="AQ329" s="497"/>
      <c r="AR329" s="37"/>
      <c r="AS329" s="497"/>
      <c r="AT329" s="187">
        <f t="shared" si="57"/>
        <v>0</v>
      </c>
    </row>
    <row r="330" spans="1:46" x14ac:dyDescent="0.25">
      <c r="A330" s="230">
        <f t="shared" si="58"/>
        <v>45183</v>
      </c>
      <c r="B330" s="489"/>
      <c r="C330" s="489"/>
      <c r="D330" s="489"/>
      <c r="E330" s="489"/>
      <c r="F330" s="489"/>
      <c r="G330" s="491"/>
      <c r="H330" s="491"/>
      <c r="I330" s="491"/>
      <c r="J330" s="493"/>
      <c r="K330" s="493"/>
      <c r="L330" s="493"/>
      <c r="M330" s="494"/>
      <c r="N330" s="209">
        <f t="shared" si="54"/>
        <v>0</v>
      </c>
      <c r="O330" s="489"/>
      <c r="P330" s="489"/>
      <c r="Q330" s="209">
        <f t="shared" si="55"/>
        <v>0</v>
      </c>
      <c r="R330" s="212"/>
      <c r="S330" s="212"/>
      <c r="T330" s="212"/>
      <c r="U330" s="213">
        <f t="shared" si="56"/>
        <v>45183</v>
      </c>
      <c r="V330" s="36"/>
      <c r="W330" s="497"/>
      <c r="X330" s="36"/>
      <c r="Y330" s="499"/>
      <c r="Z330" s="37"/>
      <c r="AA330" s="497"/>
      <c r="AB330" s="37"/>
      <c r="AC330" s="497"/>
      <c r="AD330" s="36"/>
      <c r="AE330" s="497"/>
      <c r="AF330" s="37"/>
      <c r="AG330" s="497"/>
      <c r="AH330" s="497"/>
      <c r="AI330" s="497"/>
      <c r="AJ330" s="496"/>
      <c r="AK330" s="497"/>
      <c r="AL330" s="36"/>
      <c r="AM330" s="497"/>
      <c r="AN330" s="36"/>
      <c r="AO330" s="497"/>
      <c r="AP330" s="37" t="s">
        <v>1178</v>
      </c>
      <c r="AQ330" s="500">
        <v>92.73</v>
      </c>
      <c r="AR330" s="37"/>
      <c r="AS330" s="497"/>
      <c r="AT330" s="187">
        <f t="shared" si="57"/>
        <v>92.73</v>
      </c>
    </row>
    <row r="331" spans="1:46" x14ac:dyDescent="0.25">
      <c r="A331" s="230">
        <f t="shared" si="58"/>
        <v>45184</v>
      </c>
      <c r="B331" s="489"/>
      <c r="C331" s="489"/>
      <c r="D331" s="489"/>
      <c r="E331" s="489"/>
      <c r="F331" s="489"/>
      <c r="G331" s="491"/>
      <c r="H331" s="491"/>
      <c r="I331" s="491"/>
      <c r="J331" s="493"/>
      <c r="K331" s="493"/>
      <c r="L331" s="493"/>
      <c r="M331" s="494"/>
      <c r="N331" s="209">
        <f t="shared" si="54"/>
        <v>0</v>
      </c>
      <c r="O331" s="489"/>
      <c r="P331" s="489"/>
      <c r="Q331" s="209">
        <f t="shared" si="55"/>
        <v>0</v>
      </c>
      <c r="R331" s="212"/>
      <c r="S331" s="212"/>
      <c r="T331" s="212"/>
      <c r="U331" s="213">
        <f t="shared" si="56"/>
        <v>45184</v>
      </c>
      <c r="V331" s="36"/>
      <c r="W331" s="497"/>
      <c r="X331" s="36"/>
      <c r="Y331" s="499"/>
      <c r="Z331" s="37"/>
      <c r="AA331" s="497"/>
      <c r="AB331" s="37"/>
      <c r="AC331" s="497"/>
      <c r="AD331" s="36"/>
      <c r="AE331" s="497"/>
      <c r="AF331" s="37"/>
      <c r="AG331" s="497"/>
      <c r="AH331" s="497"/>
      <c r="AI331" s="497"/>
      <c r="AJ331" s="496"/>
      <c r="AK331" s="497"/>
      <c r="AL331" s="36"/>
      <c r="AM331" s="497"/>
      <c r="AN331" s="36"/>
      <c r="AO331" s="497"/>
      <c r="AP331" s="36"/>
      <c r="AQ331" s="497"/>
      <c r="AR331" s="37"/>
      <c r="AS331" s="497"/>
      <c r="AT331" s="187">
        <f t="shared" si="57"/>
        <v>0</v>
      </c>
    </row>
    <row r="332" spans="1:46" x14ac:dyDescent="0.25">
      <c r="A332" s="230">
        <f t="shared" si="58"/>
        <v>45185</v>
      </c>
      <c r="B332" s="489"/>
      <c r="C332" s="489"/>
      <c r="D332" s="489"/>
      <c r="E332" s="489"/>
      <c r="F332" s="489"/>
      <c r="G332" s="491"/>
      <c r="H332" s="491"/>
      <c r="I332" s="491"/>
      <c r="J332" s="493"/>
      <c r="K332" s="493"/>
      <c r="L332" s="493"/>
      <c r="M332" s="494"/>
      <c r="N332" s="209">
        <f t="shared" si="54"/>
        <v>0</v>
      </c>
      <c r="O332" s="489"/>
      <c r="P332" s="489"/>
      <c r="Q332" s="209">
        <f t="shared" si="55"/>
        <v>0</v>
      </c>
      <c r="R332" s="212"/>
      <c r="S332" s="212"/>
      <c r="T332" s="212"/>
      <c r="U332" s="213">
        <f t="shared" si="56"/>
        <v>45185</v>
      </c>
      <c r="V332" s="36"/>
      <c r="W332" s="497"/>
      <c r="X332" s="36"/>
      <c r="Y332" s="499"/>
      <c r="Z332" s="37"/>
      <c r="AA332" s="497"/>
      <c r="AB332" s="37"/>
      <c r="AC332" s="497"/>
      <c r="AD332" s="36"/>
      <c r="AE332" s="497"/>
      <c r="AF332" s="37"/>
      <c r="AG332" s="497"/>
      <c r="AH332" s="497"/>
      <c r="AI332" s="497"/>
      <c r="AJ332" s="496"/>
      <c r="AK332" s="497"/>
      <c r="AL332" s="36"/>
      <c r="AM332" s="497"/>
      <c r="AN332" s="36"/>
      <c r="AO332" s="497"/>
      <c r="AP332" s="36"/>
      <c r="AQ332" s="497"/>
      <c r="AR332" s="37"/>
      <c r="AS332" s="497"/>
      <c r="AT332" s="187">
        <f t="shared" si="57"/>
        <v>0</v>
      </c>
    </row>
    <row r="333" spans="1:46" x14ac:dyDescent="0.25">
      <c r="A333" s="230">
        <f t="shared" si="58"/>
        <v>45186</v>
      </c>
      <c r="B333" s="489"/>
      <c r="C333" s="489"/>
      <c r="D333" s="489"/>
      <c r="E333" s="489"/>
      <c r="F333" s="489"/>
      <c r="G333" s="491"/>
      <c r="H333" s="491"/>
      <c r="I333" s="491"/>
      <c r="J333" s="493"/>
      <c r="K333" s="493"/>
      <c r="L333" s="493"/>
      <c r="M333" s="494"/>
      <c r="N333" s="209">
        <f t="shared" si="54"/>
        <v>0</v>
      </c>
      <c r="O333" s="489"/>
      <c r="P333" s="489"/>
      <c r="Q333" s="209">
        <f t="shared" si="55"/>
        <v>0</v>
      </c>
      <c r="R333" s="212"/>
      <c r="S333" s="212"/>
      <c r="T333" s="212"/>
      <c r="U333" s="213">
        <f t="shared" si="56"/>
        <v>45186</v>
      </c>
      <c r="V333" s="36"/>
      <c r="W333" s="497"/>
      <c r="X333" s="36"/>
      <c r="Y333" s="499"/>
      <c r="Z333" s="37"/>
      <c r="AA333" s="497"/>
      <c r="AB333" s="37"/>
      <c r="AC333" s="497"/>
      <c r="AD333" s="36"/>
      <c r="AE333" s="497"/>
      <c r="AF333" s="37"/>
      <c r="AG333" s="497"/>
      <c r="AH333" s="497"/>
      <c r="AI333" s="497"/>
      <c r="AJ333" s="496"/>
      <c r="AK333" s="497"/>
      <c r="AL333" s="36"/>
      <c r="AM333" s="497"/>
      <c r="AN333" s="36"/>
      <c r="AO333" s="497"/>
      <c r="AP333" s="36"/>
      <c r="AQ333" s="497"/>
      <c r="AR333" s="37"/>
      <c r="AS333" s="497"/>
      <c r="AT333" s="187">
        <f t="shared" si="57"/>
        <v>0</v>
      </c>
    </row>
    <row r="334" spans="1:46" x14ac:dyDescent="0.25">
      <c r="A334" s="230">
        <f t="shared" si="58"/>
        <v>45187</v>
      </c>
      <c r="B334" s="489"/>
      <c r="C334" s="489"/>
      <c r="D334" s="489"/>
      <c r="E334" s="489"/>
      <c r="F334" s="489"/>
      <c r="G334" s="491"/>
      <c r="H334" s="491"/>
      <c r="I334" s="491"/>
      <c r="J334" s="493"/>
      <c r="K334" s="493"/>
      <c r="L334" s="493"/>
      <c r="M334" s="494"/>
      <c r="N334" s="209">
        <f t="shared" si="54"/>
        <v>0</v>
      </c>
      <c r="O334" s="489"/>
      <c r="P334" s="489"/>
      <c r="Q334" s="209">
        <f t="shared" si="55"/>
        <v>0</v>
      </c>
      <c r="R334" s="212"/>
      <c r="S334" s="212"/>
      <c r="T334" s="212"/>
      <c r="U334" s="213">
        <f t="shared" si="56"/>
        <v>45187</v>
      </c>
      <c r="V334" s="36"/>
      <c r="W334" s="497"/>
      <c r="X334" s="36"/>
      <c r="Y334" s="499"/>
      <c r="Z334" s="37"/>
      <c r="AA334" s="497"/>
      <c r="AB334" s="37"/>
      <c r="AC334" s="497"/>
      <c r="AD334" s="36"/>
      <c r="AE334" s="497"/>
      <c r="AF334" s="37"/>
      <c r="AG334" s="497"/>
      <c r="AH334" s="497"/>
      <c r="AI334" s="497"/>
      <c r="AJ334" s="36"/>
      <c r="AK334" s="497"/>
      <c r="AL334" s="36"/>
      <c r="AM334" s="497"/>
      <c r="AN334" s="36"/>
      <c r="AO334" s="497"/>
      <c r="AP334" s="36"/>
      <c r="AQ334" s="497"/>
      <c r="AR334" s="37"/>
      <c r="AS334" s="497"/>
      <c r="AT334" s="187">
        <f t="shared" si="57"/>
        <v>0</v>
      </c>
    </row>
    <row r="335" spans="1:46" x14ac:dyDescent="0.25">
      <c r="A335" s="230">
        <f t="shared" si="58"/>
        <v>45188</v>
      </c>
      <c r="B335" s="489"/>
      <c r="C335" s="489"/>
      <c r="D335" s="489"/>
      <c r="E335" s="489"/>
      <c r="F335" s="489"/>
      <c r="G335" s="491"/>
      <c r="H335" s="491"/>
      <c r="I335" s="491"/>
      <c r="J335" s="493"/>
      <c r="K335" s="493"/>
      <c r="L335" s="493"/>
      <c r="M335" s="494"/>
      <c r="N335" s="209">
        <f t="shared" si="54"/>
        <v>0</v>
      </c>
      <c r="O335" s="489"/>
      <c r="P335" s="489"/>
      <c r="Q335" s="209">
        <f t="shared" si="55"/>
        <v>0</v>
      </c>
      <c r="R335" s="212"/>
      <c r="S335" s="212"/>
      <c r="T335" s="212"/>
      <c r="U335" s="213">
        <f t="shared" si="56"/>
        <v>45188</v>
      </c>
      <c r="V335" s="36"/>
      <c r="W335" s="497"/>
      <c r="X335" s="36"/>
      <c r="Y335" s="499"/>
      <c r="Z335" s="37"/>
      <c r="AA335" s="497"/>
      <c r="AB335" s="37"/>
      <c r="AC335" s="497"/>
      <c r="AD335" s="36"/>
      <c r="AE335" s="497"/>
      <c r="AF335" s="37"/>
      <c r="AG335" s="497"/>
      <c r="AH335" s="497"/>
      <c r="AI335" s="497"/>
      <c r="AJ335" s="496"/>
      <c r="AK335" s="497"/>
      <c r="AL335" s="36"/>
      <c r="AM335" s="497"/>
      <c r="AN335" s="36"/>
      <c r="AO335" s="497"/>
      <c r="AP335" s="36"/>
      <c r="AQ335" s="497"/>
      <c r="AR335" s="37"/>
      <c r="AS335" s="497"/>
      <c r="AT335" s="187">
        <f t="shared" si="57"/>
        <v>0</v>
      </c>
    </row>
    <row r="336" spans="1:46" x14ac:dyDescent="0.25">
      <c r="A336" s="230">
        <f t="shared" si="58"/>
        <v>45189</v>
      </c>
      <c r="B336" s="489"/>
      <c r="C336" s="489"/>
      <c r="D336" s="489"/>
      <c r="E336" s="489"/>
      <c r="F336" s="489"/>
      <c r="G336" s="491"/>
      <c r="H336" s="491"/>
      <c r="I336" s="491"/>
      <c r="J336" s="493"/>
      <c r="K336" s="493"/>
      <c r="L336" s="493"/>
      <c r="M336" s="494"/>
      <c r="N336" s="209">
        <f t="shared" si="54"/>
        <v>0</v>
      </c>
      <c r="O336" s="489"/>
      <c r="P336" s="489"/>
      <c r="Q336" s="209">
        <f t="shared" si="55"/>
        <v>0</v>
      </c>
      <c r="R336" s="212"/>
      <c r="S336" s="212"/>
      <c r="T336" s="212"/>
      <c r="U336" s="213">
        <f t="shared" si="56"/>
        <v>45189</v>
      </c>
      <c r="V336" s="36"/>
      <c r="W336" s="497"/>
      <c r="X336" s="37"/>
      <c r="Y336" s="499"/>
      <c r="Z336" s="37"/>
      <c r="AA336" s="497"/>
      <c r="AB336" s="37"/>
      <c r="AC336" s="497"/>
      <c r="AD336" s="36"/>
      <c r="AE336" s="497"/>
      <c r="AF336" s="37"/>
      <c r="AG336" s="497"/>
      <c r="AH336" s="497"/>
      <c r="AI336" s="497"/>
      <c r="AJ336" s="496"/>
      <c r="AK336" s="497"/>
      <c r="AL336" s="37"/>
      <c r="AM336" s="497"/>
      <c r="AN336" s="36"/>
      <c r="AO336" s="497"/>
      <c r="AP336" s="37"/>
      <c r="AQ336" s="497"/>
      <c r="AR336" s="37"/>
      <c r="AS336" s="497"/>
      <c r="AT336" s="187">
        <f t="shared" si="57"/>
        <v>0</v>
      </c>
    </row>
    <row r="337" spans="1:46" x14ac:dyDescent="0.25">
      <c r="A337" s="230">
        <f t="shared" si="58"/>
        <v>45190</v>
      </c>
      <c r="B337" s="489"/>
      <c r="C337" s="489"/>
      <c r="D337" s="489"/>
      <c r="E337" s="489"/>
      <c r="F337" s="489"/>
      <c r="G337" s="491"/>
      <c r="H337" s="491"/>
      <c r="I337" s="491"/>
      <c r="J337" s="493"/>
      <c r="K337" s="493"/>
      <c r="L337" s="493"/>
      <c r="M337" s="494"/>
      <c r="N337" s="209">
        <f t="shared" si="54"/>
        <v>0</v>
      </c>
      <c r="O337" s="489"/>
      <c r="P337" s="489"/>
      <c r="Q337" s="209">
        <f t="shared" si="55"/>
        <v>0</v>
      </c>
      <c r="R337" s="212"/>
      <c r="S337" s="212"/>
      <c r="T337" s="212"/>
      <c r="U337" s="213">
        <f t="shared" si="56"/>
        <v>45190</v>
      </c>
      <c r="V337" s="36"/>
      <c r="W337" s="497"/>
      <c r="X337" s="36"/>
      <c r="Y337" s="499"/>
      <c r="Z337" s="37"/>
      <c r="AA337" s="497"/>
      <c r="AB337" s="37"/>
      <c r="AC337" s="497"/>
      <c r="AD337" s="36"/>
      <c r="AE337" s="497"/>
      <c r="AF337" s="37"/>
      <c r="AG337" s="497"/>
      <c r="AH337" s="497"/>
      <c r="AI337" s="497"/>
      <c r="AJ337" s="496"/>
      <c r="AK337" s="497"/>
      <c r="AL337" s="36"/>
      <c r="AM337" s="497"/>
      <c r="AN337" s="36"/>
      <c r="AO337" s="497"/>
      <c r="AP337" s="36"/>
      <c r="AQ337" s="497"/>
      <c r="AR337" s="37"/>
      <c r="AS337" s="497"/>
      <c r="AT337" s="187">
        <f t="shared" si="57"/>
        <v>0</v>
      </c>
    </row>
    <row r="338" spans="1:46" x14ac:dyDescent="0.25">
      <c r="A338" s="230">
        <f t="shared" si="58"/>
        <v>45191</v>
      </c>
      <c r="B338" s="489"/>
      <c r="C338" s="489"/>
      <c r="D338" s="489"/>
      <c r="E338" s="489"/>
      <c r="F338" s="489"/>
      <c r="G338" s="491"/>
      <c r="H338" s="491"/>
      <c r="I338" s="491"/>
      <c r="J338" s="493"/>
      <c r="K338" s="493"/>
      <c r="L338" s="493"/>
      <c r="M338" s="494"/>
      <c r="N338" s="209">
        <f t="shared" si="54"/>
        <v>0</v>
      </c>
      <c r="O338" s="489"/>
      <c r="P338" s="489"/>
      <c r="Q338" s="209">
        <f t="shared" si="55"/>
        <v>0</v>
      </c>
      <c r="R338" s="212"/>
      <c r="S338" s="212"/>
      <c r="T338" s="212"/>
      <c r="U338" s="213">
        <f t="shared" si="56"/>
        <v>45191</v>
      </c>
      <c r="V338" s="36"/>
      <c r="W338" s="497"/>
      <c r="X338" s="36"/>
      <c r="Y338" s="499"/>
      <c r="Z338" s="37"/>
      <c r="AA338" s="497"/>
      <c r="AB338" s="37"/>
      <c r="AC338" s="497"/>
      <c r="AD338" s="36"/>
      <c r="AE338" s="497"/>
      <c r="AF338" s="37"/>
      <c r="AG338" s="497"/>
      <c r="AH338" s="497"/>
      <c r="AI338" s="497"/>
      <c r="AJ338" s="496"/>
      <c r="AK338" s="497"/>
      <c r="AL338" s="36"/>
      <c r="AM338" s="497"/>
      <c r="AN338" s="36"/>
      <c r="AO338" s="497"/>
      <c r="AP338" s="36"/>
      <c r="AQ338" s="497"/>
      <c r="AR338" s="37"/>
      <c r="AS338" s="497"/>
      <c r="AT338" s="187">
        <f t="shared" si="57"/>
        <v>0</v>
      </c>
    </row>
    <row r="339" spans="1:46" x14ac:dyDescent="0.25">
      <c r="A339" s="230">
        <f t="shared" si="58"/>
        <v>45192</v>
      </c>
      <c r="B339" s="489"/>
      <c r="C339" s="489"/>
      <c r="D339" s="489"/>
      <c r="E339" s="489"/>
      <c r="F339" s="489"/>
      <c r="G339" s="491"/>
      <c r="H339" s="491"/>
      <c r="I339" s="491"/>
      <c r="J339" s="493"/>
      <c r="K339" s="493"/>
      <c r="L339" s="493"/>
      <c r="M339" s="494"/>
      <c r="N339" s="209">
        <f t="shared" si="54"/>
        <v>0</v>
      </c>
      <c r="O339" s="489"/>
      <c r="P339" s="489"/>
      <c r="Q339" s="209">
        <f t="shared" si="55"/>
        <v>0</v>
      </c>
      <c r="R339" s="212"/>
      <c r="S339" s="212"/>
      <c r="T339" s="212"/>
      <c r="U339" s="213">
        <f t="shared" si="56"/>
        <v>45192</v>
      </c>
      <c r="V339" s="36"/>
      <c r="W339" s="497"/>
      <c r="X339" s="36"/>
      <c r="Y339" s="499"/>
      <c r="Z339" s="37"/>
      <c r="AA339" s="497"/>
      <c r="AB339" s="37"/>
      <c r="AC339" s="497"/>
      <c r="AD339" s="36"/>
      <c r="AE339" s="497"/>
      <c r="AF339" s="37"/>
      <c r="AG339" s="497"/>
      <c r="AH339" s="497"/>
      <c r="AI339" s="497"/>
      <c r="AJ339" s="496"/>
      <c r="AK339" s="497"/>
      <c r="AL339" s="36"/>
      <c r="AM339" s="497"/>
      <c r="AN339" s="36"/>
      <c r="AO339" s="497"/>
      <c r="AP339" s="36"/>
      <c r="AQ339" s="497"/>
      <c r="AR339" s="37"/>
      <c r="AS339" s="497"/>
      <c r="AT339" s="187">
        <f t="shared" si="57"/>
        <v>0</v>
      </c>
    </row>
    <row r="340" spans="1:46" x14ac:dyDescent="0.25">
      <c r="A340" s="230">
        <f t="shared" si="58"/>
        <v>45193</v>
      </c>
      <c r="B340" s="489"/>
      <c r="C340" s="489"/>
      <c r="D340" s="489"/>
      <c r="E340" s="489"/>
      <c r="F340" s="489"/>
      <c r="G340" s="491"/>
      <c r="H340" s="491"/>
      <c r="I340" s="491"/>
      <c r="J340" s="493"/>
      <c r="K340" s="493"/>
      <c r="L340" s="493"/>
      <c r="M340" s="494"/>
      <c r="N340" s="209">
        <f t="shared" si="54"/>
        <v>0</v>
      </c>
      <c r="O340" s="489"/>
      <c r="P340" s="489"/>
      <c r="Q340" s="209">
        <f t="shared" si="55"/>
        <v>0</v>
      </c>
      <c r="R340" s="212"/>
      <c r="S340" s="212"/>
      <c r="T340" s="212"/>
      <c r="U340" s="213">
        <f t="shared" si="56"/>
        <v>45193</v>
      </c>
      <c r="V340" s="36"/>
      <c r="W340" s="497"/>
      <c r="X340" s="36"/>
      <c r="Y340" s="499"/>
      <c r="Z340" s="37"/>
      <c r="AA340" s="497"/>
      <c r="AB340" s="37"/>
      <c r="AC340" s="497"/>
      <c r="AD340" s="36"/>
      <c r="AE340" s="497"/>
      <c r="AF340" s="37"/>
      <c r="AG340" s="497"/>
      <c r="AH340" s="497"/>
      <c r="AI340" s="497"/>
      <c r="AJ340" s="496"/>
      <c r="AK340" s="497"/>
      <c r="AL340" s="36"/>
      <c r="AM340" s="497"/>
      <c r="AN340" s="36"/>
      <c r="AO340" s="497"/>
      <c r="AP340" s="36"/>
      <c r="AQ340" s="497"/>
      <c r="AR340" s="37"/>
      <c r="AS340" s="497"/>
      <c r="AT340" s="187">
        <f t="shared" si="57"/>
        <v>0</v>
      </c>
    </row>
    <row r="341" spans="1:46" x14ac:dyDescent="0.25">
      <c r="A341" s="230">
        <f t="shared" si="58"/>
        <v>45194</v>
      </c>
      <c r="B341" s="489"/>
      <c r="C341" s="489"/>
      <c r="D341" s="489"/>
      <c r="E341" s="489"/>
      <c r="F341" s="489"/>
      <c r="G341" s="491"/>
      <c r="H341" s="491"/>
      <c r="I341" s="491"/>
      <c r="J341" s="493"/>
      <c r="K341" s="493"/>
      <c r="L341" s="493"/>
      <c r="M341" s="494"/>
      <c r="N341" s="209">
        <f t="shared" si="54"/>
        <v>0</v>
      </c>
      <c r="O341" s="489"/>
      <c r="P341" s="489"/>
      <c r="Q341" s="209">
        <f t="shared" si="55"/>
        <v>0</v>
      </c>
      <c r="R341" s="212"/>
      <c r="S341" s="212"/>
      <c r="T341" s="212"/>
      <c r="U341" s="213">
        <f t="shared" si="56"/>
        <v>45194</v>
      </c>
      <c r="V341" s="36"/>
      <c r="W341" s="497"/>
      <c r="X341" s="36"/>
      <c r="Y341" s="499"/>
      <c r="Z341" s="37"/>
      <c r="AA341" s="497"/>
      <c r="AB341" s="37"/>
      <c r="AC341" s="497"/>
      <c r="AD341" s="36"/>
      <c r="AE341" s="497"/>
      <c r="AF341" s="37"/>
      <c r="AG341" s="497"/>
      <c r="AH341" s="497"/>
      <c r="AI341" s="497"/>
      <c r="AJ341" s="496"/>
      <c r="AK341" s="497"/>
      <c r="AL341" s="36"/>
      <c r="AM341" s="497"/>
      <c r="AN341" s="36"/>
      <c r="AO341" s="497"/>
      <c r="AP341" s="36"/>
      <c r="AQ341" s="497"/>
      <c r="AR341" s="37"/>
      <c r="AS341" s="497"/>
      <c r="AT341" s="187">
        <f t="shared" si="57"/>
        <v>0</v>
      </c>
    </row>
    <row r="342" spans="1:46" x14ac:dyDescent="0.25">
      <c r="A342" s="230">
        <f t="shared" si="58"/>
        <v>45195</v>
      </c>
      <c r="B342" s="489"/>
      <c r="C342" s="489"/>
      <c r="D342" s="489"/>
      <c r="E342" s="489"/>
      <c r="F342" s="489"/>
      <c r="G342" s="491"/>
      <c r="H342" s="491"/>
      <c r="I342" s="491"/>
      <c r="J342" s="493"/>
      <c r="K342" s="493"/>
      <c r="L342" s="493"/>
      <c r="M342" s="494"/>
      <c r="N342" s="209">
        <f t="shared" si="54"/>
        <v>0</v>
      </c>
      <c r="O342" s="489"/>
      <c r="P342" s="489"/>
      <c r="Q342" s="209">
        <f t="shared" si="55"/>
        <v>0</v>
      </c>
      <c r="R342" s="212"/>
      <c r="S342" s="212"/>
      <c r="T342" s="212"/>
      <c r="U342" s="213">
        <f t="shared" si="56"/>
        <v>45195</v>
      </c>
      <c r="V342" s="36"/>
      <c r="W342" s="497"/>
      <c r="X342" s="36"/>
      <c r="Y342" s="499"/>
      <c r="Z342" s="37"/>
      <c r="AA342" s="497"/>
      <c r="AB342" s="37"/>
      <c r="AC342" s="497"/>
      <c r="AD342" s="36"/>
      <c r="AE342" s="497"/>
      <c r="AF342" s="37"/>
      <c r="AG342" s="497"/>
      <c r="AH342" s="497"/>
      <c r="AI342" s="497"/>
      <c r="AJ342" s="496"/>
      <c r="AK342" s="497"/>
      <c r="AL342" s="36"/>
      <c r="AM342" s="497"/>
      <c r="AN342" s="36"/>
      <c r="AO342" s="497"/>
      <c r="AP342" s="36"/>
      <c r="AQ342" s="497"/>
      <c r="AR342" s="37"/>
      <c r="AS342" s="497"/>
      <c r="AT342" s="187">
        <f t="shared" si="57"/>
        <v>0</v>
      </c>
    </row>
    <row r="343" spans="1:46" x14ac:dyDescent="0.25">
      <c r="A343" s="230">
        <f t="shared" si="58"/>
        <v>45196</v>
      </c>
      <c r="B343" s="489"/>
      <c r="C343" s="489"/>
      <c r="D343" s="489"/>
      <c r="E343" s="489"/>
      <c r="F343" s="489"/>
      <c r="G343" s="491"/>
      <c r="H343" s="491"/>
      <c r="I343" s="491"/>
      <c r="J343" s="493"/>
      <c r="K343" s="493"/>
      <c r="L343" s="493"/>
      <c r="M343" s="494"/>
      <c r="N343" s="209">
        <f t="shared" si="54"/>
        <v>0</v>
      </c>
      <c r="O343" s="489"/>
      <c r="P343" s="489"/>
      <c r="Q343" s="209">
        <f t="shared" si="55"/>
        <v>0</v>
      </c>
      <c r="R343" s="212"/>
      <c r="S343" s="212"/>
      <c r="T343" s="212"/>
      <c r="U343" s="213">
        <f t="shared" si="56"/>
        <v>45196</v>
      </c>
      <c r="V343" s="36"/>
      <c r="W343" s="497"/>
      <c r="X343" s="36"/>
      <c r="Y343" s="499"/>
      <c r="Z343" s="37"/>
      <c r="AA343" s="497"/>
      <c r="AB343" s="37"/>
      <c r="AC343" s="497"/>
      <c r="AD343" s="36"/>
      <c r="AE343" s="497"/>
      <c r="AF343" s="37"/>
      <c r="AG343" s="497"/>
      <c r="AH343" s="497"/>
      <c r="AI343" s="497"/>
      <c r="AJ343" s="496"/>
      <c r="AK343" s="497"/>
      <c r="AL343" s="36"/>
      <c r="AM343" s="497"/>
      <c r="AN343" s="36"/>
      <c r="AO343" s="497"/>
      <c r="AP343" s="36"/>
      <c r="AQ343" s="497"/>
      <c r="AR343" s="37"/>
      <c r="AS343" s="497"/>
      <c r="AT343" s="187">
        <f t="shared" si="57"/>
        <v>0</v>
      </c>
    </row>
    <row r="344" spans="1:46" x14ac:dyDescent="0.25">
      <c r="A344" s="230">
        <f t="shared" si="58"/>
        <v>45197</v>
      </c>
      <c r="B344" s="489"/>
      <c r="C344" s="489"/>
      <c r="D344" s="489"/>
      <c r="E344" s="489"/>
      <c r="F344" s="489"/>
      <c r="G344" s="491"/>
      <c r="H344" s="491"/>
      <c r="I344" s="491"/>
      <c r="J344" s="493"/>
      <c r="K344" s="493"/>
      <c r="L344" s="493"/>
      <c r="M344" s="494"/>
      <c r="N344" s="209">
        <f t="shared" si="54"/>
        <v>0</v>
      </c>
      <c r="O344" s="489"/>
      <c r="P344" s="489"/>
      <c r="Q344" s="209">
        <f t="shared" si="55"/>
        <v>0</v>
      </c>
      <c r="R344" s="212"/>
      <c r="S344" s="212"/>
      <c r="T344" s="212"/>
      <c r="U344" s="213">
        <f t="shared" si="56"/>
        <v>45197</v>
      </c>
      <c r="V344" s="36"/>
      <c r="W344" s="497"/>
      <c r="X344" s="36"/>
      <c r="Y344" s="499"/>
      <c r="Z344" s="37"/>
      <c r="AA344" s="497"/>
      <c r="AB344" s="37"/>
      <c r="AC344" s="497"/>
      <c r="AD344" s="36"/>
      <c r="AE344" s="497"/>
      <c r="AF344" s="37"/>
      <c r="AG344" s="497"/>
      <c r="AH344" s="497"/>
      <c r="AI344" s="497"/>
      <c r="AJ344" s="496"/>
      <c r="AK344" s="497"/>
      <c r="AL344" s="36"/>
      <c r="AM344" s="497"/>
      <c r="AN344" s="36"/>
      <c r="AO344" s="497"/>
      <c r="AP344" s="36"/>
      <c r="AQ344" s="497"/>
      <c r="AR344" s="37"/>
      <c r="AS344" s="497"/>
      <c r="AT344" s="187">
        <f t="shared" si="57"/>
        <v>0</v>
      </c>
    </row>
    <row r="345" spans="1:46" x14ac:dyDescent="0.25">
      <c r="A345" s="230">
        <f t="shared" si="58"/>
        <v>45198</v>
      </c>
      <c r="B345" s="489"/>
      <c r="C345" s="489"/>
      <c r="D345" s="489"/>
      <c r="E345" s="489"/>
      <c r="F345" s="489"/>
      <c r="G345" s="491"/>
      <c r="H345" s="491"/>
      <c r="I345" s="491"/>
      <c r="J345" s="493"/>
      <c r="K345" s="493"/>
      <c r="L345" s="493"/>
      <c r="M345" s="494"/>
      <c r="N345" s="209">
        <f t="shared" si="54"/>
        <v>0</v>
      </c>
      <c r="O345" s="489"/>
      <c r="P345" s="489"/>
      <c r="Q345" s="209">
        <f t="shared" si="55"/>
        <v>0</v>
      </c>
      <c r="R345" s="212"/>
      <c r="S345" s="212"/>
      <c r="T345" s="212"/>
      <c r="U345" s="213">
        <f t="shared" si="56"/>
        <v>45198</v>
      </c>
      <c r="V345" s="36"/>
      <c r="W345" s="497"/>
      <c r="X345" s="36"/>
      <c r="Y345" s="499"/>
      <c r="Z345" s="37"/>
      <c r="AA345" s="497"/>
      <c r="AB345" s="37"/>
      <c r="AC345" s="497"/>
      <c r="AD345" s="36"/>
      <c r="AE345" s="497"/>
      <c r="AF345" s="37"/>
      <c r="AG345" s="497"/>
      <c r="AH345" s="497"/>
      <c r="AI345" s="497"/>
      <c r="AJ345" s="496"/>
      <c r="AK345" s="497"/>
      <c r="AL345" s="36"/>
      <c r="AM345" s="497"/>
      <c r="AN345" s="36"/>
      <c r="AO345" s="497"/>
      <c r="AP345" s="37"/>
      <c r="AQ345" s="497"/>
      <c r="AR345" s="37"/>
      <c r="AS345" s="497"/>
      <c r="AT345" s="187">
        <f t="shared" si="57"/>
        <v>0</v>
      </c>
    </row>
    <row r="346" spans="1:46" x14ac:dyDescent="0.25">
      <c r="A346" s="230">
        <f t="shared" si="58"/>
        <v>45199</v>
      </c>
      <c r="B346" s="489"/>
      <c r="C346" s="489"/>
      <c r="D346" s="489"/>
      <c r="E346" s="489"/>
      <c r="F346" s="489"/>
      <c r="G346" s="491"/>
      <c r="H346" s="491"/>
      <c r="I346" s="491"/>
      <c r="J346" s="493"/>
      <c r="K346" s="493"/>
      <c r="L346" s="493"/>
      <c r="M346" s="494"/>
      <c r="N346" s="209">
        <f t="shared" si="54"/>
        <v>0</v>
      </c>
      <c r="O346" s="489"/>
      <c r="P346" s="489"/>
      <c r="Q346" s="209">
        <f t="shared" si="55"/>
        <v>0</v>
      </c>
      <c r="R346" s="212"/>
      <c r="S346" s="212"/>
      <c r="T346" s="212"/>
      <c r="U346" s="213">
        <f t="shared" si="56"/>
        <v>45199</v>
      </c>
      <c r="V346" s="36"/>
      <c r="W346" s="497"/>
      <c r="X346" s="37"/>
      <c r="Y346" s="499"/>
      <c r="Z346" s="37"/>
      <c r="AA346" s="497"/>
      <c r="AB346" s="37"/>
      <c r="AC346" s="497"/>
      <c r="AD346" s="36"/>
      <c r="AE346" s="497"/>
      <c r="AF346" s="37"/>
      <c r="AG346" s="497"/>
      <c r="AH346" s="497"/>
      <c r="AI346" s="497"/>
      <c r="AJ346" s="496"/>
      <c r="AK346" s="497"/>
      <c r="AL346" s="37"/>
      <c r="AM346" s="497"/>
      <c r="AN346" s="37"/>
      <c r="AO346" s="497"/>
      <c r="AP346" s="37"/>
      <c r="AQ346" s="497"/>
      <c r="AR346" s="37"/>
      <c r="AS346" s="497"/>
      <c r="AT346" s="187">
        <f t="shared" si="57"/>
        <v>0</v>
      </c>
    </row>
    <row r="347" spans="1:46" x14ac:dyDescent="0.25">
      <c r="A347" s="230"/>
      <c r="B347" s="187"/>
      <c r="C347" s="187"/>
      <c r="D347" s="187"/>
      <c r="E347" s="187"/>
      <c r="F347" s="187"/>
      <c r="G347" s="267"/>
      <c r="H347" s="267"/>
      <c r="I347" s="267"/>
      <c r="J347" s="268"/>
      <c r="K347" s="268"/>
      <c r="L347" s="268"/>
      <c r="M347" s="269"/>
      <c r="N347" s="270"/>
      <c r="O347" s="187"/>
      <c r="P347" s="187"/>
      <c r="Q347" s="270"/>
      <c r="R347" s="187"/>
      <c r="S347" s="187"/>
      <c r="T347" s="187"/>
      <c r="U347" s="213"/>
      <c r="V347" s="36"/>
      <c r="W347" s="497"/>
      <c r="X347" s="36"/>
      <c r="Y347" s="499"/>
      <c r="Z347" s="496"/>
      <c r="AA347" s="497"/>
      <c r="AB347" s="496"/>
      <c r="AC347" s="497"/>
      <c r="AD347" s="36"/>
      <c r="AE347" s="497"/>
      <c r="AF347" s="37"/>
      <c r="AG347" s="497"/>
      <c r="AH347" s="497"/>
      <c r="AI347" s="497"/>
      <c r="AJ347" s="36"/>
      <c r="AK347" s="497"/>
      <c r="AL347" s="36"/>
      <c r="AM347" s="497"/>
      <c r="AN347" s="36"/>
      <c r="AO347" s="497"/>
      <c r="AP347" s="36"/>
      <c r="AQ347" s="497"/>
      <c r="AR347" s="37"/>
      <c r="AS347" s="497"/>
      <c r="AT347" s="187">
        <f t="shared" si="57"/>
        <v>0</v>
      </c>
    </row>
    <row r="348" spans="1:46" x14ac:dyDescent="0.25">
      <c r="B348" s="128">
        <f t="shared" ref="B348:R348" si="59">SUM(B317:B347)</f>
        <v>0</v>
      </c>
      <c r="C348" s="128">
        <f t="shared" si="59"/>
        <v>0</v>
      </c>
      <c r="D348" s="128">
        <f t="shared" si="59"/>
        <v>0</v>
      </c>
      <c r="E348" s="128">
        <f t="shared" si="59"/>
        <v>0</v>
      </c>
      <c r="F348" s="128">
        <f t="shared" si="59"/>
        <v>0</v>
      </c>
      <c r="G348" s="128">
        <f t="shared" si="59"/>
        <v>0</v>
      </c>
      <c r="H348" s="128">
        <f t="shared" si="59"/>
        <v>0</v>
      </c>
      <c r="I348" s="128">
        <f t="shared" si="59"/>
        <v>0</v>
      </c>
      <c r="J348" s="71">
        <f t="shared" si="59"/>
        <v>0</v>
      </c>
      <c r="K348" s="128">
        <f t="shared" si="59"/>
        <v>0</v>
      </c>
      <c r="L348" s="128">
        <f t="shared" si="59"/>
        <v>0</v>
      </c>
      <c r="M348" s="128">
        <f t="shared" si="59"/>
        <v>0</v>
      </c>
      <c r="N348" s="128">
        <f t="shared" si="59"/>
        <v>0</v>
      </c>
      <c r="O348" s="128">
        <f t="shared" si="59"/>
        <v>0</v>
      </c>
      <c r="P348" s="128">
        <f t="shared" si="59"/>
        <v>0</v>
      </c>
      <c r="Q348" s="128">
        <f t="shared" si="59"/>
        <v>0</v>
      </c>
      <c r="R348" s="128">
        <f t="shared" si="59"/>
        <v>0</v>
      </c>
      <c r="S348" s="128"/>
      <c r="T348" s="128">
        <f>SUM(T317:T347)</f>
        <v>0</v>
      </c>
      <c r="V348" s="141"/>
      <c r="W348" s="141">
        <f>SUM(W317:W347)</f>
        <v>0</v>
      </c>
      <c r="X348" s="141"/>
      <c r="Y348" s="236">
        <f>SUM(Y317:Y347)</f>
        <v>0</v>
      </c>
      <c r="Z348" s="141"/>
      <c r="AA348" s="141">
        <f>SUM(AA317:AA347)</f>
        <v>0</v>
      </c>
      <c r="AB348" s="141"/>
      <c r="AC348" s="141">
        <f>SUM(AC317:AC347)</f>
        <v>0</v>
      </c>
      <c r="AD348" s="141"/>
      <c r="AE348" s="141">
        <f>SUM(AE317:AE347)</f>
        <v>0</v>
      </c>
      <c r="AF348" s="141"/>
      <c r="AG348" s="141">
        <f>SUM(AG317:AG347)</f>
        <v>320.23</v>
      </c>
      <c r="AH348" s="141"/>
      <c r="AI348" s="141">
        <f>SUM(AI317:AI347)</f>
        <v>0</v>
      </c>
      <c r="AJ348" s="141"/>
      <c r="AK348" s="141">
        <f>SUM(AK317:AK347)</f>
        <v>1070.0899999999999</v>
      </c>
      <c r="AM348" s="141">
        <f>SUM(AM317:AM347)</f>
        <v>0</v>
      </c>
      <c r="AN348" s="141"/>
      <c r="AO348" s="141">
        <f>SUM(AO317:AO347)</f>
        <v>0</v>
      </c>
      <c r="AP348" s="141"/>
      <c r="AQ348" s="141">
        <f>SUM(AQ317:AQ347)</f>
        <v>415.06000000000006</v>
      </c>
      <c r="AR348" s="141"/>
      <c r="AS348" s="141">
        <f>SUM(AS317:AS347)</f>
        <v>0</v>
      </c>
      <c r="AT348" s="141">
        <f>SUM(AT317:AT347)</f>
        <v>1805.3799999999999</v>
      </c>
    </row>
    <row r="349" spans="1:46" x14ac:dyDescent="0.25">
      <c r="N349" s="130"/>
      <c r="Q349" s="130"/>
    </row>
    <row r="350" spans="1:46" x14ac:dyDescent="0.25">
      <c r="C350" s="131"/>
      <c r="F350" s="131"/>
      <c r="I350" s="132"/>
    </row>
    <row r="351" spans="1:46" x14ac:dyDescent="0.25">
      <c r="I351" s="132"/>
    </row>
    <row r="353" spans="1:46" ht="16.149999999999999" customHeight="1" thickBot="1" x14ac:dyDescent="0.3">
      <c r="A353" s="575" t="s">
        <v>64</v>
      </c>
      <c r="B353" s="563"/>
      <c r="C353" s="563"/>
      <c r="D353" s="563"/>
      <c r="E353" s="563"/>
      <c r="F353" s="563"/>
      <c r="G353" s="563"/>
      <c r="H353" s="563"/>
      <c r="I353" s="563"/>
      <c r="J353" s="564"/>
      <c r="K353" s="564"/>
      <c r="L353" s="564"/>
      <c r="M353" s="80"/>
      <c r="N353" s="79"/>
      <c r="O353" s="565"/>
      <c r="P353" s="560"/>
      <c r="Q353" s="560"/>
      <c r="R353" s="560"/>
      <c r="S353" s="560"/>
      <c r="T353" s="560"/>
      <c r="V353" s="559" t="str">
        <f>A353</f>
        <v>OCTOBRE</v>
      </c>
      <c r="W353" s="560"/>
      <c r="X353" s="560"/>
      <c r="Y353" s="560"/>
      <c r="Z353" s="560"/>
      <c r="AA353" s="560"/>
      <c r="AB353" s="560"/>
      <c r="AC353" s="559" t="str">
        <f>A353</f>
        <v>OCTOBRE</v>
      </c>
      <c r="AD353" s="560"/>
      <c r="AE353" s="560"/>
      <c r="AF353" s="560"/>
      <c r="AG353" s="560"/>
      <c r="AH353" s="560"/>
      <c r="AI353" s="560"/>
      <c r="AJ353" s="560"/>
      <c r="AK353" s="560"/>
      <c r="AL353" s="559" t="str">
        <f>A353</f>
        <v>OCTOBRE</v>
      </c>
      <c r="AM353" s="560"/>
      <c r="AN353" s="560"/>
      <c r="AO353" s="560"/>
      <c r="AP353" s="560"/>
      <c r="AQ353" s="560"/>
      <c r="AR353" s="560"/>
    </row>
    <row r="354" spans="1:46" x14ac:dyDescent="0.25">
      <c r="A354" s="228"/>
      <c r="B354" s="178"/>
      <c r="C354" s="178"/>
      <c r="D354" s="178"/>
      <c r="E354" s="178"/>
      <c r="F354" s="178"/>
      <c r="G354" s="178"/>
      <c r="H354" s="178"/>
      <c r="I354" s="572"/>
      <c r="J354" s="573"/>
      <c r="K354" s="573"/>
      <c r="L354" s="570"/>
      <c r="M354" s="180"/>
      <c r="N354" s="178"/>
      <c r="O354" s="178"/>
      <c r="P354" s="178"/>
      <c r="Q354" s="178"/>
      <c r="R354" s="569" t="s">
        <v>2</v>
      </c>
      <c r="S354" s="573"/>
      <c r="T354" s="570"/>
      <c r="U354" s="228"/>
      <c r="V354" s="574" t="str">
        <f>V3</f>
        <v>Agedi</v>
      </c>
      <c r="W354" s="570"/>
      <c r="X354" s="574" t="str">
        <f>X3</f>
        <v>Saf</v>
      </c>
      <c r="Y354" s="570"/>
      <c r="Z354" s="574" t="str">
        <f>Z3</f>
        <v>Midi Libre</v>
      </c>
      <c r="AA354" s="570"/>
      <c r="AB354" s="574" t="str">
        <f>AB3</f>
        <v>Loto</v>
      </c>
      <c r="AC354" s="570"/>
      <c r="AD354" s="574" t="str">
        <f>AD3</f>
        <v>Altadis</v>
      </c>
      <c r="AE354" s="570"/>
      <c r="AF354" s="574" t="str">
        <f>AF3</f>
        <v>Crédit agricole</v>
      </c>
      <c r="AG354" s="570"/>
      <c r="AH354" s="574" t="s">
        <v>53</v>
      </c>
      <c r="AI354" s="570"/>
      <c r="AJ354" s="574" t="str">
        <f>AJ3</f>
        <v>charges locatives</v>
      </c>
      <c r="AK354" s="570"/>
      <c r="AL354" s="574" t="str">
        <f>AL3</f>
        <v>Poste TCN TF PVA</v>
      </c>
      <c r="AM354" s="570"/>
      <c r="AN354" s="574" t="str">
        <f>AN3</f>
        <v>GSA/NVX FR</v>
      </c>
      <c r="AO354" s="570"/>
      <c r="AP354" s="574" t="str">
        <f>AP3</f>
        <v>Charge</v>
      </c>
      <c r="AQ354" s="570"/>
      <c r="AR354" s="574" t="str">
        <f>AR3</f>
        <v>Divers</v>
      </c>
      <c r="AS354" s="570"/>
      <c r="AT354" s="186" t="s">
        <v>16</v>
      </c>
    </row>
    <row r="355" spans="1:46" x14ac:dyDescent="0.25">
      <c r="A355" s="228"/>
      <c r="B355" s="178" t="s">
        <v>17</v>
      </c>
      <c r="C355" s="178" t="s">
        <v>18</v>
      </c>
      <c r="D355" s="178" t="s">
        <v>19</v>
      </c>
      <c r="E355" s="178" t="s">
        <v>20</v>
      </c>
      <c r="F355" s="178" t="s">
        <v>21</v>
      </c>
      <c r="G355" s="178" t="s">
        <v>22</v>
      </c>
      <c r="H355" s="178" t="s">
        <v>23</v>
      </c>
      <c r="I355" s="569" t="s">
        <v>24</v>
      </c>
      <c r="J355" s="570"/>
      <c r="K355" s="178" t="s">
        <v>25</v>
      </c>
      <c r="L355" s="178" t="s">
        <v>26</v>
      </c>
      <c r="M355" s="180" t="s">
        <v>27</v>
      </c>
      <c r="N355" s="178" t="s">
        <v>28</v>
      </c>
      <c r="O355" s="178" t="s">
        <v>29</v>
      </c>
      <c r="P355" s="178" t="s">
        <v>30</v>
      </c>
      <c r="Q355" s="178" t="s">
        <v>16</v>
      </c>
      <c r="R355" s="178" t="s">
        <v>1151</v>
      </c>
      <c r="S355" s="178" t="s">
        <v>1152</v>
      </c>
      <c r="T355" s="178" t="s">
        <v>33</v>
      </c>
      <c r="U355" s="181"/>
      <c r="V355" s="182" t="s">
        <v>34</v>
      </c>
      <c r="W355" s="183"/>
      <c r="X355" s="184" t="s">
        <v>34</v>
      </c>
      <c r="Y355" s="229"/>
      <c r="Z355" s="184" t="s">
        <v>34</v>
      </c>
      <c r="AA355" s="180"/>
      <c r="AB355" s="184" t="s">
        <v>34</v>
      </c>
      <c r="AC355" s="180"/>
      <c r="AD355" s="184" t="s">
        <v>34</v>
      </c>
      <c r="AE355" s="180"/>
      <c r="AF355" s="184" t="s">
        <v>34</v>
      </c>
      <c r="AG355" s="180"/>
      <c r="AH355" s="184"/>
      <c r="AI355" s="183"/>
      <c r="AJ355" s="184" t="s">
        <v>34</v>
      </c>
      <c r="AK355" s="180"/>
      <c r="AL355" s="186" t="s">
        <v>34</v>
      </c>
      <c r="AM355" s="183"/>
      <c r="AN355" s="184" t="s">
        <v>34</v>
      </c>
      <c r="AO355" s="183"/>
      <c r="AP355" s="184" t="s">
        <v>34</v>
      </c>
      <c r="AQ355" s="183"/>
      <c r="AR355" s="184" t="s">
        <v>34</v>
      </c>
      <c r="AS355" s="183"/>
      <c r="AT355" s="187"/>
    </row>
    <row r="356" spans="1:46" x14ac:dyDescent="0.25">
      <c r="A356" s="230">
        <f>A346+1</f>
        <v>45200</v>
      </c>
      <c r="B356" s="489"/>
      <c r="C356" s="489"/>
      <c r="D356" s="489"/>
      <c r="E356" s="489"/>
      <c r="F356" s="489"/>
      <c r="G356" s="491"/>
      <c r="H356" s="491"/>
      <c r="I356" s="491"/>
      <c r="J356" s="493"/>
      <c r="K356" s="493"/>
      <c r="L356" s="493"/>
      <c r="M356" s="494"/>
      <c r="N356" s="209">
        <f t="shared" ref="N356:N386" si="60">B356+C356+D356+F356+G356+H356+I356+K356-L356+M356+E356</f>
        <v>0</v>
      </c>
      <c r="O356" s="489"/>
      <c r="P356" s="489"/>
      <c r="Q356" s="209">
        <f t="shared" ref="Q356:Q386" si="61">N356+O356-P356</f>
        <v>0</v>
      </c>
      <c r="R356" s="212"/>
      <c r="S356" s="212"/>
      <c r="T356" s="212"/>
      <c r="U356" s="213">
        <f t="shared" ref="U356:U386" si="62">A356</f>
        <v>45200</v>
      </c>
      <c r="V356" s="36"/>
      <c r="W356" s="497"/>
      <c r="X356" s="37"/>
      <c r="Y356" s="499"/>
      <c r="Z356" s="37"/>
      <c r="AA356" s="497"/>
      <c r="AB356" s="37"/>
      <c r="AC356" s="497"/>
      <c r="AD356" s="37"/>
      <c r="AE356" s="497"/>
      <c r="AF356" s="498"/>
      <c r="AG356" s="497"/>
      <c r="AH356" s="501"/>
      <c r="AI356" s="497"/>
      <c r="AJ356" s="36" t="s">
        <v>1154</v>
      </c>
      <c r="AK356" s="500">
        <v>1070.0899999999999</v>
      </c>
      <c r="AL356" s="37"/>
      <c r="AM356" s="497"/>
      <c r="AN356" s="37"/>
      <c r="AO356" s="497"/>
      <c r="AP356" s="498"/>
      <c r="AQ356" s="497"/>
      <c r="AR356" s="498"/>
      <c r="AS356" s="497"/>
      <c r="AT356" s="187">
        <f t="shared" ref="AT356:AT386" si="63">W356+Y356+AA356+AC356+AE356+AG356+AK356+AM356+AO356+AQ356+AS356+AI356</f>
        <v>1070.0899999999999</v>
      </c>
    </row>
    <row r="357" spans="1:46" x14ac:dyDescent="0.25">
      <c r="A357" s="230">
        <f t="shared" ref="A357:A386" si="64">A356+1</f>
        <v>45201</v>
      </c>
      <c r="B357" s="489"/>
      <c r="C357" s="489"/>
      <c r="D357" s="489"/>
      <c r="E357" s="489"/>
      <c r="F357" s="489"/>
      <c r="G357" s="491"/>
      <c r="H357" s="491"/>
      <c r="I357" s="491"/>
      <c r="J357" s="493"/>
      <c r="K357" s="493"/>
      <c r="L357" s="493"/>
      <c r="M357" s="494"/>
      <c r="N357" s="209">
        <f t="shared" si="60"/>
        <v>0</v>
      </c>
      <c r="O357" s="489"/>
      <c r="P357" s="489"/>
      <c r="Q357" s="209">
        <f t="shared" si="61"/>
        <v>0</v>
      </c>
      <c r="R357" s="212"/>
      <c r="S357" s="212"/>
      <c r="T357" s="212"/>
      <c r="U357" s="213">
        <f t="shared" si="62"/>
        <v>45201</v>
      </c>
      <c r="V357" s="36"/>
      <c r="W357" s="497"/>
      <c r="X357" s="37"/>
      <c r="Y357" s="499"/>
      <c r="Z357" s="37"/>
      <c r="AA357" s="497"/>
      <c r="AB357" s="37"/>
      <c r="AC357" s="497"/>
      <c r="AD357" s="37"/>
      <c r="AE357" s="497"/>
      <c r="AF357" s="498"/>
      <c r="AG357" s="497"/>
      <c r="AH357" s="497"/>
      <c r="AI357" s="497"/>
      <c r="AJ357" s="36"/>
      <c r="AK357" s="497"/>
      <c r="AL357" s="37"/>
      <c r="AM357" s="497"/>
      <c r="AN357" s="36"/>
      <c r="AO357" s="497"/>
      <c r="AP357" s="496"/>
      <c r="AQ357" s="497"/>
      <c r="AR357" s="498"/>
      <c r="AS357" s="497"/>
      <c r="AT357" s="187">
        <f t="shared" si="63"/>
        <v>0</v>
      </c>
    </row>
    <row r="358" spans="1:46" x14ac:dyDescent="0.25">
      <c r="A358" s="230">
        <f t="shared" si="64"/>
        <v>45202</v>
      </c>
      <c r="B358" s="489"/>
      <c r="C358" s="489"/>
      <c r="D358" s="489"/>
      <c r="E358" s="489"/>
      <c r="F358" s="489"/>
      <c r="G358" s="491"/>
      <c r="H358" s="491"/>
      <c r="I358" s="491"/>
      <c r="J358" s="493"/>
      <c r="K358" s="493"/>
      <c r="L358" s="493"/>
      <c r="M358" s="494"/>
      <c r="N358" s="209">
        <f t="shared" si="60"/>
        <v>0</v>
      </c>
      <c r="O358" s="489"/>
      <c r="P358" s="489"/>
      <c r="Q358" s="209">
        <f t="shared" si="61"/>
        <v>0</v>
      </c>
      <c r="R358" s="212"/>
      <c r="S358" s="212"/>
      <c r="T358" s="212"/>
      <c r="U358" s="213">
        <f t="shared" si="62"/>
        <v>45202</v>
      </c>
      <c r="V358" s="36"/>
      <c r="W358" s="497"/>
      <c r="X358" s="37"/>
      <c r="Y358" s="499"/>
      <c r="Z358" s="37"/>
      <c r="AA358" s="497"/>
      <c r="AB358" s="37"/>
      <c r="AC358" s="497"/>
      <c r="AD358" s="37"/>
      <c r="AE358" s="497"/>
      <c r="AF358" s="498"/>
      <c r="AG358" s="497"/>
      <c r="AH358" s="497"/>
      <c r="AI358" s="497"/>
      <c r="AJ358" s="36"/>
      <c r="AK358" s="497"/>
      <c r="AL358" s="37"/>
      <c r="AM358" s="497"/>
      <c r="AN358" s="36"/>
      <c r="AO358" s="497"/>
      <c r="AP358" s="498"/>
      <c r="AQ358" s="497"/>
      <c r="AR358" s="498"/>
      <c r="AS358" s="497"/>
      <c r="AT358" s="187">
        <f t="shared" si="63"/>
        <v>0</v>
      </c>
    </row>
    <row r="359" spans="1:46" x14ac:dyDescent="0.25">
      <c r="A359" s="230">
        <f t="shared" si="64"/>
        <v>45203</v>
      </c>
      <c r="B359" s="489"/>
      <c r="C359" s="489"/>
      <c r="D359" s="489"/>
      <c r="E359" s="489"/>
      <c r="F359" s="489"/>
      <c r="G359" s="491"/>
      <c r="H359" s="491"/>
      <c r="I359" s="491"/>
      <c r="J359" s="493"/>
      <c r="K359" s="493"/>
      <c r="L359" s="493"/>
      <c r="M359" s="494"/>
      <c r="N359" s="209">
        <f t="shared" si="60"/>
        <v>0</v>
      </c>
      <c r="O359" s="489"/>
      <c r="P359" s="489"/>
      <c r="Q359" s="209">
        <f t="shared" si="61"/>
        <v>0</v>
      </c>
      <c r="R359" s="212"/>
      <c r="S359" s="212"/>
      <c r="T359" s="212"/>
      <c r="U359" s="213">
        <f t="shared" si="62"/>
        <v>45203</v>
      </c>
      <c r="V359" s="36"/>
      <c r="W359" s="497"/>
      <c r="X359" s="37"/>
      <c r="Y359" s="499"/>
      <c r="Z359" s="37"/>
      <c r="AA359" s="497"/>
      <c r="AB359" s="37"/>
      <c r="AC359" s="497"/>
      <c r="AD359" s="37"/>
      <c r="AE359" s="497"/>
      <c r="AF359" s="498"/>
      <c r="AG359" s="497"/>
      <c r="AH359" s="501"/>
      <c r="AI359" s="497"/>
      <c r="AJ359" s="36"/>
      <c r="AK359" s="497"/>
      <c r="AL359" s="37"/>
      <c r="AM359" s="497"/>
      <c r="AN359" s="36"/>
      <c r="AO359" s="497"/>
      <c r="AP359" s="498"/>
      <c r="AQ359" s="497"/>
      <c r="AR359" s="498"/>
      <c r="AS359" s="497"/>
      <c r="AT359" s="187">
        <f t="shared" si="63"/>
        <v>0</v>
      </c>
    </row>
    <row r="360" spans="1:46" x14ac:dyDescent="0.25">
      <c r="A360" s="230">
        <f t="shared" si="64"/>
        <v>45204</v>
      </c>
      <c r="B360" s="489"/>
      <c r="C360" s="489"/>
      <c r="D360" s="489"/>
      <c r="E360" s="489"/>
      <c r="F360" s="489"/>
      <c r="G360" s="491"/>
      <c r="H360" s="491"/>
      <c r="I360" s="491"/>
      <c r="J360" s="493"/>
      <c r="K360" s="493"/>
      <c r="L360" s="493"/>
      <c r="M360" s="494"/>
      <c r="N360" s="209">
        <f t="shared" si="60"/>
        <v>0</v>
      </c>
      <c r="O360" s="489"/>
      <c r="P360" s="489"/>
      <c r="Q360" s="209">
        <f t="shared" si="61"/>
        <v>0</v>
      </c>
      <c r="R360" s="212"/>
      <c r="S360" s="212"/>
      <c r="T360" s="212"/>
      <c r="U360" s="213">
        <f t="shared" si="62"/>
        <v>45204</v>
      </c>
      <c r="V360" s="36"/>
      <c r="W360" s="497"/>
      <c r="X360" s="37"/>
      <c r="Y360" s="499"/>
      <c r="Z360" s="37"/>
      <c r="AA360" s="497"/>
      <c r="AB360" s="37"/>
      <c r="AC360" s="497"/>
      <c r="AD360" s="37"/>
      <c r="AE360" s="497"/>
      <c r="AF360" s="496"/>
      <c r="AG360" s="497"/>
      <c r="AH360" s="501"/>
      <c r="AI360" s="497"/>
      <c r="AJ360" s="36"/>
      <c r="AK360" s="497"/>
      <c r="AL360" s="37"/>
      <c r="AM360" s="497"/>
      <c r="AN360" s="36"/>
      <c r="AO360" s="497"/>
      <c r="AP360" s="37" t="s">
        <v>1159</v>
      </c>
      <c r="AQ360" s="500">
        <v>172.33</v>
      </c>
      <c r="AR360" s="498"/>
      <c r="AS360" s="497"/>
      <c r="AT360" s="187">
        <f t="shared" si="63"/>
        <v>172.33</v>
      </c>
    </row>
    <row r="361" spans="1:46" x14ac:dyDescent="0.25">
      <c r="A361" s="230">
        <f t="shared" si="64"/>
        <v>45205</v>
      </c>
      <c r="B361" s="489"/>
      <c r="C361" s="489"/>
      <c r="D361" s="489"/>
      <c r="E361" s="489"/>
      <c r="F361" s="489"/>
      <c r="G361" s="491"/>
      <c r="H361" s="491"/>
      <c r="I361" s="491"/>
      <c r="J361" s="493"/>
      <c r="K361" s="493"/>
      <c r="L361" s="493"/>
      <c r="M361" s="494"/>
      <c r="N361" s="209">
        <f t="shared" si="60"/>
        <v>0</v>
      </c>
      <c r="O361" s="489"/>
      <c r="P361" s="489"/>
      <c r="Q361" s="209">
        <f t="shared" si="61"/>
        <v>0</v>
      </c>
      <c r="R361" s="212"/>
      <c r="S361" s="212"/>
      <c r="T361" s="212"/>
      <c r="U361" s="213">
        <f t="shared" si="62"/>
        <v>45205</v>
      </c>
      <c r="V361" s="36"/>
      <c r="W361" s="497"/>
      <c r="X361" s="37"/>
      <c r="Y361" s="499"/>
      <c r="Z361" s="37"/>
      <c r="AA361" s="497"/>
      <c r="AB361" s="37"/>
      <c r="AC361" s="497"/>
      <c r="AD361" s="37"/>
      <c r="AE361" s="497"/>
      <c r="AF361" s="496"/>
      <c r="AG361" s="497"/>
      <c r="AH361" s="497"/>
      <c r="AI361" s="497"/>
      <c r="AJ361" s="36"/>
      <c r="AK361" s="497"/>
      <c r="AL361" s="37"/>
      <c r="AM361" s="497"/>
      <c r="AN361" s="36"/>
      <c r="AO361" s="497"/>
      <c r="AP361" s="496"/>
      <c r="AQ361" s="500"/>
      <c r="AR361" s="498"/>
      <c r="AS361" s="497"/>
      <c r="AT361" s="187">
        <f t="shared" si="63"/>
        <v>0</v>
      </c>
    </row>
    <row r="362" spans="1:46" x14ac:dyDescent="0.25">
      <c r="A362" s="230">
        <f t="shared" si="64"/>
        <v>45206</v>
      </c>
      <c r="B362" s="489"/>
      <c r="C362" s="489"/>
      <c r="D362" s="489"/>
      <c r="E362" s="489"/>
      <c r="F362" s="489"/>
      <c r="G362" s="491"/>
      <c r="H362" s="491"/>
      <c r="I362" s="491"/>
      <c r="J362" s="493"/>
      <c r="K362" s="493"/>
      <c r="L362" s="493"/>
      <c r="M362" s="494"/>
      <c r="N362" s="209">
        <f t="shared" si="60"/>
        <v>0</v>
      </c>
      <c r="O362" s="489"/>
      <c r="P362" s="489"/>
      <c r="Q362" s="209">
        <f t="shared" si="61"/>
        <v>0</v>
      </c>
      <c r="R362" s="212"/>
      <c r="S362" s="212"/>
      <c r="T362" s="212"/>
      <c r="U362" s="213">
        <f t="shared" si="62"/>
        <v>45206</v>
      </c>
      <c r="V362" s="36"/>
      <c r="W362" s="497"/>
      <c r="X362" s="37"/>
      <c r="Y362" s="499"/>
      <c r="Z362" s="37"/>
      <c r="AA362" s="497"/>
      <c r="AB362" s="37"/>
      <c r="AC362" s="497"/>
      <c r="AD362" s="37"/>
      <c r="AE362" s="497"/>
      <c r="AF362" s="496"/>
      <c r="AG362" s="497"/>
      <c r="AH362" s="497"/>
      <c r="AI362" s="497"/>
      <c r="AJ362" s="36"/>
      <c r="AK362" s="497"/>
      <c r="AL362" s="37"/>
      <c r="AM362" s="497"/>
      <c r="AN362" s="36"/>
      <c r="AO362" s="497"/>
      <c r="AP362" s="496"/>
      <c r="AQ362" s="497"/>
      <c r="AR362" s="498"/>
      <c r="AS362" s="497"/>
      <c r="AT362" s="187">
        <f t="shared" si="63"/>
        <v>0</v>
      </c>
    </row>
    <row r="363" spans="1:46" x14ac:dyDescent="0.25">
      <c r="A363" s="230">
        <f t="shared" si="64"/>
        <v>45207</v>
      </c>
      <c r="B363" s="489"/>
      <c r="C363" s="489"/>
      <c r="D363" s="489"/>
      <c r="E363" s="489"/>
      <c r="F363" s="489"/>
      <c r="G363" s="491"/>
      <c r="H363" s="491"/>
      <c r="I363" s="491"/>
      <c r="J363" s="493"/>
      <c r="K363" s="493"/>
      <c r="L363" s="493"/>
      <c r="M363" s="494"/>
      <c r="N363" s="209">
        <f t="shared" si="60"/>
        <v>0</v>
      </c>
      <c r="O363" s="489"/>
      <c r="P363" s="489"/>
      <c r="Q363" s="209">
        <f t="shared" si="61"/>
        <v>0</v>
      </c>
      <c r="R363" s="212"/>
      <c r="S363" s="212"/>
      <c r="T363" s="212"/>
      <c r="U363" s="213">
        <f t="shared" si="62"/>
        <v>45207</v>
      </c>
      <c r="V363" s="36"/>
      <c r="W363" s="497"/>
      <c r="X363" s="37"/>
      <c r="Y363" s="499"/>
      <c r="Z363" s="37"/>
      <c r="AA363" s="497"/>
      <c r="AB363" s="37"/>
      <c r="AC363" s="497"/>
      <c r="AD363" s="37"/>
      <c r="AE363" s="497"/>
      <c r="AF363" s="36"/>
      <c r="AG363" s="497"/>
      <c r="AH363" s="497"/>
      <c r="AI363" s="497"/>
      <c r="AJ363" s="36"/>
      <c r="AK363" s="497"/>
      <c r="AL363" s="37"/>
      <c r="AM363" s="497"/>
      <c r="AN363" s="36"/>
      <c r="AO363" s="497"/>
      <c r="AP363" s="496"/>
      <c r="AQ363" s="497"/>
      <c r="AR363" s="498"/>
      <c r="AS363" s="497"/>
      <c r="AT363" s="187">
        <f t="shared" si="63"/>
        <v>0</v>
      </c>
    </row>
    <row r="364" spans="1:46" x14ac:dyDescent="0.25">
      <c r="A364" s="230">
        <f t="shared" si="64"/>
        <v>45208</v>
      </c>
      <c r="B364" s="489"/>
      <c r="C364" s="489"/>
      <c r="D364" s="489"/>
      <c r="E364" s="489"/>
      <c r="F364" s="489"/>
      <c r="G364" s="491"/>
      <c r="H364" s="491"/>
      <c r="I364" s="491"/>
      <c r="J364" s="493"/>
      <c r="K364" s="493"/>
      <c r="L364" s="493"/>
      <c r="M364" s="494"/>
      <c r="N364" s="209">
        <f t="shared" si="60"/>
        <v>0</v>
      </c>
      <c r="O364" s="489"/>
      <c r="P364" s="489"/>
      <c r="Q364" s="209">
        <f t="shared" si="61"/>
        <v>0</v>
      </c>
      <c r="R364" s="212"/>
      <c r="S364" s="212"/>
      <c r="T364" s="212"/>
      <c r="U364" s="213">
        <f t="shared" si="62"/>
        <v>45208</v>
      </c>
      <c r="V364" s="36"/>
      <c r="W364" s="497"/>
      <c r="X364" s="37"/>
      <c r="Y364" s="499"/>
      <c r="Z364" s="37"/>
      <c r="AA364" s="497"/>
      <c r="AB364" s="37"/>
      <c r="AC364" s="497"/>
      <c r="AD364" s="37"/>
      <c r="AE364" s="497"/>
      <c r="AF364" s="36"/>
      <c r="AG364" s="497"/>
      <c r="AH364" s="497"/>
      <c r="AI364" s="497"/>
      <c r="AJ364" s="36"/>
      <c r="AK364" s="497"/>
      <c r="AL364" s="37"/>
      <c r="AM364" s="497"/>
      <c r="AN364" s="36"/>
      <c r="AO364" s="497"/>
      <c r="AP364" s="496"/>
      <c r="AQ364" s="497"/>
      <c r="AR364" s="498"/>
      <c r="AS364" s="497"/>
      <c r="AT364" s="187">
        <f t="shared" si="63"/>
        <v>0</v>
      </c>
    </row>
    <row r="365" spans="1:46" x14ac:dyDescent="0.25">
      <c r="A365" s="230">
        <f t="shared" si="64"/>
        <v>45209</v>
      </c>
      <c r="B365" s="489"/>
      <c r="C365" s="489"/>
      <c r="D365" s="489"/>
      <c r="E365" s="489"/>
      <c r="F365" s="489"/>
      <c r="G365" s="491"/>
      <c r="H365" s="491"/>
      <c r="I365" s="491"/>
      <c r="J365" s="493"/>
      <c r="K365" s="493"/>
      <c r="L365" s="493"/>
      <c r="M365" s="494"/>
      <c r="N365" s="209">
        <f t="shared" si="60"/>
        <v>0</v>
      </c>
      <c r="O365" s="489"/>
      <c r="P365" s="489"/>
      <c r="Q365" s="209">
        <f t="shared" si="61"/>
        <v>0</v>
      </c>
      <c r="R365" s="212"/>
      <c r="S365" s="212"/>
      <c r="T365" s="212"/>
      <c r="U365" s="213">
        <f t="shared" si="62"/>
        <v>45209</v>
      </c>
      <c r="V365" s="36"/>
      <c r="W365" s="497"/>
      <c r="X365" s="37"/>
      <c r="Y365" s="499"/>
      <c r="Z365" s="37"/>
      <c r="AA365" s="497"/>
      <c r="AB365" s="37"/>
      <c r="AC365" s="497"/>
      <c r="AD365" s="37"/>
      <c r="AE365" s="497"/>
      <c r="AF365" s="36"/>
      <c r="AG365" s="497"/>
      <c r="AH365" s="497"/>
      <c r="AI365" s="497"/>
      <c r="AJ365" s="36"/>
      <c r="AK365" s="497"/>
      <c r="AL365" s="37"/>
      <c r="AM365" s="497"/>
      <c r="AN365" s="36"/>
      <c r="AO365" s="497"/>
      <c r="AP365" s="496"/>
      <c r="AQ365" s="497"/>
      <c r="AR365" s="498"/>
      <c r="AS365" s="497"/>
      <c r="AT365" s="187">
        <f t="shared" si="63"/>
        <v>0</v>
      </c>
    </row>
    <row r="366" spans="1:46" x14ac:dyDescent="0.25">
      <c r="A366" s="230">
        <f t="shared" si="64"/>
        <v>45210</v>
      </c>
      <c r="B366" s="489"/>
      <c r="C366" s="489"/>
      <c r="D366" s="489"/>
      <c r="E366" s="489"/>
      <c r="F366" s="489"/>
      <c r="G366" s="491"/>
      <c r="H366" s="491"/>
      <c r="I366" s="491"/>
      <c r="J366" s="493"/>
      <c r="K366" s="493"/>
      <c r="L366" s="493"/>
      <c r="M366" s="494"/>
      <c r="N366" s="209">
        <f t="shared" si="60"/>
        <v>0</v>
      </c>
      <c r="O366" s="489"/>
      <c r="P366" s="489"/>
      <c r="Q366" s="209">
        <f t="shared" si="61"/>
        <v>0</v>
      </c>
      <c r="R366" s="212"/>
      <c r="S366" s="212"/>
      <c r="T366" s="212"/>
      <c r="U366" s="213">
        <f t="shared" si="62"/>
        <v>45210</v>
      </c>
      <c r="V366" s="36"/>
      <c r="W366" s="497"/>
      <c r="X366" s="37"/>
      <c r="Y366" s="499"/>
      <c r="Z366" s="37"/>
      <c r="AA366" s="497"/>
      <c r="AB366" s="37"/>
      <c r="AC366" s="497"/>
      <c r="AD366" s="37"/>
      <c r="AE366" s="497"/>
      <c r="AF366" s="403" t="s">
        <v>769</v>
      </c>
      <c r="AG366" s="467">
        <v>320.23</v>
      </c>
      <c r="AH366" s="497"/>
      <c r="AI366" s="497"/>
      <c r="AJ366" s="36"/>
      <c r="AK366" s="497"/>
      <c r="AL366" s="37"/>
      <c r="AM366" s="497"/>
      <c r="AN366" s="36"/>
      <c r="AO366" s="497"/>
      <c r="AP366" s="37" t="s">
        <v>388</v>
      </c>
      <c r="AQ366" s="497">
        <v>150</v>
      </c>
      <c r="AR366" s="498"/>
      <c r="AS366" s="497"/>
      <c r="AT366" s="187">
        <f t="shared" si="63"/>
        <v>470.23</v>
      </c>
    </row>
    <row r="367" spans="1:46" x14ac:dyDescent="0.25">
      <c r="A367" s="230">
        <f t="shared" si="64"/>
        <v>45211</v>
      </c>
      <c r="B367" s="489"/>
      <c r="C367" s="489"/>
      <c r="D367" s="489"/>
      <c r="E367" s="489"/>
      <c r="F367" s="489"/>
      <c r="G367" s="491"/>
      <c r="H367" s="491"/>
      <c r="I367" s="491"/>
      <c r="J367" s="493"/>
      <c r="K367" s="493"/>
      <c r="L367" s="493"/>
      <c r="M367" s="494"/>
      <c r="N367" s="209">
        <f t="shared" si="60"/>
        <v>0</v>
      </c>
      <c r="O367" s="489"/>
      <c r="P367" s="489"/>
      <c r="Q367" s="209">
        <f t="shared" si="61"/>
        <v>0</v>
      </c>
      <c r="R367" s="212"/>
      <c r="S367" s="212"/>
      <c r="T367" s="212"/>
      <c r="U367" s="213">
        <f t="shared" si="62"/>
        <v>45211</v>
      </c>
      <c r="V367" s="36"/>
      <c r="W367" s="497"/>
      <c r="X367" s="37"/>
      <c r="Y367" s="499"/>
      <c r="Z367" s="37"/>
      <c r="AA367" s="497"/>
      <c r="AB367" s="37"/>
      <c r="AC367" s="497"/>
      <c r="AD367" s="37"/>
      <c r="AE367" s="497"/>
      <c r="AF367" s="36"/>
      <c r="AG367" s="497"/>
      <c r="AH367" s="497"/>
      <c r="AI367" s="497"/>
      <c r="AJ367" s="36"/>
      <c r="AK367" s="497"/>
      <c r="AL367" s="37"/>
      <c r="AM367" s="497"/>
      <c r="AN367" s="36"/>
      <c r="AO367" s="497"/>
      <c r="AP367" s="496"/>
      <c r="AQ367" s="497"/>
      <c r="AR367" s="498"/>
      <c r="AS367" s="497"/>
      <c r="AT367" s="187">
        <f t="shared" si="63"/>
        <v>0</v>
      </c>
    </row>
    <row r="368" spans="1:46" x14ac:dyDescent="0.25">
      <c r="A368" s="230">
        <f t="shared" si="64"/>
        <v>45212</v>
      </c>
      <c r="B368" s="489"/>
      <c r="C368" s="489"/>
      <c r="D368" s="489"/>
      <c r="E368" s="489"/>
      <c r="F368" s="489"/>
      <c r="G368" s="491"/>
      <c r="H368" s="491"/>
      <c r="I368" s="491"/>
      <c r="J368" s="493"/>
      <c r="K368" s="493"/>
      <c r="L368" s="493"/>
      <c r="M368" s="494"/>
      <c r="N368" s="209">
        <f t="shared" si="60"/>
        <v>0</v>
      </c>
      <c r="O368" s="489"/>
      <c r="P368" s="489"/>
      <c r="Q368" s="209">
        <f t="shared" si="61"/>
        <v>0</v>
      </c>
      <c r="R368" s="212"/>
      <c r="S368" s="212"/>
      <c r="T368" s="212"/>
      <c r="U368" s="213">
        <f t="shared" si="62"/>
        <v>45212</v>
      </c>
      <c r="V368" s="36"/>
      <c r="W368" s="497"/>
      <c r="X368" s="37"/>
      <c r="Y368" s="499"/>
      <c r="Z368" s="37"/>
      <c r="AA368" s="497"/>
      <c r="AB368" s="37"/>
      <c r="AC368" s="497"/>
      <c r="AD368" s="37"/>
      <c r="AE368" s="497"/>
      <c r="AF368" s="36"/>
      <c r="AG368" s="497"/>
      <c r="AH368" s="497"/>
      <c r="AI368" s="497"/>
      <c r="AJ368" s="36"/>
      <c r="AK368" s="497"/>
      <c r="AL368" s="37"/>
      <c r="AM368" s="497"/>
      <c r="AN368" s="36"/>
      <c r="AO368" s="497"/>
      <c r="AP368" s="496"/>
      <c r="AQ368" s="497"/>
      <c r="AR368" s="498"/>
      <c r="AS368" s="497"/>
      <c r="AT368" s="187">
        <f t="shared" si="63"/>
        <v>0</v>
      </c>
    </row>
    <row r="369" spans="1:46" x14ac:dyDescent="0.25">
      <c r="A369" s="230">
        <f t="shared" si="64"/>
        <v>45213</v>
      </c>
      <c r="B369" s="489"/>
      <c r="C369" s="489"/>
      <c r="D369" s="489"/>
      <c r="E369" s="489"/>
      <c r="F369" s="489"/>
      <c r="G369" s="491"/>
      <c r="H369" s="491"/>
      <c r="I369" s="491"/>
      <c r="J369" s="493"/>
      <c r="K369" s="493"/>
      <c r="L369" s="493"/>
      <c r="M369" s="494"/>
      <c r="N369" s="209">
        <f t="shared" si="60"/>
        <v>0</v>
      </c>
      <c r="O369" s="489"/>
      <c r="P369" s="489"/>
      <c r="Q369" s="209">
        <f t="shared" si="61"/>
        <v>0</v>
      </c>
      <c r="R369" s="212"/>
      <c r="S369" s="212"/>
      <c r="T369" s="212"/>
      <c r="U369" s="213">
        <f t="shared" si="62"/>
        <v>45213</v>
      </c>
      <c r="V369" s="36"/>
      <c r="W369" s="497"/>
      <c r="X369" s="37"/>
      <c r="Y369" s="499"/>
      <c r="Z369" s="37"/>
      <c r="AA369" s="497"/>
      <c r="AB369" s="37"/>
      <c r="AC369" s="497"/>
      <c r="AD369" s="37"/>
      <c r="AE369" s="497"/>
      <c r="AF369" s="36"/>
      <c r="AG369" s="497"/>
      <c r="AH369" s="497"/>
      <c r="AI369" s="497"/>
      <c r="AJ369" s="36"/>
      <c r="AK369" s="497"/>
      <c r="AL369" s="37"/>
      <c r="AM369" s="497"/>
      <c r="AN369" s="36"/>
      <c r="AO369" s="497"/>
      <c r="AP369" s="496"/>
      <c r="AQ369" s="497"/>
      <c r="AR369" s="498"/>
      <c r="AS369" s="497"/>
      <c r="AT369" s="187">
        <f t="shared" si="63"/>
        <v>0</v>
      </c>
    </row>
    <row r="370" spans="1:46" x14ac:dyDescent="0.25">
      <c r="A370" s="230">
        <f t="shared" si="64"/>
        <v>45214</v>
      </c>
      <c r="B370" s="489"/>
      <c r="C370" s="489"/>
      <c r="D370" s="489"/>
      <c r="E370" s="489"/>
      <c r="F370" s="489"/>
      <c r="G370" s="491"/>
      <c r="H370" s="491"/>
      <c r="I370" s="491"/>
      <c r="J370" s="493"/>
      <c r="K370" s="493"/>
      <c r="L370" s="493"/>
      <c r="M370" s="494"/>
      <c r="N370" s="209">
        <f t="shared" si="60"/>
        <v>0</v>
      </c>
      <c r="O370" s="489"/>
      <c r="P370" s="489"/>
      <c r="Q370" s="209">
        <f t="shared" si="61"/>
        <v>0</v>
      </c>
      <c r="R370" s="212"/>
      <c r="S370" s="212"/>
      <c r="T370" s="212"/>
      <c r="U370" s="213">
        <f t="shared" si="62"/>
        <v>45214</v>
      </c>
      <c r="V370" s="36"/>
      <c r="W370" s="497"/>
      <c r="X370" s="37"/>
      <c r="Y370" s="499"/>
      <c r="Z370" s="37"/>
      <c r="AA370" s="497"/>
      <c r="AB370" s="37"/>
      <c r="AC370" s="497"/>
      <c r="AD370" s="37"/>
      <c r="AE370" s="497"/>
      <c r="AF370" s="36"/>
      <c r="AG370" s="497"/>
      <c r="AH370" s="497"/>
      <c r="AI370" s="497"/>
      <c r="AJ370" s="36"/>
      <c r="AK370" s="497"/>
      <c r="AL370" s="37"/>
      <c r="AM370" s="497"/>
      <c r="AN370" s="36"/>
      <c r="AO370" s="497"/>
      <c r="AP370" s="496"/>
      <c r="AQ370" s="497"/>
      <c r="AR370" s="498"/>
      <c r="AS370" s="497"/>
      <c r="AT370" s="187">
        <f t="shared" si="63"/>
        <v>0</v>
      </c>
    </row>
    <row r="371" spans="1:46" x14ac:dyDescent="0.25">
      <c r="A371" s="230">
        <f t="shared" si="64"/>
        <v>45215</v>
      </c>
      <c r="B371" s="489"/>
      <c r="C371" s="489"/>
      <c r="D371" s="489"/>
      <c r="E371" s="489"/>
      <c r="F371" s="489"/>
      <c r="G371" s="491"/>
      <c r="H371" s="491"/>
      <c r="I371" s="491"/>
      <c r="J371" s="493"/>
      <c r="K371" s="493"/>
      <c r="L371" s="493"/>
      <c r="M371" s="494"/>
      <c r="N371" s="209">
        <f t="shared" si="60"/>
        <v>0</v>
      </c>
      <c r="O371" s="489"/>
      <c r="P371" s="489"/>
      <c r="Q371" s="209">
        <f t="shared" si="61"/>
        <v>0</v>
      </c>
      <c r="R371" s="212"/>
      <c r="S371" s="212"/>
      <c r="T371" s="212"/>
      <c r="U371" s="213">
        <f t="shared" si="62"/>
        <v>45215</v>
      </c>
      <c r="V371" s="36"/>
      <c r="W371" s="497"/>
      <c r="X371" s="37"/>
      <c r="Y371" s="499"/>
      <c r="Z371" s="37"/>
      <c r="AA371" s="497"/>
      <c r="AB371" s="37"/>
      <c r="AC371" s="497"/>
      <c r="AD371" s="37"/>
      <c r="AE371" s="497"/>
      <c r="AF371" s="36"/>
      <c r="AG371" s="497"/>
      <c r="AH371" s="501"/>
      <c r="AI371" s="497"/>
      <c r="AJ371" s="36"/>
      <c r="AK371" s="497"/>
      <c r="AL371" s="37"/>
      <c r="AM371" s="497"/>
      <c r="AN371" s="36"/>
      <c r="AO371" s="497"/>
      <c r="AP371" s="37" t="s">
        <v>1178</v>
      </c>
      <c r="AQ371" s="500">
        <v>92.73</v>
      </c>
      <c r="AR371" s="498"/>
      <c r="AS371" s="497"/>
      <c r="AT371" s="187">
        <f t="shared" si="63"/>
        <v>92.73</v>
      </c>
    </row>
    <row r="372" spans="1:46" x14ac:dyDescent="0.25">
      <c r="A372" s="230">
        <f t="shared" si="64"/>
        <v>45216</v>
      </c>
      <c r="B372" s="489"/>
      <c r="C372" s="489"/>
      <c r="D372" s="489"/>
      <c r="E372" s="489"/>
      <c r="F372" s="489"/>
      <c r="G372" s="491"/>
      <c r="H372" s="491"/>
      <c r="I372" s="491"/>
      <c r="J372" s="493"/>
      <c r="K372" s="493"/>
      <c r="L372" s="493"/>
      <c r="M372" s="494"/>
      <c r="N372" s="209">
        <f t="shared" si="60"/>
        <v>0</v>
      </c>
      <c r="O372" s="489"/>
      <c r="P372" s="489"/>
      <c r="Q372" s="209">
        <f t="shared" si="61"/>
        <v>0</v>
      </c>
      <c r="R372" s="212"/>
      <c r="S372" s="212"/>
      <c r="T372" s="212"/>
      <c r="U372" s="213">
        <f t="shared" si="62"/>
        <v>45216</v>
      </c>
      <c r="V372" s="36"/>
      <c r="W372" s="497"/>
      <c r="X372" s="37"/>
      <c r="Y372" s="499"/>
      <c r="Z372" s="37"/>
      <c r="AA372" s="497"/>
      <c r="AB372" s="37"/>
      <c r="AC372" s="497"/>
      <c r="AD372" s="37"/>
      <c r="AE372" s="497"/>
      <c r="AF372" s="36"/>
      <c r="AG372" s="497"/>
      <c r="AH372" s="497"/>
      <c r="AI372" s="497"/>
      <c r="AJ372" s="36"/>
      <c r="AK372" s="497"/>
      <c r="AL372" s="37"/>
      <c r="AM372" s="497"/>
      <c r="AN372" s="36"/>
      <c r="AO372" s="497"/>
      <c r="AP372" s="36"/>
      <c r="AQ372" s="497"/>
      <c r="AR372" s="498"/>
      <c r="AS372" s="497"/>
      <c r="AT372" s="187">
        <f t="shared" si="63"/>
        <v>0</v>
      </c>
    </row>
    <row r="373" spans="1:46" x14ac:dyDescent="0.25">
      <c r="A373" s="230">
        <f t="shared" si="64"/>
        <v>45217</v>
      </c>
      <c r="B373" s="489"/>
      <c r="C373" s="489"/>
      <c r="D373" s="489"/>
      <c r="E373" s="489"/>
      <c r="F373" s="489"/>
      <c r="G373" s="491"/>
      <c r="H373" s="491"/>
      <c r="I373" s="491"/>
      <c r="J373" s="493"/>
      <c r="K373" s="493"/>
      <c r="L373" s="493"/>
      <c r="M373" s="494"/>
      <c r="N373" s="209">
        <f t="shared" si="60"/>
        <v>0</v>
      </c>
      <c r="O373" s="489"/>
      <c r="P373" s="489"/>
      <c r="Q373" s="209">
        <f t="shared" si="61"/>
        <v>0</v>
      </c>
      <c r="R373" s="212"/>
      <c r="S373" s="212"/>
      <c r="T373" s="212"/>
      <c r="U373" s="213">
        <f t="shared" si="62"/>
        <v>45217</v>
      </c>
      <c r="V373" s="36"/>
      <c r="W373" s="497"/>
      <c r="X373" s="37"/>
      <c r="Y373" s="499"/>
      <c r="Z373" s="37"/>
      <c r="AA373" s="497"/>
      <c r="AB373" s="37"/>
      <c r="AC373" s="497"/>
      <c r="AD373" s="37"/>
      <c r="AE373" s="497"/>
      <c r="AF373" s="36"/>
      <c r="AG373" s="497"/>
      <c r="AH373" s="497"/>
      <c r="AI373" s="497"/>
      <c r="AJ373" s="36"/>
      <c r="AK373" s="497"/>
      <c r="AL373" s="37"/>
      <c r="AM373" s="497"/>
      <c r="AN373" s="36"/>
      <c r="AO373" s="497"/>
      <c r="AP373" s="496"/>
      <c r="AQ373" s="497"/>
      <c r="AR373" s="498"/>
      <c r="AS373" s="497"/>
      <c r="AT373" s="187">
        <f t="shared" si="63"/>
        <v>0</v>
      </c>
    </row>
    <row r="374" spans="1:46" x14ac:dyDescent="0.25">
      <c r="A374" s="230">
        <f t="shared" si="64"/>
        <v>45218</v>
      </c>
      <c r="B374" s="489"/>
      <c r="C374" s="489"/>
      <c r="D374" s="489"/>
      <c r="E374" s="489"/>
      <c r="F374" s="489"/>
      <c r="G374" s="491"/>
      <c r="H374" s="491"/>
      <c r="I374" s="491"/>
      <c r="J374" s="493"/>
      <c r="K374" s="493"/>
      <c r="L374" s="493"/>
      <c r="M374" s="494"/>
      <c r="N374" s="209">
        <f t="shared" si="60"/>
        <v>0</v>
      </c>
      <c r="O374" s="489"/>
      <c r="P374" s="489"/>
      <c r="Q374" s="209">
        <f t="shared" si="61"/>
        <v>0</v>
      </c>
      <c r="R374" s="212"/>
      <c r="S374" s="212"/>
      <c r="T374" s="212"/>
      <c r="U374" s="213">
        <f t="shared" si="62"/>
        <v>45218</v>
      </c>
      <c r="V374" s="36"/>
      <c r="W374" s="497"/>
      <c r="X374" s="37"/>
      <c r="Y374" s="499"/>
      <c r="Z374" s="37"/>
      <c r="AA374" s="497"/>
      <c r="AB374" s="37"/>
      <c r="AC374" s="497"/>
      <c r="AD374" s="37"/>
      <c r="AE374" s="497"/>
      <c r="AF374" s="36"/>
      <c r="AG374" s="497"/>
      <c r="AH374" s="497"/>
      <c r="AI374" s="497"/>
      <c r="AJ374" s="36"/>
      <c r="AK374" s="497"/>
      <c r="AL374" s="37"/>
      <c r="AM374" s="497"/>
      <c r="AN374" s="36"/>
      <c r="AO374" s="497"/>
      <c r="AP374" s="496"/>
      <c r="AQ374" s="497"/>
      <c r="AR374" s="498"/>
      <c r="AS374" s="497"/>
      <c r="AT374" s="187">
        <f t="shared" si="63"/>
        <v>0</v>
      </c>
    </row>
    <row r="375" spans="1:46" x14ac:dyDescent="0.25">
      <c r="A375" s="230">
        <f t="shared" si="64"/>
        <v>45219</v>
      </c>
      <c r="B375" s="489"/>
      <c r="C375" s="489"/>
      <c r="D375" s="489"/>
      <c r="E375" s="489"/>
      <c r="F375" s="489"/>
      <c r="G375" s="491"/>
      <c r="H375" s="491"/>
      <c r="I375" s="491"/>
      <c r="J375" s="493"/>
      <c r="K375" s="493"/>
      <c r="L375" s="493"/>
      <c r="M375" s="494"/>
      <c r="N375" s="209">
        <f t="shared" si="60"/>
        <v>0</v>
      </c>
      <c r="O375" s="489"/>
      <c r="P375" s="489"/>
      <c r="Q375" s="209">
        <f t="shared" si="61"/>
        <v>0</v>
      </c>
      <c r="R375" s="212"/>
      <c r="S375" s="212"/>
      <c r="T375" s="212"/>
      <c r="U375" s="213">
        <f t="shared" si="62"/>
        <v>45219</v>
      </c>
      <c r="V375" s="36"/>
      <c r="W375" s="497"/>
      <c r="X375" s="37"/>
      <c r="Y375" s="499"/>
      <c r="Z375" s="37"/>
      <c r="AA375" s="497"/>
      <c r="AB375" s="37"/>
      <c r="AC375" s="497"/>
      <c r="AD375" s="37"/>
      <c r="AE375" s="497"/>
      <c r="AF375" s="36"/>
      <c r="AG375" s="497"/>
      <c r="AH375" s="497"/>
      <c r="AI375" s="497"/>
      <c r="AJ375" s="36"/>
      <c r="AK375" s="497"/>
      <c r="AL375" s="37"/>
      <c r="AM375" s="497"/>
      <c r="AN375" s="36"/>
      <c r="AO375" s="497"/>
      <c r="AP375" s="498"/>
      <c r="AQ375" s="497"/>
      <c r="AR375" s="498"/>
      <c r="AS375" s="497"/>
      <c r="AT375" s="187">
        <f t="shared" si="63"/>
        <v>0</v>
      </c>
    </row>
    <row r="376" spans="1:46" x14ac:dyDescent="0.25">
      <c r="A376" s="230">
        <f t="shared" si="64"/>
        <v>45220</v>
      </c>
      <c r="B376" s="489"/>
      <c r="C376" s="489"/>
      <c r="D376" s="489"/>
      <c r="E376" s="489"/>
      <c r="F376" s="489"/>
      <c r="G376" s="491"/>
      <c r="H376" s="491"/>
      <c r="I376" s="491"/>
      <c r="J376" s="493"/>
      <c r="K376" s="493"/>
      <c r="L376" s="493"/>
      <c r="M376" s="494"/>
      <c r="N376" s="209">
        <f t="shared" si="60"/>
        <v>0</v>
      </c>
      <c r="O376" s="489"/>
      <c r="P376" s="489"/>
      <c r="Q376" s="209">
        <f t="shared" si="61"/>
        <v>0</v>
      </c>
      <c r="R376" s="212"/>
      <c r="S376" s="212"/>
      <c r="T376" s="212"/>
      <c r="U376" s="213">
        <f t="shared" si="62"/>
        <v>45220</v>
      </c>
      <c r="V376" s="36"/>
      <c r="W376" s="497"/>
      <c r="X376" s="37"/>
      <c r="Y376" s="499"/>
      <c r="Z376" s="37"/>
      <c r="AA376" s="497"/>
      <c r="AB376" s="37"/>
      <c r="AC376" s="497"/>
      <c r="AD376" s="37"/>
      <c r="AE376" s="497"/>
      <c r="AF376" s="36"/>
      <c r="AG376" s="497"/>
      <c r="AH376" s="497"/>
      <c r="AI376" s="497"/>
      <c r="AJ376" s="36"/>
      <c r="AK376" s="497"/>
      <c r="AL376" s="37"/>
      <c r="AM376" s="497"/>
      <c r="AN376" s="36"/>
      <c r="AO376" s="497"/>
      <c r="AP376" s="496"/>
      <c r="AQ376" s="497"/>
      <c r="AR376" s="498"/>
      <c r="AS376" s="497"/>
      <c r="AT376" s="187">
        <f t="shared" si="63"/>
        <v>0</v>
      </c>
    </row>
    <row r="377" spans="1:46" x14ac:dyDescent="0.25">
      <c r="A377" s="230">
        <f t="shared" si="64"/>
        <v>45221</v>
      </c>
      <c r="B377" s="489"/>
      <c r="C377" s="489"/>
      <c r="D377" s="489"/>
      <c r="E377" s="489"/>
      <c r="F377" s="489"/>
      <c r="G377" s="491"/>
      <c r="H377" s="491"/>
      <c r="I377" s="491"/>
      <c r="J377" s="493"/>
      <c r="K377" s="493"/>
      <c r="L377" s="493"/>
      <c r="M377" s="494"/>
      <c r="N377" s="209">
        <f t="shared" si="60"/>
        <v>0</v>
      </c>
      <c r="O377" s="489"/>
      <c r="P377" s="489"/>
      <c r="Q377" s="209">
        <f t="shared" si="61"/>
        <v>0</v>
      </c>
      <c r="R377" s="212"/>
      <c r="S377" s="212"/>
      <c r="T377" s="212"/>
      <c r="U377" s="213">
        <f t="shared" si="62"/>
        <v>45221</v>
      </c>
      <c r="V377" s="36"/>
      <c r="W377" s="497"/>
      <c r="X377" s="37"/>
      <c r="Y377" s="499"/>
      <c r="Z377" s="37"/>
      <c r="AA377" s="497"/>
      <c r="AB377" s="37"/>
      <c r="AC377" s="497"/>
      <c r="AD377" s="37"/>
      <c r="AE377" s="497"/>
      <c r="AF377" s="36"/>
      <c r="AG377" s="497"/>
      <c r="AH377" s="497"/>
      <c r="AI377" s="497"/>
      <c r="AJ377" s="36"/>
      <c r="AK377" s="497"/>
      <c r="AL377" s="37"/>
      <c r="AM377" s="497"/>
      <c r="AN377" s="36"/>
      <c r="AO377" s="497"/>
      <c r="AP377" s="496"/>
      <c r="AQ377" s="497"/>
      <c r="AR377" s="498"/>
      <c r="AS377" s="497"/>
      <c r="AT377" s="187">
        <f t="shared" si="63"/>
        <v>0</v>
      </c>
    </row>
    <row r="378" spans="1:46" x14ac:dyDescent="0.25">
      <c r="A378" s="230">
        <f t="shared" si="64"/>
        <v>45222</v>
      </c>
      <c r="B378" s="489"/>
      <c r="C378" s="489"/>
      <c r="D378" s="489"/>
      <c r="E378" s="489"/>
      <c r="F378" s="489"/>
      <c r="G378" s="491"/>
      <c r="H378" s="491"/>
      <c r="I378" s="491"/>
      <c r="J378" s="493"/>
      <c r="K378" s="493"/>
      <c r="L378" s="493"/>
      <c r="M378" s="494"/>
      <c r="N378" s="209">
        <f t="shared" si="60"/>
        <v>0</v>
      </c>
      <c r="O378" s="489"/>
      <c r="P378" s="489"/>
      <c r="Q378" s="209">
        <f t="shared" si="61"/>
        <v>0</v>
      </c>
      <c r="R378" s="212"/>
      <c r="S378" s="212"/>
      <c r="T378" s="212"/>
      <c r="U378" s="213">
        <f t="shared" si="62"/>
        <v>45222</v>
      </c>
      <c r="V378" s="36"/>
      <c r="W378" s="497"/>
      <c r="X378" s="37"/>
      <c r="Y378" s="499"/>
      <c r="Z378" s="37"/>
      <c r="AA378" s="497"/>
      <c r="AB378" s="37"/>
      <c r="AC378" s="497"/>
      <c r="AD378" s="37"/>
      <c r="AE378" s="497"/>
      <c r="AF378" s="36"/>
      <c r="AG378" s="497"/>
      <c r="AH378" s="497"/>
      <c r="AI378" s="497"/>
      <c r="AJ378" s="36"/>
      <c r="AK378" s="497"/>
      <c r="AL378" s="37"/>
      <c r="AM378" s="497"/>
      <c r="AN378" s="36"/>
      <c r="AO378" s="497"/>
      <c r="AP378" s="496"/>
      <c r="AQ378" s="497"/>
      <c r="AR378" s="498"/>
      <c r="AS378" s="497"/>
      <c r="AT378" s="187">
        <f t="shared" si="63"/>
        <v>0</v>
      </c>
    </row>
    <row r="379" spans="1:46" x14ac:dyDescent="0.25">
      <c r="A379" s="230">
        <f t="shared" si="64"/>
        <v>45223</v>
      </c>
      <c r="B379" s="489"/>
      <c r="C379" s="489"/>
      <c r="D379" s="489"/>
      <c r="E379" s="489"/>
      <c r="F379" s="489"/>
      <c r="G379" s="491"/>
      <c r="H379" s="491"/>
      <c r="I379" s="491"/>
      <c r="J379" s="493"/>
      <c r="K379" s="493"/>
      <c r="L379" s="493"/>
      <c r="M379" s="494"/>
      <c r="N379" s="209">
        <f t="shared" si="60"/>
        <v>0</v>
      </c>
      <c r="O379" s="489"/>
      <c r="P379" s="489"/>
      <c r="Q379" s="209">
        <f t="shared" si="61"/>
        <v>0</v>
      </c>
      <c r="R379" s="212"/>
      <c r="S379" s="212"/>
      <c r="T379" s="212"/>
      <c r="U379" s="213">
        <f t="shared" si="62"/>
        <v>45223</v>
      </c>
      <c r="V379" s="36"/>
      <c r="W379" s="497"/>
      <c r="X379" s="37"/>
      <c r="Y379" s="499"/>
      <c r="Z379" s="37"/>
      <c r="AA379" s="497"/>
      <c r="AB379" s="37"/>
      <c r="AC379" s="497"/>
      <c r="AD379" s="37"/>
      <c r="AE379" s="497"/>
      <c r="AF379" s="36"/>
      <c r="AG379" s="497"/>
      <c r="AH379" s="497"/>
      <c r="AI379" s="497"/>
      <c r="AJ379" s="36"/>
      <c r="AK379" s="497"/>
      <c r="AL379" s="37"/>
      <c r="AM379" s="497"/>
      <c r="AN379" s="36"/>
      <c r="AO379" s="497"/>
      <c r="AP379" s="496"/>
      <c r="AQ379" s="497"/>
      <c r="AR379" s="498"/>
      <c r="AS379" s="497"/>
      <c r="AT379" s="187">
        <f t="shared" si="63"/>
        <v>0</v>
      </c>
    </row>
    <row r="380" spans="1:46" x14ac:dyDescent="0.25">
      <c r="A380" s="230">
        <f t="shared" si="64"/>
        <v>45224</v>
      </c>
      <c r="B380" s="489"/>
      <c r="C380" s="489"/>
      <c r="D380" s="489"/>
      <c r="E380" s="489"/>
      <c r="F380" s="489"/>
      <c r="G380" s="491"/>
      <c r="H380" s="491"/>
      <c r="I380" s="491"/>
      <c r="J380" s="493"/>
      <c r="K380" s="493"/>
      <c r="L380" s="493"/>
      <c r="M380" s="494"/>
      <c r="N380" s="209">
        <f t="shared" si="60"/>
        <v>0</v>
      </c>
      <c r="O380" s="489"/>
      <c r="P380" s="489"/>
      <c r="Q380" s="209">
        <f t="shared" si="61"/>
        <v>0</v>
      </c>
      <c r="R380" s="212"/>
      <c r="S380" s="212"/>
      <c r="T380" s="212"/>
      <c r="U380" s="213">
        <f t="shared" si="62"/>
        <v>45224</v>
      </c>
      <c r="V380" s="36"/>
      <c r="W380" s="497"/>
      <c r="X380" s="37"/>
      <c r="Y380" s="499"/>
      <c r="Z380" s="37"/>
      <c r="AA380" s="497"/>
      <c r="AB380" s="37"/>
      <c r="AC380" s="497"/>
      <c r="AD380" s="37"/>
      <c r="AE380" s="497"/>
      <c r="AF380" s="36"/>
      <c r="AG380" s="497"/>
      <c r="AH380" s="497"/>
      <c r="AI380" s="497"/>
      <c r="AJ380" s="36"/>
      <c r="AK380" s="497"/>
      <c r="AL380" s="37"/>
      <c r="AM380" s="497"/>
      <c r="AN380" s="36"/>
      <c r="AO380" s="497"/>
      <c r="AP380" s="36"/>
      <c r="AQ380" s="497"/>
      <c r="AR380" s="498"/>
      <c r="AS380" s="497"/>
      <c r="AT380" s="187">
        <f t="shared" si="63"/>
        <v>0</v>
      </c>
    </row>
    <row r="381" spans="1:46" x14ac:dyDescent="0.25">
      <c r="A381" s="230">
        <f t="shared" si="64"/>
        <v>45225</v>
      </c>
      <c r="B381" s="489"/>
      <c r="C381" s="489"/>
      <c r="D381" s="489"/>
      <c r="E381" s="489"/>
      <c r="F381" s="489"/>
      <c r="G381" s="491"/>
      <c r="H381" s="491"/>
      <c r="I381" s="491"/>
      <c r="J381" s="493"/>
      <c r="K381" s="493"/>
      <c r="L381" s="493"/>
      <c r="M381" s="494"/>
      <c r="N381" s="209">
        <f t="shared" si="60"/>
        <v>0</v>
      </c>
      <c r="O381" s="489"/>
      <c r="P381" s="489"/>
      <c r="Q381" s="209">
        <f t="shared" si="61"/>
        <v>0</v>
      </c>
      <c r="R381" s="212"/>
      <c r="S381" s="212"/>
      <c r="T381" s="212"/>
      <c r="U381" s="213">
        <f t="shared" si="62"/>
        <v>45225</v>
      </c>
      <c r="V381" s="36"/>
      <c r="W381" s="497"/>
      <c r="X381" s="37"/>
      <c r="Y381" s="499"/>
      <c r="Z381" s="37"/>
      <c r="AA381" s="497"/>
      <c r="AB381" s="37"/>
      <c r="AC381" s="497"/>
      <c r="AD381" s="37"/>
      <c r="AE381" s="497"/>
      <c r="AF381" s="36"/>
      <c r="AG381" s="497"/>
      <c r="AH381" s="497"/>
      <c r="AI381" s="497"/>
      <c r="AJ381" s="36"/>
      <c r="AK381" s="497"/>
      <c r="AL381" s="37"/>
      <c r="AM381" s="497"/>
      <c r="AN381" s="36"/>
      <c r="AO381" s="497"/>
      <c r="AP381" s="496"/>
      <c r="AQ381" s="497"/>
      <c r="AR381" s="498"/>
      <c r="AS381" s="497"/>
      <c r="AT381" s="187">
        <f t="shared" si="63"/>
        <v>0</v>
      </c>
    </row>
    <row r="382" spans="1:46" x14ac:dyDescent="0.25">
      <c r="A382" s="230">
        <f t="shared" si="64"/>
        <v>45226</v>
      </c>
      <c r="B382" s="489"/>
      <c r="C382" s="489"/>
      <c r="D382" s="489"/>
      <c r="E382" s="489"/>
      <c r="F382" s="489"/>
      <c r="G382" s="491"/>
      <c r="H382" s="491"/>
      <c r="I382" s="491"/>
      <c r="J382" s="493"/>
      <c r="K382" s="493"/>
      <c r="L382" s="493"/>
      <c r="M382" s="494"/>
      <c r="N382" s="209">
        <f t="shared" si="60"/>
        <v>0</v>
      </c>
      <c r="O382" s="489"/>
      <c r="P382" s="489"/>
      <c r="Q382" s="209">
        <f t="shared" si="61"/>
        <v>0</v>
      </c>
      <c r="R382" s="212"/>
      <c r="S382" s="212"/>
      <c r="T382" s="212"/>
      <c r="U382" s="213">
        <f t="shared" si="62"/>
        <v>45226</v>
      </c>
      <c r="V382" s="36"/>
      <c r="W382" s="497"/>
      <c r="X382" s="37"/>
      <c r="Y382" s="499"/>
      <c r="Z382" s="37"/>
      <c r="AA382" s="497"/>
      <c r="AB382" s="37"/>
      <c r="AC382" s="497"/>
      <c r="AD382" s="37"/>
      <c r="AE382" s="497"/>
      <c r="AF382" s="36"/>
      <c r="AG382" s="497"/>
      <c r="AH382" s="497"/>
      <c r="AI382" s="497"/>
      <c r="AJ382" s="36"/>
      <c r="AK382" s="497"/>
      <c r="AL382" s="37"/>
      <c r="AM382" s="497"/>
      <c r="AN382" s="36"/>
      <c r="AO382" s="497"/>
      <c r="AP382" s="496"/>
      <c r="AQ382" s="497"/>
      <c r="AR382" s="498"/>
      <c r="AS382" s="497"/>
      <c r="AT382" s="187">
        <f t="shared" si="63"/>
        <v>0</v>
      </c>
    </row>
    <row r="383" spans="1:46" x14ac:dyDescent="0.25">
      <c r="A383" s="230">
        <f t="shared" si="64"/>
        <v>45227</v>
      </c>
      <c r="B383" s="489"/>
      <c r="C383" s="489"/>
      <c r="D383" s="489"/>
      <c r="E383" s="489"/>
      <c r="F383" s="489"/>
      <c r="G383" s="491"/>
      <c r="H383" s="491"/>
      <c r="I383" s="491"/>
      <c r="J383" s="493"/>
      <c r="K383" s="493"/>
      <c r="L383" s="493"/>
      <c r="M383" s="494"/>
      <c r="N383" s="209">
        <f t="shared" si="60"/>
        <v>0</v>
      </c>
      <c r="O383" s="489"/>
      <c r="P383" s="489"/>
      <c r="Q383" s="209">
        <f t="shared" si="61"/>
        <v>0</v>
      </c>
      <c r="R383" s="212"/>
      <c r="S383" s="212"/>
      <c r="T383" s="212"/>
      <c r="U383" s="213">
        <f t="shared" si="62"/>
        <v>45227</v>
      </c>
      <c r="V383" s="36"/>
      <c r="W383" s="497"/>
      <c r="X383" s="37"/>
      <c r="Y383" s="499"/>
      <c r="Z383" s="37"/>
      <c r="AA383" s="497"/>
      <c r="AB383" s="37"/>
      <c r="AC383" s="497"/>
      <c r="AD383" s="37"/>
      <c r="AE383" s="497"/>
      <c r="AF383" s="36"/>
      <c r="AG383" s="497"/>
      <c r="AH383" s="497"/>
      <c r="AI383" s="497"/>
      <c r="AJ383" s="36"/>
      <c r="AK383" s="497"/>
      <c r="AL383" s="37"/>
      <c r="AM383" s="497"/>
      <c r="AN383" s="36"/>
      <c r="AO383" s="497"/>
      <c r="AP383" s="496"/>
      <c r="AQ383" s="497"/>
      <c r="AR383" s="498"/>
      <c r="AS383" s="497"/>
      <c r="AT383" s="187">
        <f t="shared" si="63"/>
        <v>0</v>
      </c>
    </row>
    <row r="384" spans="1:46" x14ac:dyDescent="0.25">
      <c r="A384" s="230">
        <f t="shared" si="64"/>
        <v>45228</v>
      </c>
      <c r="B384" s="489"/>
      <c r="C384" s="489"/>
      <c r="D384" s="489"/>
      <c r="E384" s="489"/>
      <c r="F384" s="489"/>
      <c r="G384" s="491"/>
      <c r="H384" s="491"/>
      <c r="I384" s="491"/>
      <c r="J384" s="493"/>
      <c r="K384" s="493"/>
      <c r="L384" s="493"/>
      <c r="M384" s="494"/>
      <c r="N384" s="209">
        <f t="shared" si="60"/>
        <v>0</v>
      </c>
      <c r="O384" s="489"/>
      <c r="P384" s="489"/>
      <c r="Q384" s="209">
        <f t="shared" si="61"/>
        <v>0</v>
      </c>
      <c r="R384" s="212"/>
      <c r="S384" s="212"/>
      <c r="T384" s="212"/>
      <c r="U384" s="213">
        <f t="shared" si="62"/>
        <v>45228</v>
      </c>
      <c r="V384" s="36"/>
      <c r="W384" s="497"/>
      <c r="X384" s="37"/>
      <c r="Y384" s="499"/>
      <c r="Z384" s="37"/>
      <c r="AA384" s="497"/>
      <c r="AB384" s="37"/>
      <c r="AC384" s="497"/>
      <c r="AD384" s="37"/>
      <c r="AE384" s="497"/>
      <c r="AF384" s="36"/>
      <c r="AG384" s="497"/>
      <c r="AH384" s="497"/>
      <c r="AI384" s="497"/>
      <c r="AJ384" s="36"/>
      <c r="AK384" s="497"/>
      <c r="AL384" s="37"/>
      <c r="AM384" s="497"/>
      <c r="AN384" s="36"/>
      <c r="AO384" s="497"/>
      <c r="AP384" s="496"/>
      <c r="AQ384" s="497"/>
      <c r="AR384" s="498"/>
      <c r="AS384" s="497"/>
      <c r="AT384" s="187">
        <f t="shared" si="63"/>
        <v>0</v>
      </c>
    </row>
    <row r="385" spans="1:46" x14ac:dyDescent="0.25">
      <c r="A385" s="230">
        <f t="shared" si="64"/>
        <v>45229</v>
      </c>
      <c r="B385" s="489"/>
      <c r="C385" s="489"/>
      <c r="D385" s="489"/>
      <c r="E385" s="489"/>
      <c r="F385" s="489"/>
      <c r="G385" s="491"/>
      <c r="H385" s="491"/>
      <c r="I385" s="491"/>
      <c r="J385" s="493"/>
      <c r="K385" s="493"/>
      <c r="L385" s="493"/>
      <c r="M385" s="494"/>
      <c r="N385" s="209">
        <f t="shared" si="60"/>
        <v>0</v>
      </c>
      <c r="O385" s="489"/>
      <c r="P385" s="489"/>
      <c r="Q385" s="209">
        <f t="shared" si="61"/>
        <v>0</v>
      </c>
      <c r="R385" s="212"/>
      <c r="S385" s="212"/>
      <c r="T385" s="212"/>
      <c r="U385" s="213">
        <f t="shared" si="62"/>
        <v>45229</v>
      </c>
      <c r="V385" s="36"/>
      <c r="W385" s="497"/>
      <c r="X385" s="37"/>
      <c r="Y385" s="499"/>
      <c r="Z385" s="37"/>
      <c r="AA385" s="497"/>
      <c r="AB385" s="37"/>
      <c r="AC385" s="497"/>
      <c r="AD385" s="37"/>
      <c r="AE385" s="497"/>
      <c r="AF385" s="36"/>
      <c r="AG385" s="497"/>
      <c r="AH385" s="497"/>
      <c r="AI385" s="497"/>
      <c r="AJ385" s="36"/>
      <c r="AK385" s="497"/>
      <c r="AL385" s="37"/>
      <c r="AM385" s="497"/>
      <c r="AN385" s="37"/>
      <c r="AO385" s="497"/>
      <c r="AP385" s="498"/>
      <c r="AQ385" s="497"/>
      <c r="AR385" s="498"/>
      <c r="AS385" s="497"/>
      <c r="AT385" s="187">
        <f t="shared" si="63"/>
        <v>0</v>
      </c>
    </row>
    <row r="386" spans="1:46" x14ac:dyDescent="0.25">
      <c r="A386" s="230">
        <f t="shared" si="64"/>
        <v>45230</v>
      </c>
      <c r="B386" s="489"/>
      <c r="C386" s="489"/>
      <c r="D386" s="489"/>
      <c r="E386" s="489"/>
      <c r="F386" s="489"/>
      <c r="G386" s="491"/>
      <c r="H386" s="491"/>
      <c r="I386" s="491"/>
      <c r="J386" s="493"/>
      <c r="K386" s="493"/>
      <c r="L386" s="493"/>
      <c r="M386" s="494"/>
      <c r="N386" s="209">
        <f t="shared" si="60"/>
        <v>0</v>
      </c>
      <c r="O386" s="489"/>
      <c r="P386" s="489"/>
      <c r="Q386" s="209">
        <f t="shared" si="61"/>
        <v>0</v>
      </c>
      <c r="R386" s="212"/>
      <c r="S386" s="212"/>
      <c r="T386" s="212"/>
      <c r="U386" s="213">
        <f t="shared" si="62"/>
        <v>45230</v>
      </c>
      <c r="V386" s="36"/>
      <c r="W386" s="497"/>
      <c r="X386" s="37"/>
      <c r="Y386" s="499"/>
      <c r="Z386" s="37"/>
      <c r="AA386" s="497"/>
      <c r="AB386" s="37"/>
      <c r="AC386" s="497"/>
      <c r="AD386" s="37"/>
      <c r="AE386" s="497"/>
      <c r="AF386" s="36"/>
      <c r="AG386" s="497"/>
      <c r="AH386" s="497"/>
      <c r="AI386" s="497"/>
      <c r="AJ386" s="36"/>
      <c r="AK386" s="497"/>
      <c r="AL386" s="37"/>
      <c r="AM386" s="497"/>
      <c r="AN386" s="36"/>
      <c r="AO386" s="497"/>
      <c r="AP386" s="496"/>
      <c r="AQ386" s="497"/>
      <c r="AR386" s="498"/>
      <c r="AS386" s="497"/>
      <c r="AT386" s="187">
        <f t="shared" si="63"/>
        <v>0</v>
      </c>
    </row>
    <row r="387" spans="1:46" x14ac:dyDescent="0.25">
      <c r="B387" s="128">
        <f t="shared" ref="B387:R387" si="65">SUM(B356:B386)</f>
        <v>0</v>
      </c>
      <c r="C387" s="128">
        <f t="shared" si="65"/>
        <v>0</v>
      </c>
      <c r="D387" s="128">
        <f t="shared" si="65"/>
        <v>0</v>
      </c>
      <c r="E387" s="128">
        <f t="shared" si="65"/>
        <v>0</v>
      </c>
      <c r="F387" s="128">
        <f t="shared" si="65"/>
        <v>0</v>
      </c>
      <c r="G387" s="128">
        <f t="shared" si="65"/>
        <v>0</v>
      </c>
      <c r="H387" s="128">
        <f t="shared" si="65"/>
        <v>0</v>
      </c>
      <c r="I387" s="128">
        <f t="shared" si="65"/>
        <v>0</v>
      </c>
      <c r="J387" s="71">
        <f t="shared" si="65"/>
        <v>0</v>
      </c>
      <c r="K387" s="128">
        <f t="shared" si="65"/>
        <v>0</v>
      </c>
      <c r="L387" s="128">
        <f t="shared" si="65"/>
        <v>0</v>
      </c>
      <c r="M387" s="128">
        <f t="shared" si="65"/>
        <v>0</v>
      </c>
      <c r="N387" s="128">
        <f t="shared" si="65"/>
        <v>0</v>
      </c>
      <c r="O387" s="128">
        <f t="shared" si="65"/>
        <v>0</v>
      </c>
      <c r="P387" s="128">
        <f t="shared" si="65"/>
        <v>0</v>
      </c>
      <c r="Q387" s="128">
        <f t="shared" si="65"/>
        <v>0</v>
      </c>
      <c r="R387" s="128">
        <f t="shared" si="65"/>
        <v>0</v>
      </c>
      <c r="S387" s="128"/>
      <c r="T387" s="128">
        <f>SUM(T356:T386)</f>
        <v>0</v>
      </c>
      <c r="V387" s="141"/>
      <c r="W387" s="141">
        <f>SUM(W356:W386)</f>
        <v>0</v>
      </c>
      <c r="X387" s="141"/>
      <c r="Y387" s="236">
        <f>SUM(Y356:Y386)</f>
        <v>0</v>
      </c>
      <c r="Z387" s="141"/>
      <c r="AA387" s="141">
        <f>SUM(AA356:AA386)</f>
        <v>0</v>
      </c>
      <c r="AB387" s="141"/>
      <c r="AC387" s="141">
        <f>SUM(AC356:AC386)</f>
        <v>0</v>
      </c>
      <c r="AD387" s="141"/>
      <c r="AE387" s="141">
        <f>SUM(AE356:AE386)</f>
        <v>0</v>
      </c>
      <c r="AF387" s="141"/>
      <c r="AG387" s="141">
        <f>SUM(AG356:AG386)</f>
        <v>320.23</v>
      </c>
      <c r="AH387" s="141"/>
      <c r="AI387" s="141"/>
      <c r="AJ387" s="141"/>
      <c r="AK387" s="141">
        <f>SUM(AK356:AK386)</f>
        <v>1070.0899999999999</v>
      </c>
      <c r="AM387" s="141">
        <f>SUM(AM356:AM386)</f>
        <v>0</v>
      </c>
      <c r="AN387" s="141"/>
      <c r="AO387" s="141">
        <f>SUM(AO356:AO386)</f>
        <v>0</v>
      </c>
      <c r="AP387" s="141"/>
      <c r="AQ387" s="141">
        <f>SUM(AQ356:AQ386)</f>
        <v>415.06000000000006</v>
      </c>
      <c r="AR387" s="141"/>
      <c r="AS387" s="141">
        <f>SUM(AS356:AS386)</f>
        <v>0</v>
      </c>
      <c r="AT387" s="141">
        <f>SUM(AT356:AT386)</f>
        <v>1805.3799999999999</v>
      </c>
    </row>
    <row r="388" spans="1:46" x14ac:dyDescent="0.25">
      <c r="N388" s="130"/>
      <c r="Q388" s="130"/>
    </row>
    <row r="389" spans="1:46" x14ac:dyDescent="0.25">
      <c r="C389" s="131"/>
      <c r="F389" s="131"/>
      <c r="I389" s="132"/>
    </row>
    <row r="390" spans="1:46" x14ac:dyDescent="0.25">
      <c r="I390" s="132"/>
    </row>
    <row r="392" spans="1:46" ht="16.149999999999999" customHeight="1" thickBot="1" x14ac:dyDescent="0.3">
      <c r="A392" s="575" t="s">
        <v>65</v>
      </c>
      <c r="B392" s="563"/>
      <c r="C392" s="563"/>
      <c r="D392" s="563"/>
      <c r="E392" s="563"/>
      <c r="F392" s="563"/>
      <c r="G392" s="563"/>
      <c r="H392" s="563"/>
      <c r="I392" s="563"/>
      <c r="J392" s="564"/>
      <c r="K392" s="564"/>
      <c r="L392" s="564"/>
      <c r="M392" s="80"/>
      <c r="N392" s="79"/>
      <c r="O392" s="565"/>
      <c r="P392" s="560"/>
      <c r="Q392" s="560"/>
      <c r="R392" s="560"/>
      <c r="S392" s="560"/>
      <c r="T392" s="560"/>
      <c r="V392" s="559" t="str">
        <f>A392</f>
        <v>NOVEMBRE</v>
      </c>
      <c r="W392" s="560"/>
      <c r="X392" s="560"/>
      <c r="Y392" s="560"/>
      <c r="Z392" s="560"/>
      <c r="AA392" s="560"/>
      <c r="AB392" s="560"/>
      <c r="AC392" s="559" t="str">
        <f>A392</f>
        <v>NOVEMBRE</v>
      </c>
      <c r="AD392" s="560"/>
      <c r="AE392" s="560"/>
      <c r="AF392" s="560"/>
      <c r="AG392" s="560"/>
      <c r="AH392" s="560"/>
      <c r="AI392" s="560"/>
      <c r="AJ392" s="560"/>
      <c r="AK392" s="560"/>
      <c r="AL392" s="559" t="str">
        <f>A392</f>
        <v>NOVEMBRE</v>
      </c>
      <c r="AM392" s="560"/>
      <c r="AN392" s="560"/>
      <c r="AO392" s="560"/>
      <c r="AP392" s="560"/>
      <c r="AQ392" s="560"/>
      <c r="AR392" s="560"/>
    </row>
    <row r="393" spans="1:46" ht="16.149999999999999" customHeight="1" thickBot="1" x14ac:dyDescent="0.3">
      <c r="A393" s="175"/>
      <c r="B393" s="81"/>
      <c r="C393" s="81"/>
      <c r="D393" s="81"/>
      <c r="E393" s="81"/>
      <c r="F393" s="81"/>
      <c r="G393" s="81"/>
      <c r="H393" s="81"/>
      <c r="I393" s="554"/>
      <c r="J393" s="554"/>
      <c r="K393" s="554"/>
      <c r="L393" s="554"/>
      <c r="M393" s="133"/>
      <c r="N393" s="134"/>
      <c r="O393" s="135"/>
      <c r="P393" s="134"/>
      <c r="Q393" s="134"/>
      <c r="R393" s="553" t="s">
        <v>2</v>
      </c>
      <c r="S393" s="554"/>
      <c r="T393" s="554"/>
      <c r="U393" s="227"/>
      <c r="V393" s="549" t="str">
        <f>V3</f>
        <v>Agedi</v>
      </c>
      <c r="W393" s="550"/>
      <c r="X393" s="549" t="str">
        <f>X3</f>
        <v>Saf</v>
      </c>
      <c r="Y393" s="550"/>
      <c r="Z393" s="549" t="str">
        <f>Z3</f>
        <v>Midi Libre</v>
      </c>
      <c r="AA393" s="550"/>
      <c r="AB393" s="549" t="str">
        <f>AB3</f>
        <v>Loto</v>
      </c>
      <c r="AC393" s="550"/>
      <c r="AD393" s="555" t="str">
        <f>AD3</f>
        <v>Altadis</v>
      </c>
      <c r="AE393" s="556"/>
      <c r="AF393" s="549" t="str">
        <f>AF3</f>
        <v>Crédit agricole</v>
      </c>
      <c r="AG393" s="550"/>
      <c r="AH393" s="574" t="s">
        <v>53</v>
      </c>
      <c r="AI393" s="570"/>
      <c r="AJ393" s="555" t="str">
        <f>AJ3</f>
        <v>charges locatives</v>
      </c>
      <c r="AK393" s="556"/>
      <c r="AL393" s="555" t="str">
        <f>AL3</f>
        <v>Poste TCN TF PVA</v>
      </c>
      <c r="AM393" s="556"/>
      <c r="AN393" s="549" t="str">
        <f>AN3</f>
        <v>GSA/NVX FR</v>
      </c>
      <c r="AO393" s="550"/>
      <c r="AP393" s="549" t="str">
        <f>AP3</f>
        <v>Charge</v>
      </c>
      <c r="AQ393" s="550"/>
      <c r="AR393" s="549" t="str">
        <f>AR3</f>
        <v>Divers</v>
      </c>
      <c r="AS393" s="550"/>
      <c r="AT393" s="83" t="s">
        <v>16</v>
      </c>
    </row>
    <row r="394" spans="1:46" ht="16.149999999999999" customHeight="1" thickBot="1" x14ac:dyDescent="0.3">
      <c r="A394" s="177"/>
      <c r="B394" s="85" t="s">
        <v>17</v>
      </c>
      <c r="C394" s="86" t="s">
        <v>18</v>
      </c>
      <c r="D394" s="86" t="s">
        <v>19</v>
      </c>
      <c r="E394" s="87" t="s">
        <v>20</v>
      </c>
      <c r="F394" s="87" t="s">
        <v>21</v>
      </c>
      <c r="G394" s="86" t="s">
        <v>22</v>
      </c>
      <c r="H394" s="86" t="s">
        <v>23</v>
      </c>
      <c r="I394" s="557" t="s">
        <v>24</v>
      </c>
      <c r="J394" s="558"/>
      <c r="K394" s="88" t="s">
        <v>25</v>
      </c>
      <c r="L394" s="88" t="s">
        <v>26</v>
      </c>
      <c r="M394" s="89" t="s">
        <v>27</v>
      </c>
      <c r="N394" s="90" t="s">
        <v>28</v>
      </c>
      <c r="O394" s="90" t="s">
        <v>29</v>
      </c>
      <c r="P394" s="90" t="s">
        <v>30</v>
      </c>
      <c r="Q394" s="91" t="s">
        <v>16</v>
      </c>
      <c r="R394" s="178" t="s">
        <v>1151</v>
      </c>
      <c r="S394" s="178" t="s">
        <v>1152</v>
      </c>
      <c r="T394" s="91" t="s">
        <v>33</v>
      </c>
      <c r="U394" s="237"/>
      <c r="V394" s="93" t="s">
        <v>34</v>
      </c>
      <c r="W394" s="94"/>
      <c r="X394" s="95" t="s">
        <v>34</v>
      </c>
      <c r="Y394" s="238"/>
      <c r="Z394" s="95" t="s">
        <v>34</v>
      </c>
      <c r="AA394" s="96"/>
      <c r="AB394" s="95" t="s">
        <v>34</v>
      </c>
      <c r="AC394" s="96"/>
      <c r="AD394" s="95" t="s">
        <v>34</v>
      </c>
      <c r="AE394" s="96"/>
      <c r="AF394" s="95" t="s">
        <v>34</v>
      </c>
      <c r="AG394" s="96"/>
      <c r="AH394" s="95"/>
      <c r="AI394" s="97"/>
      <c r="AJ394" s="95" t="s">
        <v>34</v>
      </c>
      <c r="AK394" s="96"/>
      <c r="AL394" s="98" t="s">
        <v>34</v>
      </c>
      <c r="AM394" s="94"/>
      <c r="AN394" s="95" t="s">
        <v>34</v>
      </c>
      <c r="AO394" s="94"/>
      <c r="AP394" s="95" t="s">
        <v>34</v>
      </c>
      <c r="AQ394" s="94"/>
      <c r="AR394" s="95" t="s">
        <v>34</v>
      </c>
      <c r="AS394" s="94"/>
      <c r="AT394" s="99"/>
    </row>
    <row r="395" spans="1:46" x14ac:dyDescent="0.25">
      <c r="A395" s="230">
        <f>A386+1</f>
        <v>45231</v>
      </c>
      <c r="B395" s="489"/>
      <c r="C395" s="489"/>
      <c r="D395" s="489"/>
      <c r="E395" s="489"/>
      <c r="F395" s="489"/>
      <c r="G395" s="491"/>
      <c r="H395" s="491"/>
      <c r="I395" s="491"/>
      <c r="J395" s="493"/>
      <c r="K395" s="493"/>
      <c r="L395" s="493"/>
      <c r="M395" s="494"/>
      <c r="N395" s="209">
        <f t="shared" ref="N395:N424" si="66">B395+C395+D395+F395+G395+H395+I395+K395-L395+M395+E395</f>
        <v>0</v>
      </c>
      <c r="O395" s="489"/>
      <c r="P395" s="489"/>
      <c r="Q395" s="209">
        <f t="shared" ref="Q395:Q424" si="67">N395+O395-P395</f>
        <v>0</v>
      </c>
      <c r="R395" s="212"/>
      <c r="S395" s="212"/>
      <c r="T395" s="212"/>
      <c r="U395" s="213">
        <f t="shared" ref="U395:U424" si="68">A395</f>
        <v>45231</v>
      </c>
      <c r="V395" s="519"/>
      <c r="W395" s="520"/>
      <c r="X395" s="521"/>
      <c r="Y395" s="522"/>
      <c r="Z395" s="521"/>
      <c r="AA395" s="520"/>
      <c r="AB395" s="521"/>
      <c r="AC395" s="520"/>
      <c r="AD395" s="521"/>
      <c r="AE395" s="520"/>
      <c r="AF395" s="521"/>
      <c r="AG395" s="520"/>
      <c r="AH395" s="523"/>
      <c r="AI395" s="520"/>
      <c r="AJ395" s="36" t="s">
        <v>1154</v>
      </c>
      <c r="AK395" s="500">
        <v>1070.0899999999999</v>
      </c>
      <c r="AL395" s="523"/>
      <c r="AM395" s="520"/>
      <c r="AN395" s="51"/>
      <c r="AO395" s="520"/>
      <c r="AP395" s="521"/>
      <c r="AQ395" s="520"/>
      <c r="AR395" s="521"/>
      <c r="AS395" s="520"/>
      <c r="AT395" s="187">
        <f t="shared" ref="AT395:AT425" si="69">W395+Y395+AA395+AC395+AE395+AG395+AK395+AM395+AO395+AQ395+AS395+AI395</f>
        <v>1070.0899999999999</v>
      </c>
    </row>
    <row r="396" spans="1:46" x14ac:dyDescent="0.25">
      <c r="A396" s="230">
        <f t="shared" ref="A396:A424" si="70">A395+1</f>
        <v>45232</v>
      </c>
      <c r="B396" s="489"/>
      <c r="C396" s="489"/>
      <c r="D396" s="489"/>
      <c r="E396" s="489"/>
      <c r="F396" s="489"/>
      <c r="G396" s="491"/>
      <c r="H396" s="491"/>
      <c r="I396" s="491"/>
      <c r="J396" s="493"/>
      <c r="K396" s="493"/>
      <c r="L396" s="493"/>
      <c r="M396" s="494"/>
      <c r="N396" s="209">
        <f t="shared" si="66"/>
        <v>0</v>
      </c>
      <c r="O396" s="489"/>
      <c r="P396" s="489"/>
      <c r="Q396" s="209">
        <f t="shared" si="67"/>
        <v>0</v>
      </c>
      <c r="R396" s="212"/>
      <c r="S396" s="212"/>
      <c r="T396" s="212"/>
      <c r="U396" s="213">
        <f t="shared" si="68"/>
        <v>45232</v>
      </c>
      <c r="V396" s="496"/>
      <c r="W396" s="497"/>
      <c r="X396" s="498"/>
      <c r="Y396" s="499"/>
      <c r="Z396" s="496"/>
      <c r="AA396" s="497"/>
      <c r="AB396" s="498"/>
      <c r="AC396" s="497"/>
      <c r="AD396" s="496"/>
      <c r="AE396" s="497"/>
      <c r="AF396" s="498"/>
      <c r="AG396" s="497"/>
      <c r="AH396" s="497"/>
      <c r="AI396" s="497"/>
      <c r="AJ396" s="496"/>
      <c r="AK396" s="497"/>
      <c r="AL396" s="498"/>
      <c r="AM396" s="497"/>
      <c r="AN396" s="51"/>
      <c r="AO396" s="497"/>
      <c r="AP396" s="496"/>
      <c r="AQ396" s="497"/>
      <c r="AR396" s="498"/>
      <c r="AS396" s="497"/>
      <c r="AT396" s="187">
        <f t="shared" si="69"/>
        <v>0</v>
      </c>
    </row>
    <row r="397" spans="1:46" x14ac:dyDescent="0.25">
      <c r="A397" s="230">
        <f t="shared" si="70"/>
        <v>45233</v>
      </c>
      <c r="B397" s="489"/>
      <c r="C397" s="489"/>
      <c r="D397" s="489"/>
      <c r="E397" s="489"/>
      <c r="F397" s="489"/>
      <c r="G397" s="491"/>
      <c r="H397" s="491"/>
      <c r="I397" s="491"/>
      <c r="J397" s="493"/>
      <c r="K397" s="493"/>
      <c r="L397" s="493"/>
      <c r="M397" s="494"/>
      <c r="N397" s="209">
        <f t="shared" si="66"/>
        <v>0</v>
      </c>
      <c r="O397" s="489"/>
      <c r="P397" s="489"/>
      <c r="Q397" s="209">
        <f t="shared" si="67"/>
        <v>0</v>
      </c>
      <c r="R397" s="212"/>
      <c r="S397" s="212"/>
      <c r="T397" s="212"/>
      <c r="U397" s="213">
        <f t="shared" si="68"/>
        <v>45233</v>
      </c>
      <c r="V397" s="496"/>
      <c r="W397" s="497"/>
      <c r="X397" s="498"/>
      <c r="Y397" s="499"/>
      <c r="Z397" s="496"/>
      <c r="AA397" s="497"/>
      <c r="AB397" s="498"/>
      <c r="AC397" s="497"/>
      <c r="AD397" s="496"/>
      <c r="AE397" s="497"/>
      <c r="AF397" s="498"/>
      <c r="AG397" s="497"/>
      <c r="AH397" s="497"/>
      <c r="AI397" s="497"/>
      <c r="AJ397" s="496"/>
      <c r="AK397" s="497"/>
      <c r="AL397" s="498"/>
      <c r="AM397" s="497"/>
      <c r="AN397" s="51"/>
      <c r="AO397" s="497"/>
      <c r="AP397" s="498"/>
      <c r="AQ397" s="497"/>
      <c r="AR397" s="498"/>
      <c r="AS397" s="497"/>
      <c r="AT397" s="187">
        <f t="shared" si="69"/>
        <v>0</v>
      </c>
    </row>
    <row r="398" spans="1:46" x14ac:dyDescent="0.25">
      <c r="A398" s="230">
        <f t="shared" si="70"/>
        <v>45234</v>
      </c>
      <c r="B398" s="489"/>
      <c r="C398" s="489"/>
      <c r="D398" s="489"/>
      <c r="E398" s="489"/>
      <c r="F398" s="489"/>
      <c r="G398" s="491"/>
      <c r="H398" s="491"/>
      <c r="I398" s="491"/>
      <c r="J398" s="493"/>
      <c r="K398" s="493"/>
      <c r="L398" s="493"/>
      <c r="M398" s="494"/>
      <c r="N398" s="209">
        <f t="shared" si="66"/>
        <v>0</v>
      </c>
      <c r="O398" s="489"/>
      <c r="P398" s="489"/>
      <c r="Q398" s="209">
        <f t="shared" si="67"/>
        <v>0</v>
      </c>
      <c r="R398" s="212"/>
      <c r="S398" s="212"/>
      <c r="T398" s="212"/>
      <c r="U398" s="213">
        <f t="shared" si="68"/>
        <v>45234</v>
      </c>
      <c r="V398" s="496"/>
      <c r="W398" s="497"/>
      <c r="X398" s="498"/>
      <c r="Y398" s="499"/>
      <c r="Z398" s="496"/>
      <c r="AA398" s="497"/>
      <c r="AB398" s="498"/>
      <c r="AC398" s="497"/>
      <c r="AD398" s="496"/>
      <c r="AE398" s="497"/>
      <c r="AF398" s="498"/>
      <c r="AG398" s="497"/>
      <c r="AH398" s="497"/>
      <c r="AI398" s="497"/>
      <c r="AJ398" s="496"/>
      <c r="AK398" s="497"/>
      <c r="AL398" s="498"/>
      <c r="AM398" s="497"/>
      <c r="AN398" s="51"/>
      <c r="AO398" s="497"/>
      <c r="AP398" s="498"/>
      <c r="AQ398" s="497"/>
      <c r="AR398" s="498"/>
      <c r="AS398" s="497"/>
      <c r="AT398" s="187">
        <f t="shared" si="69"/>
        <v>0</v>
      </c>
    </row>
    <row r="399" spans="1:46" x14ac:dyDescent="0.25">
      <c r="A399" s="230">
        <f t="shared" si="70"/>
        <v>45235</v>
      </c>
      <c r="B399" s="489"/>
      <c r="C399" s="489"/>
      <c r="D399" s="489"/>
      <c r="E399" s="489"/>
      <c r="F399" s="489"/>
      <c r="G399" s="491"/>
      <c r="H399" s="491"/>
      <c r="I399" s="491"/>
      <c r="J399" s="493"/>
      <c r="K399" s="493"/>
      <c r="L399" s="493"/>
      <c r="M399" s="494"/>
      <c r="N399" s="209">
        <f t="shared" si="66"/>
        <v>0</v>
      </c>
      <c r="O399" s="489"/>
      <c r="P399" s="489"/>
      <c r="Q399" s="209">
        <f t="shared" si="67"/>
        <v>0</v>
      </c>
      <c r="R399" s="212"/>
      <c r="S399" s="212"/>
      <c r="T399" s="212"/>
      <c r="U399" s="213">
        <f t="shared" si="68"/>
        <v>45235</v>
      </c>
      <c r="V399" s="496"/>
      <c r="W399" s="497"/>
      <c r="X399" s="498"/>
      <c r="Y399" s="499"/>
      <c r="Z399" s="496"/>
      <c r="AA399" s="497"/>
      <c r="AB399" s="496"/>
      <c r="AC399" s="497"/>
      <c r="AD399" s="496"/>
      <c r="AE399" s="497"/>
      <c r="AF399" s="496"/>
      <c r="AG399" s="497"/>
      <c r="AH399" s="497"/>
      <c r="AI399" s="497"/>
      <c r="AJ399" s="496"/>
      <c r="AK399" s="497"/>
      <c r="AL399" s="496"/>
      <c r="AM399" s="497"/>
      <c r="AN399" s="51"/>
      <c r="AO399" s="497"/>
      <c r="AP399" s="37" t="s">
        <v>1159</v>
      </c>
      <c r="AQ399" s="500">
        <v>172.33</v>
      </c>
      <c r="AR399" s="498"/>
      <c r="AS399" s="497"/>
      <c r="AT399" s="187">
        <f t="shared" si="69"/>
        <v>172.33</v>
      </c>
    </row>
    <row r="400" spans="1:46" x14ac:dyDescent="0.25">
      <c r="A400" s="230">
        <f t="shared" si="70"/>
        <v>45236</v>
      </c>
      <c r="B400" s="489"/>
      <c r="C400" s="489"/>
      <c r="D400" s="489"/>
      <c r="E400" s="489"/>
      <c r="F400" s="489"/>
      <c r="G400" s="491"/>
      <c r="H400" s="491"/>
      <c r="I400" s="491"/>
      <c r="J400" s="493"/>
      <c r="K400" s="493"/>
      <c r="L400" s="493"/>
      <c r="M400" s="494"/>
      <c r="N400" s="209">
        <f t="shared" si="66"/>
        <v>0</v>
      </c>
      <c r="O400" s="489"/>
      <c r="P400" s="489"/>
      <c r="Q400" s="209">
        <f t="shared" si="67"/>
        <v>0</v>
      </c>
      <c r="R400" s="212"/>
      <c r="S400" s="212"/>
      <c r="T400" s="212"/>
      <c r="U400" s="213">
        <f t="shared" si="68"/>
        <v>45236</v>
      </c>
      <c r="V400" s="496"/>
      <c r="W400" s="497"/>
      <c r="X400" s="496"/>
      <c r="Y400" s="499"/>
      <c r="Z400" s="496"/>
      <c r="AA400" s="497"/>
      <c r="AB400" s="496"/>
      <c r="AC400" s="497"/>
      <c r="AD400" s="496"/>
      <c r="AE400" s="497"/>
      <c r="AF400" s="496"/>
      <c r="AG400" s="497"/>
      <c r="AH400" s="497"/>
      <c r="AI400" s="497"/>
      <c r="AJ400" s="496"/>
      <c r="AK400" s="497"/>
      <c r="AL400" s="496"/>
      <c r="AM400" s="497"/>
      <c r="AN400" s="51"/>
      <c r="AO400" s="497"/>
      <c r="AP400" s="496"/>
      <c r="AQ400" s="500"/>
      <c r="AR400" s="498"/>
      <c r="AS400" s="497"/>
      <c r="AT400" s="187">
        <f t="shared" si="69"/>
        <v>0</v>
      </c>
    </row>
    <row r="401" spans="1:46" x14ac:dyDescent="0.25">
      <c r="A401" s="230">
        <f t="shared" si="70"/>
        <v>45237</v>
      </c>
      <c r="B401" s="489"/>
      <c r="C401" s="489"/>
      <c r="D401" s="489"/>
      <c r="E401" s="489"/>
      <c r="F401" s="489"/>
      <c r="G401" s="491"/>
      <c r="H401" s="491"/>
      <c r="I401" s="491"/>
      <c r="J401" s="493"/>
      <c r="K401" s="493"/>
      <c r="L401" s="493"/>
      <c r="M401" s="494"/>
      <c r="N401" s="209">
        <f t="shared" si="66"/>
        <v>0</v>
      </c>
      <c r="O401" s="489"/>
      <c r="P401" s="489"/>
      <c r="Q401" s="209">
        <f t="shared" si="67"/>
        <v>0</v>
      </c>
      <c r="R401" s="212"/>
      <c r="S401" s="212"/>
      <c r="T401" s="212"/>
      <c r="U401" s="213">
        <f t="shared" si="68"/>
        <v>45237</v>
      </c>
      <c r="V401" s="496"/>
      <c r="W401" s="497"/>
      <c r="X401" s="496"/>
      <c r="Y401" s="499"/>
      <c r="Z401" s="496"/>
      <c r="AA401" s="497"/>
      <c r="AB401" s="496"/>
      <c r="AC401" s="497"/>
      <c r="AD401" s="496"/>
      <c r="AE401" s="497"/>
      <c r="AF401" s="496"/>
      <c r="AG401" s="497"/>
      <c r="AH401" s="497"/>
      <c r="AI401" s="497"/>
      <c r="AJ401" s="496"/>
      <c r="AK401" s="497"/>
      <c r="AL401" s="496"/>
      <c r="AM401" s="497"/>
      <c r="AN401" s="51"/>
      <c r="AO401" s="497"/>
      <c r="AP401" s="496"/>
      <c r="AQ401" s="497"/>
      <c r="AR401" s="498"/>
      <c r="AS401" s="497"/>
      <c r="AT401" s="187">
        <f t="shared" si="69"/>
        <v>0</v>
      </c>
    </row>
    <row r="402" spans="1:46" x14ac:dyDescent="0.25">
      <c r="A402" s="230">
        <f t="shared" si="70"/>
        <v>45238</v>
      </c>
      <c r="B402" s="489"/>
      <c r="C402" s="489"/>
      <c r="D402" s="489"/>
      <c r="E402" s="489"/>
      <c r="F402" s="489"/>
      <c r="G402" s="491"/>
      <c r="H402" s="491"/>
      <c r="I402" s="491"/>
      <c r="J402" s="493"/>
      <c r="K402" s="493"/>
      <c r="L402" s="493"/>
      <c r="M402" s="494"/>
      <c r="N402" s="209">
        <f t="shared" si="66"/>
        <v>0</v>
      </c>
      <c r="O402" s="489"/>
      <c r="P402" s="489"/>
      <c r="Q402" s="209">
        <f t="shared" si="67"/>
        <v>0</v>
      </c>
      <c r="R402" s="212"/>
      <c r="S402" s="212"/>
      <c r="T402" s="212"/>
      <c r="U402" s="213">
        <f t="shared" si="68"/>
        <v>45238</v>
      </c>
      <c r="V402" s="496"/>
      <c r="W402" s="497"/>
      <c r="X402" s="496"/>
      <c r="Y402" s="499"/>
      <c r="Z402" s="496"/>
      <c r="AA402" s="497"/>
      <c r="AB402" s="496"/>
      <c r="AC402" s="497"/>
      <c r="AD402" s="496"/>
      <c r="AE402" s="497"/>
      <c r="AF402" s="496"/>
      <c r="AG402" s="497"/>
      <c r="AH402" s="497"/>
      <c r="AI402" s="497"/>
      <c r="AJ402" s="496"/>
      <c r="AK402" s="497"/>
      <c r="AL402" s="496"/>
      <c r="AM402" s="497"/>
      <c r="AN402" s="51"/>
      <c r="AO402" s="497"/>
      <c r="AP402" s="496"/>
      <c r="AQ402" s="497"/>
      <c r="AR402" s="498"/>
      <c r="AS402" s="497"/>
      <c r="AT402" s="187">
        <f t="shared" si="69"/>
        <v>0</v>
      </c>
    </row>
    <row r="403" spans="1:46" x14ac:dyDescent="0.25">
      <c r="A403" s="230">
        <f t="shared" si="70"/>
        <v>45239</v>
      </c>
      <c r="B403" s="489"/>
      <c r="C403" s="489"/>
      <c r="D403" s="489"/>
      <c r="E403" s="489"/>
      <c r="F403" s="489"/>
      <c r="G403" s="491"/>
      <c r="H403" s="491"/>
      <c r="I403" s="491"/>
      <c r="J403" s="493"/>
      <c r="K403" s="493"/>
      <c r="L403" s="493"/>
      <c r="M403" s="494"/>
      <c r="N403" s="209">
        <f t="shared" si="66"/>
        <v>0</v>
      </c>
      <c r="O403" s="489"/>
      <c r="P403" s="489"/>
      <c r="Q403" s="209">
        <f t="shared" si="67"/>
        <v>0</v>
      </c>
      <c r="R403" s="212"/>
      <c r="S403" s="212"/>
      <c r="T403" s="212"/>
      <c r="U403" s="213">
        <f t="shared" si="68"/>
        <v>45239</v>
      </c>
      <c r="V403" s="496"/>
      <c r="W403" s="497"/>
      <c r="X403" s="496"/>
      <c r="Y403" s="499"/>
      <c r="Z403" s="496"/>
      <c r="AA403" s="497"/>
      <c r="AB403" s="496"/>
      <c r="AC403" s="497"/>
      <c r="AD403" s="496"/>
      <c r="AE403" s="497"/>
      <c r="AF403" s="496"/>
      <c r="AG403" s="497"/>
      <c r="AH403" s="497"/>
      <c r="AI403" s="497"/>
      <c r="AJ403" s="496"/>
      <c r="AK403" s="497"/>
      <c r="AL403" s="496"/>
      <c r="AM403" s="497"/>
      <c r="AN403" s="51"/>
      <c r="AO403" s="497"/>
      <c r="AP403" s="496"/>
      <c r="AQ403" s="497"/>
      <c r="AR403" s="498"/>
      <c r="AS403" s="497"/>
      <c r="AT403" s="187">
        <f t="shared" si="69"/>
        <v>0</v>
      </c>
    </row>
    <row r="404" spans="1:46" x14ac:dyDescent="0.25">
      <c r="A404" s="230">
        <f t="shared" si="70"/>
        <v>45240</v>
      </c>
      <c r="B404" s="489"/>
      <c r="C404" s="489"/>
      <c r="D404" s="489"/>
      <c r="E404" s="489"/>
      <c r="F404" s="489"/>
      <c r="G404" s="491"/>
      <c r="H404" s="491"/>
      <c r="I404" s="491"/>
      <c r="J404" s="493"/>
      <c r="K404" s="493"/>
      <c r="L404" s="493"/>
      <c r="M404" s="494"/>
      <c r="N404" s="209">
        <f t="shared" si="66"/>
        <v>0</v>
      </c>
      <c r="O404" s="489"/>
      <c r="P404" s="489"/>
      <c r="Q404" s="209">
        <f t="shared" si="67"/>
        <v>0</v>
      </c>
      <c r="R404" s="212"/>
      <c r="S404" s="212"/>
      <c r="T404" s="212"/>
      <c r="U404" s="213">
        <f t="shared" si="68"/>
        <v>45240</v>
      </c>
      <c r="V404" s="496"/>
      <c r="W404" s="497"/>
      <c r="X404" s="496"/>
      <c r="Y404" s="499"/>
      <c r="Z404" s="496"/>
      <c r="AA404" s="497"/>
      <c r="AB404" s="496"/>
      <c r="AC404" s="497"/>
      <c r="AD404" s="496"/>
      <c r="AE404" s="497"/>
      <c r="AF404" s="496"/>
      <c r="AG404" s="497"/>
      <c r="AH404" s="497"/>
      <c r="AI404" s="497"/>
      <c r="AJ404" s="496"/>
      <c r="AK404" s="497"/>
      <c r="AL404" s="496"/>
      <c r="AM404" s="497"/>
      <c r="AN404" s="51"/>
      <c r="AO404" s="497"/>
      <c r="AP404" s="496"/>
      <c r="AQ404" s="497"/>
      <c r="AR404" s="498"/>
      <c r="AS404" s="497"/>
      <c r="AT404" s="187">
        <f t="shared" si="69"/>
        <v>0</v>
      </c>
    </row>
    <row r="405" spans="1:46" x14ac:dyDescent="0.25">
      <c r="A405" s="230">
        <f t="shared" si="70"/>
        <v>45241</v>
      </c>
      <c r="B405" s="489"/>
      <c r="C405" s="489"/>
      <c r="D405" s="489"/>
      <c r="E405" s="489"/>
      <c r="F405" s="489"/>
      <c r="G405" s="491"/>
      <c r="H405" s="491"/>
      <c r="I405" s="491"/>
      <c r="J405" s="493"/>
      <c r="K405" s="493"/>
      <c r="L405" s="493"/>
      <c r="M405" s="494"/>
      <c r="N405" s="209">
        <f t="shared" si="66"/>
        <v>0</v>
      </c>
      <c r="O405" s="489"/>
      <c r="P405" s="489"/>
      <c r="Q405" s="209">
        <f t="shared" si="67"/>
        <v>0</v>
      </c>
      <c r="R405" s="212"/>
      <c r="S405" s="212"/>
      <c r="T405" s="212"/>
      <c r="U405" s="213">
        <f t="shared" si="68"/>
        <v>45241</v>
      </c>
      <c r="V405" s="496"/>
      <c r="W405" s="497"/>
      <c r="X405" s="496"/>
      <c r="Y405" s="499"/>
      <c r="Z405" s="496"/>
      <c r="AA405" s="497"/>
      <c r="AB405" s="496"/>
      <c r="AC405" s="497"/>
      <c r="AD405" s="496"/>
      <c r="AE405" s="497"/>
      <c r="AF405" s="403" t="s">
        <v>769</v>
      </c>
      <c r="AG405" s="467">
        <v>320.23</v>
      </c>
      <c r="AH405" s="497"/>
      <c r="AI405" s="497"/>
      <c r="AJ405" s="496"/>
      <c r="AK405" s="497"/>
      <c r="AL405" s="496"/>
      <c r="AM405" s="497"/>
      <c r="AN405" s="51"/>
      <c r="AO405" s="497"/>
      <c r="AP405" s="37" t="s">
        <v>388</v>
      </c>
      <c r="AQ405" s="497">
        <v>150</v>
      </c>
      <c r="AR405" s="498"/>
      <c r="AS405" s="497"/>
      <c r="AT405" s="187">
        <f t="shared" si="69"/>
        <v>470.23</v>
      </c>
    </row>
    <row r="406" spans="1:46" x14ac:dyDescent="0.25">
      <c r="A406" s="230">
        <f t="shared" si="70"/>
        <v>45242</v>
      </c>
      <c r="B406" s="489"/>
      <c r="C406" s="489"/>
      <c r="D406" s="489"/>
      <c r="E406" s="489"/>
      <c r="F406" s="489"/>
      <c r="G406" s="491"/>
      <c r="H406" s="491"/>
      <c r="I406" s="491"/>
      <c r="J406" s="493"/>
      <c r="K406" s="493"/>
      <c r="L406" s="493"/>
      <c r="M406" s="494"/>
      <c r="N406" s="209">
        <f t="shared" si="66"/>
        <v>0</v>
      </c>
      <c r="O406" s="489"/>
      <c r="P406" s="489"/>
      <c r="Q406" s="209">
        <f t="shared" si="67"/>
        <v>0</v>
      </c>
      <c r="R406" s="212"/>
      <c r="S406" s="212"/>
      <c r="T406" s="212"/>
      <c r="U406" s="213">
        <f t="shared" si="68"/>
        <v>45242</v>
      </c>
      <c r="V406" s="496"/>
      <c r="W406" s="497"/>
      <c r="X406" s="496"/>
      <c r="Y406" s="499"/>
      <c r="Z406" s="496"/>
      <c r="AA406" s="497"/>
      <c r="AB406" s="496"/>
      <c r="AC406" s="497"/>
      <c r="AD406" s="496"/>
      <c r="AE406" s="497"/>
      <c r="AF406" s="496"/>
      <c r="AG406" s="497"/>
      <c r="AH406" s="497"/>
      <c r="AI406" s="497"/>
      <c r="AJ406" s="496"/>
      <c r="AK406" s="497"/>
      <c r="AL406" s="496"/>
      <c r="AM406" s="497"/>
      <c r="AN406" s="51"/>
      <c r="AO406" s="497"/>
      <c r="AP406" s="496"/>
      <c r="AQ406" s="497"/>
      <c r="AR406" s="498"/>
      <c r="AS406" s="497"/>
      <c r="AT406" s="187">
        <f t="shared" si="69"/>
        <v>0</v>
      </c>
    </row>
    <row r="407" spans="1:46" x14ac:dyDescent="0.25">
      <c r="A407" s="230">
        <f t="shared" si="70"/>
        <v>45243</v>
      </c>
      <c r="B407" s="489"/>
      <c r="C407" s="489"/>
      <c r="D407" s="489"/>
      <c r="E407" s="489"/>
      <c r="F407" s="489"/>
      <c r="G407" s="491"/>
      <c r="H407" s="491"/>
      <c r="I407" s="491"/>
      <c r="J407" s="493"/>
      <c r="K407" s="493"/>
      <c r="L407" s="493"/>
      <c r="M407" s="494"/>
      <c r="N407" s="209">
        <f t="shared" si="66"/>
        <v>0</v>
      </c>
      <c r="O407" s="489"/>
      <c r="P407" s="489"/>
      <c r="Q407" s="209">
        <f t="shared" si="67"/>
        <v>0</v>
      </c>
      <c r="R407" s="212"/>
      <c r="S407" s="212"/>
      <c r="T407" s="212"/>
      <c r="U407" s="213">
        <f t="shared" si="68"/>
        <v>45243</v>
      </c>
      <c r="V407" s="496"/>
      <c r="W407" s="497"/>
      <c r="X407" s="496"/>
      <c r="Y407" s="499"/>
      <c r="Z407" s="496"/>
      <c r="AA407" s="497"/>
      <c r="AB407" s="496"/>
      <c r="AC407" s="497"/>
      <c r="AD407" s="496"/>
      <c r="AE407" s="497"/>
      <c r="AF407" s="496"/>
      <c r="AG407" s="497"/>
      <c r="AH407" s="501"/>
      <c r="AI407" s="497"/>
      <c r="AJ407" s="496"/>
      <c r="AK407" s="497"/>
      <c r="AL407" s="496"/>
      <c r="AM407" s="497"/>
      <c r="AN407" s="51"/>
      <c r="AO407" s="497"/>
      <c r="AP407" s="496"/>
      <c r="AQ407" s="497"/>
      <c r="AR407" s="498"/>
      <c r="AS407" s="497"/>
      <c r="AT407" s="187">
        <f t="shared" si="69"/>
        <v>0</v>
      </c>
    </row>
    <row r="408" spans="1:46" x14ac:dyDescent="0.25">
      <c r="A408" s="230">
        <f t="shared" si="70"/>
        <v>45244</v>
      </c>
      <c r="B408" s="489"/>
      <c r="C408" s="489"/>
      <c r="D408" s="489"/>
      <c r="E408" s="489"/>
      <c r="F408" s="489"/>
      <c r="G408" s="491"/>
      <c r="H408" s="491"/>
      <c r="I408" s="491"/>
      <c r="J408" s="493"/>
      <c r="K408" s="493"/>
      <c r="L408" s="493"/>
      <c r="M408" s="494"/>
      <c r="N408" s="209">
        <f t="shared" si="66"/>
        <v>0</v>
      </c>
      <c r="O408" s="489"/>
      <c r="P408" s="489"/>
      <c r="Q408" s="209">
        <f t="shared" si="67"/>
        <v>0</v>
      </c>
      <c r="R408" s="212"/>
      <c r="S408" s="212"/>
      <c r="T408" s="212"/>
      <c r="U408" s="213">
        <f t="shared" si="68"/>
        <v>45244</v>
      </c>
      <c r="V408" s="496"/>
      <c r="W408" s="497"/>
      <c r="X408" s="496"/>
      <c r="Y408" s="499"/>
      <c r="Z408" s="496"/>
      <c r="AA408" s="497"/>
      <c r="AB408" s="496"/>
      <c r="AC408" s="497"/>
      <c r="AD408" s="496"/>
      <c r="AE408" s="497"/>
      <c r="AF408" s="496"/>
      <c r="AG408" s="497"/>
      <c r="AH408" s="497"/>
      <c r="AI408" s="497"/>
      <c r="AJ408" s="496"/>
      <c r="AK408" s="497"/>
      <c r="AL408" s="496"/>
      <c r="AM408" s="497"/>
      <c r="AN408" s="51"/>
      <c r="AO408" s="497"/>
      <c r="AP408" s="496"/>
      <c r="AQ408" s="497"/>
      <c r="AR408" s="498"/>
      <c r="AS408" s="497"/>
      <c r="AT408" s="187">
        <f t="shared" si="69"/>
        <v>0</v>
      </c>
    </row>
    <row r="409" spans="1:46" x14ac:dyDescent="0.25">
      <c r="A409" s="230">
        <f t="shared" si="70"/>
        <v>45245</v>
      </c>
      <c r="B409" s="489"/>
      <c r="C409" s="489"/>
      <c r="D409" s="489"/>
      <c r="E409" s="489"/>
      <c r="F409" s="489"/>
      <c r="G409" s="491"/>
      <c r="H409" s="491"/>
      <c r="I409" s="491"/>
      <c r="J409" s="493"/>
      <c r="K409" s="493"/>
      <c r="L409" s="493"/>
      <c r="M409" s="494"/>
      <c r="N409" s="209">
        <f t="shared" si="66"/>
        <v>0</v>
      </c>
      <c r="O409" s="489"/>
      <c r="P409" s="489"/>
      <c r="Q409" s="209">
        <f t="shared" si="67"/>
        <v>0</v>
      </c>
      <c r="R409" s="212"/>
      <c r="S409" s="212"/>
      <c r="T409" s="212"/>
      <c r="U409" s="213">
        <f t="shared" si="68"/>
        <v>45245</v>
      </c>
      <c r="V409" s="496"/>
      <c r="W409" s="497"/>
      <c r="X409" s="496"/>
      <c r="Y409" s="499"/>
      <c r="Z409" s="496"/>
      <c r="AA409" s="497"/>
      <c r="AB409" s="496"/>
      <c r="AC409" s="497"/>
      <c r="AD409" s="496"/>
      <c r="AE409" s="497"/>
      <c r="AF409" s="496"/>
      <c r="AG409" s="497"/>
      <c r="AH409" s="497"/>
      <c r="AI409" s="497"/>
      <c r="AJ409" s="496"/>
      <c r="AK409" s="497"/>
      <c r="AL409" s="496"/>
      <c r="AM409" s="497"/>
      <c r="AN409" s="51"/>
      <c r="AO409" s="497"/>
      <c r="AP409" s="37" t="s">
        <v>1178</v>
      </c>
      <c r="AQ409" s="500">
        <v>92.73</v>
      </c>
      <c r="AR409" s="498"/>
      <c r="AS409" s="497"/>
      <c r="AT409" s="187">
        <f t="shared" si="69"/>
        <v>92.73</v>
      </c>
    </row>
    <row r="410" spans="1:46" x14ac:dyDescent="0.25">
      <c r="A410" s="230">
        <f t="shared" si="70"/>
        <v>45246</v>
      </c>
      <c r="B410" s="489"/>
      <c r="C410" s="489"/>
      <c r="D410" s="489"/>
      <c r="E410" s="489"/>
      <c r="F410" s="489"/>
      <c r="G410" s="491"/>
      <c r="H410" s="491"/>
      <c r="I410" s="491"/>
      <c r="J410" s="493"/>
      <c r="K410" s="493"/>
      <c r="L410" s="493"/>
      <c r="M410" s="494"/>
      <c r="N410" s="209">
        <f t="shared" si="66"/>
        <v>0</v>
      </c>
      <c r="O410" s="489"/>
      <c r="P410" s="489"/>
      <c r="Q410" s="209">
        <f t="shared" si="67"/>
        <v>0</v>
      </c>
      <c r="R410" s="212"/>
      <c r="S410" s="212"/>
      <c r="T410" s="212"/>
      <c r="U410" s="213">
        <f t="shared" si="68"/>
        <v>45246</v>
      </c>
      <c r="V410" s="496"/>
      <c r="W410" s="497"/>
      <c r="X410" s="496"/>
      <c r="Y410" s="499"/>
      <c r="Z410" s="496"/>
      <c r="AA410" s="497"/>
      <c r="AB410" s="496"/>
      <c r="AC410" s="497"/>
      <c r="AD410" s="496"/>
      <c r="AE410" s="497"/>
      <c r="AF410" s="496"/>
      <c r="AG410" s="497"/>
      <c r="AH410" s="497"/>
      <c r="AI410" s="497"/>
      <c r="AJ410" s="496"/>
      <c r="AK410" s="497"/>
      <c r="AL410" s="496"/>
      <c r="AM410" s="497"/>
      <c r="AN410" s="51"/>
      <c r="AO410" s="497"/>
      <c r="AP410" s="496"/>
      <c r="AQ410" s="497"/>
      <c r="AR410" s="498"/>
      <c r="AS410" s="497"/>
      <c r="AT410" s="187">
        <f t="shared" si="69"/>
        <v>0</v>
      </c>
    </row>
    <row r="411" spans="1:46" x14ac:dyDescent="0.25">
      <c r="A411" s="230">
        <f t="shared" si="70"/>
        <v>45247</v>
      </c>
      <c r="B411" s="489"/>
      <c r="C411" s="489"/>
      <c r="D411" s="489"/>
      <c r="E411" s="489"/>
      <c r="F411" s="489"/>
      <c r="G411" s="491"/>
      <c r="H411" s="491"/>
      <c r="I411" s="491"/>
      <c r="J411" s="493"/>
      <c r="K411" s="493"/>
      <c r="L411" s="493"/>
      <c r="M411" s="494"/>
      <c r="N411" s="209">
        <f t="shared" si="66"/>
        <v>0</v>
      </c>
      <c r="O411" s="489"/>
      <c r="P411" s="489"/>
      <c r="Q411" s="209">
        <f t="shared" si="67"/>
        <v>0</v>
      </c>
      <c r="R411" s="212"/>
      <c r="S411" s="212"/>
      <c r="T411" s="212"/>
      <c r="U411" s="213">
        <f t="shared" si="68"/>
        <v>45247</v>
      </c>
      <c r="V411" s="496"/>
      <c r="W411" s="497"/>
      <c r="X411" s="496"/>
      <c r="Y411" s="499"/>
      <c r="Z411" s="496"/>
      <c r="AA411" s="497"/>
      <c r="AB411" s="496"/>
      <c r="AC411" s="497"/>
      <c r="AD411" s="496"/>
      <c r="AE411" s="497"/>
      <c r="AF411" s="496"/>
      <c r="AG411" s="497"/>
      <c r="AH411" s="497"/>
      <c r="AI411" s="497"/>
      <c r="AJ411" s="496"/>
      <c r="AK411" s="497"/>
      <c r="AL411" s="496"/>
      <c r="AM411" s="497"/>
      <c r="AN411" s="51"/>
      <c r="AO411" s="497"/>
      <c r="AP411" s="496"/>
      <c r="AQ411" s="497"/>
      <c r="AR411" s="498"/>
      <c r="AS411" s="497"/>
      <c r="AT411" s="187">
        <f t="shared" si="69"/>
        <v>0</v>
      </c>
    </row>
    <row r="412" spans="1:46" x14ac:dyDescent="0.25">
      <c r="A412" s="230">
        <f t="shared" si="70"/>
        <v>45248</v>
      </c>
      <c r="B412" s="489"/>
      <c r="C412" s="489"/>
      <c r="D412" s="489"/>
      <c r="E412" s="489"/>
      <c r="F412" s="489"/>
      <c r="G412" s="491"/>
      <c r="H412" s="491"/>
      <c r="I412" s="491"/>
      <c r="J412" s="493"/>
      <c r="K412" s="493"/>
      <c r="L412" s="493"/>
      <c r="M412" s="494"/>
      <c r="N412" s="209">
        <f t="shared" si="66"/>
        <v>0</v>
      </c>
      <c r="O412" s="489"/>
      <c r="P412" s="489"/>
      <c r="Q412" s="209">
        <f t="shared" si="67"/>
        <v>0</v>
      </c>
      <c r="R412" s="212"/>
      <c r="S412" s="212"/>
      <c r="T412" s="212"/>
      <c r="U412" s="213">
        <f t="shared" si="68"/>
        <v>45248</v>
      </c>
      <c r="V412" s="496"/>
      <c r="W412" s="497"/>
      <c r="X412" s="496"/>
      <c r="Y412" s="499"/>
      <c r="Z412" s="496"/>
      <c r="AA412" s="497"/>
      <c r="AB412" s="496"/>
      <c r="AC412" s="497"/>
      <c r="AD412" s="496"/>
      <c r="AE412" s="497"/>
      <c r="AF412" s="496"/>
      <c r="AG412" s="497"/>
      <c r="AH412" s="497"/>
      <c r="AI412" s="497"/>
      <c r="AJ412" s="496"/>
      <c r="AK412" s="497"/>
      <c r="AL412" s="496"/>
      <c r="AM412" s="497"/>
      <c r="AN412" s="51"/>
      <c r="AO412" s="497"/>
      <c r="AP412" s="496"/>
      <c r="AQ412" s="497"/>
      <c r="AR412" s="498"/>
      <c r="AS412" s="497"/>
      <c r="AT412" s="187">
        <f t="shared" si="69"/>
        <v>0</v>
      </c>
    </row>
    <row r="413" spans="1:46" x14ac:dyDescent="0.25">
      <c r="A413" s="230">
        <f t="shared" si="70"/>
        <v>45249</v>
      </c>
      <c r="B413" s="489"/>
      <c r="C413" s="489"/>
      <c r="D413" s="489"/>
      <c r="E413" s="489"/>
      <c r="F413" s="489"/>
      <c r="G413" s="491"/>
      <c r="H413" s="491"/>
      <c r="I413" s="491"/>
      <c r="J413" s="493"/>
      <c r="K413" s="493"/>
      <c r="L413" s="493"/>
      <c r="M413" s="494"/>
      <c r="N413" s="209">
        <f t="shared" si="66"/>
        <v>0</v>
      </c>
      <c r="O413" s="489"/>
      <c r="P413" s="489"/>
      <c r="Q413" s="209">
        <f t="shared" si="67"/>
        <v>0</v>
      </c>
      <c r="R413" s="212"/>
      <c r="S413" s="212"/>
      <c r="T413" s="212"/>
      <c r="U413" s="213">
        <f t="shared" si="68"/>
        <v>45249</v>
      </c>
      <c r="V413" s="496"/>
      <c r="W413" s="497"/>
      <c r="X413" s="496"/>
      <c r="Y413" s="499"/>
      <c r="Z413" s="496"/>
      <c r="AA413" s="497"/>
      <c r="AB413" s="496"/>
      <c r="AC413" s="497"/>
      <c r="AD413" s="496"/>
      <c r="AE413" s="497"/>
      <c r="AF413" s="496"/>
      <c r="AG413" s="497"/>
      <c r="AH413" s="497"/>
      <c r="AI413" s="497"/>
      <c r="AJ413" s="496"/>
      <c r="AK413" s="497"/>
      <c r="AL413" s="496"/>
      <c r="AM413" s="497"/>
      <c r="AN413" s="51"/>
      <c r="AO413" s="497"/>
      <c r="AP413" s="496"/>
      <c r="AQ413" s="497"/>
      <c r="AR413" s="498"/>
      <c r="AS413" s="497"/>
      <c r="AT413" s="187">
        <f t="shared" si="69"/>
        <v>0</v>
      </c>
    </row>
    <row r="414" spans="1:46" x14ac:dyDescent="0.25">
      <c r="A414" s="230">
        <f t="shared" si="70"/>
        <v>45250</v>
      </c>
      <c r="B414" s="489"/>
      <c r="C414" s="489"/>
      <c r="D414" s="489"/>
      <c r="E414" s="489"/>
      <c r="F414" s="489"/>
      <c r="G414" s="491"/>
      <c r="H414" s="491"/>
      <c r="I414" s="491"/>
      <c r="J414" s="493"/>
      <c r="K414" s="493"/>
      <c r="L414" s="493"/>
      <c r="M414" s="494"/>
      <c r="N414" s="209">
        <f t="shared" si="66"/>
        <v>0</v>
      </c>
      <c r="O414" s="489"/>
      <c r="P414" s="489"/>
      <c r="Q414" s="209">
        <f t="shared" si="67"/>
        <v>0</v>
      </c>
      <c r="R414" s="212"/>
      <c r="S414" s="212"/>
      <c r="T414" s="212"/>
      <c r="U414" s="213">
        <f t="shared" si="68"/>
        <v>45250</v>
      </c>
      <c r="V414" s="496"/>
      <c r="W414" s="497"/>
      <c r="X414" s="498"/>
      <c r="Y414" s="499"/>
      <c r="Z414" s="496"/>
      <c r="AA414" s="497"/>
      <c r="AB414" s="498"/>
      <c r="AC414" s="497"/>
      <c r="AD414" s="496"/>
      <c r="AE414" s="497"/>
      <c r="AF414" s="498"/>
      <c r="AG414" s="497"/>
      <c r="AH414" s="501"/>
      <c r="AI414" s="497"/>
      <c r="AJ414" s="496"/>
      <c r="AK414" s="497"/>
      <c r="AL414" s="498"/>
      <c r="AM414" s="497"/>
      <c r="AN414" s="51"/>
      <c r="AO414" s="497"/>
      <c r="AP414" s="498"/>
      <c r="AQ414" s="497"/>
      <c r="AR414" s="498"/>
      <c r="AS414" s="497"/>
      <c r="AT414" s="187">
        <f t="shared" si="69"/>
        <v>0</v>
      </c>
    </row>
    <row r="415" spans="1:46" x14ac:dyDescent="0.25">
      <c r="A415" s="230">
        <f t="shared" si="70"/>
        <v>45251</v>
      </c>
      <c r="B415" s="489"/>
      <c r="C415" s="489"/>
      <c r="D415" s="489"/>
      <c r="E415" s="489"/>
      <c r="F415" s="489"/>
      <c r="G415" s="491"/>
      <c r="H415" s="491"/>
      <c r="I415" s="491"/>
      <c r="J415" s="493"/>
      <c r="K415" s="493"/>
      <c r="L415" s="493"/>
      <c r="M415" s="494"/>
      <c r="N415" s="209">
        <f t="shared" si="66"/>
        <v>0</v>
      </c>
      <c r="O415" s="489"/>
      <c r="P415" s="489"/>
      <c r="Q415" s="209">
        <f t="shared" si="67"/>
        <v>0</v>
      </c>
      <c r="R415" s="212"/>
      <c r="S415" s="212"/>
      <c r="T415" s="212"/>
      <c r="U415" s="213">
        <f t="shared" si="68"/>
        <v>45251</v>
      </c>
      <c r="V415" s="496"/>
      <c r="W415" s="497"/>
      <c r="X415" s="496"/>
      <c r="Y415" s="499"/>
      <c r="Z415" s="496"/>
      <c r="AA415" s="497"/>
      <c r="AB415" s="496"/>
      <c r="AC415" s="497"/>
      <c r="AD415" s="496"/>
      <c r="AE415" s="497"/>
      <c r="AF415" s="496"/>
      <c r="AG415" s="497"/>
      <c r="AH415" s="497"/>
      <c r="AI415" s="497"/>
      <c r="AJ415" s="496"/>
      <c r="AK415" s="497"/>
      <c r="AL415" s="496"/>
      <c r="AM415" s="497"/>
      <c r="AN415" s="51"/>
      <c r="AO415" s="497"/>
      <c r="AP415" s="496"/>
      <c r="AQ415" s="497"/>
      <c r="AR415" s="498"/>
      <c r="AS415" s="497"/>
      <c r="AT415" s="187">
        <f t="shared" si="69"/>
        <v>0</v>
      </c>
    </row>
    <row r="416" spans="1:46" x14ac:dyDescent="0.25">
      <c r="A416" s="230">
        <f t="shared" si="70"/>
        <v>45252</v>
      </c>
      <c r="B416" s="489"/>
      <c r="C416" s="489"/>
      <c r="D416" s="489"/>
      <c r="E416" s="489"/>
      <c r="F416" s="489"/>
      <c r="G416" s="491"/>
      <c r="H416" s="491"/>
      <c r="I416" s="491"/>
      <c r="J416" s="493"/>
      <c r="K416" s="493"/>
      <c r="L416" s="493"/>
      <c r="M416" s="494"/>
      <c r="N416" s="209">
        <f t="shared" si="66"/>
        <v>0</v>
      </c>
      <c r="O416" s="489"/>
      <c r="P416" s="489"/>
      <c r="Q416" s="209">
        <f t="shared" si="67"/>
        <v>0</v>
      </c>
      <c r="R416" s="212"/>
      <c r="S416" s="212"/>
      <c r="T416" s="212"/>
      <c r="U416" s="213">
        <f t="shared" si="68"/>
        <v>45252</v>
      </c>
      <c r="V416" s="496"/>
      <c r="W416" s="497"/>
      <c r="X416" s="496"/>
      <c r="Y416" s="499"/>
      <c r="Z416" s="496"/>
      <c r="AA416" s="497"/>
      <c r="AB416" s="496"/>
      <c r="AC416" s="497"/>
      <c r="AD416" s="496"/>
      <c r="AE416" s="497"/>
      <c r="AF416" s="496"/>
      <c r="AG416" s="497"/>
      <c r="AH416" s="497"/>
      <c r="AI416" s="497"/>
      <c r="AJ416" s="496"/>
      <c r="AK416" s="497"/>
      <c r="AL416" s="496"/>
      <c r="AM416" s="497"/>
      <c r="AN416" s="51"/>
      <c r="AO416" s="497"/>
      <c r="AP416" s="496"/>
      <c r="AQ416" s="497"/>
      <c r="AR416" s="498"/>
      <c r="AS416" s="497"/>
      <c r="AT416" s="187">
        <f t="shared" si="69"/>
        <v>0</v>
      </c>
    </row>
    <row r="417" spans="1:46" x14ac:dyDescent="0.25">
      <c r="A417" s="230">
        <f t="shared" si="70"/>
        <v>45253</v>
      </c>
      <c r="B417" s="489"/>
      <c r="C417" s="489"/>
      <c r="D417" s="489"/>
      <c r="E417" s="489"/>
      <c r="F417" s="489"/>
      <c r="G417" s="491"/>
      <c r="H417" s="491"/>
      <c r="I417" s="491"/>
      <c r="J417" s="493"/>
      <c r="K417" s="493"/>
      <c r="L417" s="493"/>
      <c r="M417" s="494"/>
      <c r="N417" s="209">
        <f t="shared" si="66"/>
        <v>0</v>
      </c>
      <c r="O417" s="489"/>
      <c r="P417" s="489"/>
      <c r="Q417" s="209">
        <f t="shared" si="67"/>
        <v>0</v>
      </c>
      <c r="R417" s="212"/>
      <c r="S417" s="212"/>
      <c r="T417" s="212"/>
      <c r="U417" s="213">
        <f t="shared" si="68"/>
        <v>45253</v>
      </c>
      <c r="V417" s="496"/>
      <c r="W417" s="497"/>
      <c r="X417" s="496"/>
      <c r="Y417" s="499"/>
      <c r="Z417" s="496"/>
      <c r="AA417" s="497"/>
      <c r="AB417" s="496"/>
      <c r="AC417" s="497"/>
      <c r="AD417" s="496"/>
      <c r="AE417" s="497"/>
      <c r="AF417" s="496"/>
      <c r="AG417" s="497"/>
      <c r="AH417" s="497"/>
      <c r="AI417" s="497"/>
      <c r="AJ417" s="496"/>
      <c r="AK417" s="497"/>
      <c r="AL417" s="496"/>
      <c r="AM417" s="497"/>
      <c r="AN417" s="51"/>
      <c r="AO417" s="497"/>
      <c r="AP417" s="496"/>
      <c r="AQ417" s="497"/>
      <c r="AR417" s="498"/>
      <c r="AS417" s="497"/>
      <c r="AT417" s="187">
        <f t="shared" si="69"/>
        <v>0</v>
      </c>
    </row>
    <row r="418" spans="1:46" x14ac:dyDescent="0.25">
      <c r="A418" s="230">
        <f t="shared" si="70"/>
        <v>45254</v>
      </c>
      <c r="B418" s="489"/>
      <c r="C418" s="489"/>
      <c r="D418" s="489"/>
      <c r="E418" s="489"/>
      <c r="F418" s="489"/>
      <c r="G418" s="491"/>
      <c r="H418" s="491"/>
      <c r="I418" s="491"/>
      <c r="J418" s="493"/>
      <c r="K418" s="493"/>
      <c r="L418" s="493"/>
      <c r="M418" s="494"/>
      <c r="N418" s="209">
        <f t="shared" si="66"/>
        <v>0</v>
      </c>
      <c r="O418" s="489"/>
      <c r="P418" s="489"/>
      <c r="Q418" s="209">
        <f t="shared" si="67"/>
        <v>0</v>
      </c>
      <c r="R418" s="212"/>
      <c r="S418" s="212"/>
      <c r="T418" s="212"/>
      <c r="U418" s="213">
        <f t="shared" si="68"/>
        <v>45254</v>
      </c>
      <c r="V418" s="496"/>
      <c r="W418" s="497"/>
      <c r="X418" s="496"/>
      <c r="Y418" s="499"/>
      <c r="Z418" s="496"/>
      <c r="AA418" s="497"/>
      <c r="AB418" s="496"/>
      <c r="AC418" s="497"/>
      <c r="AD418" s="496"/>
      <c r="AE418" s="497"/>
      <c r="AF418" s="496"/>
      <c r="AG418" s="497"/>
      <c r="AH418" s="497"/>
      <c r="AI418" s="497"/>
      <c r="AJ418" s="496"/>
      <c r="AK418" s="497"/>
      <c r="AL418" s="496"/>
      <c r="AM418" s="497"/>
      <c r="AN418" s="51"/>
      <c r="AO418" s="497"/>
      <c r="AP418" s="496"/>
      <c r="AQ418" s="497"/>
      <c r="AR418" s="498"/>
      <c r="AS418" s="497"/>
      <c r="AT418" s="187">
        <f t="shared" si="69"/>
        <v>0</v>
      </c>
    </row>
    <row r="419" spans="1:46" x14ac:dyDescent="0.25">
      <c r="A419" s="230">
        <f t="shared" si="70"/>
        <v>45255</v>
      </c>
      <c r="B419" s="489"/>
      <c r="C419" s="489"/>
      <c r="D419" s="489"/>
      <c r="E419" s="489"/>
      <c r="F419" s="489"/>
      <c r="G419" s="491"/>
      <c r="H419" s="491"/>
      <c r="I419" s="491"/>
      <c r="J419" s="493"/>
      <c r="K419" s="493"/>
      <c r="L419" s="493"/>
      <c r="M419" s="494"/>
      <c r="N419" s="209">
        <f t="shared" si="66"/>
        <v>0</v>
      </c>
      <c r="O419" s="489"/>
      <c r="P419" s="489"/>
      <c r="Q419" s="209">
        <f t="shared" si="67"/>
        <v>0</v>
      </c>
      <c r="R419" s="212"/>
      <c r="S419" s="212"/>
      <c r="T419" s="212"/>
      <c r="U419" s="213">
        <f t="shared" si="68"/>
        <v>45255</v>
      </c>
      <c r="V419" s="496"/>
      <c r="W419" s="497"/>
      <c r="X419" s="496"/>
      <c r="Y419" s="499"/>
      <c r="Z419" s="496"/>
      <c r="AA419" s="497"/>
      <c r="AB419" s="496"/>
      <c r="AC419" s="497"/>
      <c r="AD419" s="496"/>
      <c r="AE419" s="497"/>
      <c r="AF419" s="496"/>
      <c r="AG419" s="497"/>
      <c r="AH419" s="497"/>
      <c r="AI419" s="497"/>
      <c r="AJ419" s="496"/>
      <c r="AK419" s="497"/>
      <c r="AL419" s="496"/>
      <c r="AM419" s="497"/>
      <c r="AN419" s="51"/>
      <c r="AO419" s="497"/>
      <c r="AP419" s="496"/>
      <c r="AQ419" s="497"/>
      <c r="AR419" s="498"/>
      <c r="AS419" s="497"/>
      <c r="AT419" s="187">
        <f t="shared" si="69"/>
        <v>0</v>
      </c>
    </row>
    <row r="420" spans="1:46" x14ac:dyDescent="0.25">
      <c r="A420" s="230">
        <f t="shared" si="70"/>
        <v>45256</v>
      </c>
      <c r="B420" s="489"/>
      <c r="C420" s="489"/>
      <c r="D420" s="489"/>
      <c r="E420" s="489"/>
      <c r="F420" s="489"/>
      <c r="G420" s="491"/>
      <c r="H420" s="491"/>
      <c r="I420" s="491"/>
      <c r="J420" s="493"/>
      <c r="K420" s="493"/>
      <c r="L420" s="493"/>
      <c r="M420" s="494"/>
      <c r="N420" s="209">
        <f t="shared" si="66"/>
        <v>0</v>
      </c>
      <c r="O420" s="489"/>
      <c r="P420" s="489"/>
      <c r="Q420" s="209">
        <f t="shared" si="67"/>
        <v>0</v>
      </c>
      <c r="R420" s="212"/>
      <c r="S420" s="212"/>
      <c r="T420" s="212"/>
      <c r="U420" s="213">
        <f t="shared" si="68"/>
        <v>45256</v>
      </c>
      <c r="V420" s="496"/>
      <c r="W420" s="497"/>
      <c r="X420" s="496"/>
      <c r="Y420" s="499"/>
      <c r="Z420" s="496"/>
      <c r="AA420" s="497"/>
      <c r="AB420" s="496"/>
      <c r="AC420" s="497"/>
      <c r="AD420" s="496"/>
      <c r="AE420" s="497"/>
      <c r="AF420" s="496"/>
      <c r="AG420" s="497"/>
      <c r="AH420" s="497"/>
      <c r="AI420" s="497"/>
      <c r="AJ420" s="496"/>
      <c r="AK420" s="497"/>
      <c r="AL420" s="496"/>
      <c r="AM420" s="497"/>
      <c r="AN420" s="51"/>
      <c r="AO420" s="514"/>
      <c r="AP420" s="496"/>
      <c r="AQ420" s="497"/>
      <c r="AR420" s="498"/>
      <c r="AS420" s="497"/>
      <c r="AT420" s="187">
        <f t="shared" si="69"/>
        <v>0</v>
      </c>
    </row>
    <row r="421" spans="1:46" x14ac:dyDescent="0.25">
      <c r="A421" s="230">
        <f t="shared" si="70"/>
        <v>45257</v>
      </c>
      <c r="B421" s="489"/>
      <c r="C421" s="489"/>
      <c r="D421" s="489"/>
      <c r="E421" s="489"/>
      <c r="F421" s="489"/>
      <c r="G421" s="491"/>
      <c r="H421" s="491"/>
      <c r="I421" s="491"/>
      <c r="J421" s="493"/>
      <c r="K421" s="493"/>
      <c r="L421" s="493"/>
      <c r="M421" s="494"/>
      <c r="N421" s="209">
        <f t="shared" si="66"/>
        <v>0</v>
      </c>
      <c r="O421" s="489"/>
      <c r="P421" s="489"/>
      <c r="Q421" s="209">
        <f t="shared" si="67"/>
        <v>0</v>
      </c>
      <c r="R421" s="212"/>
      <c r="S421" s="212"/>
      <c r="T421" s="212"/>
      <c r="U421" s="213">
        <f t="shared" si="68"/>
        <v>45257</v>
      </c>
      <c r="V421" s="496"/>
      <c r="W421" s="497"/>
      <c r="X421" s="496"/>
      <c r="Y421" s="499"/>
      <c r="Z421" s="496"/>
      <c r="AA421" s="497"/>
      <c r="AB421" s="496"/>
      <c r="AC421" s="497"/>
      <c r="AD421" s="496"/>
      <c r="AE421" s="497"/>
      <c r="AF421" s="498"/>
      <c r="AG421" s="497"/>
      <c r="AH421" s="497"/>
      <c r="AI421" s="497"/>
      <c r="AJ421" s="496"/>
      <c r="AK421" s="497"/>
      <c r="AL421" s="496"/>
      <c r="AM421" s="497"/>
      <c r="AN421" s="51"/>
      <c r="AO421" s="497"/>
      <c r="AP421" s="496"/>
      <c r="AQ421" s="497"/>
      <c r="AR421" s="498"/>
      <c r="AS421" s="497"/>
      <c r="AT421" s="187">
        <f t="shared" si="69"/>
        <v>0</v>
      </c>
    </row>
    <row r="422" spans="1:46" x14ac:dyDescent="0.25">
      <c r="A422" s="230">
        <f t="shared" si="70"/>
        <v>45258</v>
      </c>
      <c r="B422" s="489"/>
      <c r="C422" s="489"/>
      <c r="D422" s="489"/>
      <c r="E422" s="489"/>
      <c r="F422" s="489"/>
      <c r="G422" s="491"/>
      <c r="H422" s="491"/>
      <c r="I422" s="491"/>
      <c r="J422" s="493"/>
      <c r="K422" s="493"/>
      <c r="L422" s="493"/>
      <c r="M422" s="494"/>
      <c r="N422" s="209">
        <f t="shared" si="66"/>
        <v>0</v>
      </c>
      <c r="O422" s="489"/>
      <c r="P422" s="489"/>
      <c r="Q422" s="209">
        <f t="shared" si="67"/>
        <v>0</v>
      </c>
      <c r="R422" s="212"/>
      <c r="S422" s="212"/>
      <c r="T422" s="212"/>
      <c r="U422" s="213">
        <f t="shared" si="68"/>
        <v>45258</v>
      </c>
      <c r="V422" s="496"/>
      <c r="W422" s="497"/>
      <c r="X422" s="496"/>
      <c r="Y422" s="499"/>
      <c r="Z422" s="496"/>
      <c r="AA422" s="497"/>
      <c r="AB422" s="496"/>
      <c r="AC422" s="497"/>
      <c r="AD422" s="496"/>
      <c r="AE422" s="497"/>
      <c r="AF422" s="498"/>
      <c r="AG422" s="497"/>
      <c r="AH422" s="497"/>
      <c r="AI422" s="497"/>
      <c r="AJ422" s="496"/>
      <c r="AK422" s="497"/>
      <c r="AL422" s="496"/>
      <c r="AM422" s="497"/>
      <c r="AN422" s="51"/>
      <c r="AO422" s="497"/>
      <c r="AP422" s="496"/>
      <c r="AQ422" s="497"/>
      <c r="AR422" s="498"/>
      <c r="AS422" s="497"/>
      <c r="AT422" s="187">
        <f t="shared" si="69"/>
        <v>0</v>
      </c>
    </row>
    <row r="423" spans="1:46" x14ac:dyDescent="0.25">
      <c r="A423" s="230">
        <f t="shared" si="70"/>
        <v>45259</v>
      </c>
      <c r="B423" s="489"/>
      <c r="C423" s="489"/>
      <c r="D423" s="489"/>
      <c r="E423" s="489"/>
      <c r="F423" s="489"/>
      <c r="G423" s="491"/>
      <c r="H423" s="491"/>
      <c r="I423" s="491"/>
      <c r="J423" s="493"/>
      <c r="K423" s="493"/>
      <c r="L423" s="493"/>
      <c r="M423" s="494"/>
      <c r="N423" s="209">
        <f t="shared" si="66"/>
        <v>0</v>
      </c>
      <c r="O423" s="489"/>
      <c r="P423" s="489"/>
      <c r="Q423" s="209">
        <f t="shared" si="67"/>
        <v>0</v>
      </c>
      <c r="R423" s="212"/>
      <c r="S423" s="212"/>
      <c r="T423" s="212"/>
      <c r="U423" s="213">
        <f t="shared" si="68"/>
        <v>45259</v>
      </c>
      <c r="V423" s="496"/>
      <c r="W423" s="497"/>
      <c r="X423" s="496"/>
      <c r="Y423" s="499"/>
      <c r="Z423" s="496"/>
      <c r="AA423" s="497"/>
      <c r="AB423" s="496"/>
      <c r="AC423" s="497"/>
      <c r="AD423" s="496"/>
      <c r="AE423" s="497"/>
      <c r="AF423" s="498"/>
      <c r="AG423" s="497"/>
      <c r="AH423" s="497"/>
      <c r="AI423" s="497"/>
      <c r="AJ423" s="496"/>
      <c r="AK423" s="497"/>
      <c r="AL423" s="496"/>
      <c r="AM423" s="497"/>
      <c r="AN423" s="51"/>
      <c r="AO423" s="497"/>
      <c r="AP423" s="496"/>
      <c r="AQ423" s="497"/>
      <c r="AR423" s="498"/>
      <c r="AS423" s="497"/>
      <c r="AT423" s="187">
        <f t="shared" si="69"/>
        <v>0</v>
      </c>
    </row>
    <row r="424" spans="1:46" x14ac:dyDescent="0.25">
      <c r="A424" s="230">
        <f t="shared" si="70"/>
        <v>45260</v>
      </c>
      <c r="B424" s="489"/>
      <c r="C424" s="489"/>
      <c r="D424" s="489"/>
      <c r="E424" s="489"/>
      <c r="F424" s="489"/>
      <c r="G424" s="491"/>
      <c r="H424" s="491"/>
      <c r="I424" s="491"/>
      <c r="J424" s="493"/>
      <c r="K424" s="493"/>
      <c r="L424" s="493"/>
      <c r="M424" s="494"/>
      <c r="N424" s="209">
        <f t="shared" si="66"/>
        <v>0</v>
      </c>
      <c r="O424" s="489"/>
      <c r="P424" s="489"/>
      <c r="Q424" s="209">
        <f t="shared" si="67"/>
        <v>0</v>
      </c>
      <c r="R424" s="212"/>
      <c r="S424" s="212"/>
      <c r="T424" s="212"/>
      <c r="U424" s="213">
        <f t="shared" si="68"/>
        <v>45260</v>
      </c>
      <c r="V424" s="496"/>
      <c r="W424" s="497"/>
      <c r="X424" s="498"/>
      <c r="Y424" s="499"/>
      <c r="Z424" s="496"/>
      <c r="AA424" s="497"/>
      <c r="AB424" s="498"/>
      <c r="AC424" s="497"/>
      <c r="AD424" s="496"/>
      <c r="AE424" s="497"/>
      <c r="AF424" s="498"/>
      <c r="AG424" s="497"/>
      <c r="AH424" s="497"/>
      <c r="AI424" s="497"/>
      <c r="AJ424" s="496"/>
      <c r="AK424" s="497"/>
      <c r="AL424" s="498"/>
      <c r="AM424" s="497"/>
      <c r="AN424" s="51"/>
      <c r="AO424" s="497"/>
      <c r="AP424" s="498"/>
      <c r="AQ424" s="497"/>
      <c r="AR424" s="498"/>
      <c r="AS424" s="497"/>
      <c r="AT424" s="187">
        <f t="shared" si="69"/>
        <v>0</v>
      </c>
    </row>
    <row r="425" spans="1:46" x14ac:dyDescent="0.25">
      <c r="A425" s="230"/>
      <c r="B425" s="187"/>
      <c r="C425" s="187"/>
      <c r="D425" s="187"/>
      <c r="E425" s="187"/>
      <c r="F425" s="187"/>
      <c r="G425" s="267"/>
      <c r="H425" s="267"/>
      <c r="I425" s="267"/>
      <c r="J425" s="268"/>
      <c r="K425" s="268"/>
      <c r="L425" s="268"/>
      <c r="M425" s="269"/>
      <c r="N425" s="270"/>
      <c r="O425" s="187"/>
      <c r="P425" s="187"/>
      <c r="Q425" s="270"/>
      <c r="R425" s="187"/>
      <c r="S425" s="187"/>
      <c r="T425" s="187"/>
      <c r="U425" s="213"/>
      <c r="V425" s="496"/>
      <c r="W425" s="497"/>
      <c r="X425" s="496"/>
      <c r="Y425" s="499"/>
      <c r="Z425" s="496"/>
      <c r="AA425" s="497"/>
      <c r="AB425" s="496"/>
      <c r="AC425" s="497"/>
      <c r="AD425" s="496"/>
      <c r="AE425" s="497"/>
      <c r="AF425" s="496"/>
      <c r="AG425" s="497"/>
      <c r="AH425" s="497"/>
      <c r="AI425" s="497"/>
      <c r="AJ425" s="496"/>
      <c r="AK425" s="497"/>
      <c r="AL425" s="496"/>
      <c r="AM425" s="497"/>
      <c r="AN425" s="496"/>
      <c r="AO425" s="497"/>
      <c r="AP425" s="496"/>
      <c r="AQ425" s="497"/>
      <c r="AR425" s="498"/>
      <c r="AS425" s="497"/>
      <c r="AT425" s="187">
        <f t="shared" si="69"/>
        <v>0</v>
      </c>
    </row>
    <row r="426" spans="1:46" x14ac:dyDescent="0.25">
      <c r="B426" s="128">
        <f t="shared" ref="B426:R426" si="71">SUM(B395:B425)</f>
        <v>0</v>
      </c>
      <c r="C426" s="128">
        <f t="shared" si="71"/>
        <v>0</v>
      </c>
      <c r="D426" s="128">
        <f t="shared" si="71"/>
        <v>0</v>
      </c>
      <c r="E426" s="128">
        <f t="shared" si="71"/>
        <v>0</v>
      </c>
      <c r="F426" s="128">
        <f t="shared" si="71"/>
        <v>0</v>
      </c>
      <c r="G426" s="128">
        <f t="shared" si="71"/>
        <v>0</v>
      </c>
      <c r="H426" s="128">
        <f t="shared" si="71"/>
        <v>0</v>
      </c>
      <c r="I426" s="128">
        <f t="shared" si="71"/>
        <v>0</v>
      </c>
      <c r="J426" s="71">
        <f t="shared" si="71"/>
        <v>0</v>
      </c>
      <c r="K426" s="128">
        <f t="shared" si="71"/>
        <v>0</v>
      </c>
      <c r="L426" s="128">
        <f t="shared" si="71"/>
        <v>0</v>
      </c>
      <c r="M426" s="128">
        <f t="shared" si="71"/>
        <v>0</v>
      </c>
      <c r="N426" s="128">
        <f t="shared" si="71"/>
        <v>0</v>
      </c>
      <c r="O426" s="128">
        <f t="shared" si="71"/>
        <v>0</v>
      </c>
      <c r="P426" s="128">
        <f t="shared" si="71"/>
        <v>0</v>
      </c>
      <c r="Q426" s="128">
        <f t="shared" si="71"/>
        <v>0</v>
      </c>
      <c r="R426" s="128">
        <f t="shared" si="71"/>
        <v>0</v>
      </c>
      <c r="S426" s="128"/>
      <c r="T426" s="128">
        <f>SUM(T395:T425)</f>
        <v>0</v>
      </c>
      <c r="V426" s="141"/>
      <c r="W426" s="141">
        <f>SUM(W395:W425)</f>
        <v>0</v>
      </c>
      <c r="X426" s="141"/>
      <c r="Y426" s="236">
        <f>SUM(Y395:Y425)</f>
        <v>0</v>
      </c>
      <c r="Z426" s="141"/>
      <c r="AA426" s="141">
        <f>SUM(AA395:AA425)</f>
        <v>0</v>
      </c>
      <c r="AB426" s="141"/>
      <c r="AC426" s="141">
        <f>SUM(AC395:AC425)</f>
        <v>0</v>
      </c>
      <c r="AD426" s="141"/>
      <c r="AE426" s="141">
        <f>SUM(AE395:AE425)</f>
        <v>0</v>
      </c>
      <c r="AF426" s="141"/>
      <c r="AG426" s="141">
        <f>SUM(AG395:AG425)</f>
        <v>320.23</v>
      </c>
      <c r="AH426" s="141"/>
      <c r="AI426" s="141"/>
      <c r="AJ426" s="141"/>
      <c r="AK426" s="141">
        <f>SUM(AK395:AK425)</f>
        <v>1070.0899999999999</v>
      </c>
      <c r="AM426" s="141">
        <f>SUM(AM395:AM425)</f>
        <v>0</v>
      </c>
      <c r="AN426" s="141"/>
      <c r="AO426" s="141">
        <f>SUM(AO395:AO425)</f>
        <v>0</v>
      </c>
      <c r="AP426" s="141"/>
      <c r="AQ426" s="141">
        <f>SUM(AQ395:AQ425)</f>
        <v>415.06000000000006</v>
      </c>
      <c r="AR426" s="141"/>
      <c r="AS426" s="141">
        <f>SUM(AS395:AS425)</f>
        <v>0</v>
      </c>
      <c r="AT426" s="141">
        <f>SUM(AT395:AT425)</f>
        <v>1805.3799999999999</v>
      </c>
    </row>
    <row r="427" spans="1:46" x14ac:dyDescent="0.25">
      <c r="N427" s="130"/>
      <c r="Q427" s="130"/>
    </row>
    <row r="428" spans="1:46" x14ac:dyDescent="0.25">
      <c r="C428" s="131"/>
      <c r="F428" s="131"/>
      <c r="I428" s="132"/>
    </row>
    <row r="429" spans="1:46" x14ac:dyDescent="0.25">
      <c r="I429" s="132"/>
    </row>
    <row r="431" spans="1:46" ht="16.149999999999999" customHeight="1" thickBot="1" x14ac:dyDescent="0.3">
      <c r="A431" s="575" t="s">
        <v>66</v>
      </c>
      <c r="B431" s="563"/>
      <c r="C431" s="563"/>
      <c r="D431" s="563"/>
      <c r="E431" s="563"/>
      <c r="F431" s="563"/>
      <c r="G431" s="563"/>
      <c r="H431" s="563"/>
      <c r="I431" s="563"/>
      <c r="J431" s="564"/>
      <c r="K431" s="564"/>
      <c r="L431" s="564"/>
      <c r="M431" s="80"/>
      <c r="N431" s="79"/>
      <c r="O431" s="565"/>
      <c r="P431" s="560"/>
      <c r="Q431" s="560"/>
      <c r="R431" s="560"/>
      <c r="S431" s="560"/>
      <c r="T431" s="560"/>
      <c r="V431" s="559" t="str">
        <f>A431</f>
        <v>DECEMBRE</v>
      </c>
      <c r="W431" s="560"/>
      <c r="X431" s="560"/>
      <c r="Y431" s="560"/>
      <c r="Z431" s="560"/>
      <c r="AA431" s="560"/>
      <c r="AB431" s="560"/>
      <c r="AC431" s="559" t="str">
        <f>A431</f>
        <v>DECEMBRE</v>
      </c>
      <c r="AD431" s="560"/>
      <c r="AE431" s="560"/>
      <c r="AF431" s="560"/>
      <c r="AG431" s="560"/>
      <c r="AH431" s="560"/>
      <c r="AI431" s="560"/>
      <c r="AJ431" s="560"/>
      <c r="AK431" s="560"/>
      <c r="AL431" s="559" t="str">
        <f>A431</f>
        <v>DECEMBRE</v>
      </c>
      <c r="AM431" s="560"/>
      <c r="AN431" s="560"/>
      <c r="AO431" s="560"/>
      <c r="AP431" s="560"/>
      <c r="AQ431" s="560"/>
      <c r="AR431" s="560"/>
    </row>
    <row r="432" spans="1:46" ht="16.149999999999999" customHeight="1" thickBot="1" x14ac:dyDescent="0.3">
      <c r="A432" s="175"/>
      <c r="B432" s="81"/>
      <c r="C432" s="81"/>
      <c r="D432" s="81"/>
      <c r="E432" s="81"/>
      <c r="F432" s="81"/>
      <c r="G432" s="81"/>
      <c r="H432" s="81"/>
      <c r="I432" s="554"/>
      <c r="J432" s="554"/>
      <c r="K432" s="554"/>
      <c r="L432" s="554"/>
      <c r="M432" s="133"/>
      <c r="N432" s="134"/>
      <c r="O432" s="135"/>
      <c r="P432" s="134"/>
      <c r="Q432" s="134"/>
      <c r="R432" s="553" t="s">
        <v>2</v>
      </c>
      <c r="S432" s="554"/>
      <c r="T432" s="554"/>
      <c r="U432" s="227"/>
      <c r="V432" s="549" t="str">
        <f>V3</f>
        <v>Agedi</v>
      </c>
      <c r="W432" s="550"/>
      <c r="X432" s="549" t="str">
        <f>X3</f>
        <v>Saf</v>
      </c>
      <c r="Y432" s="550"/>
      <c r="Z432" s="549" t="str">
        <f>Z3</f>
        <v>Midi Libre</v>
      </c>
      <c r="AA432" s="550"/>
      <c r="AB432" s="549" t="str">
        <f>AB3</f>
        <v>Loto</v>
      </c>
      <c r="AC432" s="550"/>
      <c r="AD432" s="555" t="str">
        <f>AD3</f>
        <v>Altadis</v>
      </c>
      <c r="AE432" s="556"/>
      <c r="AF432" s="549" t="str">
        <f>AF3</f>
        <v>Crédit agricole</v>
      </c>
      <c r="AG432" s="550"/>
      <c r="AH432" s="574" t="s">
        <v>53</v>
      </c>
      <c r="AI432" s="570"/>
      <c r="AJ432" s="555" t="str">
        <f>AJ3</f>
        <v>charges locatives</v>
      </c>
      <c r="AK432" s="556"/>
      <c r="AL432" s="555" t="str">
        <f>AL3</f>
        <v>Poste TCN TF PVA</v>
      </c>
      <c r="AM432" s="556"/>
      <c r="AN432" s="549" t="str">
        <f>AN3</f>
        <v>GSA/NVX FR</v>
      </c>
      <c r="AO432" s="550"/>
      <c r="AP432" s="549" t="str">
        <f>AP3</f>
        <v>Charge</v>
      </c>
      <c r="AQ432" s="550"/>
      <c r="AR432" s="549" t="str">
        <f>AR3</f>
        <v>Divers</v>
      </c>
      <c r="AS432" s="550"/>
      <c r="AT432" s="83" t="s">
        <v>16</v>
      </c>
    </row>
    <row r="433" spans="1:46" ht="16.149999999999999" customHeight="1" thickBot="1" x14ac:dyDescent="0.3">
      <c r="A433" s="177"/>
      <c r="B433" s="85" t="s">
        <v>17</v>
      </c>
      <c r="C433" s="86" t="s">
        <v>18</v>
      </c>
      <c r="D433" s="86" t="s">
        <v>19</v>
      </c>
      <c r="E433" s="87" t="s">
        <v>20</v>
      </c>
      <c r="F433" s="87" t="s">
        <v>21</v>
      </c>
      <c r="G433" s="86" t="s">
        <v>22</v>
      </c>
      <c r="H433" s="86" t="s">
        <v>23</v>
      </c>
      <c r="I433" s="557" t="s">
        <v>24</v>
      </c>
      <c r="J433" s="558"/>
      <c r="K433" s="88" t="s">
        <v>25</v>
      </c>
      <c r="L433" s="88" t="s">
        <v>26</v>
      </c>
      <c r="M433" s="89" t="s">
        <v>27</v>
      </c>
      <c r="N433" s="90" t="s">
        <v>28</v>
      </c>
      <c r="O433" s="90" t="s">
        <v>29</v>
      </c>
      <c r="P433" s="90" t="s">
        <v>30</v>
      </c>
      <c r="Q433" s="91" t="s">
        <v>16</v>
      </c>
      <c r="R433" s="178" t="s">
        <v>1151</v>
      </c>
      <c r="S433" s="178" t="s">
        <v>1152</v>
      </c>
      <c r="T433" s="91" t="s">
        <v>33</v>
      </c>
      <c r="U433" s="237"/>
      <c r="V433" s="93" t="s">
        <v>34</v>
      </c>
      <c r="W433" s="94"/>
      <c r="X433" s="95" t="s">
        <v>34</v>
      </c>
      <c r="Y433" s="238"/>
      <c r="Z433" s="95" t="s">
        <v>34</v>
      </c>
      <c r="AA433" s="96"/>
      <c r="AB433" s="95" t="s">
        <v>34</v>
      </c>
      <c r="AC433" s="96"/>
      <c r="AD433" s="95" t="s">
        <v>34</v>
      </c>
      <c r="AE433" s="96"/>
      <c r="AF433" s="95" t="s">
        <v>34</v>
      </c>
      <c r="AG433" s="96"/>
      <c r="AH433" s="95"/>
      <c r="AI433" s="97"/>
      <c r="AJ433" s="95" t="s">
        <v>34</v>
      </c>
      <c r="AK433" s="96"/>
      <c r="AL433" s="98" t="s">
        <v>34</v>
      </c>
      <c r="AM433" s="94"/>
      <c r="AN433" s="95" t="s">
        <v>34</v>
      </c>
      <c r="AO433" s="94"/>
      <c r="AP433" s="95" t="s">
        <v>34</v>
      </c>
      <c r="AQ433" s="94"/>
      <c r="AR433" s="95" t="s">
        <v>34</v>
      </c>
      <c r="AS433" s="94"/>
      <c r="AT433" s="99"/>
    </row>
    <row r="434" spans="1:46" x14ac:dyDescent="0.25">
      <c r="A434" s="230">
        <f>A424+1</f>
        <v>45261</v>
      </c>
      <c r="B434" s="489"/>
      <c r="C434" s="489"/>
      <c r="D434" s="489"/>
      <c r="E434" s="489"/>
      <c r="F434" s="489"/>
      <c r="G434" s="491"/>
      <c r="H434" s="491"/>
      <c r="I434" s="491"/>
      <c r="J434" s="493"/>
      <c r="K434" s="493"/>
      <c r="L434" s="493"/>
      <c r="M434" s="494"/>
      <c r="N434" s="209">
        <f t="shared" ref="N434:N457" si="72">B434+C434+D434+F434+G434+H434+I434+K434-L434+M434+E434</f>
        <v>0</v>
      </c>
      <c r="O434" s="489"/>
      <c r="P434" s="489"/>
      <c r="Q434" s="209">
        <f t="shared" ref="Q434:Q457" si="73">N434+O434-P434</f>
        <v>0</v>
      </c>
      <c r="R434" s="276"/>
      <c r="S434" s="276"/>
      <c r="T434" s="276"/>
      <c r="U434" s="213">
        <f t="shared" ref="U434:U464" si="74">A434</f>
        <v>45261</v>
      </c>
      <c r="V434" s="496"/>
      <c r="W434" s="497"/>
      <c r="X434" s="498"/>
      <c r="Y434" s="499"/>
      <c r="Z434" s="498"/>
      <c r="AA434" s="497"/>
      <c r="AB434" s="498"/>
      <c r="AC434" s="497"/>
      <c r="AD434" s="498"/>
      <c r="AE434" s="497"/>
      <c r="AF434" s="498"/>
      <c r="AG434" s="497"/>
      <c r="AH434" s="497"/>
      <c r="AI434" s="497"/>
      <c r="AJ434" s="36" t="s">
        <v>1154</v>
      </c>
      <c r="AK434" s="500">
        <v>1070.0899999999999</v>
      </c>
      <c r="AL434" s="501"/>
      <c r="AM434" s="497"/>
      <c r="AN434" s="498"/>
      <c r="AO434" s="497"/>
      <c r="AP434" s="498"/>
      <c r="AQ434" s="497"/>
      <c r="AR434" s="498"/>
      <c r="AS434" s="497"/>
      <c r="AT434" s="187">
        <f t="shared" ref="AT434:AT457" si="75">W434+Y434+AA434+AC434+AE434+AG434+AK434+AM434+AO434+AQ434+AS434+AI434</f>
        <v>1070.0899999999999</v>
      </c>
    </row>
    <row r="435" spans="1:46" x14ac:dyDescent="0.25">
      <c r="A435" s="230">
        <f t="shared" ref="A435:A464" si="76">A434+1</f>
        <v>45262</v>
      </c>
      <c r="B435" s="489"/>
      <c r="C435" s="489"/>
      <c r="D435" s="489"/>
      <c r="E435" s="489"/>
      <c r="F435" s="489"/>
      <c r="G435" s="491"/>
      <c r="H435" s="491"/>
      <c r="I435" s="491"/>
      <c r="J435" s="493"/>
      <c r="K435" s="493"/>
      <c r="L435" s="493"/>
      <c r="M435" s="494"/>
      <c r="N435" s="209">
        <f t="shared" si="72"/>
        <v>0</v>
      </c>
      <c r="O435" s="489"/>
      <c r="P435" s="489"/>
      <c r="Q435" s="209">
        <f t="shared" si="73"/>
        <v>0</v>
      </c>
      <c r="R435" s="276"/>
      <c r="S435" s="276"/>
      <c r="T435" s="276"/>
      <c r="U435" s="213">
        <f t="shared" si="74"/>
        <v>45262</v>
      </c>
      <c r="V435" s="496"/>
      <c r="W435" s="497"/>
      <c r="X435" s="498"/>
      <c r="Y435" s="499"/>
      <c r="Z435" s="496"/>
      <c r="AA435" s="497"/>
      <c r="AB435" s="498"/>
      <c r="AC435" s="497"/>
      <c r="AD435" s="496"/>
      <c r="AE435" s="497"/>
      <c r="AF435" s="498"/>
      <c r="AG435" s="497"/>
      <c r="AH435" s="497"/>
      <c r="AI435" s="497"/>
      <c r="AJ435" s="496"/>
      <c r="AK435" s="497"/>
      <c r="AL435" s="498"/>
      <c r="AM435" s="497"/>
      <c r="AN435" s="496"/>
      <c r="AO435" s="497"/>
      <c r="AP435" s="496"/>
      <c r="AQ435" s="497"/>
      <c r="AR435" s="498"/>
      <c r="AS435" s="497"/>
      <c r="AT435" s="187">
        <f t="shared" si="75"/>
        <v>0</v>
      </c>
    </row>
    <row r="436" spans="1:46" x14ac:dyDescent="0.25">
      <c r="A436" s="230">
        <f t="shared" si="76"/>
        <v>45263</v>
      </c>
      <c r="B436" s="489"/>
      <c r="C436" s="489"/>
      <c r="D436" s="489"/>
      <c r="E436" s="489"/>
      <c r="F436" s="489"/>
      <c r="G436" s="491"/>
      <c r="H436" s="491"/>
      <c r="I436" s="491"/>
      <c r="J436" s="493"/>
      <c r="K436" s="493"/>
      <c r="L436" s="493"/>
      <c r="M436" s="494"/>
      <c r="N436" s="209">
        <f t="shared" si="72"/>
        <v>0</v>
      </c>
      <c r="O436" s="489"/>
      <c r="P436" s="489"/>
      <c r="Q436" s="209">
        <f t="shared" si="73"/>
        <v>0</v>
      </c>
      <c r="R436" s="276"/>
      <c r="S436" s="276"/>
      <c r="T436" s="276"/>
      <c r="U436" s="213">
        <f t="shared" si="74"/>
        <v>45263</v>
      </c>
      <c r="V436" s="496"/>
      <c r="W436" s="497"/>
      <c r="X436" s="498"/>
      <c r="Y436" s="499"/>
      <c r="Z436" s="496"/>
      <c r="AA436" s="497"/>
      <c r="AB436" s="498"/>
      <c r="AC436" s="497"/>
      <c r="AD436" s="496"/>
      <c r="AE436" s="497"/>
      <c r="AF436" s="498"/>
      <c r="AG436" s="497"/>
      <c r="AH436" s="497"/>
      <c r="AI436" s="497"/>
      <c r="AJ436" s="496"/>
      <c r="AK436" s="497"/>
      <c r="AL436" s="498"/>
      <c r="AM436" s="497"/>
      <c r="AN436" s="496"/>
      <c r="AO436" s="497"/>
      <c r="AP436" s="498"/>
      <c r="AQ436" s="497"/>
      <c r="AR436" s="498"/>
      <c r="AS436" s="497"/>
      <c r="AT436" s="187">
        <f t="shared" si="75"/>
        <v>0</v>
      </c>
    </row>
    <row r="437" spans="1:46" x14ac:dyDescent="0.25">
      <c r="A437" s="230">
        <f t="shared" si="76"/>
        <v>45264</v>
      </c>
      <c r="B437" s="489"/>
      <c r="C437" s="489"/>
      <c r="D437" s="489"/>
      <c r="E437" s="489"/>
      <c r="F437" s="489"/>
      <c r="G437" s="491"/>
      <c r="H437" s="491"/>
      <c r="I437" s="491"/>
      <c r="J437" s="493"/>
      <c r="K437" s="493"/>
      <c r="L437" s="493"/>
      <c r="M437" s="494"/>
      <c r="N437" s="209">
        <f t="shared" si="72"/>
        <v>0</v>
      </c>
      <c r="O437" s="489"/>
      <c r="P437" s="489"/>
      <c r="Q437" s="209">
        <f t="shared" si="73"/>
        <v>0</v>
      </c>
      <c r="R437" s="276"/>
      <c r="S437" s="276"/>
      <c r="T437" s="276"/>
      <c r="U437" s="213">
        <f t="shared" si="74"/>
        <v>45264</v>
      </c>
      <c r="V437" s="496"/>
      <c r="W437" s="497"/>
      <c r="X437" s="498"/>
      <c r="Y437" s="499"/>
      <c r="Z437" s="496"/>
      <c r="AA437" s="497"/>
      <c r="AB437" s="498"/>
      <c r="AC437" s="497"/>
      <c r="AD437" s="496"/>
      <c r="AE437" s="497"/>
      <c r="AF437" s="498"/>
      <c r="AG437" s="497"/>
      <c r="AH437" s="497"/>
      <c r="AI437" s="497"/>
      <c r="AJ437" s="496"/>
      <c r="AK437" s="497"/>
      <c r="AL437" s="498"/>
      <c r="AM437" s="497"/>
      <c r="AN437" s="496"/>
      <c r="AO437" s="497"/>
      <c r="AP437" s="498"/>
      <c r="AQ437" s="497"/>
      <c r="AR437" s="498"/>
      <c r="AS437" s="497"/>
      <c r="AT437" s="187">
        <f t="shared" si="75"/>
        <v>0</v>
      </c>
    </row>
    <row r="438" spans="1:46" x14ac:dyDescent="0.25">
      <c r="A438" s="230">
        <f t="shared" si="76"/>
        <v>45265</v>
      </c>
      <c r="B438" s="489"/>
      <c r="C438" s="489"/>
      <c r="D438" s="489"/>
      <c r="E438" s="489"/>
      <c r="F438" s="489"/>
      <c r="G438" s="491"/>
      <c r="H438" s="491"/>
      <c r="I438" s="491"/>
      <c r="J438" s="493"/>
      <c r="K438" s="493"/>
      <c r="L438" s="493"/>
      <c r="M438" s="494"/>
      <c r="N438" s="209">
        <f t="shared" si="72"/>
        <v>0</v>
      </c>
      <c r="O438" s="489"/>
      <c r="P438" s="489"/>
      <c r="Q438" s="209">
        <f t="shared" si="73"/>
        <v>0</v>
      </c>
      <c r="R438" s="276"/>
      <c r="S438" s="276"/>
      <c r="T438" s="276"/>
      <c r="U438" s="213">
        <f t="shared" si="74"/>
        <v>45265</v>
      </c>
      <c r="V438" s="496"/>
      <c r="W438" s="497"/>
      <c r="X438" s="498"/>
      <c r="Y438" s="499"/>
      <c r="Z438" s="496"/>
      <c r="AA438" s="497"/>
      <c r="AB438" s="496"/>
      <c r="AC438" s="497"/>
      <c r="AD438" s="496"/>
      <c r="AE438" s="497"/>
      <c r="AF438" s="496"/>
      <c r="AG438" s="497"/>
      <c r="AH438" s="497"/>
      <c r="AI438" s="497"/>
      <c r="AJ438" s="496"/>
      <c r="AK438" s="497"/>
      <c r="AL438" s="496"/>
      <c r="AM438" s="497"/>
      <c r="AN438" s="496"/>
      <c r="AO438" s="497"/>
      <c r="AP438" s="37" t="s">
        <v>1159</v>
      </c>
      <c r="AQ438" s="500">
        <v>172.33</v>
      </c>
      <c r="AR438" s="498"/>
      <c r="AS438" s="497"/>
      <c r="AT438" s="187">
        <f t="shared" si="75"/>
        <v>172.33</v>
      </c>
    </row>
    <row r="439" spans="1:46" x14ac:dyDescent="0.25">
      <c r="A439" s="230">
        <f t="shared" si="76"/>
        <v>45266</v>
      </c>
      <c r="B439" s="489"/>
      <c r="C439" s="489"/>
      <c r="D439" s="489"/>
      <c r="E439" s="489"/>
      <c r="F439" s="489"/>
      <c r="G439" s="491"/>
      <c r="H439" s="491"/>
      <c r="I439" s="491"/>
      <c r="J439" s="493"/>
      <c r="K439" s="493"/>
      <c r="L439" s="493"/>
      <c r="M439" s="494"/>
      <c r="N439" s="209">
        <f t="shared" si="72"/>
        <v>0</v>
      </c>
      <c r="O439" s="489"/>
      <c r="P439" s="489"/>
      <c r="Q439" s="209">
        <f t="shared" si="73"/>
        <v>0</v>
      </c>
      <c r="R439" s="276"/>
      <c r="S439" s="276"/>
      <c r="T439" s="276"/>
      <c r="U439" s="213">
        <f t="shared" si="74"/>
        <v>45266</v>
      </c>
      <c r="V439" s="496"/>
      <c r="W439" s="497"/>
      <c r="X439" s="496"/>
      <c r="Y439" s="499"/>
      <c r="Z439" s="496"/>
      <c r="AA439" s="497"/>
      <c r="AB439" s="496"/>
      <c r="AC439" s="497"/>
      <c r="AD439" s="496"/>
      <c r="AE439" s="497"/>
      <c r="AF439" s="496"/>
      <c r="AG439" s="497"/>
      <c r="AH439" s="497"/>
      <c r="AI439" s="497"/>
      <c r="AJ439" s="496"/>
      <c r="AK439" s="497"/>
      <c r="AL439" s="496"/>
      <c r="AM439" s="497"/>
      <c r="AN439" s="496"/>
      <c r="AO439" s="497"/>
      <c r="AP439" s="496"/>
      <c r="AQ439" s="500"/>
      <c r="AR439" s="498"/>
      <c r="AS439" s="497"/>
      <c r="AT439" s="187">
        <f t="shared" si="75"/>
        <v>0</v>
      </c>
    </row>
    <row r="440" spans="1:46" x14ac:dyDescent="0.25">
      <c r="A440" s="230">
        <f t="shared" si="76"/>
        <v>45267</v>
      </c>
      <c r="B440" s="489"/>
      <c r="C440" s="489"/>
      <c r="D440" s="489"/>
      <c r="E440" s="489"/>
      <c r="F440" s="489"/>
      <c r="G440" s="491"/>
      <c r="H440" s="491"/>
      <c r="I440" s="491"/>
      <c r="J440" s="493"/>
      <c r="K440" s="493"/>
      <c r="L440" s="493"/>
      <c r="M440" s="494"/>
      <c r="N440" s="209">
        <f t="shared" si="72"/>
        <v>0</v>
      </c>
      <c r="O440" s="489"/>
      <c r="P440" s="489"/>
      <c r="Q440" s="209">
        <f t="shared" si="73"/>
        <v>0</v>
      </c>
      <c r="R440" s="276"/>
      <c r="S440" s="276"/>
      <c r="T440" s="276"/>
      <c r="U440" s="213">
        <f t="shared" si="74"/>
        <v>45267</v>
      </c>
      <c r="V440" s="496"/>
      <c r="W440" s="497"/>
      <c r="X440" s="496"/>
      <c r="Y440" s="499"/>
      <c r="Z440" s="496"/>
      <c r="AA440" s="497"/>
      <c r="AB440" s="496"/>
      <c r="AC440" s="497"/>
      <c r="AD440" s="496"/>
      <c r="AE440" s="497"/>
      <c r="AF440" s="496"/>
      <c r="AG440" s="497"/>
      <c r="AH440" s="497"/>
      <c r="AI440" s="497"/>
      <c r="AJ440" s="496"/>
      <c r="AK440" s="497"/>
      <c r="AL440" s="496"/>
      <c r="AM440" s="497"/>
      <c r="AN440" s="496"/>
      <c r="AO440" s="497"/>
      <c r="AP440" s="496"/>
      <c r="AQ440" s="497"/>
      <c r="AR440" s="498"/>
      <c r="AS440" s="497"/>
      <c r="AT440" s="187">
        <f t="shared" si="75"/>
        <v>0</v>
      </c>
    </row>
    <row r="441" spans="1:46" x14ac:dyDescent="0.25">
      <c r="A441" s="230">
        <f t="shared" si="76"/>
        <v>45268</v>
      </c>
      <c r="B441" s="489"/>
      <c r="C441" s="489"/>
      <c r="D441" s="489"/>
      <c r="E441" s="489"/>
      <c r="F441" s="489"/>
      <c r="G441" s="491"/>
      <c r="H441" s="491"/>
      <c r="I441" s="491"/>
      <c r="J441" s="493"/>
      <c r="K441" s="493"/>
      <c r="L441" s="493"/>
      <c r="M441" s="494"/>
      <c r="N441" s="209">
        <f t="shared" si="72"/>
        <v>0</v>
      </c>
      <c r="O441" s="489"/>
      <c r="P441" s="489"/>
      <c r="Q441" s="209">
        <f t="shared" si="73"/>
        <v>0</v>
      </c>
      <c r="R441" s="276"/>
      <c r="S441" s="276"/>
      <c r="T441" s="276"/>
      <c r="U441" s="213">
        <f t="shared" si="74"/>
        <v>45268</v>
      </c>
      <c r="V441" s="496"/>
      <c r="W441" s="497"/>
      <c r="X441" s="496"/>
      <c r="Y441" s="499"/>
      <c r="Z441" s="496"/>
      <c r="AA441" s="497"/>
      <c r="AB441" s="496"/>
      <c r="AC441" s="497"/>
      <c r="AD441" s="496"/>
      <c r="AE441" s="497"/>
      <c r="AF441" s="496"/>
      <c r="AG441" s="497"/>
      <c r="AH441" s="497"/>
      <c r="AI441" s="497"/>
      <c r="AJ441" s="496"/>
      <c r="AK441" s="497"/>
      <c r="AL441" s="496"/>
      <c r="AM441" s="497"/>
      <c r="AN441" s="496"/>
      <c r="AO441" s="497"/>
      <c r="AP441" s="496"/>
      <c r="AQ441" s="497"/>
      <c r="AR441" s="498"/>
      <c r="AS441" s="497"/>
      <c r="AT441" s="187">
        <f t="shared" si="75"/>
        <v>0</v>
      </c>
    </row>
    <row r="442" spans="1:46" x14ac:dyDescent="0.25">
      <c r="A442" s="230">
        <f t="shared" si="76"/>
        <v>45269</v>
      </c>
      <c r="B442" s="489"/>
      <c r="C442" s="489"/>
      <c r="D442" s="489"/>
      <c r="E442" s="489"/>
      <c r="F442" s="489"/>
      <c r="G442" s="491"/>
      <c r="H442" s="491"/>
      <c r="I442" s="491"/>
      <c r="J442" s="493"/>
      <c r="K442" s="493"/>
      <c r="L442" s="493"/>
      <c r="M442" s="494"/>
      <c r="N442" s="209">
        <f t="shared" si="72"/>
        <v>0</v>
      </c>
      <c r="O442" s="489"/>
      <c r="P442" s="489"/>
      <c r="Q442" s="209">
        <f t="shared" si="73"/>
        <v>0</v>
      </c>
      <c r="R442" s="276"/>
      <c r="S442" s="276"/>
      <c r="T442" s="276"/>
      <c r="U442" s="213">
        <f t="shared" si="74"/>
        <v>45269</v>
      </c>
      <c r="V442" s="496"/>
      <c r="W442" s="497"/>
      <c r="X442" s="496"/>
      <c r="Y442" s="499"/>
      <c r="Z442" s="496"/>
      <c r="AA442" s="497"/>
      <c r="AB442" s="496"/>
      <c r="AC442" s="497"/>
      <c r="AD442" s="496"/>
      <c r="AE442" s="497"/>
      <c r="AF442" s="496"/>
      <c r="AG442" s="497"/>
      <c r="AH442" s="497"/>
      <c r="AI442" s="497"/>
      <c r="AJ442" s="496"/>
      <c r="AK442" s="497"/>
      <c r="AL442" s="496"/>
      <c r="AM442" s="497"/>
      <c r="AN442" s="496"/>
      <c r="AO442" s="497"/>
      <c r="AP442" s="496"/>
      <c r="AQ442" s="497"/>
      <c r="AR442" s="498"/>
      <c r="AS442" s="497"/>
      <c r="AT442" s="187">
        <f t="shared" si="75"/>
        <v>0</v>
      </c>
    </row>
    <row r="443" spans="1:46" x14ac:dyDescent="0.25">
      <c r="A443" s="230">
        <f t="shared" si="76"/>
        <v>45270</v>
      </c>
      <c r="B443" s="489"/>
      <c r="C443" s="489"/>
      <c r="D443" s="489"/>
      <c r="E443" s="489"/>
      <c r="F443" s="489"/>
      <c r="G443" s="491"/>
      <c r="H443" s="491"/>
      <c r="I443" s="491"/>
      <c r="J443" s="493"/>
      <c r="K443" s="493"/>
      <c r="L443" s="493"/>
      <c r="M443" s="494"/>
      <c r="N443" s="209">
        <f t="shared" si="72"/>
        <v>0</v>
      </c>
      <c r="O443" s="489"/>
      <c r="P443" s="489"/>
      <c r="Q443" s="209">
        <f t="shared" si="73"/>
        <v>0</v>
      </c>
      <c r="R443" s="276"/>
      <c r="S443" s="276"/>
      <c r="T443" s="276"/>
      <c r="U443" s="213">
        <f t="shared" si="74"/>
        <v>45270</v>
      </c>
      <c r="V443" s="496"/>
      <c r="W443" s="497"/>
      <c r="X443" s="496"/>
      <c r="Y443" s="499"/>
      <c r="Z443" s="496"/>
      <c r="AA443" s="497"/>
      <c r="AB443" s="496"/>
      <c r="AC443" s="497"/>
      <c r="AD443" s="496"/>
      <c r="AE443" s="497"/>
      <c r="AF443" s="496"/>
      <c r="AG443" s="497"/>
      <c r="AH443" s="497"/>
      <c r="AI443" s="497"/>
      <c r="AJ443" s="496"/>
      <c r="AK443" s="497"/>
      <c r="AL443" s="496"/>
      <c r="AM443" s="497"/>
      <c r="AN443" s="496"/>
      <c r="AO443" s="497"/>
      <c r="AP443" s="37" t="s">
        <v>388</v>
      </c>
      <c r="AQ443" s="497">
        <v>150</v>
      </c>
      <c r="AR443" s="498"/>
      <c r="AS443" s="497"/>
      <c r="AT443" s="187">
        <f t="shared" si="75"/>
        <v>150</v>
      </c>
    </row>
    <row r="444" spans="1:46" x14ac:dyDescent="0.25">
      <c r="A444" s="230">
        <f t="shared" si="76"/>
        <v>45271</v>
      </c>
      <c r="B444" s="489"/>
      <c r="C444" s="489"/>
      <c r="D444" s="489"/>
      <c r="E444" s="489"/>
      <c r="F444" s="489"/>
      <c r="G444" s="491"/>
      <c r="H444" s="491"/>
      <c r="I444" s="491"/>
      <c r="J444" s="493"/>
      <c r="K444" s="493"/>
      <c r="L444" s="493"/>
      <c r="M444" s="494"/>
      <c r="N444" s="209">
        <f t="shared" si="72"/>
        <v>0</v>
      </c>
      <c r="O444" s="489"/>
      <c r="P444" s="489"/>
      <c r="Q444" s="209">
        <f t="shared" si="73"/>
        <v>0</v>
      </c>
      <c r="R444" s="276"/>
      <c r="S444" s="276"/>
      <c r="T444" s="276"/>
      <c r="U444" s="213">
        <f t="shared" si="74"/>
        <v>45271</v>
      </c>
      <c r="V444" s="496"/>
      <c r="W444" s="497"/>
      <c r="X444" s="496"/>
      <c r="Y444" s="499"/>
      <c r="Z444" s="496"/>
      <c r="AA444" s="497"/>
      <c r="AB444" s="496"/>
      <c r="AC444" s="497"/>
      <c r="AD444" s="496"/>
      <c r="AE444" s="497"/>
      <c r="AF444" s="403" t="s">
        <v>769</v>
      </c>
      <c r="AG444" s="467">
        <v>320.23</v>
      </c>
      <c r="AH444" s="497"/>
      <c r="AI444" s="497"/>
      <c r="AJ444" s="496"/>
      <c r="AK444" s="497"/>
      <c r="AL444" s="496"/>
      <c r="AM444" s="497"/>
      <c r="AN444" s="496"/>
      <c r="AO444" s="497"/>
      <c r="AP444" s="496"/>
      <c r="AQ444" s="497"/>
      <c r="AR444" s="498"/>
      <c r="AS444" s="497"/>
      <c r="AT444" s="187">
        <f t="shared" si="75"/>
        <v>320.23</v>
      </c>
    </row>
    <row r="445" spans="1:46" x14ac:dyDescent="0.25">
      <c r="A445" s="230">
        <f t="shared" si="76"/>
        <v>45272</v>
      </c>
      <c r="B445" s="489"/>
      <c r="C445" s="489"/>
      <c r="D445" s="489"/>
      <c r="E445" s="489"/>
      <c r="F445" s="489"/>
      <c r="G445" s="491"/>
      <c r="H445" s="491"/>
      <c r="I445" s="491"/>
      <c r="J445" s="493"/>
      <c r="K445" s="493"/>
      <c r="L445" s="493"/>
      <c r="M445" s="494"/>
      <c r="N445" s="209">
        <f t="shared" si="72"/>
        <v>0</v>
      </c>
      <c r="O445" s="489"/>
      <c r="P445" s="489"/>
      <c r="Q445" s="209">
        <f t="shared" si="73"/>
        <v>0</v>
      </c>
      <c r="R445" s="276"/>
      <c r="S445" s="276"/>
      <c r="T445" s="276"/>
      <c r="U445" s="213">
        <f t="shared" si="74"/>
        <v>45272</v>
      </c>
      <c r="V445" s="496"/>
      <c r="W445" s="497"/>
      <c r="X445" s="496"/>
      <c r="Y445" s="499"/>
      <c r="Z445" s="496"/>
      <c r="AA445" s="497"/>
      <c r="AB445" s="496"/>
      <c r="AC445" s="497"/>
      <c r="AD445" s="496"/>
      <c r="AE445" s="497"/>
      <c r="AF445" s="496"/>
      <c r="AG445" s="497"/>
      <c r="AH445" s="497"/>
      <c r="AI445" s="497"/>
      <c r="AJ445" s="496"/>
      <c r="AK445" s="497"/>
      <c r="AL445" s="496"/>
      <c r="AM445" s="497"/>
      <c r="AN445" s="496"/>
      <c r="AO445" s="497"/>
      <c r="AP445" s="496"/>
      <c r="AQ445" s="497"/>
      <c r="AR445" s="498"/>
      <c r="AS445" s="497"/>
      <c r="AT445" s="187">
        <f t="shared" si="75"/>
        <v>0</v>
      </c>
    </row>
    <row r="446" spans="1:46" x14ac:dyDescent="0.25">
      <c r="A446" s="230">
        <f t="shared" si="76"/>
        <v>45273</v>
      </c>
      <c r="B446" s="489"/>
      <c r="C446" s="489"/>
      <c r="D446" s="489"/>
      <c r="E446" s="489"/>
      <c r="F446" s="489"/>
      <c r="G446" s="491"/>
      <c r="H446" s="491"/>
      <c r="I446" s="491"/>
      <c r="J446" s="493"/>
      <c r="K446" s="493"/>
      <c r="L446" s="493"/>
      <c r="M446" s="494"/>
      <c r="N446" s="209">
        <f t="shared" si="72"/>
        <v>0</v>
      </c>
      <c r="O446" s="489"/>
      <c r="P446" s="489"/>
      <c r="Q446" s="209">
        <f t="shared" si="73"/>
        <v>0</v>
      </c>
      <c r="R446" s="276"/>
      <c r="S446" s="276"/>
      <c r="T446" s="276"/>
      <c r="U446" s="213">
        <f t="shared" si="74"/>
        <v>45273</v>
      </c>
      <c r="V446" s="496"/>
      <c r="W446" s="497"/>
      <c r="X446" s="496"/>
      <c r="Y446" s="499"/>
      <c r="Z446" s="496"/>
      <c r="AA446" s="497"/>
      <c r="AB446" s="496"/>
      <c r="AC446" s="497"/>
      <c r="AD446" s="496"/>
      <c r="AE446" s="497"/>
      <c r="AF446" s="496"/>
      <c r="AG446" s="497"/>
      <c r="AH446" s="497"/>
      <c r="AI446" s="497"/>
      <c r="AJ446" s="496"/>
      <c r="AK446" s="497"/>
      <c r="AL446" s="496"/>
      <c r="AM446" s="497"/>
      <c r="AN446" s="496"/>
      <c r="AO446" s="497"/>
      <c r="AP446" s="496"/>
      <c r="AQ446" s="497"/>
      <c r="AR446" s="498"/>
      <c r="AS446" s="497"/>
      <c r="AT446" s="187">
        <f t="shared" si="75"/>
        <v>0</v>
      </c>
    </row>
    <row r="447" spans="1:46" x14ac:dyDescent="0.25">
      <c r="A447" s="230">
        <f t="shared" si="76"/>
        <v>45274</v>
      </c>
      <c r="B447" s="489"/>
      <c r="C447" s="489"/>
      <c r="D447" s="489"/>
      <c r="E447" s="489"/>
      <c r="F447" s="489"/>
      <c r="G447" s="491"/>
      <c r="H447" s="491"/>
      <c r="I447" s="491"/>
      <c r="J447" s="493"/>
      <c r="K447" s="493"/>
      <c r="L447" s="493"/>
      <c r="M447" s="494"/>
      <c r="N447" s="209">
        <f t="shared" si="72"/>
        <v>0</v>
      </c>
      <c r="O447" s="489"/>
      <c r="P447" s="489"/>
      <c r="Q447" s="209">
        <f t="shared" si="73"/>
        <v>0</v>
      </c>
      <c r="R447" s="276"/>
      <c r="S447" s="276"/>
      <c r="T447" s="276"/>
      <c r="U447" s="213">
        <f t="shared" si="74"/>
        <v>45274</v>
      </c>
      <c r="V447" s="496"/>
      <c r="W447" s="497"/>
      <c r="X447" s="496"/>
      <c r="Y447" s="499"/>
      <c r="Z447" s="496"/>
      <c r="AA447" s="497"/>
      <c r="AB447" s="496"/>
      <c r="AC447" s="497"/>
      <c r="AD447" s="496"/>
      <c r="AE447" s="497"/>
      <c r="AF447" s="496"/>
      <c r="AG447" s="497"/>
      <c r="AH447" s="497"/>
      <c r="AI447" s="497"/>
      <c r="AJ447" s="496"/>
      <c r="AK447" s="497"/>
      <c r="AL447" s="496"/>
      <c r="AM447" s="497"/>
      <c r="AN447" s="496"/>
      <c r="AO447" s="497"/>
      <c r="AP447" s="37" t="s">
        <v>1178</v>
      </c>
      <c r="AQ447" s="500">
        <v>92.73</v>
      </c>
      <c r="AR447" s="498"/>
      <c r="AS447" s="497"/>
      <c r="AT447" s="187">
        <f t="shared" si="75"/>
        <v>92.73</v>
      </c>
    </row>
    <row r="448" spans="1:46" x14ac:dyDescent="0.25">
      <c r="A448" s="230">
        <f t="shared" si="76"/>
        <v>45275</v>
      </c>
      <c r="B448" s="489"/>
      <c r="C448" s="489"/>
      <c r="D448" s="489"/>
      <c r="E448" s="489"/>
      <c r="F448" s="489"/>
      <c r="G448" s="491"/>
      <c r="H448" s="491"/>
      <c r="I448" s="491"/>
      <c r="J448" s="493"/>
      <c r="K448" s="493"/>
      <c r="L448" s="493"/>
      <c r="M448" s="494"/>
      <c r="N448" s="209">
        <f t="shared" si="72"/>
        <v>0</v>
      </c>
      <c r="O448" s="489"/>
      <c r="P448" s="489"/>
      <c r="Q448" s="209">
        <f t="shared" si="73"/>
        <v>0</v>
      </c>
      <c r="R448" s="276"/>
      <c r="S448" s="276"/>
      <c r="T448" s="276"/>
      <c r="U448" s="213">
        <f t="shared" si="74"/>
        <v>45275</v>
      </c>
      <c r="V448" s="496"/>
      <c r="W448" s="497"/>
      <c r="X448" s="496"/>
      <c r="Y448" s="499"/>
      <c r="Z448" s="496"/>
      <c r="AA448" s="497"/>
      <c r="AB448" s="496"/>
      <c r="AC448" s="497"/>
      <c r="AD448" s="496"/>
      <c r="AE448" s="497"/>
      <c r="AF448" s="496"/>
      <c r="AG448" s="497"/>
      <c r="AH448" s="497"/>
      <c r="AI448" s="497"/>
      <c r="AJ448" s="496"/>
      <c r="AK448" s="497"/>
      <c r="AL448" s="496"/>
      <c r="AM448" s="497"/>
      <c r="AN448" s="496"/>
      <c r="AO448" s="497"/>
      <c r="AP448" s="496"/>
      <c r="AQ448" s="497"/>
      <c r="AR448" s="498"/>
      <c r="AS448" s="497"/>
      <c r="AT448" s="187">
        <f t="shared" si="75"/>
        <v>0</v>
      </c>
    </row>
    <row r="449" spans="1:46" x14ac:dyDescent="0.25">
      <c r="A449" s="230">
        <f t="shared" si="76"/>
        <v>45276</v>
      </c>
      <c r="B449" s="489"/>
      <c r="C449" s="489"/>
      <c r="D449" s="489"/>
      <c r="E449" s="489"/>
      <c r="F449" s="489"/>
      <c r="G449" s="491"/>
      <c r="H449" s="491"/>
      <c r="I449" s="491"/>
      <c r="J449" s="493"/>
      <c r="K449" s="493"/>
      <c r="L449" s="493"/>
      <c r="M449" s="494"/>
      <c r="N449" s="209">
        <f t="shared" si="72"/>
        <v>0</v>
      </c>
      <c r="O449" s="489"/>
      <c r="P449" s="489"/>
      <c r="Q449" s="209">
        <f t="shared" si="73"/>
        <v>0</v>
      </c>
      <c r="R449" s="276"/>
      <c r="S449" s="276"/>
      <c r="T449" s="276"/>
      <c r="U449" s="213">
        <f t="shared" si="74"/>
        <v>45276</v>
      </c>
      <c r="V449" s="496"/>
      <c r="W449" s="497"/>
      <c r="X449" s="496"/>
      <c r="Y449" s="499"/>
      <c r="Z449" s="496"/>
      <c r="AA449" s="497"/>
      <c r="AB449" s="496"/>
      <c r="AC449" s="497"/>
      <c r="AD449" s="496"/>
      <c r="AE449" s="497"/>
      <c r="AF449" s="496"/>
      <c r="AG449" s="497"/>
      <c r="AH449" s="497"/>
      <c r="AI449" s="497"/>
      <c r="AJ449" s="496"/>
      <c r="AK449" s="497"/>
      <c r="AL449" s="496"/>
      <c r="AM449" s="497"/>
      <c r="AN449" s="496"/>
      <c r="AO449" s="497"/>
      <c r="AP449" s="496"/>
      <c r="AQ449" s="497"/>
      <c r="AR449" s="498"/>
      <c r="AS449" s="497"/>
      <c r="AT449" s="187">
        <f t="shared" si="75"/>
        <v>0</v>
      </c>
    </row>
    <row r="450" spans="1:46" x14ac:dyDescent="0.25">
      <c r="A450" s="230">
        <f t="shared" si="76"/>
        <v>45277</v>
      </c>
      <c r="B450" s="489"/>
      <c r="C450" s="489"/>
      <c r="D450" s="489"/>
      <c r="E450" s="489"/>
      <c r="F450" s="489"/>
      <c r="G450" s="491"/>
      <c r="H450" s="491"/>
      <c r="I450" s="491"/>
      <c r="J450" s="493"/>
      <c r="K450" s="493"/>
      <c r="L450" s="493"/>
      <c r="M450" s="494"/>
      <c r="N450" s="209">
        <f t="shared" si="72"/>
        <v>0</v>
      </c>
      <c r="O450" s="489"/>
      <c r="P450" s="489"/>
      <c r="Q450" s="209">
        <f t="shared" si="73"/>
        <v>0</v>
      </c>
      <c r="R450" s="276"/>
      <c r="S450" s="276"/>
      <c r="T450" s="276"/>
      <c r="U450" s="213">
        <f t="shared" si="74"/>
        <v>45277</v>
      </c>
      <c r="V450" s="496"/>
      <c r="W450" s="497"/>
      <c r="X450" s="496"/>
      <c r="Y450" s="499"/>
      <c r="Z450" s="496"/>
      <c r="AA450" s="497"/>
      <c r="AB450" s="496"/>
      <c r="AC450" s="497"/>
      <c r="AD450" s="496"/>
      <c r="AE450" s="497"/>
      <c r="AF450" s="496"/>
      <c r="AG450" s="497"/>
      <c r="AH450" s="497"/>
      <c r="AI450" s="497"/>
      <c r="AJ450" s="496"/>
      <c r="AK450" s="497"/>
      <c r="AL450" s="496"/>
      <c r="AM450" s="497"/>
      <c r="AN450" s="496"/>
      <c r="AO450" s="497"/>
      <c r="AP450" s="496"/>
      <c r="AQ450" s="497"/>
      <c r="AR450" s="498"/>
      <c r="AS450" s="497"/>
      <c r="AT450" s="187">
        <f t="shared" si="75"/>
        <v>0</v>
      </c>
    </row>
    <row r="451" spans="1:46" x14ac:dyDescent="0.25">
      <c r="A451" s="230">
        <f t="shared" si="76"/>
        <v>45278</v>
      </c>
      <c r="B451" s="489"/>
      <c r="C451" s="489"/>
      <c r="D451" s="489"/>
      <c r="E451" s="489"/>
      <c r="F451" s="489"/>
      <c r="G451" s="491"/>
      <c r="H451" s="491"/>
      <c r="I451" s="491"/>
      <c r="J451" s="493"/>
      <c r="K451" s="493"/>
      <c r="L451" s="493"/>
      <c r="M451" s="494"/>
      <c r="N451" s="209">
        <f t="shared" si="72"/>
        <v>0</v>
      </c>
      <c r="O451" s="489"/>
      <c r="P451" s="489"/>
      <c r="Q451" s="209">
        <f t="shared" si="73"/>
        <v>0</v>
      </c>
      <c r="R451" s="276"/>
      <c r="S451" s="276"/>
      <c r="T451" s="276"/>
      <c r="U451" s="213">
        <f t="shared" si="74"/>
        <v>45278</v>
      </c>
      <c r="V451" s="496"/>
      <c r="W451" s="497"/>
      <c r="X451" s="496"/>
      <c r="Y451" s="499"/>
      <c r="Z451" s="496"/>
      <c r="AA451" s="497"/>
      <c r="AB451" s="496"/>
      <c r="AC451" s="497"/>
      <c r="AD451" s="496"/>
      <c r="AE451" s="497"/>
      <c r="AF451" s="496"/>
      <c r="AG451" s="497"/>
      <c r="AH451" s="497"/>
      <c r="AI451" s="497"/>
      <c r="AJ451" s="496"/>
      <c r="AK451" s="497"/>
      <c r="AL451" s="496"/>
      <c r="AM451" s="497"/>
      <c r="AN451" s="496"/>
      <c r="AO451" s="497"/>
      <c r="AP451" s="496"/>
      <c r="AQ451" s="497"/>
      <c r="AR451" s="498"/>
      <c r="AS451" s="497"/>
      <c r="AT451" s="187">
        <f t="shared" si="75"/>
        <v>0</v>
      </c>
    </row>
    <row r="452" spans="1:46" x14ac:dyDescent="0.25">
      <c r="A452" s="230">
        <f t="shared" si="76"/>
        <v>45279</v>
      </c>
      <c r="B452" s="489"/>
      <c r="C452" s="489"/>
      <c r="D452" s="489"/>
      <c r="E452" s="489"/>
      <c r="F452" s="489"/>
      <c r="G452" s="491"/>
      <c r="H452" s="491"/>
      <c r="I452" s="491"/>
      <c r="J452" s="493"/>
      <c r="K452" s="493"/>
      <c r="L452" s="493"/>
      <c r="M452" s="494"/>
      <c r="N452" s="209">
        <f t="shared" si="72"/>
        <v>0</v>
      </c>
      <c r="O452" s="489"/>
      <c r="P452" s="489"/>
      <c r="Q452" s="209">
        <f t="shared" si="73"/>
        <v>0</v>
      </c>
      <c r="R452" s="276"/>
      <c r="S452" s="276"/>
      <c r="T452" s="276"/>
      <c r="U452" s="213">
        <f t="shared" si="74"/>
        <v>45279</v>
      </c>
      <c r="V452" s="496"/>
      <c r="W452" s="497"/>
      <c r="X452" s="496"/>
      <c r="Y452" s="499"/>
      <c r="Z452" s="496"/>
      <c r="AA452" s="497"/>
      <c r="AB452" s="496"/>
      <c r="AC452" s="497"/>
      <c r="AD452" s="496"/>
      <c r="AE452" s="497"/>
      <c r="AF452" s="496"/>
      <c r="AG452" s="497"/>
      <c r="AH452" s="497"/>
      <c r="AI452" s="497"/>
      <c r="AJ452" s="496"/>
      <c r="AK452" s="497"/>
      <c r="AL452" s="496"/>
      <c r="AM452" s="497"/>
      <c r="AN452" s="496"/>
      <c r="AO452" s="497"/>
      <c r="AP452" s="496"/>
      <c r="AQ452" s="497"/>
      <c r="AR452" s="498"/>
      <c r="AS452" s="497"/>
      <c r="AT452" s="187">
        <f t="shared" si="75"/>
        <v>0</v>
      </c>
    </row>
    <row r="453" spans="1:46" x14ac:dyDescent="0.25">
      <c r="A453" s="230">
        <f t="shared" si="76"/>
        <v>45280</v>
      </c>
      <c r="B453" s="489"/>
      <c r="C453" s="489"/>
      <c r="D453" s="489"/>
      <c r="E453" s="489"/>
      <c r="F453" s="489"/>
      <c r="G453" s="491"/>
      <c r="H453" s="491"/>
      <c r="I453" s="491"/>
      <c r="J453" s="493"/>
      <c r="K453" s="493"/>
      <c r="L453" s="493"/>
      <c r="M453" s="494"/>
      <c r="N453" s="209">
        <f t="shared" si="72"/>
        <v>0</v>
      </c>
      <c r="O453" s="489"/>
      <c r="P453" s="489"/>
      <c r="Q453" s="209">
        <f t="shared" si="73"/>
        <v>0</v>
      </c>
      <c r="R453" s="276"/>
      <c r="S453" s="276"/>
      <c r="T453" s="276"/>
      <c r="U453" s="213">
        <f t="shared" si="74"/>
        <v>45280</v>
      </c>
      <c r="V453" s="496"/>
      <c r="W453" s="497"/>
      <c r="X453" s="498"/>
      <c r="Y453" s="499"/>
      <c r="Z453" s="496"/>
      <c r="AA453" s="497"/>
      <c r="AB453" s="498"/>
      <c r="AC453" s="497"/>
      <c r="AD453" s="496"/>
      <c r="AE453" s="497"/>
      <c r="AF453" s="498"/>
      <c r="AG453" s="497"/>
      <c r="AH453" s="497"/>
      <c r="AI453" s="497"/>
      <c r="AJ453" s="496"/>
      <c r="AK453" s="497"/>
      <c r="AL453" s="498"/>
      <c r="AM453" s="497"/>
      <c r="AN453" s="496"/>
      <c r="AO453" s="497"/>
      <c r="AP453" s="498"/>
      <c r="AQ453" s="497"/>
      <c r="AR453" s="498"/>
      <c r="AS453" s="497"/>
      <c r="AT453" s="187">
        <f t="shared" si="75"/>
        <v>0</v>
      </c>
    </row>
    <row r="454" spans="1:46" x14ac:dyDescent="0.25">
      <c r="A454" s="230">
        <f t="shared" si="76"/>
        <v>45281</v>
      </c>
      <c r="B454" s="489"/>
      <c r="C454" s="489"/>
      <c r="D454" s="489"/>
      <c r="E454" s="489"/>
      <c r="F454" s="489"/>
      <c r="G454" s="491"/>
      <c r="H454" s="491"/>
      <c r="I454" s="491"/>
      <c r="J454" s="493"/>
      <c r="K454" s="493"/>
      <c r="L454" s="493"/>
      <c r="M454" s="494"/>
      <c r="N454" s="209">
        <f t="shared" si="72"/>
        <v>0</v>
      </c>
      <c r="O454" s="489"/>
      <c r="P454" s="489"/>
      <c r="Q454" s="209">
        <f t="shared" si="73"/>
        <v>0</v>
      </c>
      <c r="R454" s="276"/>
      <c r="S454" s="276"/>
      <c r="T454" s="276"/>
      <c r="U454" s="213">
        <f t="shared" si="74"/>
        <v>45281</v>
      </c>
      <c r="V454" s="496"/>
      <c r="W454" s="497"/>
      <c r="X454" s="496"/>
      <c r="Y454" s="499"/>
      <c r="Z454" s="496"/>
      <c r="AA454" s="497"/>
      <c r="AB454" s="496"/>
      <c r="AC454" s="497"/>
      <c r="AD454" s="496"/>
      <c r="AE454" s="497"/>
      <c r="AF454" s="496"/>
      <c r="AG454" s="497"/>
      <c r="AH454" s="497"/>
      <c r="AI454" s="497"/>
      <c r="AJ454" s="496"/>
      <c r="AK454" s="497"/>
      <c r="AL454" s="496"/>
      <c r="AM454" s="497"/>
      <c r="AN454" s="496"/>
      <c r="AO454" s="497"/>
      <c r="AP454" s="496"/>
      <c r="AQ454" s="497"/>
      <c r="AR454" s="498"/>
      <c r="AS454" s="497"/>
      <c r="AT454" s="187">
        <f t="shared" si="75"/>
        <v>0</v>
      </c>
    </row>
    <row r="455" spans="1:46" x14ac:dyDescent="0.25">
      <c r="A455" s="230">
        <f t="shared" si="76"/>
        <v>45282</v>
      </c>
      <c r="B455" s="489"/>
      <c r="C455" s="489"/>
      <c r="D455" s="489"/>
      <c r="E455" s="489"/>
      <c r="F455" s="489"/>
      <c r="G455" s="491"/>
      <c r="H455" s="491"/>
      <c r="I455" s="491"/>
      <c r="J455" s="493"/>
      <c r="K455" s="493"/>
      <c r="L455" s="493"/>
      <c r="M455" s="494"/>
      <c r="N455" s="209">
        <f t="shared" si="72"/>
        <v>0</v>
      </c>
      <c r="O455" s="489"/>
      <c r="P455" s="489"/>
      <c r="Q455" s="209">
        <f t="shared" si="73"/>
        <v>0</v>
      </c>
      <c r="R455" s="276"/>
      <c r="S455" s="276"/>
      <c r="T455" s="276"/>
      <c r="U455" s="213">
        <f t="shared" si="74"/>
        <v>45282</v>
      </c>
      <c r="V455" s="496"/>
      <c r="W455" s="497"/>
      <c r="X455" s="496"/>
      <c r="Y455" s="499"/>
      <c r="Z455" s="496"/>
      <c r="AA455" s="497"/>
      <c r="AB455" s="496"/>
      <c r="AC455" s="497"/>
      <c r="AD455" s="496"/>
      <c r="AE455" s="497"/>
      <c r="AF455" s="496"/>
      <c r="AG455" s="497"/>
      <c r="AH455" s="497"/>
      <c r="AI455" s="497"/>
      <c r="AJ455" s="496"/>
      <c r="AK455" s="497"/>
      <c r="AL455" s="496"/>
      <c r="AM455" s="497"/>
      <c r="AN455" s="496"/>
      <c r="AO455" s="497"/>
      <c r="AP455" s="496"/>
      <c r="AQ455" s="497"/>
      <c r="AR455" s="498"/>
      <c r="AS455" s="497"/>
      <c r="AT455" s="187">
        <f t="shared" si="75"/>
        <v>0</v>
      </c>
    </row>
    <row r="456" spans="1:46" x14ac:dyDescent="0.25">
      <c r="A456" s="230">
        <f t="shared" si="76"/>
        <v>45283</v>
      </c>
      <c r="B456" s="489"/>
      <c r="C456" s="489"/>
      <c r="D456" s="489"/>
      <c r="E456" s="489"/>
      <c r="F456" s="489"/>
      <c r="G456" s="491"/>
      <c r="H456" s="491"/>
      <c r="I456" s="491"/>
      <c r="J456" s="493"/>
      <c r="K456" s="493"/>
      <c r="L456" s="493"/>
      <c r="M456" s="494"/>
      <c r="N456" s="209">
        <f t="shared" si="72"/>
        <v>0</v>
      </c>
      <c r="O456" s="489"/>
      <c r="P456" s="489"/>
      <c r="Q456" s="209">
        <f t="shared" si="73"/>
        <v>0</v>
      </c>
      <c r="R456" s="276"/>
      <c r="S456" s="276"/>
      <c r="T456" s="276"/>
      <c r="U456" s="213">
        <f t="shared" si="74"/>
        <v>45283</v>
      </c>
      <c r="V456" s="496"/>
      <c r="W456" s="497"/>
      <c r="X456" s="496"/>
      <c r="Y456" s="499"/>
      <c r="Z456" s="496"/>
      <c r="AA456" s="497"/>
      <c r="AB456" s="496"/>
      <c r="AC456" s="497"/>
      <c r="AD456" s="496"/>
      <c r="AE456" s="497"/>
      <c r="AF456" s="496"/>
      <c r="AG456" s="497"/>
      <c r="AH456" s="497"/>
      <c r="AI456" s="497"/>
      <c r="AJ456" s="496"/>
      <c r="AK456" s="497"/>
      <c r="AL456" s="496"/>
      <c r="AM456" s="497"/>
      <c r="AN456" s="496"/>
      <c r="AO456" s="497"/>
      <c r="AP456" s="496"/>
      <c r="AQ456" s="497"/>
      <c r="AR456" s="498"/>
      <c r="AS456" s="497"/>
      <c r="AT456" s="187">
        <f t="shared" si="75"/>
        <v>0</v>
      </c>
    </row>
    <row r="457" spans="1:46" x14ac:dyDescent="0.25">
      <c r="A457" s="230">
        <f t="shared" si="76"/>
        <v>45284</v>
      </c>
      <c r="B457" s="489"/>
      <c r="C457" s="489"/>
      <c r="D457" s="489"/>
      <c r="E457" s="489"/>
      <c r="F457" s="489"/>
      <c r="G457" s="491"/>
      <c r="H457" s="491"/>
      <c r="I457" s="491"/>
      <c r="J457" s="493"/>
      <c r="K457" s="493"/>
      <c r="L457" s="493"/>
      <c r="M457" s="494"/>
      <c r="N457" s="209">
        <f t="shared" si="72"/>
        <v>0</v>
      </c>
      <c r="O457" s="489"/>
      <c r="P457" s="489"/>
      <c r="Q457" s="209">
        <f t="shared" si="73"/>
        <v>0</v>
      </c>
      <c r="R457" s="276"/>
      <c r="S457" s="276"/>
      <c r="T457" s="276"/>
      <c r="U457" s="213">
        <f t="shared" si="74"/>
        <v>45284</v>
      </c>
      <c r="V457" s="496"/>
      <c r="W457" s="497"/>
      <c r="X457" s="496"/>
      <c r="Y457" s="499"/>
      <c r="Z457" s="496"/>
      <c r="AA457" s="497"/>
      <c r="AB457" s="496"/>
      <c r="AC457" s="497"/>
      <c r="AD457" s="496"/>
      <c r="AE457" s="497"/>
      <c r="AF457" s="496"/>
      <c r="AG457" s="497"/>
      <c r="AH457" s="497"/>
      <c r="AI457" s="497"/>
      <c r="AJ457" s="496"/>
      <c r="AK457" s="497"/>
      <c r="AL457" s="496"/>
      <c r="AM457" s="497"/>
      <c r="AN457" s="496"/>
      <c r="AO457" s="497"/>
      <c r="AP457" s="496"/>
      <c r="AQ457" s="497"/>
      <c r="AR457" s="498"/>
      <c r="AS457" s="497"/>
      <c r="AT457" s="187">
        <f t="shared" si="75"/>
        <v>0</v>
      </c>
    </row>
    <row r="458" spans="1:46" x14ac:dyDescent="0.25">
      <c r="A458" s="277">
        <f t="shared" si="76"/>
        <v>45285</v>
      </c>
      <c r="B458" s="194"/>
      <c r="C458" s="194"/>
      <c r="D458" s="194"/>
      <c r="E458" s="194"/>
      <c r="F458" s="194"/>
      <c r="G458" s="190"/>
      <c r="H458" s="190"/>
      <c r="I458" s="190"/>
      <c r="J458" s="191"/>
      <c r="K458" s="191"/>
      <c r="L458" s="191"/>
      <c r="M458" s="192"/>
      <c r="N458" s="193"/>
      <c r="O458" s="194"/>
      <c r="P458" s="194"/>
      <c r="Q458" s="193"/>
      <c r="R458" s="194"/>
      <c r="S458" s="194"/>
      <c r="T458" s="194"/>
      <c r="U458" s="195">
        <f t="shared" si="74"/>
        <v>45285</v>
      </c>
      <c r="V458" s="278"/>
      <c r="W458" s="279"/>
      <c r="X458" s="278"/>
      <c r="Y458" s="280"/>
      <c r="Z458" s="278"/>
      <c r="AA458" s="279"/>
      <c r="AB458" s="278"/>
      <c r="AC458" s="279"/>
      <c r="AD458" s="278"/>
      <c r="AE458" s="279"/>
      <c r="AF458" s="278"/>
      <c r="AG458" s="279"/>
      <c r="AH458" s="279"/>
      <c r="AI458" s="279"/>
      <c r="AJ458" s="278"/>
      <c r="AK458" s="279"/>
      <c r="AL458" s="278"/>
      <c r="AM458" s="279"/>
      <c r="AN458" s="278"/>
      <c r="AO458" s="279"/>
      <c r="AP458" s="278"/>
      <c r="AQ458" s="279"/>
      <c r="AR458" s="281"/>
      <c r="AS458" s="279"/>
      <c r="AT458" s="194">
        <f>W458+Y458+AA458+AC458+AE458+AG458+AK458+AM458+AO458+AQ458+AS458</f>
        <v>0</v>
      </c>
    </row>
    <row r="459" spans="1:46" x14ac:dyDescent="0.25">
      <c r="A459" s="230">
        <f t="shared" si="76"/>
        <v>45286</v>
      </c>
      <c r="B459" s="489"/>
      <c r="C459" s="489"/>
      <c r="D459" s="489"/>
      <c r="E459" s="489"/>
      <c r="F459" s="489"/>
      <c r="G459" s="491"/>
      <c r="H459" s="491"/>
      <c r="I459" s="491"/>
      <c r="J459" s="493"/>
      <c r="K459" s="493"/>
      <c r="L459" s="493"/>
      <c r="M459" s="494"/>
      <c r="N459" s="209">
        <f t="shared" ref="N459:N464" si="77">B459+C459+D459+F459+G459+H459+I459+K459-L459+M459+E459</f>
        <v>0</v>
      </c>
      <c r="O459" s="489"/>
      <c r="P459" s="489"/>
      <c r="Q459" s="209">
        <f t="shared" ref="Q459:Q464" si="78">N459+O459-P459</f>
        <v>0</v>
      </c>
      <c r="R459" s="276"/>
      <c r="S459" s="276"/>
      <c r="T459" s="276"/>
      <c r="U459" s="213">
        <f t="shared" si="74"/>
        <v>45286</v>
      </c>
      <c r="V459" s="496"/>
      <c r="W459" s="497"/>
      <c r="X459" s="496"/>
      <c r="Y459" s="499"/>
      <c r="Z459" s="496"/>
      <c r="AA459" s="497"/>
      <c r="AB459" s="496"/>
      <c r="AC459" s="497"/>
      <c r="AD459" s="496"/>
      <c r="AE459" s="497"/>
      <c r="AF459" s="496"/>
      <c r="AG459" s="497"/>
      <c r="AH459" s="497"/>
      <c r="AI459" s="497"/>
      <c r="AJ459" s="496"/>
      <c r="AK459" s="497"/>
      <c r="AL459" s="496"/>
      <c r="AM459" s="497"/>
      <c r="AN459" s="496"/>
      <c r="AO459" s="497"/>
      <c r="AP459" s="496"/>
      <c r="AQ459" s="497"/>
      <c r="AR459" s="498"/>
      <c r="AS459" s="497"/>
      <c r="AT459" s="187">
        <f t="shared" ref="AT459:AT464" si="79">W459+Y459+AA459+AC459+AE459+AG459+AK459+AM459+AO459+AQ459+AS459+AI459</f>
        <v>0</v>
      </c>
    </row>
    <row r="460" spans="1:46" x14ac:dyDescent="0.25">
      <c r="A460" s="230">
        <f t="shared" si="76"/>
        <v>45287</v>
      </c>
      <c r="B460" s="489"/>
      <c r="C460" s="489"/>
      <c r="D460" s="489"/>
      <c r="E460" s="489"/>
      <c r="F460" s="489"/>
      <c r="G460" s="491"/>
      <c r="H460" s="491"/>
      <c r="I460" s="491"/>
      <c r="J460" s="493"/>
      <c r="K460" s="493"/>
      <c r="L460" s="493"/>
      <c r="M460" s="494"/>
      <c r="N460" s="209">
        <f t="shared" si="77"/>
        <v>0</v>
      </c>
      <c r="O460" s="489"/>
      <c r="P460" s="489"/>
      <c r="Q460" s="209">
        <f t="shared" si="78"/>
        <v>0</v>
      </c>
      <c r="R460" s="276"/>
      <c r="S460" s="276"/>
      <c r="T460" s="276"/>
      <c r="U460" s="213">
        <f t="shared" si="74"/>
        <v>45287</v>
      </c>
      <c r="V460" s="496"/>
      <c r="W460" s="497"/>
      <c r="X460" s="496"/>
      <c r="Y460" s="499"/>
      <c r="Z460" s="496"/>
      <c r="AA460" s="497"/>
      <c r="AB460" s="496"/>
      <c r="AC460" s="497"/>
      <c r="AD460" s="496"/>
      <c r="AE460" s="497"/>
      <c r="AF460" s="498"/>
      <c r="AG460" s="497"/>
      <c r="AH460" s="497"/>
      <c r="AI460" s="497"/>
      <c r="AJ460" s="496"/>
      <c r="AK460" s="497"/>
      <c r="AL460" s="496"/>
      <c r="AM460" s="497"/>
      <c r="AN460" s="496"/>
      <c r="AO460" s="497"/>
      <c r="AP460" s="496"/>
      <c r="AQ460" s="497"/>
      <c r="AR460" s="498"/>
      <c r="AS460" s="497"/>
      <c r="AT460" s="187">
        <f t="shared" si="79"/>
        <v>0</v>
      </c>
    </row>
    <row r="461" spans="1:46" x14ac:dyDescent="0.25">
      <c r="A461" s="230">
        <f t="shared" si="76"/>
        <v>45288</v>
      </c>
      <c r="B461" s="489"/>
      <c r="C461" s="489"/>
      <c r="D461" s="489"/>
      <c r="E461" s="489"/>
      <c r="F461" s="489"/>
      <c r="G461" s="491"/>
      <c r="H461" s="491"/>
      <c r="I461" s="491"/>
      <c r="J461" s="493"/>
      <c r="K461" s="493"/>
      <c r="L461" s="493"/>
      <c r="M461" s="494"/>
      <c r="N461" s="209">
        <f t="shared" si="77"/>
        <v>0</v>
      </c>
      <c r="O461" s="489"/>
      <c r="P461" s="489"/>
      <c r="Q461" s="209">
        <f t="shared" si="78"/>
        <v>0</v>
      </c>
      <c r="R461" s="276"/>
      <c r="S461" s="276"/>
      <c r="T461" s="276"/>
      <c r="U461" s="213">
        <f t="shared" si="74"/>
        <v>45288</v>
      </c>
      <c r="V461" s="496"/>
      <c r="W461" s="497"/>
      <c r="X461" s="496"/>
      <c r="Y461" s="499"/>
      <c r="Z461" s="496"/>
      <c r="AA461" s="497"/>
      <c r="AB461" s="496"/>
      <c r="AC461" s="497"/>
      <c r="AD461" s="496"/>
      <c r="AE461" s="497"/>
      <c r="AF461" s="498"/>
      <c r="AG461" s="497"/>
      <c r="AH461" s="497"/>
      <c r="AI461" s="497"/>
      <c r="AJ461" s="496"/>
      <c r="AK461" s="497"/>
      <c r="AL461" s="496"/>
      <c r="AM461" s="497"/>
      <c r="AN461" s="496"/>
      <c r="AO461" s="497"/>
      <c r="AP461" s="496"/>
      <c r="AQ461" s="497"/>
      <c r="AR461" s="498"/>
      <c r="AS461" s="497"/>
      <c r="AT461" s="187">
        <f t="shared" si="79"/>
        <v>0</v>
      </c>
    </row>
    <row r="462" spans="1:46" x14ac:dyDescent="0.25">
      <c r="A462" s="230">
        <f t="shared" si="76"/>
        <v>45289</v>
      </c>
      <c r="B462" s="489"/>
      <c r="C462" s="489"/>
      <c r="D462" s="489"/>
      <c r="E462" s="489"/>
      <c r="F462" s="489"/>
      <c r="G462" s="491"/>
      <c r="H462" s="491"/>
      <c r="I462" s="491"/>
      <c r="J462" s="493"/>
      <c r="K462" s="493"/>
      <c r="L462" s="493"/>
      <c r="M462" s="494"/>
      <c r="N462" s="209">
        <f t="shared" si="77"/>
        <v>0</v>
      </c>
      <c r="O462" s="489"/>
      <c r="P462" s="489"/>
      <c r="Q462" s="209">
        <f t="shared" si="78"/>
        <v>0</v>
      </c>
      <c r="R462" s="276"/>
      <c r="S462" s="276"/>
      <c r="T462" s="276"/>
      <c r="U462" s="213">
        <f t="shared" si="74"/>
        <v>45289</v>
      </c>
      <c r="V462" s="496"/>
      <c r="W462" s="497"/>
      <c r="X462" s="496"/>
      <c r="Y462" s="499"/>
      <c r="Z462" s="496"/>
      <c r="AA462" s="497"/>
      <c r="AB462" s="496"/>
      <c r="AC462" s="497"/>
      <c r="AD462" s="496"/>
      <c r="AE462" s="497"/>
      <c r="AF462" s="498"/>
      <c r="AG462" s="497"/>
      <c r="AH462" s="497"/>
      <c r="AI462" s="497"/>
      <c r="AJ462" s="496"/>
      <c r="AK462" s="497"/>
      <c r="AL462" s="496"/>
      <c r="AM462" s="497"/>
      <c r="AN462" s="496"/>
      <c r="AO462" s="497"/>
      <c r="AP462" s="496"/>
      <c r="AQ462" s="497"/>
      <c r="AR462" s="498"/>
      <c r="AS462" s="497"/>
      <c r="AT462" s="187">
        <f t="shared" si="79"/>
        <v>0</v>
      </c>
    </row>
    <row r="463" spans="1:46" x14ac:dyDescent="0.25">
      <c r="A463" s="230">
        <f t="shared" si="76"/>
        <v>45290</v>
      </c>
      <c r="B463" s="489"/>
      <c r="C463" s="489"/>
      <c r="D463" s="489"/>
      <c r="E463" s="489"/>
      <c r="F463" s="489"/>
      <c r="G463" s="491"/>
      <c r="H463" s="491"/>
      <c r="I463" s="491"/>
      <c r="J463" s="493"/>
      <c r="K463" s="493"/>
      <c r="L463" s="493"/>
      <c r="M463" s="494"/>
      <c r="N463" s="209">
        <f t="shared" si="77"/>
        <v>0</v>
      </c>
      <c r="O463" s="489"/>
      <c r="P463" s="489"/>
      <c r="Q463" s="209">
        <f t="shared" si="78"/>
        <v>0</v>
      </c>
      <c r="R463" s="276"/>
      <c r="S463" s="276"/>
      <c r="T463" s="276"/>
      <c r="U463" s="213">
        <f t="shared" si="74"/>
        <v>45290</v>
      </c>
      <c r="V463" s="496"/>
      <c r="W463" s="497"/>
      <c r="X463" s="498"/>
      <c r="Y463" s="499"/>
      <c r="Z463" s="496"/>
      <c r="AA463" s="497"/>
      <c r="AB463" s="498"/>
      <c r="AC463" s="497"/>
      <c r="AD463" s="496"/>
      <c r="AE463" s="497"/>
      <c r="AF463" s="498"/>
      <c r="AG463" s="497"/>
      <c r="AH463" s="497"/>
      <c r="AI463" s="497"/>
      <c r="AJ463" s="496"/>
      <c r="AK463" s="497"/>
      <c r="AL463" s="498"/>
      <c r="AM463" s="497"/>
      <c r="AN463" s="498"/>
      <c r="AO463" s="497"/>
      <c r="AP463" s="498"/>
      <c r="AQ463" s="497"/>
      <c r="AR463" s="498"/>
      <c r="AS463" s="497"/>
      <c r="AT463" s="187">
        <f t="shared" si="79"/>
        <v>0</v>
      </c>
    </row>
    <row r="464" spans="1:46" x14ac:dyDescent="0.25">
      <c r="A464" s="230">
        <f t="shared" si="76"/>
        <v>45291</v>
      </c>
      <c r="B464" s="489"/>
      <c r="C464" s="489"/>
      <c r="D464" s="489"/>
      <c r="E464" s="489"/>
      <c r="F464" s="489"/>
      <c r="G464" s="491"/>
      <c r="H464" s="491"/>
      <c r="I464" s="491"/>
      <c r="J464" s="493"/>
      <c r="K464" s="493"/>
      <c r="L464" s="493"/>
      <c r="M464" s="494"/>
      <c r="N464" s="209">
        <f t="shared" si="77"/>
        <v>0</v>
      </c>
      <c r="O464" s="489"/>
      <c r="P464" s="489"/>
      <c r="Q464" s="209">
        <f t="shared" si="78"/>
        <v>0</v>
      </c>
      <c r="R464" s="276"/>
      <c r="S464" s="276"/>
      <c r="T464" s="276"/>
      <c r="U464" s="213">
        <f t="shared" si="74"/>
        <v>45291</v>
      </c>
      <c r="V464" s="496"/>
      <c r="W464" s="497"/>
      <c r="X464" s="496"/>
      <c r="Y464" s="499"/>
      <c r="Z464" s="496"/>
      <c r="AA464" s="497"/>
      <c r="AB464" s="496"/>
      <c r="AC464" s="497"/>
      <c r="AD464" s="496"/>
      <c r="AE464" s="497"/>
      <c r="AF464" s="496"/>
      <c r="AG464" s="497"/>
      <c r="AH464" s="497"/>
      <c r="AI464" s="497"/>
      <c r="AJ464" s="496"/>
      <c r="AK464" s="497"/>
      <c r="AL464" s="496"/>
      <c r="AM464" s="497"/>
      <c r="AN464" s="496"/>
      <c r="AO464" s="497"/>
      <c r="AP464" s="496"/>
      <c r="AQ464" s="497"/>
      <c r="AR464" s="498"/>
      <c r="AS464" s="497"/>
      <c r="AT464" s="187">
        <f t="shared" si="79"/>
        <v>0</v>
      </c>
    </row>
    <row r="465" spans="2:46" x14ac:dyDescent="0.25">
      <c r="B465" s="128">
        <f t="shared" ref="B465:R465" si="80">SUM(B434:B464)</f>
        <v>0</v>
      </c>
      <c r="C465" s="128">
        <f t="shared" si="80"/>
        <v>0</v>
      </c>
      <c r="D465" s="128">
        <f t="shared" si="80"/>
        <v>0</v>
      </c>
      <c r="E465" s="128">
        <f t="shared" si="80"/>
        <v>0</v>
      </c>
      <c r="F465" s="128">
        <f t="shared" si="80"/>
        <v>0</v>
      </c>
      <c r="G465" s="128">
        <f t="shared" si="80"/>
        <v>0</v>
      </c>
      <c r="H465" s="128">
        <f t="shared" si="80"/>
        <v>0</v>
      </c>
      <c r="I465" s="128">
        <f t="shared" si="80"/>
        <v>0</v>
      </c>
      <c r="J465" s="71">
        <f t="shared" si="80"/>
        <v>0</v>
      </c>
      <c r="K465" s="128">
        <f t="shared" si="80"/>
        <v>0</v>
      </c>
      <c r="L465" s="128">
        <f t="shared" si="80"/>
        <v>0</v>
      </c>
      <c r="M465" s="128">
        <f t="shared" si="80"/>
        <v>0</v>
      </c>
      <c r="N465" s="128">
        <f t="shared" si="80"/>
        <v>0</v>
      </c>
      <c r="O465" s="128">
        <f t="shared" si="80"/>
        <v>0</v>
      </c>
      <c r="P465" s="128">
        <f t="shared" si="80"/>
        <v>0</v>
      </c>
      <c r="Q465" s="128">
        <f t="shared" si="80"/>
        <v>0</v>
      </c>
      <c r="R465" s="128">
        <f t="shared" si="80"/>
        <v>0</v>
      </c>
      <c r="S465" s="128"/>
      <c r="T465" s="128">
        <f>SUM(T434:T464)</f>
        <v>0</v>
      </c>
      <c r="V465" s="141"/>
      <c r="W465" s="141">
        <f>SUM(W434:W464)</f>
        <v>0</v>
      </c>
      <c r="X465" s="141"/>
      <c r="Y465" s="236">
        <f>SUM(Y434:Y464)</f>
        <v>0</v>
      </c>
      <c r="Z465" s="141"/>
      <c r="AA465" s="141">
        <f>SUM(AA434:AA464)</f>
        <v>0</v>
      </c>
      <c r="AB465" s="141"/>
      <c r="AC465" s="141">
        <f>SUM(AC434:AC464)</f>
        <v>0</v>
      </c>
      <c r="AD465" s="141"/>
      <c r="AE465" s="141">
        <f>SUM(AE434:AE464)</f>
        <v>0</v>
      </c>
      <c r="AF465" s="141"/>
      <c r="AG465" s="141">
        <f>SUM(AG434:AG464)</f>
        <v>320.23</v>
      </c>
      <c r="AH465" s="141"/>
      <c r="AI465" s="141"/>
      <c r="AJ465" s="141"/>
      <c r="AK465" s="141">
        <f>SUM(AK434:AK464)</f>
        <v>1070.0899999999999</v>
      </c>
      <c r="AM465" s="141">
        <f>SUM(AM434:AM464)</f>
        <v>0</v>
      </c>
      <c r="AN465" s="141"/>
      <c r="AO465" s="141">
        <f>SUM(AO434:AO464)</f>
        <v>0</v>
      </c>
      <c r="AP465" s="141"/>
      <c r="AQ465" s="141">
        <f>SUM(AQ434:AQ464)</f>
        <v>415.06000000000006</v>
      </c>
      <c r="AR465" s="141"/>
      <c r="AS465" s="141">
        <f>SUM(AS434:AS464)</f>
        <v>0</v>
      </c>
      <c r="AT465" s="141">
        <f>SUM(AT434:AT464)</f>
        <v>1805.3799999999999</v>
      </c>
    </row>
    <row r="466" spans="2:46" x14ac:dyDescent="0.25">
      <c r="N466" s="130"/>
      <c r="Q466" s="130"/>
    </row>
    <row r="467" spans="2:46" x14ac:dyDescent="0.25">
      <c r="C467" s="131"/>
      <c r="F467" s="131"/>
      <c r="I467" s="132"/>
      <c r="V467" s="77"/>
      <c r="AD467" s="168">
        <v>160240</v>
      </c>
      <c r="AE467" s="169">
        <v>17789.36</v>
      </c>
      <c r="AF467" s="77" t="s">
        <v>1149</v>
      </c>
      <c r="AG467" s="73">
        <v>26652.1</v>
      </c>
    </row>
    <row r="468" spans="2:46" x14ac:dyDescent="0.25">
      <c r="I468" s="132"/>
      <c r="AD468" s="168"/>
      <c r="AE468" s="169" t="s">
        <v>50</v>
      </c>
      <c r="AG468" s="73" t="s">
        <v>50</v>
      </c>
    </row>
    <row r="469" spans="2:46" x14ac:dyDescent="0.25">
      <c r="AD469" s="168"/>
      <c r="AE469" s="170">
        <v>42825</v>
      </c>
      <c r="AG469" s="544">
        <v>45046</v>
      </c>
    </row>
    <row r="471" spans="2:46" x14ac:dyDescent="0.25">
      <c r="AD471" s="77">
        <v>170238</v>
      </c>
      <c r="AE471" s="169" t="s">
        <v>51</v>
      </c>
      <c r="AF471" s="19" t="s">
        <v>1423</v>
      </c>
      <c r="AG471" s="73">
        <v>24562.21</v>
      </c>
    </row>
    <row r="472" spans="2:46" x14ac:dyDescent="0.25">
      <c r="AE472" s="73" t="s">
        <v>50</v>
      </c>
      <c r="AG472" s="73" t="s">
        <v>50</v>
      </c>
    </row>
    <row r="473" spans="2:46" x14ac:dyDescent="0.25">
      <c r="AE473" s="171">
        <v>43190</v>
      </c>
      <c r="AG473" s="544">
        <v>45412</v>
      </c>
    </row>
    <row r="474" spans="2:46" x14ac:dyDescent="0.25">
      <c r="AE474" s="171"/>
    </row>
    <row r="475" spans="2:46" x14ac:dyDescent="0.25">
      <c r="AD475" s="77">
        <v>180644</v>
      </c>
      <c r="AE475" s="169">
        <v>20569.97</v>
      </c>
    </row>
    <row r="476" spans="2:46" x14ac:dyDescent="0.25">
      <c r="AE476" s="73" t="s">
        <v>50</v>
      </c>
    </row>
    <row r="477" spans="2:46" x14ac:dyDescent="0.25">
      <c r="AE477" s="171">
        <v>43677</v>
      </c>
    </row>
    <row r="479" spans="2:46" x14ac:dyDescent="0.25">
      <c r="AD479" s="77">
        <v>190633</v>
      </c>
      <c r="AE479" s="73">
        <v>22270.17</v>
      </c>
    </row>
    <row r="480" spans="2:46" x14ac:dyDescent="0.25">
      <c r="AE480" s="73" t="s">
        <v>50</v>
      </c>
    </row>
    <row r="481" spans="30:31" x14ac:dyDescent="0.25">
      <c r="AE481" s="171">
        <v>44043</v>
      </c>
    </row>
    <row r="483" spans="30:31" x14ac:dyDescent="0.25">
      <c r="AD483" s="77">
        <v>200728</v>
      </c>
      <c r="AE483" s="282">
        <v>22906.19</v>
      </c>
    </row>
    <row r="484" spans="30:31" x14ac:dyDescent="0.25">
      <c r="AE484" s="73" t="s">
        <v>50</v>
      </c>
    </row>
    <row r="485" spans="30:31" x14ac:dyDescent="0.25">
      <c r="AE485" s="171">
        <v>44408</v>
      </c>
    </row>
    <row r="487" spans="30:31" x14ac:dyDescent="0.25">
      <c r="AD487" s="77">
        <v>210334</v>
      </c>
      <c r="AE487" s="283">
        <v>25458.98</v>
      </c>
    </row>
    <row r="488" spans="30:31" x14ac:dyDescent="0.25">
      <c r="AE488" s="73" t="s">
        <v>50</v>
      </c>
    </row>
    <row r="489" spans="30:31" x14ac:dyDescent="0.25">
      <c r="AE489" s="284">
        <v>44773</v>
      </c>
    </row>
  </sheetData>
  <mergeCells count="240">
    <mergeCell ref="I432:L432"/>
    <mergeCell ref="AR3:AS3"/>
    <mergeCell ref="AB42:AC42"/>
    <mergeCell ref="X276:Y276"/>
    <mergeCell ref="AD42:AE42"/>
    <mergeCell ref="Z276:AA276"/>
    <mergeCell ref="AB3:AC3"/>
    <mergeCell ref="A392:L392"/>
    <mergeCell ref="V393:W393"/>
    <mergeCell ref="V392:AB392"/>
    <mergeCell ref="AP81:AQ81"/>
    <mergeCell ref="X393:Y393"/>
    <mergeCell ref="AC80:AK80"/>
    <mergeCell ref="AB120:AC120"/>
    <mergeCell ref="A353:L353"/>
    <mergeCell ref="AD120:AE120"/>
    <mergeCell ref="AC119:AK119"/>
    <mergeCell ref="X315:Y315"/>
    <mergeCell ref="AJ315:AK315"/>
    <mergeCell ref="AL315:AM315"/>
    <mergeCell ref="X81:Y81"/>
    <mergeCell ref="I276:L276"/>
    <mergeCell ref="AL236:AR236"/>
    <mergeCell ref="AL159:AM159"/>
    <mergeCell ref="V2:AB2"/>
    <mergeCell ref="AN159:AO159"/>
    <mergeCell ref="R81:T81"/>
    <mergeCell ref="I120:L120"/>
    <mergeCell ref="AL2:AR2"/>
    <mergeCell ref="AN81:AO81"/>
    <mergeCell ref="I4:J4"/>
    <mergeCell ref="A314:L314"/>
    <mergeCell ref="V314:AB314"/>
    <mergeCell ref="AR276:AS276"/>
    <mergeCell ref="I159:L159"/>
    <mergeCell ref="AL392:AR392"/>
    <mergeCell ref="I433:J433"/>
    <mergeCell ref="X432:Y432"/>
    <mergeCell ref="AH354:AI354"/>
    <mergeCell ref="AF237:AG237"/>
    <mergeCell ref="AH237:AI237"/>
    <mergeCell ref="V198:W198"/>
    <mergeCell ref="V275:AB275"/>
    <mergeCell ref="X198:Y198"/>
    <mergeCell ref="R354:T354"/>
    <mergeCell ref="AH198:AI198"/>
    <mergeCell ref="AN432:AO432"/>
    <mergeCell ref="V197:AB197"/>
    <mergeCell ref="AL354:AM354"/>
    <mergeCell ref="AP432:AQ432"/>
    <mergeCell ref="AN354:AO354"/>
    <mergeCell ref="R198:T198"/>
    <mergeCell ref="I315:L315"/>
    <mergeCell ref="AB198:AC198"/>
    <mergeCell ref="V159:W159"/>
    <mergeCell ref="I198:L198"/>
    <mergeCell ref="O2:T2"/>
    <mergeCell ref="V276:W276"/>
    <mergeCell ref="AN276:AO276"/>
    <mergeCell ref="AB237:AC237"/>
    <mergeCell ref="R120:T120"/>
    <mergeCell ref="AP276:AQ276"/>
    <mergeCell ref="V237:W237"/>
    <mergeCell ref="Z42:AA42"/>
    <mergeCell ref="V120:W120"/>
    <mergeCell ref="AN120:AO120"/>
    <mergeCell ref="AL42:AM42"/>
    <mergeCell ref="AN42:AO42"/>
    <mergeCell ref="V3:W3"/>
    <mergeCell ref="AF3:AG3"/>
    <mergeCell ref="AH3:AI3"/>
    <mergeCell ref="A41:L41"/>
    <mergeCell ref="X159:Y159"/>
    <mergeCell ref="AN198:AO198"/>
    <mergeCell ref="I3:Q3"/>
    <mergeCell ref="AH159:AI159"/>
    <mergeCell ref="AJ159:AK159"/>
    <mergeCell ref="V81:W81"/>
    <mergeCell ref="AH42:AI42"/>
    <mergeCell ref="AR393:AS393"/>
    <mergeCell ref="Z354:AA354"/>
    <mergeCell ref="AB354:AC354"/>
    <mergeCell ref="A197:L197"/>
    <mergeCell ref="AP159:AQ159"/>
    <mergeCell ref="AR159:AS159"/>
    <mergeCell ref="I42:L42"/>
    <mergeCell ref="O353:T353"/>
    <mergeCell ref="AR42:AS42"/>
    <mergeCell ref="AR81:AS81"/>
    <mergeCell ref="Z393:AA393"/>
    <mergeCell ref="AB393:AC393"/>
    <mergeCell ref="AL197:AR197"/>
    <mergeCell ref="A236:L236"/>
    <mergeCell ref="AF120:AG120"/>
    <mergeCell ref="AL393:AM393"/>
    <mergeCell ref="AH120:AI120"/>
    <mergeCell ref="A158:L158"/>
    <mergeCell ref="R315:T315"/>
    <mergeCell ref="Z315:AA315"/>
    <mergeCell ref="Z159:AA159"/>
    <mergeCell ref="AB315:AC315"/>
    <mergeCell ref="AB159:AC159"/>
    <mergeCell ref="AN315:AO315"/>
    <mergeCell ref="I393:L393"/>
    <mergeCell ref="Z3:AA3"/>
    <mergeCell ref="AF432:AG432"/>
    <mergeCell ref="AF276:AG276"/>
    <mergeCell ref="AL198:AM198"/>
    <mergeCell ref="AH432:AI432"/>
    <mergeCell ref="AH276:AI276"/>
    <mergeCell ref="I43:J43"/>
    <mergeCell ref="AL80:AR80"/>
    <mergeCell ref="AJ3:AK3"/>
    <mergeCell ref="AL3:AM3"/>
    <mergeCell ref="AR432:AS432"/>
    <mergeCell ref="AP354:AQ354"/>
    <mergeCell ref="O119:T119"/>
    <mergeCell ref="AR354:AS354"/>
    <mergeCell ref="AC41:AK41"/>
    <mergeCell ref="AF198:AG198"/>
    <mergeCell ref="AF42:AG42"/>
    <mergeCell ref="AP198:AQ198"/>
    <mergeCell ref="R237:T237"/>
    <mergeCell ref="AR198:AS198"/>
    <mergeCell ref="AL41:AR41"/>
    <mergeCell ref="I82:J82"/>
    <mergeCell ref="A431:L431"/>
    <mergeCell ref="I394:J394"/>
    <mergeCell ref="AJ81:AK81"/>
    <mergeCell ref="AL353:AR353"/>
    <mergeCell ref="AL81:AM81"/>
    <mergeCell ref="O197:T197"/>
    <mergeCell ref="I199:J199"/>
    <mergeCell ref="Z237:AA237"/>
    <mergeCell ref="O41:T41"/>
    <mergeCell ref="X120:Y120"/>
    <mergeCell ref="V158:AB158"/>
    <mergeCell ref="Z120:AA120"/>
    <mergeCell ref="A80:L80"/>
    <mergeCell ref="I160:J160"/>
    <mergeCell ref="AR120:AS120"/>
    <mergeCell ref="AP42:AQ42"/>
    <mergeCell ref="AC353:AK353"/>
    <mergeCell ref="V80:AB80"/>
    <mergeCell ref="AL237:AM237"/>
    <mergeCell ref="AC314:AK314"/>
    <mergeCell ref="AN237:AO237"/>
    <mergeCell ref="I355:J355"/>
    <mergeCell ref="AH315:AI315"/>
    <mergeCell ref="AL314:AR314"/>
    <mergeCell ref="AL158:AR158"/>
    <mergeCell ref="AP393:AQ393"/>
    <mergeCell ref="AD315:AE315"/>
    <mergeCell ref="AD159:AE159"/>
    <mergeCell ref="O314:T314"/>
    <mergeCell ref="AF315:AG315"/>
    <mergeCell ref="V431:AB431"/>
    <mergeCell ref="V315:W315"/>
    <mergeCell ref="AF159:AG159"/>
    <mergeCell ref="AC158:AK158"/>
    <mergeCell ref="AH393:AI393"/>
    <mergeCell ref="AJ393:AK393"/>
    <mergeCell ref="O275:T275"/>
    <mergeCell ref="AJ237:AK237"/>
    <mergeCell ref="Z198:AA198"/>
    <mergeCell ref="AL431:AR431"/>
    <mergeCell ref="AP315:AQ315"/>
    <mergeCell ref="V353:AB353"/>
    <mergeCell ref="AB276:AC276"/>
    <mergeCell ref="AD276:AE276"/>
    <mergeCell ref="R393:T393"/>
    <mergeCell ref="V236:AB236"/>
    <mergeCell ref="AN393:AO393"/>
    <mergeCell ref="V354:W354"/>
    <mergeCell ref="R159:T159"/>
    <mergeCell ref="I238:J238"/>
    <mergeCell ref="AR237:AS237"/>
    <mergeCell ref="AL275:AR275"/>
    <mergeCell ref="AD198:AE198"/>
    <mergeCell ref="I121:J121"/>
    <mergeCell ref="X42:Y42"/>
    <mergeCell ref="AC2:AK2"/>
    <mergeCell ref="AJ354:AK354"/>
    <mergeCell ref="I237:L237"/>
    <mergeCell ref="AR315:AS315"/>
    <mergeCell ref="AD81:AE81"/>
    <mergeCell ref="AF81:AG81"/>
    <mergeCell ref="AP120:AQ120"/>
    <mergeCell ref="AH81:AI81"/>
    <mergeCell ref="A119:L119"/>
    <mergeCell ref="V119:AB119"/>
    <mergeCell ref="R3:T3"/>
    <mergeCell ref="X3:Y3"/>
    <mergeCell ref="A275:L275"/>
    <mergeCell ref="V41:AB41"/>
    <mergeCell ref="A2:L2"/>
    <mergeCell ref="AJ120:AK120"/>
    <mergeCell ref="Z81:AA81"/>
    <mergeCell ref="AB81:AC81"/>
    <mergeCell ref="AN3:AO3"/>
    <mergeCell ref="AC431:AK431"/>
    <mergeCell ref="AC275:AK275"/>
    <mergeCell ref="R276:T276"/>
    <mergeCell ref="AP3:AQ3"/>
    <mergeCell ref="AJ198:AK198"/>
    <mergeCell ref="AJ42:AK42"/>
    <mergeCell ref="O236:T236"/>
    <mergeCell ref="I316:J316"/>
    <mergeCell ref="I354:L354"/>
    <mergeCell ref="X237:Y237"/>
    <mergeCell ref="AC197:AK197"/>
    <mergeCell ref="O158:T158"/>
    <mergeCell ref="I277:J277"/>
    <mergeCell ref="R42:T42"/>
    <mergeCell ref="AL119:AR119"/>
    <mergeCell ref="O80:T80"/>
    <mergeCell ref="AC392:AK392"/>
    <mergeCell ref="AD354:AE354"/>
    <mergeCell ref="I81:L81"/>
    <mergeCell ref="AF354:AG354"/>
    <mergeCell ref="AD237:AE237"/>
    <mergeCell ref="AC236:AK236"/>
    <mergeCell ref="AP237:AQ237"/>
    <mergeCell ref="AD3:AE3"/>
    <mergeCell ref="AJ432:AK432"/>
    <mergeCell ref="AJ276:AK276"/>
    <mergeCell ref="AB432:AC432"/>
    <mergeCell ref="AL432:AM432"/>
    <mergeCell ref="AL276:AM276"/>
    <mergeCell ref="AD432:AE432"/>
    <mergeCell ref="O392:T392"/>
    <mergeCell ref="V42:W42"/>
    <mergeCell ref="R432:T432"/>
    <mergeCell ref="AD393:AE393"/>
    <mergeCell ref="AF393:AG393"/>
    <mergeCell ref="V432:W432"/>
    <mergeCell ref="AL120:AM120"/>
    <mergeCell ref="X354:Y354"/>
    <mergeCell ref="Z432:AA432"/>
    <mergeCell ref="O431:T431"/>
  </mergeCells>
  <pageMargins left="0.7" right="0.7" top="1.14375" bottom="1.14375" header="0.511811023622047" footer="0.511811023622047"/>
  <pageSetup paperSize="9" orientation="portrait" horizontalDpi="300" verticalDpi="30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workbookViewId="0"/>
  </sheetViews>
  <sheetFormatPr baseColWidth="10" defaultRowHeight="12.75" x14ac:dyDescent="0.2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/>
  </sheetViews>
  <sheetFormatPr baseColWidth="10" defaultRowHeight="12.75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489"/>
  <sheetViews>
    <sheetView topLeftCell="A388" zoomScale="57" zoomScaleNormal="85" workbookViewId="0">
      <pane xSplit="1" topLeftCell="U1" activePane="topRight" state="frozen"/>
      <selection pane="topRight" activeCell="X446" sqref="X446"/>
    </sheetView>
  </sheetViews>
  <sheetFormatPr baseColWidth="10" defaultColWidth="11.7109375" defaultRowHeight="15.75" x14ac:dyDescent="0.25"/>
  <cols>
    <col min="1" max="1" width="38.28515625" style="172" customWidth="1"/>
    <col min="2" max="2" width="14.85546875" style="72" customWidth="1"/>
    <col min="3" max="3" width="13.85546875" style="72" customWidth="1"/>
    <col min="4" max="4" width="15.7109375" style="72" customWidth="1"/>
    <col min="5" max="5" width="17.140625" style="72" customWidth="1"/>
    <col min="6" max="6" width="16.28515625" style="72" customWidth="1"/>
    <col min="7" max="7" width="13.140625" style="72" customWidth="1"/>
    <col min="8" max="9" width="15.7109375" style="72" customWidth="1"/>
    <col min="10" max="10" width="5.5703125" style="73" customWidth="1"/>
    <col min="11" max="11" width="9.28515625" style="73" customWidth="1"/>
    <col min="12" max="12" width="6.85546875" style="73" customWidth="1"/>
    <col min="13" max="13" width="14.85546875" style="74" customWidth="1"/>
    <col min="14" max="14" width="17.28515625" style="71" customWidth="1"/>
    <col min="15" max="15" width="17.140625" style="72" customWidth="1"/>
    <col min="16" max="16" width="18.42578125" style="72" customWidth="1"/>
    <col min="17" max="17" width="17.28515625" style="71" customWidth="1"/>
    <col min="18" max="18" width="15.5703125" style="72" customWidth="1"/>
    <col min="19" max="19" width="13.42578125" style="72" customWidth="1"/>
    <col min="20" max="20" width="37.28515625" style="173" customWidth="1"/>
    <col min="21" max="21" width="11.28515625" style="76" customWidth="1"/>
    <col min="22" max="22" width="14.7109375" style="73" customWidth="1"/>
    <col min="23" max="23" width="11.28515625" style="77" customWidth="1"/>
    <col min="24" max="24" width="13.7109375" style="174" customWidth="1"/>
    <col min="25" max="25" width="11.28515625" style="77" customWidth="1"/>
    <col min="26" max="26" width="13.7109375" style="73" customWidth="1"/>
    <col min="27" max="27" width="11.28515625" style="77" customWidth="1"/>
    <col min="28" max="28" width="14.42578125" style="73" customWidth="1"/>
    <col min="29" max="29" width="11.28515625" style="77" customWidth="1"/>
    <col min="30" max="30" width="15.5703125" style="73" customWidth="1"/>
    <col min="31" max="31" width="11.7109375" style="77" customWidth="1"/>
    <col min="32" max="32" width="15.28515625" style="73" customWidth="1"/>
    <col min="33" max="33" width="11.7109375" style="72" customWidth="1"/>
    <col min="34" max="34" width="15.28515625" style="72" customWidth="1"/>
    <col min="35" max="35" width="11.28515625" style="77" customWidth="1"/>
    <col min="36" max="36" width="13.140625" style="73" customWidth="1"/>
    <col min="37" max="37" width="11.28515625" style="72" customWidth="1"/>
    <col min="38" max="38" width="13" style="72" customWidth="1"/>
    <col min="39" max="39" width="11.28515625" style="77" customWidth="1"/>
    <col min="40" max="40" width="12.85546875" style="72" customWidth="1"/>
    <col min="41" max="41" width="11.28515625" style="77" customWidth="1"/>
    <col min="42" max="42" width="14.7109375" style="72" customWidth="1"/>
    <col min="43" max="43" width="11.28515625" style="72" customWidth="1"/>
    <col min="44" max="44" width="15.28515625" style="72" customWidth="1"/>
    <col min="45" max="45" width="15.7109375" style="72" customWidth="1"/>
    <col min="46" max="64" width="11.7109375" style="72" customWidth="1"/>
    <col min="65" max="259" width="11.7109375" style="1" customWidth="1"/>
    <col min="260" max="260" width="3" style="1" customWidth="1"/>
    <col min="261" max="261" width="3.140625" style="1" customWidth="1"/>
    <col min="262" max="262" width="12.28515625" style="1" customWidth="1"/>
    <col min="263" max="263" width="10.28515625" style="1" customWidth="1"/>
    <col min="264" max="264" width="4.28515625" style="1" customWidth="1"/>
    <col min="265" max="265" width="9.7109375" style="1" customWidth="1"/>
    <col min="266" max="266" width="9.140625" style="1" customWidth="1"/>
    <col min="267" max="270" width="11.7109375" style="1" customWidth="1"/>
    <col min="271" max="271" width="14.28515625" style="1" customWidth="1"/>
    <col min="272" max="273" width="13.42578125" style="1" customWidth="1"/>
    <col min="274" max="274" width="10" style="1" customWidth="1"/>
    <col min="275" max="276" width="13.28515625" style="1" customWidth="1"/>
    <col min="277" max="277" width="3.140625" style="1" customWidth="1"/>
    <col min="278" max="278" width="3.7109375" style="1" customWidth="1"/>
    <col min="279" max="287" width="11.28515625" style="1" customWidth="1"/>
    <col min="288" max="288" width="13.140625" style="1" customWidth="1"/>
    <col min="289" max="289" width="11.28515625" style="1" customWidth="1"/>
    <col min="290" max="290" width="10.7109375" style="1" customWidth="1"/>
    <col min="291" max="291" width="11.28515625" style="1" customWidth="1"/>
    <col min="292" max="292" width="13.140625" style="1" customWidth="1"/>
    <col min="293" max="299" width="11.28515625" style="1" customWidth="1"/>
    <col min="300" max="515" width="11.7109375" style="1" customWidth="1"/>
    <col min="516" max="516" width="3" style="1" customWidth="1"/>
    <col min="517" max="517" width="3.140625" style="1" customWidth="1"/>
    <col min="518" max="518" width="12.28515625" style="1" customWidth="1"/>
    <col min="519" max="519" width="10.28515625" style="1" customWidth="1"/>
    <col min="520" max="520" width="4.28515625" style="1" customWidth="1"/>
    <col min="521" max="521" width="9.7109375" style="1" customWidth="1"/>
    <col min="522" max="522" width="9.140625" style="1" customWidth="1"/>
    <col min="523" max="526" width="11.7109375" style="1" customWidth="1"/>
    <col min="527" max="527" width="14.28515625" style="1" customWidth="1"/>
    <col min="528" max="529" width="13.42578125" style="1" customWidth="1"/>
    <col min="530" max="530" width="10" style="1" customWidth="1"/>
    <col min="531" max="532" width="13.28515625" style="1" customWidth="1"/>
    <col min="533" max="533" width="3.140625" style="1" customWidth="1"/>
    <col min="534" max="534" width="3.7109375" style="1" customWidth="1"/>
    <col min="535" max="543" width="11.28515625" style="1" customWidth="1"/>
    <col min="544" max="544" width="13.140625" style="1" customWidth="1"/>
    <col min="545" max="545" width="11.28515625" style="1" customWidth="1"/>
    <col min="546" max="546" width="10.7109375" style="1" customWidth="1"/>
    <col min="547" max="547" width="11.28515625" style="1" customWidth="1"/>
    <col min="548" max="548" width="13.140625" style="1" customWidth="1"/>
    <col min="549" max="555" width="11.28515625" style="1" customWidth="1"/>
    <col min="556" max="771" width="11.7109375" style="1" customWidth="1"/>
    <col min="772" max="772" width="3" style="1" customWidth="1"/>
    <col min="773" max="773" width="3.140625" style="1" customWidth="1"/>
    <col min="774" max="774" width="12.28515625" style="1" customWidth="1"/>
    <col min="775" max="775" width="10.28515625" style="1" customWidth="1"/>
    <col min="776" max="776" width="4.28515625" style="1" customWidth="1"/>
    <col min="777" max="777" width="9.7109375" style="1" customWidth="1"/>
    <col min="778" max="778" width="9.140625" style="1" customWidth="1"/>
    <col min="779" max="782" width="11.7109375" style="1" customWidth="1"/>
    <col min="783" max="783" width="14.28515625" style="1" customWidth="1"/>
    <col min="784" max="785" width="13.42578125" style="1" customWidth="1"/>
    <col min="786" max="786" width="10" style="1" customWidth="1"/>
    <col min="787" max="788" width="13.28515625" style="1" customWidth="1"/>
    <col min="789" max="789" width="3.140625" style="1" customWidth="1"/>
    <col min="790" max="790" width="3.7109375" style="1" customWidth="1"/>
    <col min="791" max="799" width="11.28515625" style="1" customWidth="1"/>
    <col min="800" max="800" width="13.140625" style="1" customWidth="1"/>
    <col min="801" max="801" width="11.28515625" style="1" customWidth="1"/>
    <col min="802" max="802" width="10.7109375" style="1" customWidth="1"/>
    <col min="803" max="803" width="11.28515625" style="1" customWidth="1"/>
    <col min="804" max="804" width="13.140625" style="1" customWidth="1"/>
    <col min="805" max="811" width="11.28515625" style="1" customWidth="1"/>
    <col min="812" max="1024" width="11.7109375" style="1" customWidth="1"/>
  </cols>
  <sheetData>
    <row r="1" spans="1:45" x14ac:dyDescent="0.25">
      <c r="N1" s="78"/>
      <c r="Q1" s="78"/>
    </row>
    <row r="2" spans="1:45" ht="16.149999999999999" customHeight="1" thickBot="1" x14ac:dyDescent="0.3">
      <c r="A2" s="575" t="s">
        <v>52</v>
      </c>
      <c r="B2" s="563"/>
      <c r="C2" s="563"/>
      <c r="D2" s="563"/>
      <c r="E2" s="563"/>
      <c r="F2" s="563"/>
      <c r="G2" s="563"/>
      <c r="H2" s="563"/>
      <c r="I2" s="563"/>
      <c r="J2" s="564"/>
      <c r="K2" s="564"/>
      <c r="L2" s="564"/>
      <c r="M2" s="80"/>
      <c r="N2" s="79"/>
      <c r="O2" s="565"/>
      <c r="P2" s="560"/>
      <c r="Q2" s="560"/>
      <c r="R2" s="560"/>
      <c r="S2" s="560"/>
      <c r="U2" s="559" t="str">
        <f>A2</f>
        <v>JANVIER</v>
      </c>
      <c r="V2" s="560"/>
      <c r="W2" s="560"/>
      <c r="X2" s="560"/>
      <c r="Y2" s="560"/>
      <c r="Z2" s="560"/>
      <c r="AA2" s="560"/>
      <c r="AB2" s="559" t="str">
        <f>A2</f>
        <v>JANVIER</v>
      </c>
      <c r="AC2" s="560"/>
      <c r="AD2" s="560"/>
      <c r="AE2" s="560"/>
      <c r="AF2" s="560"/>
      <c r="AG2" s="560"/>
      <c r="AH2" s="560"/>
      <c r="AI2" s="560"/>
      <c r="AJ2" s="560"/>
      <c r="AK2" s="559" t="str">
        <f>A2</f>
        <v>JANVIER</v>
      </c>
      <c r="AL2" s="560"/>
      <c r="AM2" s="560"/>
      <c r="AN2" s="560"/>
      <c r="AO2" s="560"/>
      <c r="AP2" s="560"/>
      <c r="AQ2" s="560"/>
    </row>
    <row r="3" spans="1:45" ht="16.149999999999999" customHeight="1" thickBot="1" x14ac:dyDescent="0.3">
      <c r="A3" s="175"/>
      <c r="B3" s="81"/>
      <c r="C3" s="81"/>
      <c r="D3" s="81"/>
      <c r="E3" s="81"/>
      <c r="F3" s="81"/>
      <c r="G3" s="81"/>
      <c r="H3" s="81"/>
      <c r="I3" s="567" t="s">
        <v>1</v>
      </c>
      <c r="J3" s="554"/>
      <c r="K3" s="554"/>
      <c r="L3" s="554"/>
      <c r="M3" s="554"/>
      <c r="N3" s="554"/>
      <c r="O3" s="554"/>
      <c r="P3" s="554"/>
      <c r="Q3" s="568"/>
      <c r="R3" s="553" t="s">
        <v>2</v>
      </c>
      <c r="S3" s="554"/>
      <c r="T3" s="176" t="s">
        <v>3</v>
      </c>
      <c r="U3" s="549" t="s">
        <v>4</v>
      </c>
      <c r="V3" s="550"/>
      <c r="W3" s="561" t="s">
        <v>5</v>
      </c>
      <c r="X3" s="550"/>
      <c r="Y3" s="561" t="s">
        <v>6</v>
      </c>
      <c r="Z3" s="550"/>
      <c r="AA3" s="561" t="s">
        <v>7</v>
      </c>
      <c r="AB3" s="550"/>
      <c r="AC3" s="551" t="s">
        <v>8</v>
      </c>
      <c r="AD3" s="552"/>
      <c r="AE3" s="551" t="s">
        <v>9</v>
      </c>
      <c r="AF3" s="552"/>
      <c r="AG3" s="555" t="s">
        <v>53</v>
      </c>
      <c r="AH3" s="556"/>
      <c r="AI3" s="551" t="s">
        <v>11</v>
      </c>
      <c r="AJ3" s="552"/>
      <c r="AK3" s="551" t="s">
        <v>12</v>
      </c>
      <c r="AL3" s="552"/>
      <c r="AM3" s="551" t="s">
        <v>13</v>
      </c>
      <c r="AN3" s="552"/>
      <c r="AO3" s="566" t="s">
        <v>14</v>
      </c>
      <c r="AP3" s="556"/>
      <c r="AQ3" s="566" t="s">
        <v>15</v>
      </c>
      <c r="AR3" s="556"/>
      <c r="AS3" s="83" t="s">
        <v>16</v>
      </c>
    </row>
    <row r="4" spans="1:45" x14ac:dyDescent="0.25">
      <c r="A4" s="177"/>
      <c r="B4" s="178" t="s">
        <v>17</v>
      </c>
      <c r="C4" s="178" t="s">
        <v>18</v>
      </c>
      <c r="D4" s="178" t="s">
        <v>19</v>
      </c>
      <c r="E4" s="179" t="s">
        <v>20</v>
      </c>
      <c r="F4" s="178" t="s">
        <v>21</v>
      </c>
      <c r="G4" s="178" t="s">
        <v>22</v>
      </c>
      <c r="H4" s="178" t="s">
        <v>23</v>
      </c>
      <c r="I4" s="569" t="s">
        <v>24</v>
      </c>
      <c r="J4" s="570"/>
      <c r="K4" s="178" t="s">
        <v>25</v>
      </c>
      <c r="L4" s="178" t="s">
        <v>26</v>
      </c>
      <c r="M4" s="180" t="s">
        <v>27</v>
      </c>
      <c r="N4" s="178" t="s">
        <v>28</v>
      </c>
      <c r="O4" s="178" t="s">
        <v>29</v>
      </c>
      <c r="P4" s="178" t="s">
        <v>30</v>
      </c>
      <c r="Q4" s="178" t="s">
        <v>31</v>
      </c>
      <c r="R4" s="178" t="s">
        <v>32</v>
      </c>
      <c r="S4" s="178" t="s">
        <v>33</v>
      </c>
      <c r="T4" s="181"/>
      <c r="U4" s="182" t="s">
        <v>34</v>
      </c>
      <c r="V4" s="183"/>
      <c r="W4" s="184" t="s">
        <v>34</v>
      </c>
      <c r="X4" s="185"/>
      <c r="Y4" s="184" t="s">
        <v>34</v>
      </c>
      <c r="Z4" s="180"/>
      <c r="AA4" s="184" t="s">
        <v>34</v>
      </c>
      <c r="AB4" s="180"/>
      <c r="AC4" s="184" t="s">
        <v>34</v>
      </c>
      <c r="AD4" s="180"/>
      <c r="AE4" s="184" t="s">
        <v>34</v>
      </c>
      <c r="AF4" s="180"/>
      <c r="AG4" s="184"/>
      <c r="AH4" s="183"/>
      <c r="AI4" s="184" t="s">
        <v>34</v>
      </c>
      <c r="AJ4" s="180"/>
      <c r="AK4" s="186" t="s">
        <v>34</v>
      </c>
      <c r="AL4" s="183"/>
      <c r="AM4" s="184" t="s">
        <v>34</v>
      </c>
      <c r="AN4" s="183"/>
      <c r="AO4" s="184" t="s">
        <v>34</v>
      </c>
      <c r="AP4" s="183"/>
      <c r="AQ4" s="184" t="s">
        <v>34</v>
      </c>
      <c r="AR4" s="183"/>
      <c r="AS4" s="187"/>
    </row>
    <row r="5" spans="1:45" x14ac:dyDescent="0.25">
      <c r="A5" s="188">
        <v>45292</v>
      </c>
      <c r="B5" s="189"/>
      <c r="C5" s="189"/>
      <c r="D5" s="189"/>
      <c r="E5" s="189"/>
      <c r="F5" s="189"/>
      <c r="G5" s="190"/>
      <c r="H5" s="190"/>
      <c r="I5" s="190"/>
      <c r="J5" s="191"/>
      <c r="K5" s="191"/>
      <c r="L5" s="191"/>
      <c r="M5" s="192"/>
      <c r="N5" s="193"/>
      <c r="O5" s="189"/>
      <c r="P5" s="189"/>
      <c r="Q5" s="193"/>
      <c r="R5" s="194"/>
      <c r="S5" s="194"/>
      <c r="T5" s="195">
        <f t="shared" ref="T5:T35" si="0">A5</f>
        <v>45292</v>
      </c>
      <c r="U5" s="196"/>
      <c r="V5" s="197"/>
      <c r="W5" s="198"/>
      <c r="X5" s="199"/>
      <c r="Y5" s="198"/>
      <c r="Z5" s="197"/>
      <c r="AA5" s="198"/>
      <c r="AB5" s="197"/>
      <c r="AC5" s="198"/>
      <c r="AD5" s="197"/>
      <c r="AE5" s="198"/>
      <c r="AF5" s="197"/>
      <c r="AG5" s="197"/>
      <c r="AH5" s="197"/>
      <c r="AI5" s="198"/>
      <c r="AJ5" s="200"/>
      <c r="AK5" s="201"/>
      <c r="AL5" s="197"/>
      <c r="AM5" s="198"/>
      <c r="AN5" s="197"/>
      <c r="AO5" s="198"/>
      <c r="AP5" s="197"/>
      <c r="AQ5" s="198"/>
      <c r="AR5" s="197"/>
      <c r="AS5" s="194">
        <f>V5+X5+Z5+AB31+AD5+AF5+AJ5+AL5+AN5+AP5+AR5</f>
        <v>0</v>
      </c>
    </row>
    <row r="6" spans="1:45" x14ac:dyDescent="0.25">
      <c r="A6" s="202">
        <f t="shared" ref="A6:A35" si="1">A5+1</f>
        <v>45293</v>
      </c>
      <c r="B6" s="203"/>
      <c r="C6" s="203"/>
      <c r="D6" s="204"/>
      <c r="E6" s="204"/>
      <c r="F6" s="203"/>
      <c r="G6" s="205"/>
      <c r="H6" s="205"/>
      <c r="I6" s="206"/>
      <c r="J6" s="207"/>
      <c r="K6" s="207"/>
      <c r="L6" s="207"/>
      <c r="M6" s="208"/>
      <c r="N6" s="209">
        <f t="shared" ref="N6:N35" si="2">B6+C6+D6+F6+G6+H6+I6+K6-L6+M6+E6</f>
        <v>0</v>
      </c>
      <c r="O6" s="210"/>
      <c r="P6" s="210"/>
      <c r="Q6" s="209">
        <f t="shared" ref="Q6:Q35" si="3">N6+O6-P6</f>
        <v>0</v>
      </c>
      <c r="R6" s="211"/>
      <c r="S6" s="212"/>
      <c r="T6" s="213">
        <f t="shared" si="0"/>
        <v>45293</v>
      </c>
      <c r="U6" s="214"/>
      <c r="V6" s="215"/>
      <c r="W6" s="216"/>
      <c r="X6" s="217"/>
      <c r="Y6" s="214"/>
      <c r="Z6" s="215"/>
      <c r="AA6" s="216"/>
      <c r="AB6" s="215"/>
      <c r="AC6" s="214"/>
      <c r="AD6" s="215"/>
      <c r="AE6" s="216"/>
      <c r="AF6" s="218"/>
      <c r="AG6" s="219"/>
      <c r="AH6" s="215"/>
      <c r="AI6" s="216"/>
      <c r="AJ6" s="215"/>
      <c r="AK6" s="216"/>
      <c r="AL6" s="215"/>
      <c r="AM6" s="214"/>
      <c r="AN6" s="215"/>
      <c r="AO6" s="216"/>
      <c r="AP6" s="218"/>
      <c r="AQ6" s="216"/>
      <c r="AR6" s="215"/>
      <c r="AS6" s="187">
        <f t="shared" ref="AS6:AS35" si="4">V6+X6+Z6+AB6+AD6+AF6+AJ6+AL6+AN6+AP6+AR6+AH6</f>
        <v>0</v>
      </c>
    </row>
    <row r="7" spans="1:45" x14ac:dyDescent="0.25">
      <c r="A7" s="202">
        <f t="shared" si="1"/>
        <v>45294</v>
      </c>
      <c r="B7" s="203"/>
      <c r="C7" s="203"/>
      <c r="D7" s="204"/>
      <c r="E7" s="204"/>
      <c r="F7" s="203"/>
      <c r="G7" s="205"/>
      <c r="H7" s="205"/>
      <c r="I7" s="206"/>
      <c r="J7" s="207"/>
      <c r="K7" s="207"/>
      <c r="L7" s="207"/>
      <c r="M7" s="208"/>
      <c r="N7" s="209">
        <f t="shared" si="2"/>
        <v>0</v>
      </c>
      <c r="O7" s="210"/>
      <c r="P7" s="210"/>
      <c r="Q7" s="209">
        <f t="shared" si="3"/>
        <v>0</v>
      </c>
      <c r="R7" s="211"/>
      <c r="S7" s="212"/>
      <c r="T7" s="213">
        <f t="shared" si="0"/>
        <v>45294</v>
      </c>
      <c r="U7" s="214"/>
      <c r="V7" s="215"/>
      <c r="W7" s="216"/>
      <c r="X7" s="217"/>
      <c r="Y7" s="214"/>
      <c r="Z7" s="215"/>
      <c r="AA7" s="216"/>
      <c r="AB7" s="215"/>
      <c r="AC7" s="214"/>
      <c r="AD7" s="215"/>
      <c r="AE7" s="216"/>
      <c r="AF7" s="215"/>
      <c r="AG7" s="219"/>
      <c r="AH7" s="215"/>
      <c r="AI7" s="214"/>
      <c r="AJ7" s="215"/>
      <c r="AK7" s="216"/>
      <c r="AL7" s="215"/>
      <c r="AM7" s="214"/>
      <c r="AN7" s="215"/>
      <c r="AO7" s="214"/>
      <c r="AP7" s="215"/>
      <c r="AQ7" s="216"/>
      <c r="AR7" s="215"/>
      <c r="AS7" s="187">
        <f t="shared" si="4"/>
        <v>0</v>
      </c>
    </row>
    <row r="8" spans="1:45" x14ac:dyDescent="0.25">
      <c r="A8" s="202">
        <f t="shared" si="1"/>
        <v>45295</v>
      </c>
      <c r="B8" s="203"/>
      <c r="C8" s="203"/>
      <c r="D8" s="204"/>
      <c r="E8" s="204"/>
      <c r="F8" s="203"/>
      <c r="G8" s="205"/>
      <c r="H8" s="205"/>
      <c r="I8" s="206"/>
      <c r="J8" s="207"/>
      <c r="K8" s="207"/>
      <c r="L8" s="207"/>
      <c r="M8" s="208"/>
      <c r="N8" s="209">
        <f t="shared" si="2"/>
        <v>0</v>
      </c>
      <c r="O8" s="210"/>
      <c r="P8" s="210"/>
      <c r="Q8" s="209">
        <f t="shared" si="3"/>
        <v>0</v>
      </c>
      <c r="R8" s="211"/>
      <c r="S8" s="212"/>
      <c r="T8" s="213">
        <f t="shared" si="0"/>
        <v>45295</v>
      </c>
      <c r="U8" s="214"/>
      <c r="V8" s="215"/>
      <c r="W8" s="214"/>
      <c r="X8" s="217"/>
      <c r="Y8" s="214"/>
      <c r="Z8" s="218"/>
      <c r="AA8" s="216"/>
      <c r="AB8" s="215"/>
      <c r="AC8" s="214"/>
      <c r="AD8" s="215"/>
      <c r="AE8" s="216"/>
      <c r="AF8" s="215"/>
      <c r="AG8" s="219"/>
      <c r="AH8" s="215"/>
      <c r="AI8" s="214"/>
      <c r="AJ8" s="215"/>
      <c r="AK8" s="216"/>
      <c r="AL8" s="215"/>
      <c r="AM8" s="214"/>
      <c r="AN8" s="218"/>
      <c r="AO8" s="220"/>
      <c r="AP8" s="218"/>
      <c r="AQ8" s="216"/>
      <c r="AR8" s="215"/>
      <c r="AS8" s="187">
        <f t="shared" si="4"/>
        <v>0</v>
      </c>
    </row>
    <row r="9" spans="1:45" x14ac:dyDescent="0.25">
      <c r="A9" s="202">
        <f t="shared" si="1"/>
        <v>45296</v>
      </c>
      <c r="B9" s="203"/>
      <c r="C9" s="203"/>
      <c r="D9" s="204"/>
      <c r="E9" s="204"/>
      <c r="F9" s="203"/>
      <c r="G9" s="205"/>
      <c r="H9" s="205"/>
      <c r="I9" s="206"/>
      <c r="J9" s="207"/>
      <c r="K9" s="207"/>
      <c r="L9" s="207"/>
      <c r="M9" s="208"/>
      <c r="N9" s="209">
        <f t="shared" si="2"/>
        <v>0</v>
      </c>
      <c r="O9" s="210"/>
      <c r="P9" s="210"/>
      <c r="Q9" s="209">
        <f t="shared" si="3"/>
        <v>0</v>
      </c>
      <c r="R9" s="211"/>
      <c r="S9" s="212"/>
      <c r="T9" s="213">
        <f t="shared" si="0"/>
        <v>45296</v>
      </c>
      <c r="U9" s="214"/>
      <c r="V9" s="218"/>
      <c r="W9" s="214"/>
      <c r="X9" s="217"/>
      <c r="Y9" s="214"/>
      <c r="Z9" s="215"/>
      <c r="AA9" s="214"/>
      <c r="AB9" s="218"/>
      <c r="AC9" s="214"/>
      <c r="AD9" s="215"/>
      <c r="AE9" s="216"/>
      <c r="AF9" s="218"/>
      <c r="AG9" s="219"/>
      <c r="AH9" s="215"/>
      <c r="AI9" s="214"/>
      <c r="AJ9" s="218"/>
      <c r="AK9" s="214"/>
      <c r="AL9" s="215"/>
      <c r="AM9" s="214"/>
      <c r="AN9" s="215"/>
      <c r="AO9" s="214"/>
      <c r="AP9" s="215"/>
      <c r="AQ9" s="216"/>
      <c r="AR9" s="215"/>
      <c r="AS9" s="187">
        <f t="shared" si="4"/>
        <v>0</v>
      </c>
    </row>
    <row r="10" spans="1:45" x14ac:dyDescent="0.25">
      <c r="A10" s="202">
        <f t="shared" si="1"/>
        <v>45297</v>
      </c>
      <c r="B10" s="203"/>
      <c r="C10" s="203"/>
      <c r="D10" s="204"/>
      <c r="E10" s="204"/>
      <c r="F10" s="203"/>
      <c r="G10" s="205"/>
      <c r="H10" s="205"/>
      <c r="I10" s="206"/>
      <c r="J10" s="207"/>
      <c r="K10" s="207"/>
      <c r="L10" s="207"/>
      <c r="M10" s="208"/>
      <c r="N10" s="209">
        <f t="shared" si="2"/>
        <v>0</v>
      </c>
      <c r="O10" s="210"/>
      <c r="P10" s="210"/>
      <c r="Q10" s="209">
        <f t="shared" si="3"/>
        <v>0</v>
      </c>
      <c r="R10" s="211"/>
      <c r="S10" s="212"/>
      <c r="T10" s="213">
        <f t="shared" si="0"/>
        <v>45297</v>
      </c>
      <c r="U10" s="214"/>
      <c r="V10" s="218"/>
      <c r="W10" s="214"/>
      <c r="X10" s="217"/>
      <c r="Y10" s="214"/>
      <c r="Z10" s="215"/>
      <c r="AA10" s="214"/>
      <c r="AB10" s="218"/>
      <c r="AC10" s="214"/>
      <c r="AD10" s="215"/>
      <c r="AE10" s="216"/>
      <c r="AF10" s="218"/>
      <c r="AG10" s="215"/>
      <c r="AH10" s="215"/>
      <c r="AI10" s="214"/>
      <c r="AJ10" s="215"/>
      <c r="AK10" s="214"/>
      <c r="AL10" s="215"/>
      <c r="AM10" s="214"/>
      <c r="AN10" s="215"/>
      <c r="AO10" s="214"/>
      <c r="AP10" s="215"/>
      <c r="AQ10" s="216"/>
      <c r="AR10" s="215"/>
      <c r="AS10" s="187">
        <f t="shared" si="4"/>
        <v>0</v>
      </c>
    </row>
    <row r="11" spans="1:45" x14ac:dyDescent="0.25">
      <c r="A11" s="202">
        <f t="shared" si="1"/>
        <v>45298</v>
      </c>
      <c r="B11" s="203"/>
      <c r="C11" s="203"/>
      <c r="D11" s="204"/>
      <c r="E11" s="204"/>
      <c r="F11" s="203"/>
      <c r="G11" s="205"/>
      <c r="H11" s="205"/>
      <c r="I11" s="205"/>
      <c r="J11" s="207"/>
      <c r="K11" s="207"/>
      <c r="L11" s="207"/>
      <c r="M11" s="208"/>
      <c r="N11" s="209">
        <f t="shared" si="2"/>
        <v>0</v>
      </c>
      <c r="O11" s="210"/>
      <c r="P11" s="210"/>
      <c r="Q11" s="209">
        <f t="shared" si="3"/>
        <v>0</v>
      </c>
      <c r="R11" s="211"/>
      <c r="S11" s="211"/>
      <c r="T11" s="213">
        <f t="shared" si="0"/>
        <v>45298</v>
      </c>
      <c r="U11" s="214"/>
      <c r="V11" s="215"/>
      <c r="W11" s="214"/>
      <c r="X11" s="217"/>
      <c r="Y11" s="214"/>
      <c r="Z11" s="215"/>
      <c r="AA11" s="214"/>
      <c r="AB11" s="215"/>
      <c r="AC11" s="214"/>
      <c r="AD11" s="215"/>
      <c r="AE11" s="214"/>
      <c r="AF11" s="218"/>
      <c r="AG11" s="215"/>
      <c r="AH11" s="215"/>
      <c r="AI11" s="214"/>
      <c r="AJ11" s="218"/>
      <c r="AK11" s="214"/>
      <c r="AL11" s="215"/>
      <c r="AM11" s="214"/>
      <c r="AN11" s="215"/>
      <c r="AO11" s="214"/>
      <c r="AP11" s="218"/>
      <c r="AQ11" s="216"/>
      <c r="AR11" s="215"/>
      <c r="AS11" s="187">
        <f t="shared" si="4"/>
        <v>0</v>
      </c>
    </row>
    <row r="12" spans="1:45" x14ac:dyDescent="0.25">
      <c r="A12" s="202">
        <f t="shared" si="1"/>
        <v>45299</v>
      </c>
      <c r="B12" s="203"/>
      <c r="C12" s="203"/>
      <c r="D12" s="204"/>
      <c r="E12" s="204"/>
      <c r="F12" s="221"/>
      <c r="G12" s="205"/>
      <c r="H12" s="205"/>
      <c r="I12" s="206"/>
      <c r="J12" s="207"/>
      <c r="K12" s="207"/>
      <c r="L12" s="207"/>
      <c r="M12" s="208"/>
      <c r="N12" s="209">
        <f t="shared" si="2"/>
        <v>0</v>
      </c>
      <c r="O12" s="210"/>
      <c r="P12" s="210"/>
      <c r="Q12" s="209">
        <f t="shared" si="3"/>
        <v>0</v>
      </c>
      <c r="R12" s="211"/>
      <c r="S12" s="212"/>
      <c r="T12" s="213">
        <f t="shared" si="0"/>
        <v>45299</v>
      </c>
      <c r="U12" s="214"/>
      <c r="V12" s="215"/>
      <c r="W12" s="214"/>
      <c r="X12" s="217"/>
      <c r="Y12" s="214"/>
      <c r="Z12" s="215"/>
      <c r="AA12" s="214"/>
      <c r="AB12" s="215"/>
      <c r="AC12" s="214"/>
      <c r="AD12" s="215"/>
      <c r="AE12" s="214"/>
      <c r="AF12" s="215"/>
      <c r="AG12" s="215"/>
      <c r="AH12" s="215"/>
      <c r="AI12" s="214"/>
      <c r="AJ12" s="215"/>
      <c r="AK12" s="214"/>
      <c r="AL12" s="215"/>
      <c r="AM12" s="214"/>
      <c r="AN12" s="215"/>
      <c r="AO12" s="214"/>
      <c r="AP12" s="215"/>
      <c r="AQ12" s="216"/>
      <c r="AR12" s="215"/>
      <c r="AS12" s="187">
        <f t="shared" si="4"/>
        <v>0</v>
      </c>
    </row>
    <row r="13" spans="1:45" x14ac:dyDescent="0.25">
      <c r="A13" s="202">
        <f t="shared" si="1"/>
        <v>45300</v>
      </c>
      <c r="B13" s="203"/>
      <c r="C13" s="203"/>
      <c r="D13" s="204"/>
      <c r="E13" s="204"/>
      <c r="F13" s="203"/>
      <c r="G13" s="205"/>
      <c r="H13" s="205"/>
      <c r="I13" s="206"/>
      <c r="J13" s="207"/>
      <c r="K13" s="207"/>
      <c r="L13" s="207"/>
      <c r="M13" s="208"/>
      <c r="N13" s="209">
        <f t="shared" si="2"/>
        <v>0</v>
      </c>
      <c r="O13" s="210"/>
      <c r="P13" s="210"/>
      <c r="Q13" s="209">
        <f t="shared" si="3"/>
        <v>0</v>
      </c>
      <c r="R13" s="211"/>
      <c r="S13" s="212"/>
      <c r="T13" s="213">
        <f t="shared" si="0"/>
        <v>45300</v>
      </c>
      <c r="U13" s="214"/>
      <c r="V13" s="215"/>
      <c r="W13" s="214"/>
      <c r="X13" s="217"/>
      <c r="Y13" s="214"/>
      <c r="Z13" s="218"/>
      <c r="AA13" s="214"/>
      <c r="AB13" s="215"/>
      <c r="AC13" s="214"/>
      <c r="AD13" s="215"/>
      <c r="AE13" s="214"/>
      <c r="AF13" s="215"/>
      <c r="AG13" s="215"/>
      <c r="AH13" s="215"/>
      <c r="AI13" s="220"/>
      <c r="AJ13" s="218"/>
      <c r="AK13" s="214"/>
      <c r="AL13" s="215"/>
      <c r="AM13" s="214"/>
      <c r="AN13" s="215"/>
      <c r="AO13" s="214"/>
      <c r="AP13" s="218"/>
      <c r="AQ13" s="216"/>
      <c r="AR13" s="215"/>
      <c r="AS13" s="187">
        <f t="shared" si="4"/>
        <v>0</v>
      </c>
    </row>
    <row r="14" spans="1:45" x14ac:dyDescent="0.25">
      <c r="A14" s="202">
        <f t="shared" si="1"/>
        <v>45301</v>
      </c>
      <c r="B14" s="203"/>
      <c r="C14" s="203"/>
      <c r="D14" s="204"/>
      <c r="E14" s="204"/>
      <c r="F14" s="203"/>
      <c r="G14" s="205"/>
      <c r="H14" s="205"/>
      <c r="I14" s="206"/>
      <c r="J14" s="207"/>
      <c r="K14" s="207"/>
      <c r="L14" s="207"/>
      <c r="M14" s="208"/>
      <c r="N14" s="209">
        <f t="shared" si="2"/>
        <v>0</v>
      </c>
      <c r="O14" s="210"/>
      <c r="P14" s="210"/>
      <c r="Q14" s="209">
        <f t="shared" si="3"/>
        <v>0</v>
      </c>
      <c r="R14" s="211"/>
      <c r="S14" s="212"/>
      <c r="T14" s="213">
        <f t="shared" si="0"/>
        <v>45301</v>
      </c>
      <c r="U14" s="214"/>
      <c r="V14" s="215"/>
      <c r="W14" s="214"/>
      <c r="X14" s="222"/>
      <c r="Y14" s="214"/>
      <c r="Z14" s="215"/>
      <c r="AA14" s="214"/>
      <c r="AB14" s="215"/>
      <c r="AC14" s="214"/>
      <c r="AD14" s="218"/>
      <c r="AE14" s="214"/>
      <c r="AF14" s="215"/>
      <c r="AG14" s="215"/>
      <c r="AH14" s="215"/>
      <c r="AI14" s="214"/>
      <c r="AJ14" s="215"/>
      <c r="AK14" s="214"/>
      <c r="AL14" s="218"/>
      <c r="AM14" s="214"/>
      <c r="AN14" s="215"/>
      <c r="AO14" s="214"/>
      <c r="AP14" s="215"/>
      <c r="AQ14" s="216"/>
      <c r="AR14" s="215"/>
      <c r="AS14" s="187">
        <f t="shared" si="4"/>
        <v>0</v>
      </c>
    </row>
    <row r="15" spans="1:45" x14ac:dyDescent="0.25">
      <c r="A15" s="202">
        <f t="shared" si="1"/>
        <v>45302</v>
      </c>
      <c r="B15" s="203"/>
      <c r="C15" s="203"/>
      <c r="D15" s="204"/>
      <c r="E15" s="204"/>
      <c r="F15" s="203"/>
      <c r="G15" s="205"/>
      <c r="H15" s="205"/>
      <c r="I15" s="206"/>
      <c r="J15" s="207"/>
      <c r="K15" s="207"/>
      <c r="L15" s="207"/>
      <c r="M15" s="208"/>
      <c r="N15" s="209">
        <f t="shared" si="2"/>
        <v>0</v>
      </c>
      <c r="O15" s="210"/>
      <c r="P15" s="210"/>
      <c r="Q15" s="209">
        <f t="shared" si="3"/>
        <v>0</v>
      </c>
      <c r="R15" s="211"/>
      <c r="S15" s="212"/>
      <c r="T15" s="213">
        <f t="shared" si="0"/>
        <v>45302</v>
      </c>
      <c r="U15" s="214"/>
      <c r="V15" s="218"/>
      <c r="W15" s="214"/>
      <c r="X15" s="222"/>
      <c r="Y15" s="214"/>
      <c r="Z15" s="215"/>
      <c r="AA15" s="214"/>
      <c r="AB15" s="218"/>
      <c r="AC15" s="214"/>
      <c r="AD15" s="215"/>
      <c r="AE15" s="214"/>
      <c r="AF15" s="218"/>
      <c r="AG15" s="215"/>
      <c r="AH15" s="215"/>
      <c r="AI15" s="214"/>
      <c r="AJ15" s="215"/>
      <c r="AK15" s="214"/>
      <c r="AL15" s="218"/>
      <c r="AM15" s="214"/>
      <c r="AN15" s="215"/>
      <c r="AO15" s="214"/>
      <c r="AP15" s="215"/>
      <c r="AQ15" s="216"/>
      <c r="AR15" s="215"/>
      <c r="AS15" s="187">
        <f t="shared" si="4"/>
        <v>0</v>
      </c>
    </row>
    <row r="16" spans="1:45" x14ac:dyDescent="0.25">
      <c r="A16" s="202">
        <f t="shared" si="1"/>
        <v>45303</v>
      </c>
      <c r="B16" s="203"/>
      <c r="C16" s="203"/>
      <c r="D16" s="204"/>
      <c r="E16" s="204"/>
      <c r="F16" s="203"/>
      <c r="G16" s="205"/>
      <c r="H16" s="205"/>
      <c r="I16" s="206"/>
      <c r="J16" s="207"/>
      <c r="K16" s="207"/>
      <c r="L16" s="207"/>
      <c r="M16" s="208"/>
      <c r="N16" s="209">
        <f t="shared" si="2"/>
        <v>0</v>
      </c>
      <c r="O16" s="210"/>
      <c r="P16" s="210"/>
      <c r="Q16" s="209">
        <f t="shared" si="3"/>
        <v>0</v>
      </c>
      <c r="R16" s="211"/>
      <c r="S16" s="212"/>
      <c r="T16" s="213">
        <f t="shared" si="0"/>
        <v>45303</v>
      </c>
      <c r="U16" s="214"/>
      <c r="V16" s="218"/>
      <c r="W16" s="214"/>
      <c r="X16" s="217"/>
      <c r="Y16" s="214"/>
      <c r="Z16" s="215"/>
      <c r="AA16" s="214"/>
      <c r="AB16" s="215"/>
      <c r="AC16" s="214"/>
      <c r="AD16" s="218"/>
      <c r="AE16" s="214"/>
      <c r="AF16" s="215"/>
      <c r="AG16" s="215"/>
      <c r="AH16" s="215"/>
      <c r="AI16" s="214"/>
      <c r="AJ16" s="215"/>
      <c r="AK16" s="214"/>
      <c r="AL16" s="215"/>
      <c r="AM16" s="214"/>
      <c r="AN16" s="215"/>
      <c r="AO16" s="214"/>
      <c r="AP16" s="215"/>
      <c r="AQ16" s="216"/>
      <c r="AR16" s="215"/>
      <c r="AS16" s="187">
        <f t="shared" si="4"/>
        <v>0</v>
      </c>
    </row>
    <row r="17" spans="1:45" x14ac:dyDescent="0.25">
      <c r="A17" s="202">
        <f t="shared" si="1"/>
        <v>45304</v>
      </c>
      <c r="B17" s="203"/>
      <c r="C17" s="203"/>
      <c r="D17" s="204"/>
      <c r="E17" s="204"/>
      <c r="F17" s="203"/>
      <c r="G17" s="205"/>
      <c r="H17" s="205"/>
      <c r="I17" s="206"/>
      <c r="J17" s="207"/>
      <c r="K17" s="207"/>
      <c r="L17" s="207"/>
      <c r="M17" s="208"/>
      <c r="N17" s="209">
        <f t="shared" si="2"/>
        <v>0</v>
      </c>
      <c r="O17" s="210"/>
      <c r="P17" s="210"/>
      <c r="Q17" s="209">
        <f t="shared" si="3"/>
        <v>0</v>
      </c>
      <c r="R17" s="211"/>
      <c r="S17" s="212"/>
      <c r="T17" s="213">
        <f t="shared" si="0"/>
        <v>45304</v>
      </c>
      <c r="U17" s="214"/>
      <c r="V17" s="218"/>
      <c r="W17" s="214"/>
      <c r="X17" s="217"/>
      <c r="Y17" s="214"/>
      <c r="Z17" s="215"/>
      <c r="AA17" s="214"/>
      <c r="AB17" s="218"/>
      <c r="AC17" s="214"/>
      <c r="AD17" s="215"/>
      <c r="AE17" s="214"/>
      <c r="AF17" s="218"/>
      <c r="AG17" s="215"/>
      <c r="AH17" s="215"/>
      <c r="AI17" s="214"/>
      <c r="AJ17" s="215"/>
      <c r="AK17" s="214"/>
      <c r="AL17" s="215"/>
      <c r="AM17" s="214"/>
      <c r="AN17" s="215"/>
      <c r="AO17" s="214"/>
      <c r="AP17" s="218"/>
      <c r="AQ17" s="216"/>
      <c r="AR17" s="215"/>
      <c r="AS17" s="187">
        <f t="shared" si="4"/>
        <v>0</v>
      </c>
    </row>
    <row r="18" spans="1:45" x14ac:dyDescent="0.25">
      <c r="A18" s="202">
        <f t="shared" si="1"/>
        <v>45305</v>
      </c>
      <c r="B18" s="203"/>
      <c r="C18" s="203"/>
      <c r="D18" s="204"/>
      <c r="E18" s="204"/>
      <c r="F18" s="203"/>
      <c r="G18" s="205"/>
      <c r="H18" s="205"/>
      <c r="I18" s="206"/>
      <c r="J18" s="207"/>
      <c r="K18" s="207"/>
      <c r="L18" s="207"/>
      <c r="M18" s="208"/>
      <c r="N18" s="209">
        <f t="shared" si="2"/>
        <v>0</v>
      </c>
      <c r="O18" s="210"/>
      <c r="P18" s="210"/>
      <c r="Q18" s="209">
        <f t="shared" si="3"/>
        <v>0</v>
      </c>
      <c r="R18" s="211"/>
      <c r="S18" s="211"/>
      <c r="T18" s="213">
        <f t="shared" si="0"/>
        <v>45305</v>
      </c>
      <c r="U18" s="214"/>
      <c r="V18" s="218"/>
      <c r="W18" s="214"/>
      <c r="X18" s="217"/>
      <c r="Y18" s="214"/>
      <c r="Z18" s="215"/>
      <c r="AA18" s="214"/>
      <c r="AB18" s="215"/>
      <c r="AC18" s="214"/>
      <c r="AD18" s="215"/>
      <c r="AE18" s="214"/>
      <c r="AF18" s="215"/>
      <c r="AG18" s="215"/>
      <c r="AH18" s="215"/>
      <c r="AI18" s="214"/>
      <c r="AJ18" s="215"/>
      <c r="AK18" s="214"/>
      <c r="AL18" s="215"/>
      <c r="AM18" s="214"/>
      <c r="AN18" s="215"/>
      <c r="AO18" s="214"/>
      <c r="AP18" s="215"/>
      <c r="AQ18" s="216"/>
      <c r="AR18" s="215"/>
      <c r="AS18" s="187">
        <f t="shared" si="4"/>
        <v>0</v>
      </c>
    </row>
    <row r="19" spans="1:45" x14ac:dyDescent="0.25">
      <c r="A19" s="202">
        <f t="shared" si="1"/>
        <v>45306</v>
      </c>
      <c r="B19" s="203"/>
      <c r="C19" s="203"/>
      <c r="D19" s="204"/>
      <c r="E19" s="204"/>
      <c r="F19" s="203"/>
      <c r="G19" s="205"/>
      <c r="H19" s="205"/>
      <c r="I19" s="206"/>
      <c r="J19" s="207"/>
      <c r="K19" s="207"/>
      <c r="L19" s="207"/>
      <c r="M19" s="208"/>
      <c r="N19" s="209">
        <f t="shared" si="2"/>
        <v>0</v>
      </c>
      <c r="O19" s="210"/>
      <c r="P19" s="210"/>
      <c r="Q19" s="209">
        <f t="shared" si="3"/>
        <v>0</v>
      </c>
      <c r="R19" s="211"/>
      <c r="S19" s="212"/>
      <c r="T19" s="213">
        <f t="shared" si="0"/>
        <v>45306</v>
      </c>
      <c r="U19" s="214"/>
      <c r="V19" s="218"/>
      <c r="W19" s="214"/>
      <c r="X19" s="217"/>
      <c r="Y19" s="214"/>
      <c r="Z19" s="215"/>
      <c r="AA19" s="214"/>
      <c r="AB19" s="215"/>
      <c r="AC19" s="214"/>
      <c r="AD19" s="215"/>
      <c r="AE19" s="214"/>
      <c r="AF19" s="215"/>
      <c r="AG19" s="215"/>
      <c r="AH19" s="215"/>
      <c r="AI19" s="214"/>
      <c r="AJ19" s="215"/>
      <c r="AK19" s="214"/>
      <c r="AL19" s="215"/>
      <c r="AM19" s="214"/>
      <c r="AN19" s="215"/>
      <c r="AO19" s="214"/>
      <c r="AP19" s="218"/>
      <c r="AQ19" s="216"/>
      <c r="AR19" s="215"/>
      <c r="AS19" s="187">
        <f t="shared" si="4"/>
        <v>0</v>
      </c>
    </row>
    <row r="20" spans="1:45" x14ac:dyDescent="0.25">
      <c r="A20" s="202">
        <f t="shared" si="1"/>
        <v>45307</v>
      </c>
      <c r="B20" s="203"/>
      <c r="C20" s="203"/>
      <c r="D20" s="204"/>
      <c r="E20" s="204"/>
      <c r="F20" s="203"/>
      <c r="G20" s="205"/>
      <c r="H20" s="205"/>
      <c r="I20" s="206"/>
      <c r="J20" s="207"/>
      <c r="K20" s="207"/>
      <c r="L20" s="207"/>
      <c r="M20" s="208"/>
      <c r="N20" s="209">
        <f t="shared" si="2"/>
        <v>0</v>
      </c>
      <c r="O20" s="210"/>
      <c r="P20" s="210"/>
      <c r="Q20" s="209">
        <f t="shared" si="3"/>
        <v>0</v>
      </c>
      <c r="R20" s="211"/>
      <c r="S20" s="212"/>
      <c r="T20" s="213">
        <f t="shared" si="0"/>
        <v>45307</v>
      </c>
      <c r="U20" s="214"/>
      <c r="V20" s="215"/>
      <c r="W20" s="216"/>
      <c r="X20" s="217"/>
      <c r="Y20" s="214"/>
      <c r="Z20" s="215"/>
      <c r="AA20" s="214"/>
      <c r="AB20" s="215"/>
      <c r="AC20" s="214"/>
      <c r="AD20" s="215"/>
      <c r="AE20" s="214"/>
      <c r="AF20" s="215"/>
      <c r="AG20" s="215"/>
      <c r="AH20" s="215"/>
      <c r="AI20" s="214"/>
      <c r="AJ20" s="215"/>
      <c r="AK20" s="214"/>
      <c r="AL20" s="215"/>
      <c r="AM20" s="214"/>
      <c r="AN20" s="215"/>
      <c r="AO20" s="214"/>
      <c r="AP20" s="215"/>
      <c r="AQ20" s="216"/>
      <c r="AR20" s="215"/>
      <c r="AS20" s="187">
        <f t="shared" si="4"/>
        <v>0</v>
      </c>
    </row>
    <row r="21" spans="1:45" x14ac:dyDescent="0.25">
      <c r="A21" s="202">
        <f t="shared" si="1"/>
        <v>45308</v>
      </c>
      <c r="B21" s="203"/>
      <c r="C21" s="203"/>
      <c r="D21" s="204"/>
      <c r="E21" s="204"/>
      <c r="F21" s="203"/>
      <c r="G21" s="205"/>
      <c r="H21" s="205"/>
      <c r="I21" s="206"/>
      <c r="J21" s="207"/>
      <c r="K21" s="207"/>
      <c r="L21" s="207"/>
      <c r="M21" s="208"/>
      <c r="N21" s="209">
        <f t="shared" si="2"/>
        <v>0</v>
      </c>
      <c r="O21" s="210"/>
      <c r="P21" s="210"/>
      <c r="Q21" s="209">
        <f t="shared" si="3"/>
        <v>0</v>
      </c>
      <c r="R21" s="211"/>
      <c r="S21" s="212"/>
      <c r="T21" s="213">
        <f t="shared" si="0"/>
        <v>45308</v>
      </c>
      <c r="U21" s="214"/>
      <c r="V21" s="215"/>
      <c r="W21" s="214"/>
      <c r="X21" s="217"/>
      <c r="Y21" s="214"/>
      <c r="Z21" s="215"/>
      <c r="AA21" s="214"/>
      <c r="AB21" s="215"/>
      <c r="AC21" s="214"/>
      <c r="AD21" s="215"/>
      <c r="AE21" s="214"/>
      <c r="AF21" s="215"/>
      <c r="AG21" s="215"/>
      <c r="AH21" s="215"/>
      <c r="AI21" s="214"/>
      <c r="AJ21" s="215"/>
      <c r="AK21" s="214"/>
      <c r="AL21" s="215"/>
      <c r="AM21" s="214"/>
      <c r="AN21" s="215"/>
      <c r="AO21" s="214"/>
      <c r="AP21" s="218"/>
      <c r="AQ21" s="216"/>
      <c r="AR21" s="215"/>
      <c r="AS21" s="187">
        <f t="shared" si="4"/>
        <v>0</v>
      </c>
    </row>
    <row r="22" spans="1:45" x14ac:dyDescent="0.25">
      <c r="A22" s="202">
        <f t="shared" si="1"/>
        <v>45309</v>
      </c>
      <c r="B22" s="203"/>
      <c r="C22" s="203"/>
      <c r="D22" s="204"/>
      <c r="E22" s="204"/>
      <c r="F22" s="203"/>
      <c r="G22" s="205"/>
      <c r="H22" s="205"/>
      <c r="I22" s="206"/>
      <c r="J22" s="207"/>
      <c r="K22" s="207"/>
      <c r="L22" s="207"/>
      <c r="M22" s="208"/>
      <c r="N22" s="209">
        <f t="shared" si="2"/>
        <v>0</v>
      </c>
      <c r="O22" s="210"/>
      <c r="P22" s="210"/>
      <c r="Q22" s="209">
        <f t="shared" si="3"/>
        <v>0</v>
      </c>
      <c r="R22" s="211"/>
      <c r="S22" s="212"/>
      <c r="T22" s="213">
        <f t="shared" si="0"/>
        <v>45309</v>
      </c>
      <c r="U22" s="214"/>
      <c r="V22" s="215"/>
      <c r="W22" s="214"/>
      <c r="X22" s="217"/>
      <c r="Y22" s="214"/>
      <c r="Z22" s="218"/>
      <c r="AA22" s="214"/>
      <c r="AB22" s="215"/>
      <c r="AC22" s="214"/>
      <c r="AD22" s="215"/>
      <c r="AE22" s="214"/>
      <c r="AF22" s="215"/>
      <c r="AG22" s="215"/>
      <c r="AH22" s="215"/>
      <c r="AI22" s="214"/>
      <c r="AJ22" s="218"/>
      <c r="AK22" s="214"/>
      <c r="AL22" s="215"/>
      <c r="AM22" s="214"/>
      <c r="AN22" s="215"/>
      <c r="AO22" s="214"/>
      <c r="AP22" s="215"/>
      <c r="AQ22" s="216"/>
      <c r="AR22" s="215"/>
      <c r="AS22" s="187">
        <f t="shared" si="4"/>
        <v>0</v>
      </c>
    </row>
    <row r="23" spans="1:45" x14ac:dyDescent="0.25">
      <c r="A23" s="202">
        <f t="shared" si="1"/>
        <v>45310</v>
      </c>
      <c r="B23" s="203"/>
      <c r="C23" s="203"/>
      <c r="D23" s="204"/>
      <c r="E23" s="204"/>
      <c r="F23" s="203"/>
      <c r="G23" s="205"/>
      <c r="H23" s="205"/>
      <c r="I23" s="206"/>
      <c r="J23" s="207"/>
      <c r="K23" s="207"/>
      <c r="L23" s="207"/>
      <c r="M23" s="208"/>
      <c r="N23" s="209">
        <f t="shared" si="2"/>
        <v>0</v>
      </c>
      <c r="O23" s="210"/>
      <c r="P23" s="210"/>
      <c r="Q23" s="209">
        <f t="shared" si="3"/>
        <v>0</v>
      </c>
      <c r="R23" s="211"/>
      <c r="S23" s="212"/>
      <c r="T23" s="213">
        <f t="shared" si="0"/>
        <v>45310</v>
      </c>
      <c r="U23" s="214"/>
      <c r="V23" s="218"/>
      <c r="W23" s="214"/>
      <c r="X23" s="217"/>
      <c r="Y23" s="214"/>
      <c r="Z23" s="215"/>
      <c r="AA23" s="214"/>
      <c r="AB23" s="218"/>
      <c r="AC23" s="214"/>
      <c r="AD23" s="215"/>
      <c r="AE23" s="214"/>
      <c r="AF23" s="215"/>
      <c r="AG23" s="215"/>
      <c r="AH23" s="215"/>
      <c r="AI23" s="214"/>
      <c r="AJ23" s="215"/>
      <c r="AK23" s="214"/>
      <c r="AL23" s="215"/>
      <c r="AM23" s="214"/>
      <c r="AN23" s="215"/>
      <c r="AO23" s="214"/>
      <c r="AP23" s="218"/>
      <c r="AQ23" s="216"/>
      <c r="AR23" s="215"/>
      <c r="AS23" s="187">
        <f t="shared" si="4"/>
        <v>0</v>
      </c>
    </row>
    <row r="24" spans="1:45" x14ac:dyDescent="0.25">
      <c r="A24" s="202">
        <f t="shared" si="1"/>
        <v>45311</v>
      </c>
      <c r="B24" s="203"/>
      <c r="C24" s="203"/>
      <c r="D24" s="204"/>
      <c r="E24" s="204"/>
      <c r="F24" s="203"/>
      <c r="G24" s="205"/>
      <c r="H24" s="205"/>
      <c r="I24" s="206"/>
      <c r="J24" s="207"/>
      <c r="K24" s="207"/>
      <c r="L24" s="207"/>
      <c r="M24" s="208"/>
      <c r="N24" s="209">
        <f t="shared" si="2"/>
        <v>0</v>
      </c>
      <c r="O24" s="210"/>
      <c r="P24" s="210"/>
      <c r="Q24" s="209">
        <f t="shared" si="3"/>
        <v>0</v>
      </c>
      <c r="R24" s="211"/>
      <c r="S24" s="212"/>
      <c r="T24" s="213">
        <f t="shared" si="0"/>
        <v>45311</v>
      </c>
      <c r="U24" s="214"/>
      <c r="V24" s="218"/>
      <c r="W24" s="216"/>
      <c r="X24" s="222"/>
      <c r="Y24" s="214"/>
      <c r="Z24" s="215"/>
      <c r="AA24" s="216"/>
      <c r="AB24" s="218"/>
      <c r="AC24" s="214"/>
      <c r="AD24" s="215"/>
      <c r="AE24" s="216"/>
      <c r="AF24" s="218"/>
      <c r="AG24" s="215"/>
      <c r="AH24" s="215"/>
      <c r="AI24" s="214"/>
      <c r="AJ24" s="215"/>
      <c r="AK24" s="216"/>
      <c r="AL24" s="215"/>
      <c r="AM24" s="214"/>
      <c r="AN24" s="215"/>
      <c r="AO24" s="216"/>
      <c r="AP24" s="218"/>
      <c r="AQ24" s="216"/>
      <c r="AR24" s="215"/>
      <c r="AS24" s="187">
        <f t="shared" si="4"/>
        <v>0</v>
      </c>
    </row>
    <row r="25" spans="1:45" x14ac:dyDescent="0.25">
      <c r="A25" s="202">
        <f t="shared" si="1"/>
        <v>45312</v>
      </c>
      <c r="B25" s="203"/>
      <c r="C25" s="203"/>
      <c r="D25" s="204"/>
      <c r="E25" s="204"/>
      <c r="F25" s="203"/>
      <c r="G25" s="205"/>
      <c r="H25" s="205"/>
      <c r="I25" s="206"/>
      <c r="J25" s="207"/>
      <c r="K25" s="207"/>
      <c r="L25" s="207"/>
      <c r="M25" s="208"/>
      <c r="N25" s="209">
        <f t="shared" si="2"/>
        <v>0</v>
      </c>
      <c r="O25" s="210"/>
      <c r="P25" s="210"/>
      <c r="Q25" s="209">
        <f t="shared" si="3"/>
        <v>0</v>
      </c>
      <c r="R25" s="211"/>
      <c r="S25" s="211"/>
      <c r="T25" s="213">
        <f t="shared" si="0"/>
        <v>45312</v>
      </c>
      <c r="U25" s="214"/>
      <c r="V25" s="215"/>
      <c r="W25" s="214"/>
      <c r="X25" s="222"/>
      <c r="Y25" s="214"/>
      <c r="Z25" s="215"/>
      <c r="AA25" s="214"/>
      <c r="AB25" s="215"/>
      <c r="AC25" s="214"/>
      <c r="AD25" s="215"/>
      <c r="AE25" s="214"/>
      <c r="AF25" s="215"/>
      <c r="AG25" s="215"/>
      <c r="AH25" s="215"/>
      <c r="AI25" s="214"/>
      <c r="AJ25" s="215"/>
      <c r="AK25" s="214"/>
      <c r="AL25" s="215"/>
      <c r="AM25" s="214"/>
      <c r="AN25" s="218"/>
      <c r="AO25" s="214"/>
      <c r="AP25" s="215"/>
      <c r="AQ25" s="216"/>
      <c r="AR25" s="215"/>
      <c r="AS25" s="187">
        <f t="shared" si="4"/>
        <v>0</v>
      </c>
    </row>
    <row r="26" spans="1:45" x14ac:dyDescent="0.25">
      <c r="A26" s="202">
        <f t="shared" si="1"/>
        <v>45313</v>
      </c>
      <c r="B26" s="203"/>
      <c r="C26" s="203"/>
      <c r="D26" s="204"/>
      <c r="E26" s="204"/>
      <c r="F26" s="203"/>
      <c r="G26" s="205"/>
      <c r="H26" s="205"/>
      <c r="I26" s="206"/>
      <c r="J26" s="207"/>
      <c r="K26" s="207"/>
      <c r="L26" s="207"/>
      <c r="M26" s="208"/>
      <c r="N26" s="209">
        <f t="shared" si="2"/>
        <v>0</v>
      </c>
      <c r="O26" s="210"/>
      <c r="P26" s="210"/>
      <c r="Q26" s="209">
        <f t="shared" si="3"/>
        <v>0</v>
      </c>
      <c r="R26" s="211"/>
      <c r="S26" s="212"/>
      <c r="T26" s="213">
        <f t="shared" si="0"/>
        <v>45313</v>
      </c>
      <c r="U26" s="214"/>
      <c r="V26" s="215"/>
      <c r="W26" s="214"/>
      <c r="X26" s="217"/>
      <c r="Y26" s="214"/>
      <c r="Z26" s="215"/>
      <c r="AA26" s="214"/>
      <c r="AB26" s="215"/>
      <c r="AC26" s="214"/>
      <c r="AD26" s="215"/>
      <c r="AE26" s="214"/>
      <c r="AF26" s="215"/>
      <c r="AG26" s="215"/>
      <c r="AH26" s="215"/>
      <c r="AI26" s="214"/>
      <c r="AJ26" s="215"/>
      <c r="AK26" s="214"/>
      <c r="AL26" s="215"/>
      <c r="AM26" s="214"/>
      <c r="AN26" s="215"/>
      <c r="AO26" s="214"/>
      <c r="AP26" s="218"/>
      <c r="AQ26" s="216"/>
      <c r="AR26" s="215"/>
      <c r="AS26" s="187">
        <f t="shared" si="4"/>
        <v>0</v>
      </c>
    </row>
    <row r="27" spans="1:45" x14ac:dyDescent="0.25">
      <c r="A27" s="202">
        <f t="shared" si="1"/>
        <v>45314</v>
      </c>
      <c r="B27" s="203"/>
      <c r="C27" s="203"/>
      <c r="D27" s="204"/>
      <c r="E27" s="204"/>
      <c r="F27" s="203"/>
      <c r="G27" s="205"/>
      <c r="H27" s="205"/>
      <c r="I27" s="205"/>
      <c r="J27" s="207"/>
      <c r="K27" s="207"/>
      <c r="L27" s="207"/>
      <c r="M27" s="208"/>
      <c r="N27" s="209">
        <f t="shared" si="2"/>
        <v>0</v>
      </c>
      <c r="O27" s="210"/>
      <c r="P27" s="210"/>
      <c r="Q27" s="209">
        <f t="shared" si="3"/>
        <v>0</v>
      </c>
      <c r="R27" s="211"/>
      <c r="S27" s="212"/>
      <c r="T27" s="213">
        <f t="shared" si="0"/>
        <v>45314</v>
      </c>
      <c r="U27" s="214"/>
      <c r="V27" s="215"/>
      <c r="W27" s="214"/>
      <c r="X27" s="217"/>
      <c r="Y27" s="214"/>
      <c r="Z27" s="215"/>
      <c r="AA27" s="214"/>
      <c r="AB27" s="215"/>
      <c r="AC27" s="214"/>
      <c r="AD27" s="215"/>
      <c r="AE27" s="214"/>
      <c r="AF27" s="215"/>
      <c r="AG27" s="215"/>
      <c r="AH27" s="215"/>
      <c r="AI27" s="214"/>
      <c r="AJ27" s="215"/>
      <c r="AK27" s="214"/>
      <c r="AL27" s="215"/>
      <c r="AM27" s="214"/>
      <c r="AN27" s="215"/>
      <c r="AO27" s="214"/>
      <c r="AP27" s="215"/>
      <c r="AQ27" s="216"/>
      <c r="AR27" s="215"/>
      <c r="AS27" s="187">
        <f t="shared" si="4"/>
        <v>0</v>
      </c>
    </row>
    <row r="28" spans="1:45" x14ac:dyDescent="0.25">
      <c r="A28" s="202">
        <f t="shared" si="1"/>
        <v>45315</v>
      </c>
      <c r="B28" s="203"/>
      <c r="C28" s="203"/>
      <c r="D28" s="204"/>
      <c r="E28" s="204"/>
      <c r="F28" s="203"/>
      <c r="G28" s="205"/>
      <c r="H28" s="205"/>
      <c r="I28" s="206"/>
      <c r="J28" s="207"/>
      <c r="K28" s="207"/>
      <c r="L28" s="207"/>
      <c r="M28" s="208"/>
      <c r="N28" s="209">
        <f t="shared" si="2"/>
        <v>0</v>
      </c>
      <c r="O28" s="210"/>
      <c r="P28" s="210"/>
      <c r="Q28" s="209">
        <f t="shared" si="3"/>
        <v>0</v>
      </c>
      <c r="R28" s="211"/>
      <c r="S28" s="212"/>
      <c r="T28" s="213">
        <f t="shared" si="0"/>
        <v>45315</v>
      </c>
      <c r="U28" s="214"/>
      <c r="V28" s="215"/>
      <c r="W28" s="214"/>
      <c r="X28" s="217"/>
      <c r="Y28" s="214"/>
      <c r="Z28" s="215"/>
      <c r="AA28" s="214"/>
      <c r="AB28" s="215"/>
      <c r="AC28" s="214"/>
      <c r="AD28" s="218"/>
      <c r="AE28" s="214"/>
      <c r="AF28" s="215"/>
      <c r="AG28" s="215"/>
      <c r="AH28" s="215"/>
      <c r="AI28" s="214"/>
      <c r="AJ28" s="215"/>
      <c r="AK28" s="214"/>
      <c r="AL28" s="215"/>
      <c r="AM28" s="214"/>
      <c r="AN28" s="215"/>
      <c r="AO28" s="214"/>
      <c r="AP28" s="215"/>
      <c r="AQ28" s="216"/>
      <c r="AR28" s="215"/>
      <c r="AS28" s="187">
        <f t="shared" si="4"/>
        <v>0</v>
      </c>
    </row>
    <row r="29" spans="1:45" x14ac:dyDescent="0.25">
      <c r="A29" s="202">
        <f t="shared" si="1"/>
        <v>45316</v>
      </c>
      <c r="B29" s="203"/>
      <c r="C29" s="203"/>
      <c r="D29" s="204"/>
      <c r="E29" s="204"/>
      <c r="F29" s="203"/>
      <c r="G29" s="205"/>
      <c r="H29" s="205"/>
      <c r="I29" s="206"/>
      <c r="J29" s="207"/>
      <c r="K29" s="207"/>
      <c r="L29" s="207"/>
      <c r="M29" s="208"/>
      <c r="N29" s="209">
        <f t="shared" si="2"/>
        <v>0</v>
      </c>
      <c r="O29" s="210"/>
      <c r="P29" s="210"/>
      <c r="Q29" s="209">
        <f t="shared" si="3"/>
        <v>0</v>
      </c>
      <c r="R29" s="211"/>
      <c r="S29" s="212"/>
      <c r="T29" s="213">
        <f t="shared" si="0"/>
        <v>45316</v>
      </c>
      <c r="U29" s="214"/>
      <c r="V29" s="215"/>
      <c r="W29" s="214"/>
      <c r="X29" s="217"/>
      <c r="Y29" s="214"/>
      <c r="Z29" s="218"/>
      <c r="AA29" s="214"/>
      <c r="AB29" s="215"/>
      <c r="AC29" s="214"/>
      <c r="AD29" s="218"/>
      <c r="AE29" s="214"/>
      <c r="AF29" s="215"/>
      <c r="AG29" s="215"/>
      <c r="AH29" s="215"/>
      <c r="AI29" s="214"/>
      <c r="AJ29" s="215"/>
      <c r="AK29" s="214"/>
      <c r="AL29" s="215"/>
      <c r="AM29" s="214"/>
      <c r="AN29" s="218"/>
      <c r="AO29" s="214"/>
      <c r="AP29" s="218"/>
      <c r="AQ29" s="216"/>
      <c r="AR29" s="215"/>
      <c r="AS29" s="187">
        <f t="shared" si="4"/>
        <v>0</v>
      </c>
    </row>
    <row r="30" spans="1:45" x14ac:dyDescent="0.25">
      <c r="A30" s="202">
        <f t="shared" si="1"/>
        <v>45317</v>
      </c>
      <c r="B30" s="203"/>
      <c r="C30" s="203"/>
      <c r="D30" s="204"/>
      <c r="E30" s="204"/>
      <c r="F30" s="203"/>
      <c r="G30" s="205"/>
      <c r="H30" s="205"/>
      <c r="I30" s="206"/>
      <c r="J30" s="207"/>
      <c r="K30" s="207"/>
      <c r="L30" s="207"/>
      <c r="M30" s="208"/>
      <c r="N30" s="209">
        <f t="shared" si="2"/>
        <v>0</v>
      </c>
      <c r="O30" s="210"/>
      <c r="P30" s="210"/>
      <c r="Q30" s="209">
        <f t="shared" si="3"/>
        <v>0</v>
      </c>
      <c r="R30" s="211"/>
      <c r="S30" s="212"/>
      <c r="T30" s="213">
        <f t="shared" si="0"/>
        <v>45317</v>
      </c>
      <c r="U30" s="214"/>
      <c r="V30" s="218"/>
      <c r="W30" s="214"/>
      <c r="X30" s="217"/>
      <c r="Y30" s="214"/>
      <c r="Z30" s="215"/>
      <c r="AA30" s="214"/>
      <c r="AB30" s="218"/>
      <c r="AC30" s="214"/>
      <c r="AD30" s="218"/>
      <c r="AE30" s="214"/>
      <c r="AF30" s="218"/>
      <c r="AG30" s="215"/>
      <c r="AH30" s="215"/>
      <c r="AI30" s="214"/>
      <c r="AJ30" s="215"/>
      <c r="AK30" s="214"/>
      <c r="AL30" s="215"/>
      <c r="AM30" s="214"/>
      <c r="AN30" s="215"/>
      <c r="AO30" s="214"/>
      <c r="AP30" s="215"/>
      <c r="AQ30" s="216"/>
      <c r="AR30" s="215"/>
      <c r="AS30" s="187">
        <f t="shared" si="4"/>
        <v>0</v>
      </c>
    </row>
    <row r="31" spans="1:45" x14ac:dyDescent="0.25">
      <c r="A31" s="202">
        <f t="shared" si="1"/>
        <v>45318</v>
      </c>
      <c r="B31" s="203"/>
      <c r="C31" s="203"/>
      <c r="D31" s="204"/>
      <c r="E31" s="204"/>
      <c r="F31" s="203"/>
      <c r="G31" s="205"/>
      <c r="H31" s="205"/>
      <c r="I31" s="206"/>
      <c r="J31" s="207"/>
      <c r="K31" s="207"/>
      <c r="L31" s="207"/>
      <c r="M31" s="208"/>
      <c r="N31" s="209">
        <f t="shared" si="2"/>
        <v>0</v>
      </c>
      <c r="O31" s="210"/>
      <c r="P31" s="210"/>
      <c r="Q31" s="209">
        <f t="shared" si="3"/>
        <v>0</v>
      </c>
      <c r="R31" s="211"/>
      <c r="S31" s="212"/>
      <c r="T31" s="213">
        <f t="shared" si="0"/>
        <v>45318</v>
      </c>
      <c r="U31" s="214"/>
      <c r="V31" s="218"/>
      <c r="W31" s="214"/>
      <c r="X31" s="217"/>
      <c r="Y31" s="214"/>
      <c r="Z31" s="215"/>
      <c r="AA31" s="214"/>
      <c r="AB31" s="218"/>
      <c r="AC31" s="214"/>
      <c r="AD31" s="215"/>
      <c r="AE31" s="214"/>
      <c r="AF31" s="218"/>
      <c r="AG31" s="215"/>
      <c r="AH31" s="215"/>
      <c r="AI31" s="214"/>
      <c r="AJ31" s="215"/>
      <c r="AK31" s="214"/>
      <c r="AL31" s="215"/>
      <c r="AM31" s="214"/>
      <c r="AN31" s="215"/>
      <c r="AO31" s="214"/>
      <c r="AP31" s="218"/>
      <c r="AQ31" s="216"/>
      <c r="AR31" s="215"/>
      <c r="AS31" s="187">
        <f t="shared" si="4"/>
        <v>0</v>
      </c>
    </row>
    <row r="32" spans="1:45" x14ac:dyDescent="0.25">
      <c r="A32" s="202">
        <f t="shared" si="1"/>
        <v>45319</v>
      </c>
      <c r="B32" s="203"/>
      <c r="C32" s="203"/>
      <c r="D32" s="223"/>
      <c r="E32" s="223"/>
      <c r="F32" s="203"/>
      <c r="G32" s="205"/>
      <c r="H32" s="205"/>
      <c r="I32" s="206"/>
      <c r="J32" s="207"/>
      <c r="K32" s="207"/>
      <c r="L32" s="207"/>
      <c r="M32" s="208"/>
      <c r="N32" s="209">
        <f t="shared" si="2"/>
        <v>0</v>
      </c>
      <c r="O32" s="210"/>
      <c r="P32" s="210"/>
      <c r="Q32" s="209">
        <f t="shared" si="3"/>
        <v>0</v>
      </c>
      <c r="R32" s="211"/>
      <c r="S32" s="212"/>
      <c r="T32" s="213">
        <f t="shared" si="0"/>
        <v>45319</v>
      </c>
      <c r="U32" s="214"/>
      <c r="V32" s="215"/>
      <c r="W32" s="214"/>
      <c r="X32" s="217"/>
      <c r="Y32" s="214"/>
      <c r="Z32" s="215"/>
      <c r="AA32" s="214"/>
      <c r="AB32" s="215"/>
      <c r="AC32" s="214"/>
      <c r="AD32" s="215"/>
      <c r="AE32" s="214"/>
      <c r="AF32" s="218"/>
      <c r="AG32" s="215"/>
      <c r="AH32" s="215"/>
      <c r="AI32" s="214"/>
      <c r="AJ32" s="215"/>
      <c r="AK32" s="214"/>
      <c r="AL32" s="215"/>
      <c r="AM32" s="214"/>
      <c r="AN32" s="215"/>
      <c r="AO32" s="214"/>
      <c r="AP32" s="215"/>
      <c r="AQ32" s="216"/>
      <c r="AR32" s="215"/>
      <c r="AS32" s="187">
        <f t="shared" si="4"/>
        <v>0</v>
      </c>
    </row>
    <row r="33" spans="1:64" x14ac:dyDescent="0.25">
      <c r="A33" s="202">
        <f t="shared" si="1"/>
        <v>45320</v>
      </c>
      <c r="B33" s="203"/>
      <c r="C33" s="203"/>
      <c r="D33" s="204"/>
      <c r="E33" s="204"/>
      <c r="F33" s="203"/>
      <c r="G33" s="205"/>
      <c r="H33" s="205"/>
      <c r="I33" s="206"/>
      <c r="J33" s="207"/>
      <c r="K33" s="207"/>
      <c r="L33" s="207"/>
      <c r="M33" s="208"/>
      <c r="N33" s="209">
        <f t="shared" si="2"/>
        <v>0</v>
      </c>
      <c r="O33" s="210"/>
      <c r="P33" s="210"/>
      <c r="Q33" s="209">
        <f t="shared" si="3"/>
        <v>0</v>
      </c>
      <c r="R33" s="211"/>
      <c r="S33" s="212"/>
      <c r="T33" s="213">
        <f t="shared" si="0"/>
        <v>45320</v>
      </c>
      <c r="U33" s="214"/>
      <c r="V33" s="215"/>
      <c r="W33" s="214"/>
      <c r="X33" s="217"/>
      <c r="Y33" s="214"/>
      <c r="Z33" s="215"/>
      <c r="AA33" s="214"/>
      <c r="AB33" s="215"/>
      <c r="AC33" s="214"/>
      <c r="AD33" s="215"/>
      <c r="AE33" s="216"/>
      <c r="AF33" s="215"/>
      <c r="AG33" s="215"/>
      <c r="AH33" s="215"/>
      <c r="AI33" s="214"/>
      <c r="AJ33" s="218"/>
      <c r="AK33" s="214"/>
      <c r="AL33" s="215"/>
      <c r="AM33" s="214"/>
      <c r="AN33" s="215"/>
      <c r="AO33" s="214"/>
      <c r="AP33" s="215"/>
      <c r="AQ33" s="216"/>
      <c r="AR33" s="215"/>
      <c r="AS33" s="187">
        <f t="shared" si="4"/>
        <v>0</v>
      </c>
    </row>
    <row r="34" spans="1:64" x14ac:dyDescent="0.25">
      <c r="A34" s="202">
        <f t="shared" si="1"/>
        <v>45321</v>
      </c>
      <c r="B34" s="203"/>
      <c r="C34" s="203"/>
      <c r="D34" s="204"/>
      <c r="E34" s="204"/>
      <c r="F34" s="203"/>
      <c r="G34" s="205"/>
      <c r="H34" s="205"/>
      <c r="I34" s="206"/>
      <c r="J34" s="207"/>
      <c r="K34" s="207"/>
      <c r="L34" s="207"/>
      <c r="M34" s="208"/>
      <c r="N34" s="209">
        <f t="shared" si="2"/>
        <v>0</v>
      </c>
      <c r="O34" s="210"/>
      <c r="P34" s="210"/>
      <c r="Q34" s="209">
        <f t="shared" si="3"/>
        <v>0</v>
      </c>
      <c r="R34" s="211"/>
      <c r="S34" s="212"/>
      <c r="T34" s="213">
        <f t="shared" si="0"/>
        <v>45321</v>
      </c>
      <c r="U34" s="214"/>
      <c r="V34" s="215"/>
      <c r="W34" s="216"/>
      <c r="X34" s="222"/>
      <c r="Y34" s="214"/>
      <c r="Z34" s="215"/>
      <c r="AA34" s="216"/>
      <c r="AB34" s="215"/>
      <c r="AC34" s="214"/>
      <c r="AD34" s="215"/>
      <c r="AE34" s="216"/>
      <c r="AF34" s="215"/>
      <c r="AG34" s="215"/>
      <c r="AH34" s="215"/>
      <c r="AI34" s="214"/>
      <c r="AJ34" s="215"/>
      <c r="AK34" s="216"/>
      <c r="AL34" s="215"/>
      <c r="AM34" s="216"/>
      <c r="AN34" s="215"/>
      <c r="AO34" s="216"/>
      <c r="AP34" s="215"/>
      <c r="AQ34" s="216"/>
      <c r="AR34" s="215"/>
      <c r="AS34" s="187">
        <f t="shared" si="4"/>
        <v>0</v>
      </c>
    </row>
    <row r="35" spans="1:64" x14ac:dyDescent="0.25">
      <c r="A35" s="202">
        <f t="shared" si="1"/>
        <v>45322</v>
      </c>
      <c r="B35" s="203"/>
      <c r="C35" s="203"/>
      <c r="D35" s="204"/>
      <c r="E35" s="204"/>
      <c r="F35" s="203"/>
      <c r="G35" s="205"/>
      <c r="H35" s="205"/>
      <c r="I35" s="206"/>
      <c r="J35" s="207"/>
      <c r="K35" s="207"/>
      <c r="L35" s="207"/>
      <c r="M35" s="208"/>
      <c r="N35" s="209">
        <f t="shared" si="2"/>
        <v>0</v>
      </c>
      <c r="O35" s="210"/>
      <c r="P35" s="210"/>
      <c r="Q35" s="209">
        <f t="shared" si="3"/>
        <v>0</v>
      </c>
      <c r="R35" s="211"/>
      <c r="S35" s="212"/>
      <c r="T35" s="213">
        <f t="shared" si="0"/>
        <v>45322</v>
      </c>
      <c r="U35" s="214"/>
      <c r="V35" s="215"/>
      <c r="W35" s="214"/>
      <c r="X35" s="217"/>
      <c r="Y35" s="214"/>
      <c r="Z35" s="215"/>
      <c r="AA35" s="214"/>
      <c r="AB35" s="215"/>
      <c r="AC35" s="214"/>
      <c r="AD35" s="215"/>
      <c r="AE35" s="214"/>
      <c r="AF35" s="215"/>
      <c r="AG35" s="215"/>
      <c r="AH35" s="215"/>
      <c r="AI35" s="214"/>
      <c r="AJ35" s="218"/>
      <c r="AK35" s="214"/>
      <c r="AL35" s="218"/>
      <c r="AM35" s="214"/>
      <c r="AN35" s="218"/>
      <c r="AO35" s="214"/>
      <c r="AP35" s="218"/>
      <c r="AQ35" s="216"/>
      <c r="AR35" s="215"/>
      <c r="AS35" s="187">
        <f t="shared" si="4"/>
        <v>0</v>
      </c>
    </row>
    <row r="36" spans="1:64" s="2" customFormat="1" x14ac:dyDescent="0.25">
      <c r="A36" s="172"/>
      <c r="B36" s="224">
        <f t="shared" ref="B36:L36" si="5">SUM(B5:B35)</f>
        <v>0</v>
      </c>
      <c r="C36" s="128">
        <f t="shared" si="5"/>
        <v>0</v>
      </c>
      <c r="D36" s="224">
        <f t="shared" si="5"/>
        <v>0</v>
      </c>
      <c r="E36" s="224">
        <f t="shared" si="5"/>
        <v>0</v>
      </c>
      <c r="F36" s="128">
        <f t="shared" si="5"/>
        <v>0</v>
      </c>
      <c r="G36" s="224">
        <f t="shared" si="5"/>
        <v>0</v>
      </c>
      <c r="H36" s="224">
        <f t="shared" si="5"/>
        <v>0</v>
      </c>
      <c r="I36" s="224">
        <f t="shared" si="5"/>
        <v>0</v>
      </c>
      <c r="J36" s="12">
        <f t="shared" si="5"/>
        <v>0</v>
      </c>
      <c r="K36" s="128">
        <f t="shared" si="5"/>
        <v>0</v>
      </c>
      <c r="L36" s="128">
        <f t="shared" si="5"/>
        <v>0</v>
      </c>
      <c r="M36" s="128"/>
      <c r="N36" s="224">
        <f t="shared" ref="N36:S36" si="6">SUM(N5:N35)</f>
        <v>0</v>
      </c>
      <c r="O36" s="224">
        <f t="shared" si="6"/>
        <v>0</v>
      </c>
      <c r="P36" s="128">
        <f t="shared" si="6"/>
        <v>0</v>
      </c>
      <c r="Q36" s="224">
        <f t="shared" si="6"/>
        <v>0</v>
      </c>
      <c r="R36" s="140">
        <f t="shared" si="6"/>
        <v>0</v>
      </c>
      <c r="S36" s="128">
        <f t="shared" si="6"/>
        <v>0</v>
      </c>
      <c r="T36" s="225"/>
      <c r="U36" s="128"/>
      <c r="V36" s="128">
        <f>SUM(V5:V35)</f>
        <v>0</v>
      </c>
      <c r="W36" s="128"/>
      <c r="X36" s="226">
        <f>SUM(X5:X35)</f>
        <v>0</v>
      </c>
      <c r="Y36" s="128"/>
      <c r="Z36" s="128">
        <f>SUM(Z5:Z35)</f>
        <v>0</v>
      </c>
      <c r="AA36" s="128"/>
      <c r="AB36" s="128">
        <f>SUM(AB6:AB34)</f>
        <v>0</v>
      </c>
      <c r="AC36" s="128"/>
      <c r="AD36" s="128">
        <f>SUM(AD5:AD35)</f>
        <v>0</v>
      </c>
      <c r="AE36" s="128"/>
      <c r="AF36" s="128">
        <f>SUM(AF5:AF35)</f>
        <v>0</v>
      </c>
      <c r="AG36" s="128"/>
      <c r="AH36" s="128"/>
      <c r="AI36" s="128"/>
      <c r="AJ36" s="128">
        <f>SUM(AJ5:AJ35)</f>
        <v>0</v>
      </c>
      <c r="AK36" s="71"/>
      <c r="AL36" s="128">
        <f>SUM(AL5:AL35)</f>
        <v>0</v>
      </c>
      <c r="AM36" s="128"/>
      <c r="AN36" s="128">
        <f>SUM(AN5:AN35)</f>
        <v>0</v>
      </c>
      <c r="AO36" s="128"/>
      <c r="AP36" s="128">
        <f>SUM(AP5:AP35)</f>
        <v>0</v>
      </c>
      <c r="AQ36" s="128"/>
      <c r="AR36" s="128">
        <f>SUM(AR5:AR35)</f>
        <v>0</v>
      </c>
      <c r="AS36" s="128">
        <f>SUM(AS5:AS35)</f>
        <v>0</v>
      </c>
      <c r="AT36" s="71"/>
      <c r="AU36" s="71"/>
      <c r="AV36" s="71"/>
      <c r="AW36" s="71"/>
      <c r="AX36" s="71"/>
      <c r="AY36" s="71"/>
      <c r="AZ36" s="71"/>
      <c r="BA36" s="71"/>
      <c r="BB36" s="71"/>
      <c r="BC36" s="71"/>
      <c r="BD36" s="71"/>
      <c r="BE36" s="71"/>
      <c r="BF36" s="71"/>
      <c r="BG36" s="71"/>
      <c r="BH36" s="71"/>
      <c r="BI36" s="71"/>
      <c r="BJ36" s="71"/>
      <c r="BK36" s="71"/>
      <c r="BL36" s="71"/>
    </row>
    <row r="37" spans="1:64" x14ac:dyDescent="0.25">
      <c r="N37" s="128"/>
      <c r="Q37" s="130"/>
    </row>
    <row r="38" spans="1:64" x14ac:dyDescent="0.25">
      <c r="C38" s="131"/>
      <c r="F38" s="131"/>
      <c r="I38" s="132"/>
      <c r="N38" s="128"/>
    </row>
    <row r="39" spans="1:64" x14ac:dyDescent="0.25">
      <c r="I39" s="132"/>
      <c r="N39" s="128"/>
      <c r="AO39" s="77" t="s">
        <v>35</v>
      </c>
    </row>
    <row r="41" spans="1:64" ht="16.149999999999999" customHeight="1" thickBot="1" x14ac:dyDescent="0.3">
      <c r="A41" s="575" t="s">
        <v>54</v>
      </c>
      <c r="B41" s="563"/>
      <c r="C41" s="563"/>
      <c r="D41" s="563"/>
      <c r="E41" s="563"/>
      <c r="F41" s="563"/>
      <c r="G41" s="563"/>
      <c r="H41" s="563"/>
      <c r="I41" s="563"/>
      <c r="J41" s="564"/>
      <c r="K41" s="564"/>
      <c r="L41" s="564"/>
      <c r="M41" s="80"/>
      <c r="N41" s="79"/>
      <c r="O41" s="565"/>
      <c r="P41" s="560"/>
      <c r="Q41" s="560"/>
      <c r="R41" s="560"/>
      <c r="S41" s="560"/>
      <c r="U41" s="559" t="str">
        <f>A41</f>
        <v>FEVRIER</v>
      </c>
      <c r="V41" s="560"/>
      <c r="W41" s="560"/>
      <c r="X41" s="560"/>
      <c r="Y41" s="560"/>
      <c r="Z41" s="560"/>
      <c r="AA41" s="560"/>
      <c r="AB41" s="559" t="str">
        <f>A41</f>
        <v>FEVRIER</v>
      </c>
      <c r="AC41" s="560"/>
      <c r="AD41" s="560"/>
      <c r="AE41" s="560"/>
      <c r="AF41" s="560"/>
      <c r="AG41" s="560"/>
      <c r="AH41" s="560"/>
      <c r="AI41" s="560"/>
      <c r="AJ41" s="560"/>
      <c r="AK41" s="559" t="str">
        <f>A41</f>
        <v>FEVRIER</v>
      </c>
      <c r="AL41" s="560"/>
      <c r="AM41" s="560"/>
      <c r="AN41" s="560"/>
      <c r="AO41" s="560"/>
      <c r="AP41" s="560"/>
      <c r="AQ41" s="560"/>
    </row>
    <row r="42" spans="1:64" ht="16.149999999999999" customHeight="1" thickBot="1" x14ac:dyDescent="0.3">
      <c r="A42" s="175"/>
      <c r="B42" s="81"/>
      <c r="C42" s="81"/>
      <c r="D42" s="81"/>
      <c r="E42" s="81"/>
      <c r="F42" s="81"/>
      <c r="G42" s="81"/>
      <c r="H42" s="81"/>
      <c r="I42" s="554"/>
      <c r="J42" s="554"/>
      <c r="K42" s="554"/>
      <c r="L42" s="554"/>
      <c r="M42" s="133"/>
      <c r="N42" s="134"/>
      <c r="O42" s="135"/>
      <c r="P42" s="134"/>
      <c r="Q42" s="134"/>
      <c r="R42" s="553" t="s">
        <v>2</v>
      </c>
      <c r="S42" s="554"/>
      <c r="T42" s="227"/>
      <c r="U42" s="551" t="str">
        <f>U3</f>
        <v>Agedi</v>
      </c>
      <c r="V42" s="552"/>
      <c r="W42" s="551" t="str">
        <f>W3</f>
        <v>Saf</v>
      </c>
      <c r="X42" s="552"/>
      <c r="Y42" s="551" t="str">
        <f>Y3</f>
        <v>Midi Libre</v>
      </c>
      <c r="Z42" s="552"/>
      <c r="AA42" s="551" t="str">
        <f>AA3</f>
        <v>Loto</v>
      </c>
      <c r="AB42" s="552"/>
      <c r="AC42" s="551" t="str">
        <f>AC3</f>
        <v>Altadis</v>
      </c>
      <c r="AD42" s="552"/>
      <c r="AE42" s="551" t="str">
        <f>AE3</f>
        <v>Crédit agricole</v>
      </c>
      <c r="AF42" s="552"/>
      <c r="AG42" s="555" t="s">
        <v>53</v>
      </c>
      <c r="AH42" s="556"/>
      <c r="AI42" s="551" t="s">
        <v>11</v>
      </c>
      <c r="AJ42" s="552"/>
      <c r="AK42" s="551" t="str">
        <f>AK3</f>
        <v>Poste TCN TF PVA</v>
      </c>
      <c r="AL42" s="552"/>
      <c r="AM42" s="551" t="str">
        <f>AM3</f>
        <v>GSA/NVX FR</v>
      </c>
      <c r="AN42" s="552"/>
      <c r="AO42" s="551" t="str">
        <f>AO3</f>
        <v>Charge</v>
      </c>
      <c r="AP42" s="552"/>
      <c r="AQ42" s="551" t="str">
        <f>AQ3</f>
        <v>Divers</v>
      </c>
      <c r="AR42" s="552"/>
      <c r="AS42" s="83" t="s">
        <v>16</v>
      </c>
    </row>
    <row r="43" spans="1:64" x14ac:dyDescent="0.25">
      <c r="A43" s="228"/>
      <c r="B43" s="178" t="s">
        <v>17</v>
      </c>
      <c r="C43" s="178" t="s">
        <v>18</v>
      </c>
      <c r="D43" s="178" t="s">
        <v>19</v>
      </c>
      <c r="E43" s="178" t="s">
        <v>20</v>
      </c>
      <c r="F43" s="178" t="s">
        <v>21</v>
      </c>
      <c r="G43" s="178" t="s">
        <v>22</v>
      </c>
      <c r="H43" s="178" t="s">
        <v>23</v>
      </c>
      <c r="I43" s="569" t="s">
        <v>24</v>
      </c>
      <c r="J43" s="570"/>
      <c r="K43" s="178" t="s">
        <v>25</v>
      </c>
      <c r="L43" s="178" t="s">
        <v>26</v>
      </c>
      <c r="M43" s="180" t="s">
        <v>27</v>
      </c>
      <c r="N43" s="178" t="s">
        <v>28</v>
      </c>
      <c r="O43" s="178" t="s">
        <v>29</v>
      </c>
      <c r="P43" s="178" t="s">
        <v>30</v>
      </c>
      <c r="Q43" s="178" t="s">
        <v>16</v>
      </c>
      <c r="R43" s="178" t="s">
        <v>32</v>
      </c>
      <c r="S43" s="178" t="s">
        <v>33</v>
      </c>
      <c r="T43" s="181"/>
      <c r="U43" s="182" t="s">
        <v>34</v>
      </c>
      <c r="V43" s="183"/>
      <c r="W43" s="184" t="s">
        <v>34</v>
      </c>
      <c r="X43" s="229"/>
      <c r="Y43" s="184" t="s">
        <v>34</v>
      </c>
      <c r="Z43" s="180"/>
      <c r="AA43" s="184" t="s">
        <v>34</v>
      </c>
      <c r="AB43" s="180"/>
      <c r="AC43" s="184" t="s">
        <v>34</v>
      </c>
      <c r="AD43" s="180"/>
      <c r="AE43" s="184" t="s">
        <v>34</v>
      </c>
      <c r="AF43" s="180"/>
      <c r="AG43" s="184"/>
      <c r="AH43" s="183"/>
      <c r="AI43" s="184" t="s">
        <v>34</v>
      </c>
      <c r="AJ43" s="180"/>
      <c r="AK43" s="186" t="s">
        <v>34</v>
      </c>
      <c r="AL43" s="183"/>
      <c r="AM43" s="184" t="s">
        <v>34</v>
      </c>
      <c r="AN43" s="183"/>
      <c r="AO43" s="184" t="s">
        <v>34</v>
      </c>
      <c r="AP43" s="183"/>
      <c r="AQ43" s="184" t="s">
        <v>34</v>
      </c>
      <c r="AR43" s="183"/>
      <c r="AS43" s="187"/>
    </row>
    <row r="44" spans="1:64" x14ac:dyDescent="0.25">
      <c r="A44" s="230">
        <f>A35+1</f>
        <v>45323</v>
      </c>
      <c r="B44" s="203"/>
      <c r="C44" s="203"/>
      <c r="D44" s="204"/>
      <c r="E44" s="204"/>
      <c r="F44" s="203"/>
      <c r="G44" s="205"/>
      <c r="H44" s="205"/>
      <c r="I44" s="206"/>
      <c r="J44" s="207"/>
      <c r="K44" s="207"/>
      <c r="L44" s="207"/>
      <c r="M44" s="208"/>
      <c r="N44" s="209">
        <f t="shared" ref="N44:N71" si="7">B44+C44+D44+F44+G44+H44+I44+K44-L44+M44+E44</f>
        <v>0</v>
      </c>
      <c r="O44" s="203"/>
      <c r="P44" s="203"/>
      <c r="Q44" s="209">
        <f t="shared" ref="Q44:Q71" si="8">N44+O44-P44</f>
        <v>0</v>
      </c>
      <c r="R44" s="211"/>
      <c r="S44" s="212"/>
      <c r="T44" s="213">
        <f t="shared" ref="T44:T71" si="9">A44</f>
        <v>45323</v>
      </c>
      <c r="U44" s="214"/>
      <c r="V44" s="215"/>
      <c r="W44" s="216"/>
      <c r="X44" s="217"/>
      <c r="Y44" s="216"/>
      <c r="Z44" s="215"/>
      <c r="AA44" s="216"/>
      <c r="AB44" s="215"/>
      <c r="AC44" s="216"/>
      <c r="AD44" s="215"/>
      <c r="AE44" s="216"/>
      <c r="AF44" s="215"/>
      <c r="AG44" s="219"/>
      <c r="AH44" s="215"/>
      <c r="AI44" s="214"/>
      <c r="AJ44" s="218"/>
      <c r="AK44" s="219"/>
      <c r="AL44" s="215"/>
      <c r="AM44" s="216"/>
      <c r="AN44" s="215"/>
      <c r="AO44" s="216"/>
      <c r="AP44" s="218"/>
      <c r="AQ44" s="216"/>
      <c r="AR44" s="215"/>
      <c r="AS44" s="187">
        <f t="shared" ref="AS44:AS51" si="10">V44+X44+Z44+AB44+AD44+AF44+AJ44+AL44+AN44+AP44+AR44+AH44</f>
        <v>0</v>
      </c>
    </row>
    <row r="45" spans="1:64" x14ac:dyDescent="0.25">
      <c r="A45" s="230">
        <f t="shared" ref="A45:A71" si="11">A44+1</f>
        <v>45324</v>
      </c>
      <c r="B45" s="203"/>
      <c r="C45" s="203"/>
      <c r="D45" s="204"/>
      <c r="E45" s="204"/>
      <c r="F45" s="203"/>
      <c r="G45" s="205"/>
      <c r="H45" s="205"/>
      <c r="I45" s="206"/>
      <c r="J45" s="207"/>
      <c r="K45" s="207"/>
      <c r="L45" s="207"/>
      <c r="M45" s="208"/>
      <c r="N45" s="209">
        <f t="shared" si="7"/>
        <v>0</v>
      </c>
      <c r="O45" s="203"/>
      <c r="P45" s="203"/>
      <c r="Q45" s="209">
        <f t="shared" si="8"/>
        <v>0</v>
      </c>
      <c r="R45" s="211"/>
      <c r="S45" s="212"/>
      <c r="T45" s="213">
        <f t="shared" si="9"/>
        <v>45324</v>
      </c>
      <c r="U45" s="214"/>
      <c r="V45" s="218"/>
      <c r="W45" s="216"/>
      <c r="X45" s="217"/>
      <c r="Y45" s="214"/>
      <c r="Z45" s="218"/>
      <c r="AA45" s="216"/>
      <c r="AB45" s="218"/>
      <c r="AC45" s="214"/>
      <c r="AD45" s="215"/>
      <c r="AE45" s="216"/>
      <c r="AF45" s="215"/>
      <c r="AG45" s="215"/>
      <c r="AH45" s="215"/>
      <c r="AI45" s="214"/>
      <c r="AJ45" s="215"/>
      <c r="AK45" s="216"/>
      <c r="AL45" s="215"/>
      <c r="AM45" s="214"/>
      <c r="AN45" s="215"/>
      <c r="AO45" s="214"/>
      <c r="AP45" s="215"/>
      <c r="AQ45" s="216"/>
      <c r="AR45" s="215"/>
      <c r="AS45" s="187">
        <f t="shared" si="10"/>
        <v>0</v>
      </c>
    </row>
    <row r="46" spans="1:64" x14ac:dyDescent="0.25">
      <c r="A46" s="230">
        <f t="shared" si="11"/>
        <v>45325</v>
      </c>
      <c r="B46" s="203"/>
      <c r="C46" s="203"/>
      <c r="D46" s="204"/>
      <c r="E46" s="204"/>
      <c r="F46" s="203"/>
      <c r="G46" s="205"/>
      <c r="H46" s="205"/>
      <c r="I46" s="206"/>
      <c r="J46" s="207"/>
      <c r="K46" s="207"/>
      <c r="L46" s="207"/>
      <c r="M46" s="208"/>
      <c r="N46" s="209">
        <f t="shared" si="7"/>
        <v>0</v>
      </c>
      <c r="O46" s="203"/>
      <c r="P46" s="203"/>
      <c r="Q46" s="209">
        <f t="shared" si="8"/>
        <v>0</v>
      </c>
      <c r="R46" s="211"/>
      <c r="S46" s="212"/>
      <c r="T46" s="213">
        <f t="shared" si="9"/>
        <v>45325</v>
      </c>
      <c r="U46" s="214"/>
      <c r="V46" s="218"/>
      <c r="W46" s="216"/>
      <c r="X46" s="217"/>
      <c r="Y46" s="214"/>
      <c r="Z46" s="215"/>
      <c r="AA46" s="216"/>
      <c r="AB46" s="218"/>
      <c r="AC46" s="214"/>
      <c r="AD46" s="215"/>
      <c r="AE46" s="216"/>
      <c r="AF46" s="218"/>
      <c r="AG46" s="215"/>
      <c r="AH46" s="215"/>
      <c r="AI46" s="214"/>
      <c r="AJ46" s="215"/>
      <c r="AK46" s="216"/>
      <c r="AL46" s="218"/>
      <c r="AM46" s="214"/>
      <c r="AN46" s="215"/>
      <c r="AO46" s="214"/>
      <c r="AP46" s="218"/>
      <c r="AQ46" s="216"/>
      <c r="AR46" s="215"/>
      <c r="AS46" s="187">
        <f t="shared" si="10"/>
        <v>0</v>
      </c>
    </row>
    <row r="47" spans="1:64" x14ac:dyDescent="0.25">
      <c r="A47" s="230">
        <f t="shared" si="11"/>
        <v>45326</v>
      </c>
      <c r="B47" s="203"/>
      <c r="C47" s="203"/>
      <c r="D47" s="204"/>
      <c r="E47" s="204"/>
      <c r="F47" s="203"/>
      <c r="G47" s="205"/>
      <c r="H47" s="205"/>
      <c r="I47" s="206"/>
      <c r="J47" s="207"/>
      <c r="K47" s="207"/>
      <c r="L47" s="207"/>
      <c r="M47" s="208"/>
      <c r="N47" s="209">
        <f t="shared" si="7"/>
        <v>0</v>
      </c>
      <c r="O47" s="203"/>
      <c r="P47" s="203"/>
      <c r="Q47" s="209">
        <f t="shared" si="8"/>
        <v>0</v>
      </c>
      <c r="R47" s="211"/>
      <c r="S47" s="211"/>
      <c r="T47" s="213">
        <f t="shared" si="9"/>
        <v>45326</v>
      </c>
      <c r="U47" s="214"/>
      <c r="V47" s="215"/>
      <c r="W47" s="216"/>
      <c r="X47" s="217"/>
      <c r="Y47" s="214"/>
      <c r="Z47" s="218"/>
      <c r="AA47" s="216"/>
      <c r="AB47" s="215"/>
      <c r="AC47" s="214"/>
      <c r="AD47" s="215"/>
      <c r="AE47" s="216"/>
      <c r="AF47" s="215"/>
      <c r="AG47" s="215"/>
      <c r="AH47" s="215"/>
      <c r="AI47" s="220"/>
      <c r="AJ47" s="218"/>
      <c r="AK47" s="216"/>
      <c r="AL47" s="215"/>
      <c r="AM47" s="214"/>
      <c r="AN47" s="218"/>
      <c r="AO47" s="216"/>
      <c r="AP47" s="218"/>
      <c r="AQ47" s="216"/>
      <c r="AR47" s="215"/>
      <c r="AS47" s="187">
        <f t="shared" si="10"/>
        <v>0</v>
      </c>
    </row>
    <row r="48" spans="1:64" x14ac:dyDescent="0.25">
      <c r="A48" s="230">
        <f t="shared" si="11"/>
        <v>45327</v>
      </c>
      <c r="B48" s="203"/>
      <c r="C48" s="203"/>
      <c r="D48" s="204"/>
      <c r="E48" s="204"/>
      <c r="F48" s="203"/>
      <c r="G48" s="205"/>
      <c r="H48" s="205"/>
      <c r="I48" s="206"/>
      <c r="J48" s="207"/>
      <c r="K48" s="207"/>
      <c r="L48" s="207"/>
      <c r="M48" s="208"/>
      <c r="N48" s="209">
        <f t="shared" si="7"/>
        <v>0</v>
      </c>
      <c r="O48" s="203"/>
      <c r="P48" s="203"/>
      <c r="Q48" s="209">
        <f t="shared" si="8"/>
        <v>0</v>
      </c>
      <c r="R48" s="211"/>
      <c r="S48" s="212"/>
      <c r="T48" s="213">
        <f t="shared" si="9"/>
        <v>45327</v>
      </c>
      <c r="U48" s="214"/>
      <c r="V48" s="218"/>
      <c r="W48" s="216"/>
      <c r="X48" s="217"/>
      <c r="Y48" s="214"/>
      <c r="Z48" s="215"/>
      <c r="AA48" s="214"/>
      <c r="AB48" s="215"/>
      <c r="AC48" s="214"/>
      <c r="AD48" s="215"/>
      <c r="AE48" s="216"/>
      <c r="AF48" s="218"/>
      <c r="AG48" s="215"/>
      <c r="AH48" s="215"/>
      <c r="AI48" s="214"/>
      <c r="AJ48" s="215"/>
      <c r="AK48" s="214"/>
      <c r="AL48" s="215"/>
      <c r="AM48" s="214"/>
      <c r="AN48" s="215"/>
      <c r="AO48" s="214"/>
      <c r="AP48" s="215"/>
      <c r="AQ48" s="216"/>
      <c r="AR48" s="215"/>
      <c r="AS48" s="187">
        <f t="shared" si="10"/>
        <v>0</v>
      </c>
    </row>
    <row r="49" spans="1:45" x14ac:dyDescent="0.25">
      <c r="A49" s="230">
        <f t="shared" si="11"/>
        <v>45328</v>
      </c>
      <c r="B49" s="203"/>
      <c r="C49" s="203"/>
      <c r="D49" s="204"/>
      <c r="E49" s="204"/>
      <c r="F49" s="203"/>
      <c r="G49" s="205"/>
      <c r="H49" s="205"/>
      <c r="I49" s="206"/>
      <c r="J49" s="207"/>
      <c r="K49" s="207"/>
      <c r="L49" s="207"/>
      <c r="M49" s="208"/>
      <c r="N49" s="209">
        <f t="shared" si="7"/>
        <v>0</v>
      </c>
      <c r="O49" s="203"/>
      <c r="P49" s="203"/>
      <c r="Q49" s="209">
        <f t="shared" si="8"/>
        <v>0</v>
      </c>
      <c r="R49" s="211"/>
      <c r="S49" s="212"/>
      <c r="T49" s="213">
        <f t="shared" si="9"/>
        <v>45328</v>
      </c>
      <c r="U49" s="214"/>
      <c r="V49" s="215"/>
      <c r="W49" s="214"/>
      <c r="X49" s="217"/>
      <c r="Y49" s="214"/>
      <c r="Z49" s="215"/>
      <c r="AA49" s="214"/>
      <c r="AB49" s="215"/>
      <c r="AC49" s="214"/>
      <c r="AD49" s="215"/>
      <c r="AE49" s="216"/>
      <c r="AF49" s="215"/>
      <c r="AG49" s="215"/>
      <c r="AH49" s="215"/>
      <c r="AI49" s="214"/>
      <c r="AJ49" s="215"/>
      <c r="AK49" s="214"/>
      <c r="AL49" s="215"/>
      <c r="AM49" s="214"/>
      <c r="AN49" s="215"/>
      <c r="AO49" s="214"/>
      <c r="AP49" s="218"/>
      <c r="AQ49" s="216"/>
      <c r="AR49" s="215"/>
      <c r="AS49" s="187">
        <f t="shared" si="10"/>
        <v>0</v>
      </c>
    </row>
    <row r="50" spans="1:45" x14ac:dyDescent="0.25">
      <c r="A50" s="230">
        <f t="shared" si="11"/>
        <v>45329</v>
      </c>
      <c r="B50" s="203"/>
      <c r="C50" s="203"/>
      <c r="D50" s="204"/>
      <c r="E50" s="204"/>
      <c r="F50" s="203"/>
      <c r="G50" s="205"/>
      <c r="H50" s="205"/>
      <c r="I50" s="206"/>
      <c r="J50" s="207"/>
      <c r="K50" s="207"/>
      <c r="L50" s="207"/>
      <c r="M50" s="208"/>
      <c r="N50" s="209">
        <f t="shared" si="7"/>
        <v>0</v>
      </c>
      <c r="O50" s="203"/>
      <c r="P50" s="203"/>
      <c r="Q50" s="209">
        <f t="shared" si="8"/>
        <v>0</v>
      </c>
      <c r="R50" s="211"/>
      <c r="S50" s="212"/>
      <c r="T50" s="213">
        <f t="shared" si="9"/>
        <v>45329</v>
      </c>
      <c r="U50" s="214"/>
      <c r="V50" s="215"/>
      <c r="W50" s="214"/>
      <c r="X50" s="217"/>
      <c r="Y50" s="214"/>
      <c r="Z50" s="215"/>
      <c r="AA50" s="214"/>
      <c r="AB50" s="215"/>
      <c r="AC50" s="214"/>
      <c r="AD50" s="215"/>
      <c r="AE50" s="214"/>
      <c r="AF50" s="215"/>
      <c r="AG50" s="215"/>
      <c r="AH50" s="215"/>
      <c r="AI50" s="214"/>
      <c r="AJ50" s="215"/>
      <c r="AK50" s="214"/>
      <c r="AL50" s="218"/>
      <c r="AM50" s="214"/>
      <c r="AN50" s="218"/>
      <c r="AO50" s="214"/>
      <c r="AP50" s="215"/>
      <c r="AQ50" s="216"/>
      <c r="AR50" s="215"/>
      <c r="AS50" s="187">
        <f t="shared" si="10"/>
        <v>0</v>
      </c>
    </row>
    <row r="51" spans="1:45" x14ac:dyDescent="0.25">
      <c r="A51" s="230">
        <f t="shared" si="11"/>
        <v>45330</v>
      </c>
      <c r="B51" s="203"/>
      <c r="C51" s="203"/>
      <c r="D51" s="204"/>
      <c r="E51" s="204"/>
      <c r="F51" s="203"/>
      <c r="G51" s="205"/>
      <c r="H51" s="205"/>
      <c r="I51" s="206"/>
      <c r="J51" s="207"/>
      <c r="K51" s="207"/>
      <c r="L51" s="207"/>
      <c r="M51" s="208"/>
      <c r="N51" s="209">
        <f t="shared" si="7"/>
        <v>0</v>
      </c>
      <c r="O51" s="203"/>
      <c r="P51" s="203"/>
      <c r="Q51" s="209">
        <f t="shared" si="8"/>
        <v>0</v>
      </c>
      <c r="R51" s="211"/>
      <c r="S51" s="212"/>
      <c r="T51" s="213">
        <f t="shared" si="9"/>
        <v>45330</v>
      </c>
      <c r="U51" s="214"/>
      <c r="V51" s="215"/>
      <c r="W51" s="214"/>
      <c r="X51" s="217"/>
      <c r="Y51" s="214"/>
      <c r="Z51" s="215"/>
      <c r="AA51" s="214"/>
      <c r="AB51" s="215"/>
      <c r="AC51" s="214"/>
      <c r="AD51" s="215"/>
      <c r="AE51" s="214"/>
      <c r="AF51" s="218"/>
      <c r="AG51" s="215"/>
      <c r="AH51" s="215"/>
      <c r="AI51" s="214"/>
      <c r="AJ51" s="215"/>
      <c r="AK51" s="214"/>
      <c r="AL51" s="215"/>
      <c r="AM51" s="214"/>
      <c r="AN51" s="215"/>
      <c r="AO51" s="214"/>
      <c r="AP51" s="215"/>
      <c r="AQ51" s="216"/>
      <c r="AR51" s="215"/>
      <c r="AS51" s="187">
        <f t="shared" si="10"/>
        <v>0</v>
      </c>
    </row>
    <row r="52" spans="1:45" x14ac:dyDescent="0.25">
      <c r="A52" s="230">
        <f t="shared" si="11"/>
        <v>45331</v>
      </c>
      <c r="B52" s="203"/>
      <c r="C52" s="203"/>
      <c r="D52" s="204"/>
      <c r="E52" s="204"/>
      <c r="F52" s="203"/>
      <c r="G52" s="205"/>
      <c r="H52" s="205"/>
      <c r="I52" s="206"/>
      <c r="J52" s="207"/>
      <c r="K52" s="207"/>
      <c r="L52" s="207"/>
      <c r="M52" s="208"/>
      <c r="N52" s="209">
        <f t="shared" si="7"/>
        <v>0</v>
      </c>
      <c r="O52" s="203"/>
      <c r="P52" s="203"/>
      <c r="Q52" s="209">
        <f t="shared" si="8"/>
        <v>0</v>
      </c>
      <c r="R52" s="211"/>
      <c r="S52" s="212"/>
      <c r="T52" s="213">
        <f t="shared" si="9"/>
        <v>45331</v>
      </c>
      <c r="U52" s="214"/>
      <c r="V52" s="218"/>
      <c r="W52" s="214"/>
      <c r="X52" s="217"/>
      <c r="Y52" s="214"/>
      <c r="Z52" s="218"/>
      <c r="AA52" s="214"/>
      <c r="AB52" s="218"/>
      <c r="AC52" s="214"/>
      <c r="AD52" s="215"/>
      <c r="AE52" s="214"/>
      <c r="AF52" s="215"/>
      <c r="AG52" s="215"/>
      <c r="AH52" s="215"/>
      <c r="AI52" s="214"/>
      <c r="AJ52" s="215"/>
      <c r="AK52" s="214"/>
      <c r="AL52" s="215"/>
      <c r="AM52" s="52"/>
      <c r="AN52" s="52"/>
      <c r="AO52" s="214"/>
      <c r="AP52" s="218"/>
      <c r="AQ52" s="216"/>
      <c r="AR52" s="215"/>
      <c r="AS52" s="187">
        <f>V52+X52+Z52+AB52+AD52+AF52+AJ52+AL52+AP52+AP52+AR52+AH52</f>
        <v>0</v>
      </c>
    </row>
    <row r="53" spans="1:45" x14ac:dyDescent="0.25">
      <c r="A53" s="230">
        <f t="shared" si="11"/>
        <v>45332</v>
      </c>
      <c r="B53" s="203"/>
      <c r="C53" s="203"/>
      <c r="D53" s="204"/>
      <c r="E53" s="204"/>
      <c r="F53" s="203"/>
      <c r="G53" s="205"/>
      <c r="H53" s="205"/>
      <c r="I53" s="206"/>
      <c r="J53" s="207"/>
      <c r="K53" s="207"/>
      <c r="L53" s="207"/>
      <c r="M53" s="208"/>
      <c r="N53" s="209">
        <f t="shared" si="7"/>
        <v>0</v>
      </c>
      <c r="O53" s="203"/>
      <c r="P53" s="203"/>
      <c r="Q53" s="209">
        <f t="shared" si="8"/>
        <v>0</v>
      </c>
      <c r="R53" s="211"/>
      <c r="S53" s="212"/>
      <c r="T53" s="213">
        <f t="shared" si="9"/>
        <v>45332</v>
      </c>
      <c r="U53" s="214"/>
      <c r="V53" s="218"/>
      <c r="W53" s="214"/>
      <c r="X53" s="222"/>
      <c r="Y53" s="214"/>
      <c r="Z53" s="215"/>
      <c r="AA53" s="214"/>
      <c r="AB53" s="218"/>
      <c r="AC53" s="214"/>
      <c r="AD53" s="215"/>
      <c r="AE53" s="214"/>
      <c r="AF53" s="218"/>
      <c r="AG53" s="215"/>
      <c r="AH53" s="215"/>
      <c r="AI53" s="214"/>
      <c r="AJ53" s="215"/>
      <c r="AK53" s="214"/>
      <c r="AL53" s="218"/>
      <c r="AM53" s="52"/>
      <c r="AN53" s="52"/>
      <c r="AO53" s="214"/>
      <c r="AP53" s="218"/>
      <c r="AQ53" s="216"/>
      <c r="AR53" s="215"/>
      <c r="AS53" s="187">
        <f>V53+X53+Z53+AB53+AD53+AF53+AJ53+AL53+AP53+AP53+AR53+AH53</f>
        <v>0</v>
      </c>
    </row>
    <row r="54" spans="1:45" x14ac:dyDescent="0.25">
      <c r="A54" s="230">
        <f t="shared" si="11"/>
        <v>45333</v>
      </c>
      <c r="B54" s="203"/>
      <c r="C54" s="203"/>
      <c r="D54" s="204"/>
      <c r="E54" s="204"/>
      <c r="F54" s="203"/>
      <c r="G54" s="205"/>
      <c r="H54" s="205"/>
      <c r="I54" s="206"/>
      <c r="J54" s="207"/>
      <c r="K54" s="207"/>
      <c r="L54" s="207"/>
      <c r="M54" s="208"/>
      <c r="N54" s="209">
        <f t="shared" si="7"/>
        <v>0</v>
      </c>
      <c r="O54" s="203"/>
      <c r="P54" s="203"/>
      <c r="Q54" s="209">
        <f t="shared" si="8"/>
        <v>0</v>
      </c>
      <c r="R54" s="211"/>
      <c r="S54" s="212"/>
      <c r="T54" s="213">
        <f t="shared" si="9"/>
        <v>45333</v>
      </c>
      <c r="U54" s="214"/>
      <c r="V54" s="215"/>
      <c r="W54" s="214"/>
      <c r="X54" s="222"/>
      <c r="Y54" s="214"/>
      <c r="Z54" s="215"/>
      <c r="AA54" s="214"/>
      <c r="AB54" s="215"/>
      <c r="AC54" s="214"/>
      <c r="AD54" s="218"/>
      <c r="AE54" s="214"/>
      <c r="AF54" s="215"/>
      <c r="AG54" s="215"/>
      <c r="AH54" s="215"/>
      <c r="AI54" s="214"/>
      <c r="AJ54" s="215"/>
      <c r="AK54" s="214"/>
      <c r="AL54" s="218"/>
      <c r="AM54" s="214"/>
      <c r="AN54" s="215"/>
      <c r="AO54" s="214"/>
      <c r="AP54" s="215"/>
      <c r="AQ54" s="216"/>
      <c r="AR54" s="215"/>
      <c r="AS54" s="187">
        <f t="shared" ref="AS54:AS70" si="12">V54+X54+Z54+AB54+AD54+AF54+AJ54+AL54+AN54+AP54+AR54+AH54</f>
        <v>0</v>
      </c>
    </row>
    <row r="55" spans="1:45" x14ac:dyDescent="0.25">
      <c r="A55" s="230">
        <f t="shared" si="11"/>
        <v>45334</v>
      </c>
      <c r="B55" s="203"/>
      <c r="C55" s="203"/>
      <c r="D55" s="204"/>
      <c r="E55" s="204"/>
      <c r="F55" s="203"/>
      <c r="G55" s="205"/>
      <c r="H55" s="205"/>
      <c r="I55" s="206"/>
      <c r="J55" s="207"/>
      <c r="K55" s="207"/>
      <c r="L55" s="207"/>
      <c r="M55" s="208"/>
      <c r="N55" s="209">
        <f t="shared" si="7"/>
        <v>0</v>
      </c>
      <c r="O55" s="203"/>
      <c r="P55" s="203"/>
      <c r="Q55" s="209">
        <f t="shared" si="8"/>
        <v>0</v>
      </c>
      <c r="R55" s="211"/>
      <c r="S55" s="212"/>
      <c r="T55" s="213">
        <f t="shared" si="9"/>
        <v>45334</v>
      </c>
      <c r="U55" s="214"/>
      <c r="V55" s="215"/>
      <c r="W55" s="214"/>
      <c r="X55" s="217"/>
      <c r="Y55" s="214"/>
      <c r="Z55" s="215"/>
      <c r="AA55" s="214"/>
      <c r="AB55" s="215"/>
      <c r="AC55" s="214"/>
      <c r="AD55" s="218"/>
      <c r="AE55" s="214"/>
      <c r="AF55" s="218"/>
      <c r="AG55" s="215"/>
      <c r="AH55" s="215"/>
      <c r="AI55" s="214"/>
      <c r="AJ55" s="215"/>
      <c r="AK55" s="214"/>
      <c r="AL55" s="215"/>
      <c r="AM55" s="214"/>
      <c r="AN55" s="215"/>
      <c r="AO55" s="214"/>
      <c r="AP55" s="218"/>
      <c r="AQ55" s="216"/>
      <c r="AR55" s="215"/>
      <c r="AS55" s="187">
        <f t="shared" si="12"/>
        <v>0</v>
      </c>
    </row>
    <row r="56" spans="1:45" x14ac:dyDescent="0.25">
      <c r="A56" s="230">
        <f t="shared" si="11"/>
        <v>45335</v>
      </c>
      <c r="B56" s="203"/>
      <c r="C56" s="203"/>
      <c r="D56" s="204"/>
      <c r="E56" s="204"/>
      <c r="F56" s="203"/>
      <c r="G56" s="205"/>
      <c r="H56" s="205"/>
      <c r="I56" s="206"/>
      <c r="J56" s="207"/>
      <c r="K56" s="207"/>
      <c r="L56" s="207"/>
      <c r="M56" s="208"/>
      <c r="N56" s="209">
        <f t="shared" si="7"/>
        <v>0</v>
      </c>
      <c r="O56" s="203"/>
      <c r="P56" s="203"/>
      <c r="Q56" s="209">
        <f t="shared" si="8"/>
        <v>0</v>
      </c>
      <c r="R56" s="211"/>
      <c r="S56" s="212"/>
      <c r="T56" s="213">
        <f t="shared" si="9"/>
        <v>45335</v>
      </c>
      <c r="U56" s="214"/>
      <c r="V56" s="215"/>
      <c r="W56" s="214"/>
      <c r="X56" s="217"/>
      <c r="Y56" s="214"/>
      <c r="Z56" s="215"/>
      <c r="AA56" s="214"/>
      <c r="AB56" s="215"/>
      <c r="AC56" s="214"/>
      <c r="AD56" s="215"/>
      <c r="AE56" s="214"/>
      <c r="AF56" s="218"/>
      <c r="AG56" s="215"/>
      <c r="AH56" s="215"/>
      <c r="AI56" s="214"/>
      <c r="AJ56" s="215"/>
      <c r="AK56" s="214"/>
      <c r="AL56" s="215"/>
      <c r="AM56" s="214"/>
      <c r="AN56" s="218"/>
      <c r="AO56" s="214"/>
      <c r="AP56" s="218"/>
      <c r="AQ56" s="216"/>
      <c r="AR56" s="215"/>
      <c r="AS56" s="187">
        <f t="shared" si="12"/>
        <v>0</v>
      </c>
    </row>
    <row r="57" spans="1:45" x14ac:dyDescent="0.25">
      <c r="A57" s="230">
        <f t="shared" si="11"/>
        <v>45336</v>
      </c>
      <c r="B57" s="203"/>
      <c r="C57" s="203"/>
      <c r="D57" s="204"/>
      <c r="E57" s="204"/>
      <c r="F57" s="203"/>
      <c r="G57" s="205"/>
      <c r="H57" s="205"/>
      <c r="I57" s="206"/>
      <c r="J57" s="207"/>
      <c r="K57" s="207"/>
      <c r="L57" s="207"/>
      <c r="M57" s="208"/>
      <c r="N57" s="209">
        <f t="shared" si="7"/>
        <v>0</v>
      </c>
      <c r="O57" s="203"/>
      <c r="P57" s="203"/>
      <c r="Q57" s="209">
        <f t="shared" si="8"/>
        <v>0</v>
      </c>
      <c r="R57" s="211"/>
      <c r="S57" s="212"/>
      <c r="T57" s="213">
        <f t="shared" si="9"/>
        <v>45336</v>
      </c>
      <c r="U57" s="214"/>
      <c r="V57" s="215"/>
      <c r="W57" s="214"/>
      <c r="X57" s="217"/>
      <c r="Y57" s="214"/>
      <c r="Z57" s="215"/>
      <c r="AA57" s="214"/>
      <c r="AB57" s="215"/>
      <c r="AC57" s="214"/>
      <c r="AD57" s="215"/>
      <c r="AE57" s="214"/>
      <c r="AF57" s="218"/>
      <c r="AG57" s="215"/>
      <c r="AH57" s="215"/>
      <c r="AI57" s="214"/>
      <c r="AJ57" s="215"/>
      <c r="AK57" s="214"/>
      <c r="AL57" s="215"/>
      <c r="AM57" s="214"/>
      <c r="AN57" s="215"/>
      <c r="AO57" s="214"/>
      <c r="AP57" s="215"/>
      <c r="AQ57" s="216"/>
      <c r="AR57" s="215"/>
      <c r="AS57" s="187">
        <f t="shared" si="12"/>
        <v>0</v>
      </c>
    </row>
    <row r="58" spans="1:45" x14ac:dyDescent="0.25">
      <c r="A58" s="230">
        <f t="shared" si="11"/>
        <v>45337</v>
      </c>
      <c r="B58" s="203"/>
      <c r="C58" s="203"/>
      <c r="D58" s="204"/>
      <c r="E58" s="204"/>
      <c r="F58" s="203"/>
      <c r="G58" s="205"/>
      <c r="H58" s="205"/>
      <c r="I58" s="206"/>
      <c r="J58" s="207"/>
      <c r="K58" s="207"/>
      <c r="L58" s="207"/>
      <c r="M58" s="208"/>
      <c r="N58" s="209">
        <f t="shared" si="7"/>
        <v>0</v>
      </c>
      <c r="O58" s="203"/>
      <c r="P58" s="203"/>
      <c r="Q58" s="209">
        <f t="shared" si="8"/>
        <v>0</v>
      </c>
      <c r="R58" s="211"/>
      <c r="S58" s="212"/>
      <c r="T58" s="213">
        <f t="shared" si="9"/>
        <v>45337</v>
      </c>
      <c r="U58" s="214"/>
      <c r="V58" s="215"/>
      <c r="W58" s="214"/>
      <c r="X58" s="217"/>
      <c r="Y58" s="214"/>
      <c r="Z58" s="215"/>
      <c r="AA58" s="214"/>
      <c r="AB58" s="215"/>
      <c r="AC58" s="214"/>
      <c r="AD58" s="215"/>
      <c r="AE58" s="214"/>
      <c r="AF58" s="215"/>
      <c r="AG58" s="215"/>
      <c r="AH58" s="215"/>
      <c r="AI58" s="214"/>
      <c r="AJ58" s="215"/>
      <c r="AK58" s="214"/>
      <c r="AL58" s="215"/>
      <c r="AM58" s="214"/>
      <c r="AN58" s="215"/>
      <c r="AO58" s="214"/>
      <c r="AP58" s="218"/>
      <c r="AQ58" s="216"/>
      <c r="AR58" s="215"/>
      <c r="AS58" s="187">
        <f t="shared" si="12"/>
        <v>0</v>
      </c>
    </row>
    <row r="59" spans="1:45" x14ac:dyDescent="0.25">
      <c r="A59" s="230">
        <f t="shared" si="11"/>
        <v>45338</v>
      </c>
      <c r="B59" s="203"/>
      <c r="C59" s="203"/>
      <c r="D59" s="204"/>
      <c r="E59" s="204"/>
      <c r="F59" s="203"/>
      <c r="G59" s="205"/>
      <c r="H59" s="205"/>
      <c r="I59" s="206"/>
      <c r="J59" s="207"/>
      <c r="K59" s="207"/>
      <c r="L59" s="207"/>
      <c r="M59" s="208"/>
      <c r="N59" s="209">
        <f t="shared" si="7"/>
        <v>0</v>
      </c>
      <c r="O59" s="203"/>
      <c r="P59" s="203"/>
      <c r="Q59" s="209">
        <f t="shared" si="8"/>
        <v>0</v>
      </c>
      <c r="R59" s="211"/>
      <c r="S59" s="212"/>
      <c r="T59" s="213">
        <f t="shared" si="9"/>
        <v>45338</v>
      </c>
      <c r="U59" s="214"/>
      <c r="V59" s="218"/>
      <c r="W59" s="214"/>
      <c r="X59" s="217"/>
      <c r="Y59" s="214"/>
      <c r="Z59" s="218"/>
      <c r="AA59" s="214"/>
      <c r="AB59" s="218"/>
      <c r="AC59" s="214"/>
      <c r="AD59" s="218"/>
      <c r="AE59" s="214"/>
      <c r="AF59" s="215"/>
      <c r="AG59" s="215"/>
      <c r="AH59" s="215"/>
      <c r="AI59" s="214"/>
      <c r="AJ59" s="215"/>
      <c r="AK59" s="214"/>
      <c r="AL59" s="215"/>
      <c r="AM59" s="214"/>
      <c r="AN59" s="215"/>
      <c r="AO59" s="214"/>
      <c r="AP59" s="218"/>
      <c r="AQ59" s="216"/>
      <c r="AR59" s="215"/>
      <c r="AS59" s="187">
        <f t="shared" si="12"/>
        <v>0</v>
      </c>
    </row>
    <row r="60" spans="1:45" x14ac:dyDescent="0.25">
      <c r="A60" s="230">
        <f t="shared" si="11"/>
        <v>45339</v>
      </c>
      <c r="B60" s="203"/>
      <c r="C60" s="203"/>
      <c r="D60" s="204"/>
      <c r="E60" s="204"/>
      <c r="F60" s="203"/>
      <c r="G60" s="205"/>
      <c r="H60" s="205"/>
      <c r="I60" s="206"/>
      <c r="J60" s="207"/>
      <c r="K60" s="207"/>
      <c r="L60" s="207"/>
      <c r="M60" s="208"/>
      <c r="N60" s="209">
        <f t="shared" si="7"/>
        <v>0</v>
      </c>
      <c r="O60" s="203"/>
      <c r="P60" s="203"/>
      <c r="Q60" s="209">
        <f t="shared" si="8"/>
        <v>0</v>
      </c>
      <c r="R60" s="211"/>
      <c r="S60" s="212"/>
      <c r="T60" s="213">
        <f t="shared" si="9"/>
        <v>45339</v>
      </c>
      <c r="U60" s="214"/>
      <c r="V60" s="218"/>
      <c r="W60" s="214"/>
      <c r="X60" s="217"/>
      <c r="Y60" s="214"/>
      <c r="Z60" s="215"/>
      <c r="AA60" s="214"/>
      <c r="AB60" s="218"/>
      <c r="AC60" s="214"/>
      <c r="AD60" s="215"/>
      <c r="AE60" s="214"/>
      <c r="AF60" s="218"/>
      <c r="AG60" s="215"/>
      <c r="AH60" s="215"/>
      <c r="AI60" s="214"/>
      <c r="AJ60" s="215"/>
      <c r="AK60" s="214"/>
      <c r="AL60" s="215"/>
      <c r="AM60" s="214"/>
      <c r="AN60" s="215"/>
      <c r="AO60" s="214"/>
      <c r="AP60" s="218"/>
      <c r="AQ60" s="216"/>
      <c r="AR60" s="215"/>
      <c r="AS60" s="187">
        <f t="shared" si="12"/>
        <v>0</v>
      </c>
    </row>
    <row r="61" spans="1:45" x14ac:dyDescent="0.25">
      <c r="A61" s="230">
        <f t="shared" si="11"/>
        <v>45340</v>
      </c>
      <c r="B61" s="203"/>
      <c r="C61" s="203"/>
      <c r="D61" s="204"/>
      <c r="E61" s="204"/>
      <c r="F61" s="203"/>
      <c r="G61" s="205"/>
      <c r="H61" s="205"/>
      <c r="I61" s="206"/>
      <c r="J61" s="207"/>
      <c r="K61" s="207"/>
      <c r="L61" s="207"/>
      <c r="M61" s="208"/>
      <c r="N61" s="209">
        <f t="shared" si="7"/>
        <v>0</v>
      </c>
      <c r="O61" s="203"/>
      <c r="P61" s="203"/>
      <c r="Q61" s="209">
        <f t="shared" si="8"/>
        <v>0</v>
      </c>
      <c r="R61" s="231"/>
      <c r="S61" s="211"/>
      <c r="T61" s="213">
        <f t="shared" si="9"/>
        <v>45340</v>
      </c>
      <c r="U61" s="214"/>
      <c r="V61" s="215"/>
      <c r="W61" s="214"/>
      <c r="X61" s="217"/>
      <c r="Y61" s="214"/>
      <c r="Z61" s="215"/>
      <c r="AA61" s="214"/>
      <c r="AB61" s="215"/>
      <c r="AC61" s="214"/>
      <c r="AD61" s="215"/>
      <c r="AE61" s="214"/>
      <c r="AF61" s="215"/>
      <c r="AG61" s="215"/>
      <c r="AH61" s="215"/>
      <c r="AI61" s="214"/>
      <c r="AJ61" s="218"/>
      <c r="AK61" s="214"/>
      <c r="AL61" s="215"/>
      <c r="AM61" s="214"/>
      <c r="AN61" s="215"/>
      <c r="AO61" s="214"/>
      <c r="AP61" s="215"/>
      <c r="AQ61" s="216"/>
      <c r="AR61" s="215"/>
      <c r="AS61" s="187">
        <f t="shared" si="12"/>
        <v>0</v>
      </c>
    </row>
    <row r="62" spans="1:45" x14ac:dyDescent="0.25">
      <c r="A62" s="230">
        <f t="shared" si="11"/>
        <v>45341</v>
      </c>
      <c r="B62" s="203"/>
      <c r="C62" s="203"/>
      <c r="D62" s="204"/>
      <c r="E62" s="204"/>
      <c r="F62" s="203"/>
      <c r="G62" s="205"/>
      <c r="H62" s="205"/>
      <c r="I62" s="206"/>
      <c r="J62" s="207"/>
      <c r="K62" s="207"/>
      <c r="L62" s="207"/>
      <c r="M62" s="208"/>
      <c r="N62" s="209">
        <f t="shared" si="7"/>
        <v>0</v>
      </c>
      <c r="O62" s="203"/>
      <c r="P62" s="203"/>
      <c r="Q62" s="209">
        <f t="shared" si="8"/>
        <v>0</v>
      </c>
      <c r="R62" s="231"/>
      <c r="S62" s="212"/>
      <c r="T62" s="213">
        <f t="shared" si="9"/>
        <v>45341</v>
      </c>
      <c r="U62" s="214"/>
      <c r="V62" s="215"/>
      <c r="W62" s="214"/>
      <c r="X62" s="217"/>
      <c r="Y62" s="214"/>
      <c r="Z62" s="215"/>
      <c r="AA62" s="214"/>
      <c r="AB62" s="215"/>
      <c r="AC62" s="214"/>
      <c r="AD62" s="215"/>
      <c r="AE62" s="214"/>
      <c r="AF62" s="215"/>
      <c r="AG62" s="215"/>
      <c r="AH62" s="215"/>
      <c r="AI62" s="214"/>
      <c r="AJ62" s="215"/>
      <c r="AK62" s="214"/>
      <c r="AL62" s="215"/>
      <c r="AM62" s="214"/>
      <c r="AN62" s="215"/>
      <c r="AO62" s="214"/>
      <c r="AP62" s="215"/>
      <c r="AQ62" s="216"/>
      <c r="AR62" s="215"/>
      <c r="AS62" s="187">
        <f t="shared" si="12"/>
        <v>0</v>
      </c>
    </row>
    <row r="63" spans="1:45" x14ac:dyDescent="0.25">
      <c r="A63" s="230">
        <f t="shared" si="11"/>
        <v>45342</v>
      </c>
      <c r="B63" s="203"/>
      <c r="C63" s="203"/>
      <c r="D63" s="204"/>
      <c r="E63" s="204"/>
      <c r="F63" s="203"/>
      <c r="G63" s="205"/>
      <c r="H63" s="205"/>
      <c r="I63" s="206"/>
      <c r="J63" s="207"/>
      <c r="K63" s="207"/>
      <c r="L63" s="207"/>
      <c r="M63" s="208"/>
      <c r="N63" s="209">
        <f t="shared" si="7"/>
        <v>0</v>
      </c>
      <c r="O63" s="203"/>
      <c r="P63" s="203"/>
      <c r="Q63" s="209">
        <f t="shared" si="8"/>
        <v>0</v>
      </c>
      <c r="R63" s="231"/>
      <c r="S63" s="212"/>
      <c r="T63" s="213">
        <f t="shared" si="9"/>
        <v>45342</v>
      </c>
      <c r="U63" s="214"/>
      <c r="V63" s="215"/>
      <c r="W63" s="216"/>
      <c r="X63" s="222"/>
      <c r="Y63" s="214"/>
      <c r="Z63" s="215"/>
      <c r="AA63" s="216"/>
      <c r="AB63" s="215"/>
      <c r="AC63" s="214"/>
      <c r="AD63" s="215"/>
      <c r="AE63" s="216"/>
      <c r="AF63" s="218"/>
      <c r="AG63" s="215"/>
      <c r="AH63" s="215"/>
      <c r="AI63" s="214"/>
      <c r="AJ63" s="215"/>
      <c r="AK63" s="216"/>
      <c r="AL63" s="215"/>
      <c r="AM63" s="214"/>
      <c r="AN63" s="215"/>
      <c r="AO63" s="216"/>
      <c r="AP63" s="215"/>
      <c r="AQ63" s="216"/>
      <c r="AR63" s="215"/>
      <c r="AS63" s="187">
        <f t="shared" si="12"/>
        <v>0</v>
      </c>
    </row>
    <row r="64" spans="1:45" x14ac:dyDescent="0.25">
      <c r="A64" s="230">
        <f t="shared" si="11"/>
        <v>45343</v>
      </c>
      <c r="B64" s="203"/>
      <c r="C64" s="203"/>
      <c r="D64" s="204"/>
      <c r="E64" s="204"/>
      <c r="F64" s="203"/>
      <c r="G64" s="205"/>
      <c r="H64" s="205"/>
      <c r="I64" s="206"/>
      <c r="J64" s="207"/>
      <c r="K64" s="207"/>
      <c r="L64" s="207"/>
      <c r="M64" s="208"/>
      <c r="N64" s="209">
        <f t="shared" si="7"/>
        <v>0</v>
      </c>
      <c r="O64" s="203"/>
      <c r="P64" s="203"/>
      <c r="Q64" s="209">
        <f t="shared" si="8"/>
        <v>0</v>
      </c>
      <c r="R64" s="231"/>
      <c r="S64" s="212"/>
      <c r="T64" s="213">
        <f t="shared" si="9"/>
        <v>45343</v>
      </c>
      <c r="U64" s="214"/>
      <c r="V64" s="215"/>
      <c r="W64" s="214"/>
      <c r="X64" s="222"/>
      <c r="Y64" s="214"/>
      <c r="Z64" s="215"/>
      <c r="AA64" s="214"/>
      <c r="AB64" s="215"/>
      <c r="AC64" s="214"/>
      <c r="AD64" s="215"/>
      <c r="AE64" s="214"/>
      <c r="AF64" s="215"/>
      <c r="AG64" s="215"/>
      <c r="AH64" s="215"/>
      <c r="AI64" s="214"/>
      <c r="AJ64" s="215"/>
      <c r="AK64" s="214"/>
      <c r="AL64" s="215"/>
      <c r="AM64" s="214"/>
      <c r="AN64" s="215"/>
      <c r="AO64" s="214"/>
      <c r="AP64" s="218"/>
      <c r="AQ64" s="216"/>
      <c r="AR64" s="215"/>
      <c r="AS64" s="187">
        <f t="shared" si="12"/>
        <v>0</v>
      </c>
    </row>
    <row r="65" spans="1:45" x14ac:dyDescent="0.25">
      <c r="A65" s="230">
        <f t="shared" si="11"/>
        <v>45344</v>
      </c>
      <c r="B65" s="203"/>
      <c r="C65" s="203"/>
      <c r="D65" s="204"/>
      <c r="E65" s="204"/>
      <c r="F65" s="203"/>
      <c r="G65" s="205"/>
      <c r="H65" s="205"/>
      <c r="I65" s="206"/>
      <c r="J65" s="207"/>
      <c r="K65" s="207"/>
      <c r="L65" s="207"/>
      <c r="M65" s="208"/>
      <c r="N65" s="209">
        <f t="shared" si="7"/>
        <v>0</v>
      </c>
      <c r="O65" s="203"/>
      <c r="P65" s="203"/>
      <c r="Q65" s="209">
        <f t="shared" si="8"/>
        <v>0</v>
      </c>
      <c r="R65" s="231"/>
      <c r="S65" s="212"/>
      <c r="T65" s="213">
        <f t="shared" si="9"/>
        <v>45344</v>
      </c>
      <c r="U65" s="214"/>
      <c r="V65" s="215"/>
      <c r="W65" s="214"/>
      <c r="X65" s="217"/>
      <c r="Y65" s="214"/>
      <c r="Z65" s="215"/>
      <c r="AA65" s="214"/>
      <c r="AB65" s="215"/>
      <c r="AC65" s="214"/>
      <c r="AD65" s="215"/>
      <c r="AE65" s="214"/>
      <c r="AF65" s="218"/>
      <c r="AG65" s="215"/>
      <c r="AH65" s="215"/>
      <c r="AI65" s="214"/>
      <c r="AJ65" s="215"/>
      <c r="AK65" s="214"/>
      <c r="AL65" s="215"/>
      <c r="AM65" s="214"/>
      <c r="AN65" s="215"/>
      <c r="AO65" s="214"/>
      <c r="AP65" s="218"/>
      <c r="AQ65" s="216"/>
      <c r="AR65" s="215"/>
      <c r="AS65" s="187">
        <f t="shared" si="12"/>
        <v>0</v>
      </c>
    </row>
    <row r="66" spans="1:45" x14ac:dyDescent="0.25">
      <c r="A66" s="230">
        <f t="shared" si="11"/>
        <v>45345</v>
      </c>
      <c r="B66" s="203"/>
      <c r="C66" s="203"/>
      <c r="D66" s="204"/>
      <c r="E66" s="204"/>
      <c r="F66" s="203"/>
      <c r="G66" s="205"/>
      <c r="H66" s="205"/>
      <c r="I66" s="232"/>
      <c r="J66" s="207"/>
      <c r="K66" s="207"/>
      <c r="L66" s="207"/>
      <c r="M66" s="208"/>
      <c r="N66" s="209">
        <f t="shared" si="7"/>
        <v>0</v>
      </c>
      <c r="O66" s="203"/>
      <c r="P66" s="203"/>
      <c r="Q66" s="209">
        <f t="shared" si="8"/>
        <v>0</v>
      </c>
      <c r="R66" s="231"/>
      <c r="S66" s="212"/>
      <c r="T66" s="213">
        <f t="shared" si="9"/>
        <v>45345</v>
      </c>
      <c r="U66" s="214"/>
      <c r="V66" s="218"/>
      <c r="W66" s="214"/>
      <c r="X66" s="217"/>
      <c r="Y66" s="214"/>
      <c r="Z66" s="218"/>
      <c r="AA66" s="214"/>
      <c r="AB66" s="218"/>
      <c r="AC66" s="214"/>
      <c r="AD66" s="215"/>
      <c r="AE66" s="214"/>
      <c r="AF66" s="218"/>
      <c r="AG66" s="215"/>
      <c r="AH66" s="215"/>
      <c r="AI66" s="214"/>
      <c r="AJ66" s="215"/>
      <c r="AK66" s="214"/>
      <c r="AL66" s="215"/>
      <c r="AM66" s="214"/>
      <c r="AN66" s="215"/>
      <c r="AO66" s="214"/>
      <c r="AP66" s="215"/>
      <c r="AQ66" s="216"/>
      <c r="AR66" s="215"/>
      <c r="AS66" s="187">
        <f t="shared" si="12"/>
        <v>0</v>
      </c>
    </row>
    <row r="67" spans="1:45" x14ac:dyDescent="0.25">
      <c r="A67" s="230">
        <f t="shared" si="11"/>
        <v>45346</v>
      </c>
      <c r="B67" s="203"/>
      <c r="C67" s="203"/>
      <c r="D67" s="204"/>
      <c r="E67" s="204"/>
      <c r="F67" s="203"/>
      <c r="G67" s="205"/>
      <c r="H67" s="205"/>
      <c r="I67" s="206"/>
      <c r="J67" s="207"/>
      <c r="K67" s="207"/>
      <c r="L67" s="207"/>
      <c r="M67" s="208"/>
      <c r="N67" s="209">
        <f t="shared" si="7"/>
        <v>0</v>
      </c>
      <c r="O67" s="203"/>
      <c r="P67" s="203"/>
      <c r="Q67" s="209">
        <f t="shared" si="8"/>
        <v>0</v>
      </c>
      <c r="R67" s="231"/>
      <c r="S67" s="212"/>
      <c r="T67" s="213">
        <f t="shared" si="9"/>
        <v>45346</v>
      </c>
      <c r="U67" s="214"/>
      <c r="V67" s="218"/>
      <c r="W67" s="214"/>
      <c r="X67" s="217"/>
      <c r="Y67" s="214"/>
      <c r="Z67" s="215"/>
      <c r="AA67" s="214"/>
      <c r="AB67" s="218"/>
      <c r="AC67" s="214"/>
      <c r="AD67" s="215"/>
      <c r="AE67" s="214"/>
      <c r="AF67" s="218"/>
      <c r="AG67" s="215"/>
      <c r="AH67" s="215"/>
      <c r="AI67" s="214"/>
      <c r="AJ67" s="215"/>
      <c r="AK67" s="214"/>
      <c r="AL67" s="215"/>
      <c r="AM67" s="214"/>
      <c r="AN67" s="215"/>
      <c r="AO67" s="214"/>
      <c r="AP67" s="215"/>
      <c r="AQ67" s="216"/>
      <c r="AR67" s="215"/>
      <c r="AS67" s="187">
        <f t="shared" si="12"/>
        <v>0</v>
      </c>
    </row>
    <row r="68" spans="1:45" x14ac:dyDescent="0.25">
      <c r="A68" s="230">
        <f t="shared" si="11"/>
        <v>45347</v>
      </c>
      <c r="B68" s="203"/>
      <c r="C68" s="203"/>
      <c r="D68" s="204"/>
      <c r="E68" s="204"/>
      <c r="F68" s="203"/>
      <c r="G68" s="205"/>
      <c r="H68" s="205"/>
      <c r="I68" s="206"/>
      <c r="J68" s="207"/>
      <c r="K68" s="207"/>
      <c r="L68" s="207"/>
      <c r="M68" s="208"/>
      <c r="N68" s="209">
        <f t="shared" si="7"/>
        <v>0</v>
      </c>
      <c r="O68" s="203"/>
      <c r="P68" s="203"/>
      <c r="Q68" s="209">
        <f t="shared" si="8"/>
        <v>0</v>
      </c>
      <c r="R68" s="231"/>
      <c r="S68" s="231"/>
      <c r="T68" s="213">
        <f t="shared" si="9"/>
        <v>45347</v>
      </c>
      <c r="U68" s="214"/>
      <c r="V68" s="215"/>
      <c r="W68" s="214"/>
      <c r="X68" s="217"/>
      <c r="Y68" s="214"/>
      <c r="Z68" s="215"/>
      <c r="AA68" s="214"/>
      <c r="AB68" s="215"/>
      <c r="AC68" s="214"/>
      <c r="AD68" s="215"/>
      <c r="AE68" s="214"/>
      <c r="AF68" s="218"/>
      <c r="AG68" s="215"/>
      <c r="AH68" s="215"/>
      <c r="AI68" s="214"/>
      <c r="AJ68" s="215"/>
      <c r="AK68" s="214"/>
      <c r="AL68" s="215"/>
      <c r="AM68" s="214"/>
      <c r="AN68" s="215"/>
      <c r="AO68" s="214"/>
      <c r="AP68" s="218"/>
      <c r="AQ68" s="216"/>
      <c r="AR68" s="215"/>
      <c r="AS68" s="187">
        <f t="shared" si="12"/>
        <v>0</v>
      </c>
    </row>
    <row r="69" spans="1:45" x14ac:dyDescent="0.25">
      <c r="A69" s="230">
        <f t="shared" si="11"/>
        <v>45348</v>
      </c>
      <c r="B69" s="203"/>
      <c r="C69" s="203"/>
      <c r="D69" s="204"/>
      <c r="E69" s="204"/>
      <c r="F69" s="203"/>
      <c r="G69" s="205"/>
      <c r="H69" s="205"/>
      <c r="I69" s="206"/>
      <c r="J69" s="207"/>
      <c r="K69" s="207"/>
      <c r="L69" s="207"/>
      <c r="M69" s="208"/>
      <c r="N69" s="209">
        <f t="shared" si="7"/>
        <v>0</v>
      </c>
      <c r="O69" s="203"/>
      <c r="P69" s="203"/>
      <c r="Q69" s="209">
        <f t="shared" si="8"/>
        <v>0</v>
      </c>
      <c r="R69" s="211"/>
      <c r="S69" s="212"/>
      <c r="T69" s="213">
        <f t="shared" si="9"/>
        <v>45348</v>
      </c>
      <c r="U69" s="214"/>
      <c r="V69" s="215"/>
      <c r="W69" s="214"/>
      <c r="X69" s="217"/>
      <c r="Y69" s="214"/>
      <c r="Z69" s="215"/>
      <c r="AA69" s="214"/>
      <c r="AB69" s="215"/>
      <c r="AC69" s="214"/>
      <c r="AD69" s="215"/>
      <c r="AE69" s="214"/>
      <c r="AF69" s="215"/>
      <c r="AG69" s="215"/>
      <c r="AH69" s="215"/>
      <c r="AI69" s="214"/>
      <c r="AJ69" s="215"/>
      <c r="AK69" s="214"/>
      <c r="AL69" s="215"/>
      <c r="AM69" s="214"/>
      <c r="AN69" s="218"/>
      <c r="AO69" s="214"/>
      <c r="AP69" s="218"/>
      <c r="AQ69" s="216"/>
      <c r="AR69" s="215"/>
      <c r="AS69" s="187">
        <f t="shared" si="12"/>
        <v>0</v>
      </c>
    </row>
    <row r="70" spans="1:45" x14ac:dyDescent="0.25">
      <c r="A70" s="230">
        <f t="shared" si="11"/>
        <v>45349</v>
      </c>
      <c r="B70" s="203"/>
      <c r="C70" s="203"/>
      <c r="D70" s="204"/>
      <c r="E70" s="204"/>
      <c r="F70" s="203"/>
      <c r="G70" s="205"/>
      <c r="H70" s="205"/>
      <c r="I70" s="206"/>
      <c r="J70" s="207"/>
      <c r="K70" s="207"/>
      <c r="L70" s="207"/>
      <c r="M70" s="208"/>
      <c r="N70" s="209">
        <f t="shared" si="7"/>
        <v>0</v>
      </c>
      <c r="O70" s="203"/>
      <c r="P70" s="203"/>
      <c r="Q70" s="209">
        <f t="shared" si="8"/>
        <v>0</v>
      </c>
      <c r="R70" s="211"/>
      <c r="S70" s="212"/>
      <c r="T70" s="213">
        <f t="shared" si="9"/>
        <v>45349</v>
      </c>
      <c r="U70" s="214"/>
      <c r="V70" s="215"/>
      <c r="W70" s="214"/>
      <c r="X70" s="217"/>
      <c r="Y70" s="214"/>
      <c r="Z70" s="215"/>
      <c r="AA70" s="214"/>
      <c r="AB70" s="215"/>
      <c r="AC70" s="214"/>
      <c r="AD70" s="215"/>
      <c r="AE70" s="216"/>
      <c r="AF70" s="215"/>
      <c r="AG70" s="215"/>
      <c r="AH70" s="215"/>
      <c r="AI70" s="214"/>
      <c r="AJ70" s="215"/>
      <c r="AK70" s="214"/>
      <c r="AL70" s="215"/>
      <c r="AM70" s="214"/>
      <c r="AN70" s="215"/>
      <c r="AO70" s="214"/>
      <c r="AP70" s="215"/>
      <c r="AQ70" s="216"/>
      <c r="AR70" s="215"/>
      <c r="AS70" s="187">
        <f t="shared" si="12"/>
        <v>0</v>
      </c>
    </row>
    <row r="71" spans="1:45" x14ac:dyDescent="0.25">
      <c r="A71" s="230">
        <f t="shared" si="11"/>
        <v>45350</v>
      </c>
      <c r="B71" s="203"/>
      <c r="C71" s="203"/>
      <c r="D71" s="204"/>
      <c r="E71" s="204"/>
      <c r="F71" s="203"/>
      <c r="G71" s="205"/>
      <c r="H71" s="205"/>
      <c r="I71" s="233"/>
      <c r="J71" s="207"/>
      <c r="K71" s="207"/>
      <c r="L71" s="207"/>
      <c r="M71" s="208"/>
      <c r="N71" s="209">
        <f t="shared" si="7"/>
        <v>0</v>
      </c>
      <c r="O71" s="203"/>
      <c r="P71" s="203"/>
      <c r="Q71" s="209">
        <f t="shared" si="8"/>
        <v>0</v>
      </c>
      <c r="R71" s="211"/>
      <c r="S71" s="212"/>
      <c r="T71" s="213">
        <f t="shared" si="9"/>
        <v>45350</v>
      </c>
      <c r="U71" s="214"/>
      <c r="V71" s="215"/>
      <c r="W71" s="214"/>
      <c r="X71" s="222"/>
      <c r="Y71" s="214"/>
      <c r="Z71" s="215"/>
      <c r="AA71" s="214"/>
      <c r="AB71" s="215"/>
      <c r="AC71" s="214"/>
      <c r="AD71" s="218"/>
      <c r="AE71" s="216"/>
      <c r="AF71" s="215"/>
      <c r="AG71" s="215"/>
      <c r="AH71" s="215"/>
      <c r="AI71" s="214"/>
      <c r="AJ71" s="218"/>
      <c r="AK71" s="214"/>
      <c r="AL71" s="218"/>
      <c r="AM71" s="214"/>
      <c r="AN71" s="218"/>
      <c r="AO71" s="214"/>
      <c r="AP71" s="53"/>
      <c r="AQ71" s="216"/>
      <c r="AR71" s="215"/>
      <c r="AS71" s="187">
        <f>V71+X71+Z71+AB71+AD71+AF71+AJ71+AL71+AN71+AN69+AR71+AH71</f>
        <v>0</v>
      </c>
    </row>
    <row r="72" spans="1:45" x14ac:dyDescent="0.25">
      <c r="A72" s="230"/>
      <c r="B72" s="203"/>
      <c r="C72" s="203"/>
      <c r="D72" s="203"/>
      <c r="E72" s="203"/>
      <c r="F72" s="203"/>
      <c r="G72" s="205"/>
      <c r="H72" s="205"/>
      <c r="I72" s="205"/>
      <c r="J72" s="207"/>
      <c r="K72" s="207"/>
      <c r="L72" s="207"/>
      <c r="M72" s="208"/>
      <c r="N72" s="209"/>
      <c r="O72" s="203"/>
      <c r="P72" s="203"/>
      <c r="Q72" s="209"/>
      <c r="R72" s="212"/>
      <c r="S72" s="212"/>
      <c r="T72" s="213"/>
      <c r="U72" s="214"/>
      <c r="V72" s="215"/>
      <c r="W72" s="214"/>
      <c r="X72" s="222"/>
      <c r="Y72" s="214"/>
      <c r="Z72" s="215"/>
      <c r="AA72" s="214"/>
      <c r="AB72" s="215"/>
      <c r="AC72" s="214"/>
      <c r="AD72" s="218"/>
      <c r="AE72" s="216"/>
      <c r="AF72" s="215"/>
      <c r="AG72" s="215"/>
      <c r="AH72" s="215"/>
      <c r="AI72" s="214"/>
      <c r="AJ72" s="215"/>
      <c r="AK72" s="214"/>
      <c r="AL72" s="215"/>
      <c r="AM72" s="214"/>
      <c r="AN72" s="215"/>
      <c r="AO72" s="214"/>
      <c r="AP72" s="215"/>
      <c r="AQ72" s="216"/>
      <c r="AR72" s="215"/>
      <c r="AS72" s="187">
        <f>V72+X72+Z72+AB72+AD72+AF72+AJ72+AL72+AN72+AP72+AR72+AH72</f>
        <v>0</v>
      </c>
    </row>
    <row r="73" spans="1:45" x14ac:dyDescent="0.25">
      <c r="A73" s="230"/>
      <c r="B73" s="203"/>
      <c r="C73" s="203"/>
      <c r="D73" s="203"/>
      <c r="E73" s="203"/>
      <c r="F73" s="203"/>
      <c r="G73" s="205"/>
      <c r="H73" s="205"/>
      <c r="I73" s="205"/>
      <c r="J73" s="207"/>
      <c r="K73" s="207"/>
      <c r="L73" s="207"/>
      <c r="M73" s="208"/>
      <c r="N73" s="209"/>
      <c r="O73" s="203"/>
      <c r="P73" s="203"/>
      <c r="Q73" s="209"/>
      <c r="R73" s="212"/>
      <c r="S73" s="212"/>
      <c r="T73" s="213"/>
      <c r="U73" s="214"/>
      <c r="V73" s="215"/>
      <c r="W73" s="216"/>
      <c r="X73" s="217"/>
      <c r="Y73" s="214"/>
      <c r="Z73" s="215"/>
      <c r="AA73" s="216"/>
      <c r="AB73" s="215"/>
      <c r="AC73" s="214"/>
      <c r="AD73" s="215"/>
      <c r="AE73" s="216"/>
      <c r="AF73" s="215"/>
      <c r="AG73" s="215"/>
      <c r="AH73" s="215"/>
      <c r="AI73" s="214"/>
      <c r="AJ73" s="215"/>
      <c r="AK73" s="216"/>
      <c r="AL73" s="215"/>
      <c r="AM73" s="216"/>
      <c r="AN73" s="214"/>
      <c r="AO73" s="215"/>
      <c r="AP73" s="215"/>
      <c r="AQ73" s="216"/>
      <c r="AR73" s="215"/>
      <c r="AS73" s="187">
        <f>V73+X73+Z73+AB73+AD73+AF73+AJ73+AL73+AN73+AP73+AR73+AH73</f>
        <v>0</v>
      </c>
    </row>
    <row r="74" spans="1:45" x14ac:dyDescent="0.25">
      <c r="A74" s="230"/>
      <c r="B74" s="203"/>
      <c r="C74" s="203"/>
      <c r="D74" s="203"/>
      <c r="E74" s="203"/>
      <c r="F74" s="203"/>
      <c r="G74" s="205"/>
      <c r="H74" s="234"/>
      <c r="I74" s="205"/>
      <c r="J74" s="207"/>
      <c r="K74" s="207"/>
      <c r="L74" s="207"/>
      <c r="M74" s="208"/>
      <c r="N74" s="209"/>
      <c r="O74" s="203"/>
      <c r="P74" s="203"/>
      <c r="Q74" s="209"/>
      <c r="R74" s="212"/>
      <c r="S74" s="212"/>
      <c r="T74" s="213"/>
      <c r="U74" s="214"/>
      <c r="V74" s="215"/>
      <c r="W74" s="214"/>
      <c r="X74" s="217"/>
      <c r="Y74" s="214"/>
      <c r="Z74" s="215"/>
      <c r="AA74" s="214"/>
      <c r="AB74" s="215"/>
      <c r="AC74" s="214"/>
      <c r="AD74" s="215"/>
      <c r="AE74" s="214"/>
      <c r="AF74" s="215"/>
      <c r="AG74" s="215"/>
      <c r="AH74" s="215"/>
      <c r="AI74" s="214"/>
      <c r="AJ74" s="215"/>
      <c r="AK74" s="214"/>
      <c r="AL74" s="215"/>
      <c r="AM74" s="214"/>
      <c r="AN74" s="215"/>
      <c r="AO74" s="216"/>
      <c r="AP74" s="215"/>
      <c r="AQ74" s="216"/>
      <c r="AR74" s="215"/>
      <c r="AS74" s="187">
        <f>V74+X74+Z74+AB74+AD74+AF74+AJ74+AL74+AN74+AP74+AR74+AH74</f>
        <v>0</v>
      </c>
    </row>
    <row r="75" spans="1:45" x14ac:dyDescent="0.25">
      <c r="B75" s="224">
        <f t="shared" ref="B75:S75" si="13">SUM(B44:B74)</f>
        <v>0</v>
      </c>
      <c r="C75" s="128">
        <f t="shared" si="13"/>
        <v>0</v>
      </c>
      <c r="D75" s="224">
        <f t="shared" si="13"/>
        <v>0</v>
      </c>
      <c r="E75" s="224">
        <f t="shared" si="13"/>
        <v>0</v>
      </c>
      <c r="F75" s="128">
        <f t="shared" si="13"/>
        <v>0</v>
      </c>
      <c r="G75" s="224">
        <f t="shared" si="13"/>
        <v>0</v>
      </c>
      <c r="H75" s="224">
        <f t="shared" si="13"/>
        <v>0</v>
      </c>
      <c r="I75" s="224">
        <f t="shared" si="13"/>
        <v>0</v>
      </c>
      <c r="J75" s="12">
        <f t="shared" si="13"/>
        <v>0</v>
      </c>
      <c r="K75" s="128">
        <f t="shared" si="13"/>
        <v>0</v>
      </c>
      <c r="L75" s="128">
        <f t="shared" si="13"/>
        <v>0</v>
      </c>
      <c r="M75" s="128">
        <f t="shared" si="13"/>
        <v>0</v>
      </c>
      <c r="N75" s="224">
        <f t="shared" si="13"/>
        <v>0</v>
      </c>
      <c r="O75" s="235">
        <f t="shared" si="13"/>
        <v>0</v>
      </c>
      <c r="P75" s="128">
        <f t="shared" si="13"/>
        <v>0</v>
      </c>
      <c r="Q75" s="224">
        <f t="shared" si="13"/>
        <v>0</v>
      </c>
      <c r="R75" s="128">
        <f t="shared" si="13"/>
        <v>0</v>
      </c>
      <c r="S75" s="128">
        <f t="shared" si="13"/>
        <v>0</v>
      </c>
      <c r="U75" s="141"/>
      <c r="V75" s="141">
        <f>SUM(V44:V74)</f>
        <v>0</v>
      </c>
      <c r="W75" s="141"/>
      <c r="X75" s="236">
        <f>SUM(X44:X74)</f>
        <v>0</v>
      </c>
      <c r="Y75" s="141"/>
      <c r="Z75" s="141">
        <f>SUM(Z44:Z74)</f>
        <v>0</v>
      </c>
      <c r="AA75" s="141"/>
      <c r="AB75" s="141">
        <f>SUM(AB44:AB74)</f>
        <v>0</v>
      </c>
      <c r="AC75" s="141"/>
      <c r="AD75" s="141">
        <f>SUM(AD44:AD74)</f>
        <v>0</v>
      </c>
      <c r="AE75" s="141"/>
      <c r="AF75" s="141">
        <f>SUM(AF44:AF74)</f>
        <v>0</v>
      </c>
      <c r="AG75" s="141"/>
      <c r="AH75" s="141"/>
      <c r="AI75" s="141"/>
      <c r="AJ75" s="141">
        <f>SUM(AJ44:AJ74)</f>
        <v>0</v>
      </c>
      <c r="AL75" s="141">
        <f>SUM(AL44:AL74)</f>
        <v>0</v>
      </c>
      <c r="AM75" s="141"/>
      <c r="AN75" s="141">
        <f>SUM(AN44:AN74)</f>
        <v>0</v>
      </c>
      <c r="AO75" s="141"/>
      <c r="AP75" s="141">
        <f>SUM(AP44:AP74)</f>
        <v>0</v>
      </c>
      <c r="AQ75" s="141"/>
      <c r="AR75" s="141">
        <f>SUM(AR44:AR74)</f>
        <v>0</v>
      </c>
      <c r="AS75" s="141">
        <f>SUM(AS44:AS74)</f>
        <v>0</v>
      </c>
    </row>
    <row r="76" spans="1:45" x14ac:dyDescent="0.25">
      <c r="N76" s="130"/>
      <c r="Q76" s="130"/>
    </row>
    <row r="77" spans="1:45" x14ac:dyDescent="0.25">
      <c r="C77" s="131"/>
      <c r="F77" s="131"/>
      <c r="I77" s="132"/>
    </row>
    <row r="78" spans="1:45" x14ac:dyDescent="0.25">
      <c r="I78" s="132"/>
    </row>
    <row r="80" spans="1:45" ht="16.149999999999999" customHeight="1" thickBot="1" x14ac:dyDescent="0.3">
      <c r="A80" s="575" t="s">
        <v>55</v>
      </c>
      <c r="B80" s="563"/>
      <c r="C80" s="563"/>
      <c r="D80" s="563"/>
      <c r="E80" s="563"/>
      <c r="F80" s="563"/>
      <c r="G80" s="563"/>
      <c r="H80" s="563"/>
      <c r="I80" s="563"/>
      <c r="J80" s="564"/>
      <c r="K80" s="564"/>
      <c r="L80" s="564"/>
      <c r="M80" s="80"/>
      <c r="N80" s="79"/>
      <c r="O80" s="565"/>
      <c r="P80" s="560"/>
      <c r="Q80" s="560"/>
      <c r="R80" s="560"/>
      <c r="S80" s="560"/>
      <c r="U80" s="559" t="str">
        <f>A80</f>
        <v>MARS</v>
      </c>
      <c r="V80" s="560"/>
      <c r="W80" s="560"/>
      <c r="X80" s="560"/>
      <c r="Y80" s="560"/>
      <c r="Z80" s="560"/>
      <c r="AA80" s="560"/>
      <c r="AB80" s="559" t="str">
        <f>A80</f>
        <v>MARS</v>
      </c>
      <c r="AC80" s="560"/>
      <c r="AD80" s="560"/>
      <c r="AE80" s="560"/>
      <c r="AF80" s="560"/>
      <c r="AG80" s="560"/>
      <c r="AH80" s="560"/>
      <c r="AI80" s="560"/>
      <c r="AJ80" s="560"/>
      <c r="AK80" s="559" t="str">
        <f>A80</f>
        <v>MARS</v>
      </c>
      <c r="AL80" s="560"/>
      <c r="AM80" s="560"/>
      <c r="AN80" s="560"/>
      <c r="AO80" s="560"/>
      <c r="AP80" s="560"/>
      <c r="AQ80" s="560"/>
    </row>
    <row r="81" spans="1:64" ht="16.149999999999999" customHeight="1" thickBot="1" x14ac:dyDescent="0.3">
      <c r="A81" s="175"/>
      <c r="B81" s="81"/>
      <c r="C81" s="81"/>
      <c r="D81" s="81"/>
      <c r="E81" s="81"/>
      <c r="F81" s="81"/>
      <c r="G81" s="81"/>
      <c r="H81" s="81"/>
      <c r="I81" s="554"/>
      <c r="J81" s="554"/>
      <c r="K81" s="554"/>
      <c r="L81" s="554"/>
      <c r="M81" s="133"/>
      <c r="N81" s="134"/>
      <c r="O81" s="135"/>
      <c r="P81" s="134"/>
      <c r="Q81" s="134"/>
      <c r="R81" s="553" t="s">
        <v>2</v>
      </c>
      <c r="S81" s="554"/>
      <c r="T81" s="227"/>
      <c r="U81" s="551" t="str">
        <f>U3</f>
        <v>Agedi</v>
      </c>
      <c r="V81" s="552"/>
      <c r="W81" s="551" t="str">
        <f>W3</f>
        <v>Saf</v>
      </c>
      <c r="X81" s="552"/>
      <c r="Y81" s="551" t="str">
        <f>Y3</f>
        <v>Midi Libre</v>
      </c>
      <c r="Z81" s="552"/>
      <c r="AA81" s="551" t="str">
        <f>AA3</f>
        <v>Loto</v>
      </c>
      <c r="AB81" s="552"/>
      <c r="AC81" s="551" t="str">
        <f>AC3</f>
        <v>Altadis</v>
      </c>
      <c r="AD81" s="552"/>
      <c r="AE81" s="551" t="str">
        <f>AE3</f>
        <v>Crédit agricole</v>
      </c>
      <c r="AF81" s="552"/>
      <c r="AG81" s="555" t="s">
        <v>53</v>
      </c>
      <c r="AH81" s="556"/>
      <c r="AI81" s="551" t="str">
        <f>AI3</f>
        <v>charges locatives</v>
      </c>
      <c r="AJ81" s="552"/>
      <c r="AK81" s="551" t="str">
        <f>AK3</f>
        <v>Poste TCN TF PVA</v>
      </c>
      <c r="AL81" s="552"/>
      <c r="AM81" s="551" t="str">
        <f>AM3</f>
        <v>GSA/NVX FR</v>
      </c>
      <c r="AN81" s="552"/>
      <c r="AO81" s="551" t="str">
        <f>AO3</f>
        <v>Charge</v>
      </c>
      <c r="AP81" s="552"/>
      <c r="AQ81" s="551" t="str">
        <f>AQ3</f>
        <v>Divers</v>
      </c>
      <c r="AR81" s="552"/>
      <c r="AS81" s="83" t="s">
        <v>16</v>
      </c>
    </row>
    <row r="82" spans="1:64" ht="16.149999999999999" customHeight="1" thickBot="1" x14ac:dyDescent="0.3">
      <c r="A82" s="177"/>
      <c r="B82" s="85" t="s">
        <v>17</v>
      </c>
      <c r="C82" s="86" t="s">
        <v>18</v>
      </c>
      <c r="D82" s="86" t="s">
        <v>19</v>
      </c>
      <c r="E82" s="87" t="s">
        <v>20</v>
      </c>
      <c r="F82" s="87" t="s">
        <v>21</v>
      </c>
      <c r="G82" s="86" t="s">
        <v>22</v>
      </c>
      <c r="H82" s="86" t="s">
        <v>23</v>
      </c>
      <c r="I82" s="557" t="s">
        <v>24</v>
      </c>
      <c r="J82" s="558"/>
      <c r="K82" s="88" t="s">
        <v>25</v>
      </c>
      <c r="L82" s="88" t="s">
        <v>26</v>
      </c>
      <c r="M82" s="89" t="s">
        <v>27</v>
      </c>
      <c r="N82" s="90" t="s">
        <v>28</v>
      </c>
      <c r="O82" s="90" t="s">
        <v>29</v>
      </c>
      <c r="P82" s="90" t="s">
        <v>30</v>
      </c>
      <c r="Q82" s="91" t="s">
        <v>38</v>
      </c>
      <c r="R82" s="85" t="s">
        <v>32</v>
      </c>
      <c r="S82" s="91" t="s">
        <v>33</v>
      </c>
      <c r="T82" s="237"/>
      <c r="U82" s="93" t="s">
        <v>34</v>
      </c>
      <c r="V82" s="94"/>
      <c r="W82" s="95" t="s">
        <v>34</v>
      </c>
      <c r="X82" s="238"/>
      <c r="Y82" s="95" t="s">
        <v>34</v>
      </c>
      <c r="Z82" s="96"/>
      <c r="AA82" s="95" t="s">
        <v>34</v>
      </c>
      <c r="AB82" s="96"/>
      <c r="AC82" s="95" t="s">
        <v>34</v>
      </c>
      <c r="AD82" s="96"/>
      <c r="AE82" s="95" t="s">
        <v>34</v>
      </c>
      <c r="AF82" s="96"/>
      <c r="AG82" s="95"/>
      <c r="AH82" s="97"/>
      <c r="AI82" s="95" t="s">
        <v>34</v>
      </c>
      <c r="AJ82" s="96"/>
      <c r="AK82" s="98" t="s">
        <v>34</v>
      </c>
      <c r="AL82" s="94"/>
      <c r="AM82" s="95" t="s">
        <v>34</v>
      </c>
      <c r="AN82" s="94"/>
      <c r="AO82" s="95" t="s">
        <v>34</v>
      </c>
      <c r="AP82" s="94"/>
      <c r="AQ82" s="95" t="s">
        <v>34</v>
      </c>
      <c r="AR82" s="94"/>
      <c r="AS82" s="99"/>
    </row>
    <row r="83" spans="1:64" s="15" customFormat="1" x14ac:dyDescent="0.25">
      <c r="A83" s="230">
        <f>A71+1</f>
        <v>45351</v>
      </c>
      <c r="B83" s="203"/>
      <c r="C83" s="203"/>
      <c r="D83" s="204"/>
      <c r="E83" s="204"/>
      <c r="F83" s="203"/>
      <c r="G83" s="205"/>
      <c r="H83" s="205"/>
      <c r="I83" s="233"/>
      <c r="J83" s="207"/>
      <c r="K83" s="207"/>
      <c r="L83" s="207"/>
      <c r="M83" s="208"/>
      <c r="N83" s="209">
        <f t="shared" ref="N83:N113" si="14">B83+C83+D83+F83+G83+H83+I83+K83-L83+M83+E83</f>
        <v>0</v>
      </c>
      <c r="O83" s="203"/>
      <c r="P83" s="203"/>
      <c r="Q83" s="209">
        <f t="shared" ref="Q83:Q113" si="15">N83+O83-P83</f>
        <v>0</v>
      </c>
      <c r="R83" s="211"/>
      <c r="S83" s="212"/>
      <c r="T83" s="213">
        <f t="shared" ref="T83:T113" si="16">A83</f>
        <v>45351</v>
      </c>
      <c r="U83" s="214"/>
      <c r="V83" s="215"/>
      <c r="W83" s="216"/>
      <c r="X83" s="217"/>
      <c r="Y83" s="216"/>
      <c r="Z83" s="215"/>
      <c r="AA83" s="214"/>
      <c r="AB83" s="215"/>
      <c r="AC83" s="216"/>
      <c r="AD83" s="215"/>
      <c r="AE83" s="216"/>
      <c r="AF83" s="215"/>
      <c r="AG83" s="219"/>
      <c r="AH83" s="215"/>
      <c r="AI83" s="214"/>
      <c r="AJ83" s="218"/>
      <c r="AK83" s="219"/>
      <c r="AL83" s="215"/>
      <c r="AM83" s="216"/>
      <c r="AN83" s="215"/>
      <c r="AO83" s="216"/>
      <c r="AP83" s="215"/>
      <c r="AQ83" s="216"/>
      <c r="AR83" s="215"/>
      <c r="AS83" s="187">
        <f t="shared" ref="AS83:AS113" si="17">V83+X83+Z83+AB83+AD83+AF83+AJ83+AL83+AN83+AP83+AR83+AH83</f>
        <v>0</v>
      </c>
      <c r="AT83" s="239"/>
      <c r="AU83" s="239"/>
      <c r="AV83" s="239"/>
      <c r="AW83" s="239"/>
      <c r="AX83" s="239"/>
      <c r="AY83" s="239"/>
      <c r="AZ83" s="239"/>
      <c r="BA83" s="239"/>
      <c r="BB83" s="239"/>
      <c r="BC83" s="239"/>
      <c r="BD83" s="239"/>
      <c r="BE83" s="239"/>
      <c r="BF83" s="239"/>
      <c r="BG83" s="239"/>
      <c r="BH83" s="239"/>
      <c r="BI83" s="239"/>
      <c r="BJ83" s="239"/>
      <c r="BK83" s="239"/>
      <c r="BL83" s="239"/>
    </row>
    <row r="84" spans="1:64" s="15" customFormat="1" x14ac:dyDescent="0.25">
      <c r="A84" s="230">
        <f t="shared" ref="A84:A113" si="18">A83+1</f>
        <v>45352</v>
      </c>
      <c r="B84" s="203"/>
      <c r="C84" s="203"/>
      <c r="D84" s="204"/>
      <c r="E84" s="204"/>
      <c r="F84" s="203"/>
      <c r="G84" s="205"/>
      <c r="H84" s="205"/>
      <c r="I84" s="233"/>
      <c r="J84" s="207"/>
      <c r="K84" s="207"/>
      <c r="L84" s="207"/>
      <c r="M84" s="208"/>
      <c r="N84" s="209">
        <f t="shared" si="14"/>
        <v>0</v>
      </c>
      <c r="O84" s="203"/>
      <c r="P84" s="203"/>
      <c r="Q84" s="209">
        <f t="shared" si="15"/>
        <v>0</v>
      </c>
      <c r="R84" s="211"/>
      <c r="S84" s="212"/>
      <c r="T84" s="213">
        <f t="shared" si="16"/>
        <v>45352</v>
      </c>
      <c r="U84" s="214"/>
      <c r="V84" s="218"/>
      <c r="W84" s="216"/>
      <c r="X84" s="217"/>
      <c r="Y84" s="214"/>
      <c r="Z84" s="218"/>
      <c r="AA84" s="214"/>
      <c r="AB84" s="218"/>
      <c r="AC84" s="214"/>
      <c r="AD84" s="218"/>
      <c r="AE84" s="216"/>
      <c r="AF84" s="215"/>
      <c r="AG84" s="215"/>
      <c r="AH84" s="215"/>
      <c r="AI84" s="214"/>
      <c r="AJ84" s="215"/>
      <c r="AK84" s="216"/>
      <c r="AL84" s="215"/>
      <c r="AM84" s="216"/>
      <c r="AN84" s="215"/>
      <c r="AO84" s="214"/>
      <c r="AP84" s="215"/>
      <c r="AQ84" s="216"/>
      <c r="AR84" s="215"/>
      <c r="AS84" s="187">
        <f t="shared" si="17"/>
        <v>0</v>
      </c>
      <c r="AT84" s="239"/>
      <c r="AU84" s="239"/>
      <c r="AV84" s="239"/>
      <c r="AW84" s="239"/>
      <c r="AX84" s="239"/>
      <c r="AY84" s="239"/>
      <c r="AZ84" s="239"/>
      <c r="BA84" s="239"/>
      <c r="BB84" s="239"/>
      <c r="BC84" s="239"/>
      <c r="BD84" s="239"/>
      <c r="BE84" s="239"/>
      <c r="BF84" s="239"/>
      <c r="BG84" s="239"/>
      <c r="BH84" s="239"/>
      <c r="BI84" s="239"/>
      <c r="BJ84" s="239"/>
      <c r="BK84" s="239"/>
      <c r="BL84" s="239"/>
    </row>
    <row r="85" spans="1:64" s="15" customFormat="1" x14ac:dyDescent="0.25">
      <c r="A85" s="230">
        <f t="shared" si="18"/>
        <v>45353</v>
      </c>
      <c r="B85" s="203"/>
      <c r="C85" s="203"/>
      <c r="D85" s="204"/>
      <c r="E85" s="204"/>
      <c r="F85" s="203"/>
      <c r="G85" s="205"/>
      <c r="H85" s="205"/>
      <c r="I85" s="233"/>
      <c r="J85" s="207"/>
      <c r="K85" s="207"/>
      <c r="L85" s="207"/>
      <c r="M85" s="208"/>
      <c r="N85" s="209">
        <f t="shared" si="14"/>
        <v>0</v>
      </c>
      <c r="O85" s="203"/>
      <c r="P85" s="203"/>
      <c r="Q85" s="209">
        <f t="shared" si="15"/>
        <v>0</v>
      </c>
      <c r="R85" s="211"/>
      <c r="S85" s="212"/>
      <c r="T85" s="213">
        <f t="shared" si="16"/>
        <v>45353</v>
      </c>
      <c r="U85" s="214"/>
      <c r="V85" s="218"/>
      <c r="W85" s="216"/>
      <c r="X85" s="217"/>
      <c r="Y85" s="214"/>
      <c r="Z85" s="215"/>
      <c r="AA85" s="216"/>
      <c r="AB85" s="218"/>
      <c r="AC85" s="214"/>
      <c r="AD85" s="215"/>
      <c r="AE85" s="216"/>
      <c r="AF85" s="215"/>
      <c r="AG85" s="219"/>
      <c r="AH85" s="215"/>
      <c r="AI85" s="214"/>
      <c r="AJ85" s="215"/>
      <c r="AK85" s="216"/>
      <c r="AL85" s="218"/>
      <c r="AM85" s="214"/>
      <c r="AN85" s="218"/>
      <c r="AO85" s="216"/>
      <c r="AP85" s="218"/>
      <c r="AQ85" s="216"/>
      <c r="AR85" s="215"/>
      <c r="AS85" s="187">
        <f t="shared" si="17"/>
        <v>0</v>
      </c>
      <c r="AT85" s="239"/>
      <c r="AU85" s="239"/>
      <c r="AV85" s="239"/>
      <c r="AW85" s="239"/>
      <c r="AX85" s="239"/>
      <c r="AY85" s="239"/>
      <c r="AZ85" s="239"/>
      <c r="BA85" s="239"/>
      <c r="BB85" s="239"/>
      <c r="BC85" s="239"/>
      <c r="BD85" s="239"/>
      <c r="BE85" s="239"/>
      <c r="BF85" s="239"/>
      <c r="BG85" s="239"/>
      <c r="BH85" s="239"/>
      <c r="BI85" s="239"/>
      <c r="BJ85" s="239"/>
      <c r="BK85" s="239"/>
      <c r="BL85" s="239"/>
    </row>
    <row r="86" spans="1:64" s="15" customFormat="1" x14ac:dyDescent="0.25">
      <c r="A86" s="230">
        <f t="shared" si="18"/>
        <v>45354</v>
      </c>
      <c r="B86" s="203"/>
      <c r="C86" s="203"/>
      <c r="D86" s="204"/>
      <c r="E86" s="204"/>
      <c r="F86" s="203"/>
      <c r="G86" s="205"/>
      <c r="H86" s="205"/>
      <c r="I86" s="233"/>
      <c r="J86" s="207"/>
      <c r="K86" s="207"/>
      <c r="L86" s="207"/>
      <c r="M86" s="208"/>
      <c r="N86" s="209">
        <f t="shared" si="14"/>
        <v>0</v>
      </c>
      <c r="O86" s="203"/>
      <c r="P86" s="203"/>
      <c r="Q86" s="209">
        <f t="shared" si="15"/>
        <v>0</v>
      </c>
      <c r="R86" s="211"/>
      <c r="S86" s="212"/>
      <c r="T86" s="213">
        <f t="shared" si="16"/>
        <v>45354</v>
      </c>
      <c r="U86" s="214"/>
      <c r="V86" s="215"/>
      <c r="W86" s="216"/>
      <c r="X86" s="217"/>
      <c r="Y86" s="214"/>
      <c r="Z86" s="215"/>
      <c r="AA86" s="216"/>
      <c r="AB86" s="215"/>
      <c r="AC86" s="214"/>
      <c r="AD86" s="215"/>
      <c r="AE86" s="216"/>
      <c r="AF86" s="218"/>
      <c r="AG86" s="215"/>
      <c r="AH86" s="215"/>
      <c r="AI86" s="220"/>
      <c r="AJ86" s="218"/>
      <c r="AK86" s="216"/>
      <c r="AL86" s="215"/>
      <c r="AM86" s="214"/>
      <c r="AN86" s="215"/>
      <c r="AO86" s="216"/>
      <c r="AP86" s="218"/>
      <c r="AQ86" s="216"/>
      <c r="AR86" s="215"/>
      <c r="AS86" s="187">
        <f t="shared" si="17"/>
        <v>0</v>
      </c>
      <c r="AT86" s="239"/>
      <c r="AU86" s="239"/>
      <c r="AV86" s="239"/>
      <c r="AW86" s="239"/>
      <c r="AX86" s="239"/>
      <c r="AY86" s="239"/>
      <c r="AZ86" s="239"/>
      <c r="BA86" s="239"/>
      <c r="BB86" s="239"/>
      <c r="BC86" s="239"/>
      <c r="BD86" s="239"/>
      <c r="BE86" s="239"/>
      <c r="BF86" s="239"/>
      <c r="BG86" s="239"/>
      <c r="BH86" s="239"/>
      <c r="BI86" s="239"/>
      <c r="BJ86" s="239"/>
      <c r="BK86" s="239"/>
      <c r="BL86" s="239"/>
    </row>
    <row r="87" spans="1:64" s="15" customFormat="1" x14ac:dyDescent="0.25">
      <c r="A87" s="230">
        <f t="shared" si="18"/>
        <v>45355</v>
      </c>
      <c r="B87" s="203"/>
      <c r="C87" s="203"/>
      <c r="D87" s="204"/>
      <c r="E87" s="204"/>
      <c r="F87" s="203"/>
      <c r="G87" s="205"/>
      <c r="H87" s="205"/>
      <c r="I87" s="233"/>
      <c r="J87" s="207"/>
      <c r="K87" s="207"/>
      <c r="L87" s="207"/>
      <c r="M87" s="208"/>
      <c r="N87" s="209">
        <f t="shared" si="14"/>
        <v>0</v>
      </c>
      <c r="O87" s="203"/>
      <c r="P87" s="203"/>
      <c r="Q87" s="209">
        <f t="shared" si="15"/>
        <v>0</v>
      </c>
      <c r="R87" s="211"/>
      <c r="S87" s="212"/>
      <c r="T87" s="213">
        <f t="shared" si="16"/>
        <v>45355</v>
      </c>
      <c r="U87" s="214"/>
      <c r="V87" s="215"/>
      <c r="W87" s="216"/>
      <c r="X87" s="217"/>
      <c r="Y87" s="214"/>
      <c r="Z87" s="215"/>
      <c r="AA87" s="214"/>
      <c r="AB87" s="215"/>
      <c r="AC87" s="214"/>
      <c r="AD87" s="215"/>
      <c r="AE87" s="216"/>
      <c r="AF87" s="218"/>
      <c r="AG87" s="215"/>
      <c r="AH87" s="215"/>
      <c r="AI87" s="214"/>
      <c r="AJ87" s="215"/>
      <c r="AK87" s="214"/>
      <c r="AL87" s="215"/>
      <c r="AM87" s="214"/>
      <c r="AN87" s="215"/>
      <c r="AO87" s="214"/>
      <c r="AP87" s="215"/>
      <c r="AQ87" s="216"/>
      <c r="AR87" s="215"/>
      <c r="AS87" s="187">
        <f t="shared" si="17"/>
        <v>0</v>
      </c>
      <c r="AT87" s="239"/>
      <c r="AU87" s="239"/>
      <c r="AV87" s="239"/>
      <c r="AW87" s="239"/>
      <c r="AX87" s="239"/>
      <c r="AY87" s="239"/>
      <c r="AZ87" s="239"/>
      <c r="BA87" s="239"/>
      <c r="BB87" s="239"/>
      <c r="BC87" s="239"/>
      <c r="BD87" s="239"/>
      <c r="BE87" s="239"/>
      <c r="BF87" s="239"/>
      <c r="BG87" s="239"/>
      <c r="BH87" s="239"/>
      <c r="BI87" s="239"/>
      <c r="BJ87" s="239"/>
      <c r="BK87" s="239"/>
      <c r="BL87" s="239"/>
    </row>
    <row r="88" spans="1:64" s="15" customFormat="1" x14ac:dyDescent="0.25">
      <c r="A88" s="230">
        <f t="shared" si="18"/>
        <v>45356</v>
      </c>
      <c r="B88" s="203"/>
      <c r="C88" s="203"/>
      <c r="D88" s="204"/>
      <c r="E88" s="204"/>
      <c r="F88" s="203"/>
      <c r="G88" s="205"/>
      <c r="H88" s="205"/>
      <c r="I88" s="233"/>
      <c r="J88" s="207"/>
      <c r="K88" s="207"/>
      <c r="L88" s="207"/>
      <c r="M88" s="208"/>
      <c r="N88" s="209">
        <f t="shared" si="14"/>
        <v>0</v>
      </c>
      <c r="O88" s="203"/>
      <c r="P88" s="203"/>
      <c r="Q88" s="209">
        <f t="shared" si="15"/>
        <v>0</v>
      </c>
      <c r="R88" s="211"/>
      <c r="S88" s="212"/>
      <c r="T88" s="213">
        <f t="shared" si="16"/>
        <v>45356</v>
      </c>
      <c r="U88" s="214"/>
      <c r="V88" s="215"/>
      <c r="W88" s="214"/>
      <c r="X88" s="217"/>
      <c r="Y88" s="214"/>
      <c r="Z88" s="215"/>
      <c r="AA88" s="214"/>
      <c r="AB88" s="215"/>
      <c r="AC88" s="214"/>
      <c r="AD88" s="215"/>
      <c r="AE88" s="216"/>
      <c r="AF88" s="218"/>
      <c r="AG88" s="219"/>
      <c r="AH88" s="215"/>
      <c r="AI88" s="214"/>
      <c r="AJ88" s="215"/>
      <c r="AK88" s="214"/>
      <c r="AL88" s="215"/>
      <c r="AM88" s="214"/>
      <c r="AN88" s="215"/>
      <c r="AO88" s="214"/>
      <c r="AP88" s="218"/>
      <c r="AQ88" s="216"/>
      <c r="AR88" s="215"/>
      <c r="AS88" s="187">
        <f t="shared" si="17"/>
        <v>0</v>
      </c>
      <c r="AT88" s="239"/>
      <c r="AU88" s="239"/>
      <c r="AV88" s="239"/>
      <c r="AW88" s="239"/>
      <c r="AX88" s="239"/>
      <c r="AY88" s="239"/>
      <c r="AZ88" s="239"/>
      <c r="BA88" s="239"/>
      <c r="BB88" s="239"/>
      <c r="BC88" s="239"/>
      <c r="BD88" s="239"/>
      <c r="BE88" s="239"/>
      <c r="BF88" s="239"/>
      <c r="BG88" s="239"/>
      <c r="BH88" s="239"/>
      <c r="BI88" s="239"/>
      <c r="BJ88" s="239"/>
      <c r="BK88" s="239"/>
      <c r="BL88" s="239"/>
    </row>
    <row r="89" spans="1:64" s="15" customFormat="1" x14ac:dyDescent="0.25">
      <c r="A89" s="230">
        <f t="shared" si="18"/>
        <v>45357</v>
      </c>
      <c r="B89" s="203"/>
      <c r="C89" s="203"/>
      <c r="D89" s="204"/>
      <c r="E89" s="204"/>
      <c r="F89" s="203"/>
      <c r="G89" s="205"/>
      <c r="H89" s="205"/>
      <c r="I89" s="233"/>
      <c r="J89" s="207"/>
      <c r="K89" s="207"/>
      <c r="L89" s="207"/>
      <c r="M89" s="208"/>
      <c r="N89" s="209">
        <f t="shared" si="14"/>
        <v>0</v>
      </c>
      <c r="O89" s="203"/>
      <c r="P89" s="203"/>
      <c r="Q89" s="209">
        <f t="shared" si="15"/>
        <v>0</v>
      </c>
      <c r="R89" s="211"/>
      <c r="S89" s="212"/>
      <c r="T89" s="213">
        <f t="shared" si="16"/>
        <v>45357</v>
      </c>
      <c r="U89" s="214"/>
      <c r="V89" s="215"/>
      <c r="W89" s="214"/>
      <c r="X89" s="217"/>
      <c r="Y89" s="214"/>
      <c r="Z89" s="215"/>
      <c r="AA89" s="214"/>
      <c r="AB89" s="215"/>
      <c r="AC89" s="214"/>
      <c r="AD89" s="215"/>
      <c r="AE89" s="216"/>
      <c r="AF89" s="218"/>
      <c r="AG89" s="215"/>
      <c r="AH89" s="215"/>
      <c r="AI89" s="214"/>
      <c r="AJ89" s="215"/>
      <c r="AK89" s="214"/>
      <c r="AL89" s="215"/>
      <c r="AM89" s="214"/>
      <c r="AN89" s="218"/>
      <c r="AO89" s="214"/>
      <c r="AP89" s="215"/>
      <c r="AQ89" s="216"/>
      <c r="AR89" s="215"/>
      <c r="AS89" s="187">
        <f t="shared" si="17"/>
        <v>0</v>
      </c>
      <c r="AT89" s="239"/>
      <c r="AU89" s="239"/>
      <c r="AV89" s="239"/>
      <c r="AW89" s="239"/>
      <c r="AX89" s="239"/>
      <c r="AY89" s="239"/>
      <c r="AZ89" s="239"/>
      <c r="BA89" s="239"/>
      <c r="BB89" s="239"/>
      <c r="BC89" s="239"/>
      <c r="BD89" s="239"/>
      <c r="BE89" s="239"/>
      <c r="BF89" s="239"/>
      <c r="BG89" s="239"/>
      <c r="BH89" s="239"/>
      <c r="BI89" s="239"/>
      <c r="BJ89" s="239"/>
      <c r="BK89" s="239"/>
      <c r="BL89" s="239"/>
    </row>
    <row r="90" spans="1:64" s="15" customFormat="1" x14ac:dyDescent="0.25">
      <c r="A90" s="230">
        <f t="shared" si="18"/>
        <v>45358</v>
      </c>
      <c r="B90" s="203"/>
      <c r="C90" s="203"/>
      <c r="D90" s="204"/>
      <c r="E90" s="204"/>
      <c r="F90" s="203"/>
      <c r="G90" s="205"/>
      <c r="H90" s="205"/>
      <c r="I90" s="233"/>
      <c r="J90" s="207"/>
      <c r="K90" s="207"/>
      <c r="L90" s="207"/>
      <c r="M90" s="208"/>
      <c r="N90" s="209">
        <f t="shared" si="14"/>
        <v>0</v>
      </c>
      <c r="O90" s="203"/>
      <c r="P90" s="203"/>
      <c r="Q90" s="209">
        <f t="shared" si="15"/>
        <v>0</v>
      </c>
      <c r="R90" s="211"/>
      <c r="S90" s="212"/>
      <c r="T90" s="213">
        <f t="shared" si="16"/>
        <v>45358</v>
      </c>
      <c r="U90" s="214"/>
      <c r="V90" s="215"/>
      <c r="W90" s="214"/>
      <c r="X90" s="217"/>
      <c r="Y90" s="214"/>
      <c r="Z90" s="215"/>
      <c r="AA90" s="214"/>
      <c r="AB90" s="215"/>
      <c r="AC90" s="214"/>
      <c r="AD90" s="215"/>
      <c r="AE90" s="216"/>
      <c r="AF90" s="218"/>
      <c r="AG90" s="215"/>
      <c r="AH90" s="215"/>
      <c r="AI90" s="214"/>
      <c r="AJ90" s="215"/>
      <c r="AK90" s="214"/>
      <c r="AL90" s="215"/>
      <c r="AM90" s="214"/>
      <c r="AN90" s="215"/>
      <c r="AO90" s="214"/>
      <c r="AP90" s="218"/>
      <c r="AQ90" s="216"/>
      <c r="AR90" s="215"/>
      <c r="AS90" s="187">
        <f t="shared" si="17"/>
        <v>0</v>
      </c>
      <c r="AT90" s="239"/>
      <c r="AU90" s="239"/>
      <c r="AV90" s="239"/>
      <c r="AW90" s="239"/>
      <c r="AX90" s="239"/>
      <c r="AY90" s="239"/>
      <c r="AZ90" s="239"/>
      <c r="BA90" s="239"/>
      <c r="BB90" s="239"/>
      <c r="BC90" s="239"/>
      <c r="BD90" s="239"/>
      <c r="BE90" s="239"/>
      <c r="BF90" s="239"/>
      <c r="BG90" s="239"/>
      <c r="BH90" s="239"/>
      <c r="BI90" s="239"/>
      <c r="BJ90" s="239"/>
      <c r="BK90" s="239"/>
      <c r="BL90" s="239"/>
    </row>
    <row r="91" spans="1:64" s="15" customFormat="1" x14ac:dyDescent="0.25">
      <c r="A91" s="230">
        <f t="shared" si="18"/>
        <v>45359</v>
      </c>
      <c r="B91" s="203"/>
      <c r="C91" s="203"/>
      <c r="D91" s="204"/>
      <c r="E91" s="204"/>
      <c r="F91" s="203"/>
      <c r="G91" s="205"/>
      <c r="H91" s="205"/>
      <c r="I91" s="233"/>
      <c r="J91" s="207"/>
      <c r="K91" s="207"/>
      <c r="L91" s="207"/>
      <c r="M91" s="208"/>
      <c r="N91" s="209">
        <f t="shared" si="14"/>
        <v>0</v>
      </c>
      <c r="O91" s="203"/>
      <c r="P91" s="203"/>
      <c r="Q91" s="209">
        <f t="shared" si="15"/>
        <v>0</v>
      </c>
      <c r="R91" s="211"/>
      <c r="S91" s="212"/>
      <c r="T91" s="213">
        <f t="shared" si="16"/>
        <v>45359</v>
      </c>
      <c r="U91" s="214"/>
      <c r="V91" s="218"/>
      <c r="W91" s="214"/>
      <c r="X91" s="217"/>
      <c r="Y91" s="214"/>
      <c r="Z91" s="218"/>
      <c r="AA91" s="214"/>
      <c r="AB91" s="218"/>
      <c r="AC91" s="214"/>
      <c r="AD91" s="215"/>
      <c r="AE91" s="216"/>
      <c r="AF91" s="215"/>
      <c r="AG91" s="215"/>
      <c r="AH91" s="215"/>
      <c r="AI91" s="214"/>
      <c r="AJ91" s="215"/>
      <c r="AK91" s="214"/>
      <c r="AL91" s="215"/>
      <c r="AM91" s="214"/>
      <c r="AN91" s="218"/>
      <c r="AO91" s="214"/>
      <c r="AP91" s="215"/>
      <c r="AQ91" s="216"/>
      <c r="AR91" s="215"/>
      <c r="AS91" s="187">
        <f t="shared" si="17"/>
        <v>0</v>
      </c>
      <c r="AT91" s="239"/>
      <c r="AU91" s="239"/>
      <c r="AV91" s="239"/>
      <c r="AW91" s="239"/>
      <c r="AX91" s="239"/>
      <c r="AY91" s="239"/>
      <c r="AZ91" s="239"/>
      <c r="BA91" s="239"/>
      <c r="BB91" s="239"/>
      <c r="BC91" s="239"/>
      <c r="BD91" s="239"/>
      <c r="BE91" s="239"/>
      <c r="BF91" s="239"/>
      <c r="BG91" s="239"/>
      <c r="BH91" s="239"/>
      <c r="BI91" s="239"/>
      <c r="BJ91" s="239"/>
      <c r="BK91" s="239"/>
      <c r="BL91" s="239"/>
    </row>
    <row r="92" spans="1:64" s="15" customFormat="1" x14ac:dyDescent="0.25">
      <c r="A92" s="230">
        <f t="shared" si="18"/>
        <v>45360</v>
      </c>
      <c r="B92" s="203"/>
      <c r="C92" s="203"/>
      <c r="D92" s="204"/>
      <c r="E92" s="204"/>
      <c r="F92" s="203"/>
      <c r="G92" s="205"/>
      <c r="H92" s="205"/>
      <c r="I92" s="233"/>
      <c r="J92" s="207"/>
      <c r="K92" s="207"/>
      <c r="L92" s="207"/>
      <c r="M92" s="208"/>
      <c r="N92" s="209">
        <f t="shared" si="14"/>
        <v>0</v>
      </c>
      <c r="O92" s="203"/>
      <c r="P92" s="203"/>
      <c r="Q92" s="209">
        <f t="shared" si="15"/>
        <v>0</v>
      </c>
      <c r="R92" s="211"/>
      <c r="S92" s="212"/>
      <c r="T92" s="213">
        <f t="shared" si="16"/>
        <v>45360</v>
      </c>
      <c r="U92" s="214"/>
      <c r="V92" s="218"/>
      <c r="W92" s="214"/>
      <c r="X92" s="222"/>
      <c r="Y92" s="214"/>
      <c r="Z92" s="215"/>
      <c r="AA92" s="214"/>
      <c r="AB92" s="218"/>
      <c r="AC92" s="214"/>
      <c r="AD92" s="215"/>
      <c r="AE92" s="216"/>
      <c r="AF92" s="215"/>
      <c r="AG92" s="215"/>
      <c r="AH92" s="215"/>
      <c r="AI92" s="214"/>
      <c r="AJ92" s="215"/>
      <c r="AK92" s="214"/>
      <c r="AL92" s="218"/>
      <c r="AM92" s="214"/>
      <c r="AN92" s="215"/>
      <c r="AO92" s="214"/>
      <c r="AP92" s="215"/>
      <c r="AQ92" s="216"/>
      <c r="AR92" s="215"/>
      <c r="AS92" s="187">
        <f t="shared" si="17"/>
        <v>0</v>
      </c>
      <c r="AT92" s="239"/>
      <c r="AU92" s="239"/>
      <c r="AV92" s="239"/>
      <c r="AW92" s="239"/>
      <c r="AX92" s="239"/>
      <c r="AY92" s="239"/>
      <c r="AZ92" s="239"/>
      <c r="BA92" s="239"/>
      <c r="BB92" s="239"/>
      <c r="BC92" s="239"/>
      <c r="BD92" s="239"/>
      <c r="BE92" s="239"/>
      <c r="BF92" s="239"/>
      <c r="BG92" s="239"/>
      <c r="BH92" s="239"/>
      <c r="BI92" s="239"/>
      <c r="BJ92" s="239"/>
      <c r="BK92" s="239"/>
      <c r="BL92" s="239"/>
    </row>
    <row r="93" spans="1:64" s="15" customFormat="1" x14ac:dyDescent="0.25">
      <c r="A93" s="230">
        <f t="shared" si="18"/>
        <v>45361</v>
      </c>
      <c r="B93" s="203"/>
      <c r="C93" s="203"/>
      <c r="D93" s="204"/>
      <c r="E93" s="204"/>
      <c r="F93" s="203"/>
      <c r="G93" s="205"/>
      <c r="H93" s="205"/>
      <c r="I93" s="233"/>
      <c r="J93" s="207"/>
      <c r="K93" s="207"/>
      <c r="L93" s="207"/>
      <c r="M93" s="208"/>
      <c r="N93" s="209">
        <f t="shared" si="14"/>
        <v>0</v>
      </c>
      <c r="O93" s="203"/>
      <c r="P93" s="203"/>
      <c r="Q93" s="209">
        <f t="shared" si="15"/>
        <v>0</v>
      </c>
      <c r="R93" s="211"/>
      <c r="S93" s="211"/>
      <c r="T93" s="213">
        <f t="shared" si="16"/>
        <v>45361</v>
      </c>
      <c r="U93" s="214"/>
      <c r="V93" s="215"/>
      <c r="W93" s="214"/>
      <c r="X93" s="222"/>
      <c r="Y93" s="214"/>
      <c r="Z93" s="215"/>
      <c r="AA93" s="214"/>
      <c r="AB93" s="215"/>
      <c r="AC93" s="214"/>
      <c r="AD93" s="215"/>
      <c r="AE93" s="216"/>
      <c r="AF93" s="215"/>
      <c r="AG93" s="215"/>
      <c r="AH93" s="215"/>
      <c r="AI93" s="214"/>
      <c r="AJ93" s="215"/>
      <c r="AK93" s="214"/>
      <c r="AL93" s="218"/>
      <c r="AM93" s="214"/>
      <c r="AN93" s="218"/>
      <c r="AO93" s="214"/>
      <c r="AP93" s="218"/>
      <c r="AQ93" s="216"/>
      <c r="AR93" s="218"/>
      <c r="AS93" s="187">
        <f t="shared" si="17"/>
        <v>0</v>
      </c>
      <c r="AT93" s="239"/>
      <c r="AU93" s="239"/>
      <c r="AV93" s="239"/>
      <c r="AW93" s="239"/>
      <c r="AX93" s="239"/>
      <c r="AY93" s="239"/>
      <c r="AZ93" s="239"/>
      <c r="BA93" s="239"/>
      <c r="BB93" s="239"/>
      <c r="BC93" s="239"/>
      <c r="BD93" s="239"/>
      <c r="BE93" s="239"/>
      <c r="BF93" s="239"/>
      <c r="BG93" s="239"/>
      <c r="BH93" s="239"/>
      <c r="BI93" s="239"/>
      <c r="BJ93" s="239"/>
      <c r="BK93" s="239"/>
      <c r="BL93" s="239"/>
    </row>
    <row r="94" spans="1:64" s="15" customFormat="1" x14ac:dyDescent="0.25">
      <c r="A94" s="230">
        <f t="shared" si="18"/>
        <v>45362</v>
      </c>
      <c r="B94" s="203"/>
      <c r="C94" s="203"/>
      <c r="D94" s="204"/>
      <c r="E94" s="204"/>
      <c r="F94" s="203"/>
      <c r="G94" s="205"/>
      <c r="H94" s="205"/>
      <c r="I94" s="233"/>
      <c r="J94" s="207"/>
      <c r="K94" s="207"/>
      <c r="L94" s="207"/>
      <c r="M94" s="208"/>
      <c r="N94" s="209">
        <f t="shared" si="14"/>
        <v>0</v>
      </c>
      <c r="O94" s="203"/>
      <c r="P94" s="203"/>
      <c r="Q94" s="209">
        <f t="shared" si="15"/>
        <v>0</v>
      </c>
      <c r="R94" s="211"/>
      <c r="S94" s="212"/>
      <c r="T94" s="213">
        <f t="shared" si="16"/>
        <v>45362</v>
      </c>
      <c r="U94" s="214"/>
      <c r="V94" s="215"/>
      <c r="W94" s="214"/>
      <c r="X94" s="217"/>
      <c r="Y94" s="214"/>
      <c r="Z94" s="215"/>
      <c r="AA94" s="214"/>
      <c r="AB94" s="215"/>
      <c r="AC94" s="214"/>
      <c r="AD94" s="215"/>
      <c r="AE94" s="214"/>
      <c r="AF94" s="215"/>
      <c r="AG94" s="215"/>
      <c r="AH94" s="215"/>
      <c r="AI94" s="214"/>
      <c r="AJ94" s="215"/>
      <c r="AK94" s="214"/>
      <c r="AL94" s="215"/>
      <c r="AM94" s="214"/>
      <c r="AN94" s="215"/>
      <c r="AO94" s="214"/>
      <c r="AP94" s="218"/>
      <c r="AQ94" s="216"/>
      <c r="AR94" s="215"/>
      <c r="AS94" s="187">
        <f t="shared" si="17"/>
        <v>0</v>
      </c>
      <c r="AT94" s="239"/>
      <c r="AU94" s="239"/>
      <c r="AV94" s="239"/>
      <c r="AW94" s="239"/>
      <c r="AX94" s="239"/>
      <c r="AY94" s="239"/>
      <c r="AZ94" s="239"/>
      <c r="BA94" s="239"/>
      <c r="BB94" s="239"/>
      <c r="BC94" s="239"/>
      <c r="BD94" s="239"/>
      <c r="BE94" s="239"/>
      <c r="BF94" s="239"/>
      <c r="BG94" s="239"/>
      <c r="BH94" s="239"/>
      <c r="BI94" s="239"/>
      <c r="BJ94" s="239"/>
      <c r="BK94" s="239"/>
      <c r="BL94" s="239"/>
    </row>
    <row r="95" spans="1:64" s="15" customFormat="1" x14ac:dyDescent="0.25">
      <c r="A95" s="230">
        <f t="shared" si="18"/>
        <v>45363</v>
      </c>
      <c r="B95" s="203"/>
      <c r="C95" s="203"/>
      <c r="D95" s="204"/>
      <c r="E95" s="204"/>
      <c r="F95" s="203"/>
      <c r="G95" s="205"/>
      <c r="H95" s="205"/>
      <c r="I95" s="205"/>
      <c r="J95" s="207"/>
      <c r="K95" s="207"/>
      <c r="L95" s="207"/>
      <c r="M95" s="208"/>
      <c r="N95" s="209">
        <f t="shared" si="14"/>
        <v>0</v>
      </c>
      <c r="O95" s="203"/>
      <c r="P95" s="203"/>
      <c r="Q95" s="209">
        <f t="shared" si="15"/>
        <v>0</v>
      </c>
      <c r="R95" s="211"/>
      <c r="S95" s="212"/>
      <c r="T95" s="213">
        <f t="shared" si="16"/>
        <v>45363</v>
      </c>
      <c r="U95" s="214"/>
      <c r="V95" s="215"/>
      <c r="W95" s="214"/>
      <c r="X95" s="217"/>
      <c r="Y95" s="214"/>
      <c r="Z95" s="215"/>
      <c r="AA95" s="214"/>
      <c r="AB95" s="215"/>
      <c r="AC95" s="214"/>
      <c r="AD95" s="215"/>
      <c r="AE95" s="214"/>
      <c r="AF95" s="215"/>
      <c r="AG95" s="215"/>
      <c r="AH95" s="215"/>
      <c r="AI95" s="214"/>
      <c r="AJ95" s="215"/>
      <c r="AK95" s="214"/>
      <c r="AL95" s="215"/>
      <c r="AM95" s="214"/>
      <c r="AN95" s="215"/>
      <c r="AO95" s="214"/>
      <c r="AP95" s="215"/>
      <c r="AQ95" s="216"/>
      <c r="AR95" s="218"/>
      <c r="AS95" s="187">
        <f t="shared" si="17"/>
        <v>0</v>
      </c>
      <c r="AT95" s="239"/>
      <c r="AU95" s="239"/>
      <c r="AV95" s="239"/>
      <c r="AW95" s="239"/>
      <c r="AX95" s="239"/>
      <c r="AY95" s="239"/>
      <c r="AZ95" s="239"/>
      <c r="BA95" s="239"/>
      <c r="BB95" s="239"/>
      <c r="BC95" s="239"/>
      <c r="BD95" s="239"/>
      <c r="BE95" s="239"/>
      <c r="BF95" s="239"/>
      <c r="BG95" s="239"/>
      <c r="BH95" s="239"/>
      <c r="BI95" s="239"/>
      <c r="BJ95" s="239"/>
      <c r="BK95" s="239"/>
      <c r="BL95" s="239"/>
    </row>
    <row r="96" spans="1:64" s="15" customFormat="1" x14ac:dyDescent="0.25">
      <c r="A96" s="230">
        <f t="shared" si="18"/>
        <v>45364</v>
      </c>
      <c r="B96" s="203"/>
      <c r="C96" s="203"/>
      <c r="D96" s="240"/>
      <c r="E96" s="240"/>
      <c r="F96" s="203"/>
      <c r="G96" s="205"/>
      <c r="H96" s="205"/>
      <c r="I96" s="233"/>
      <c r="J96" s="207"/>
      <c r="K96" s="207"/>
      <c r="L96" s="207"/>
      <c r="M96" s="208"/>
      <c r="N96" s="209">
        <f t="shared" si="14"/>
        <v>0</v>
      </c>
      <c r="O96" s="203"/>
      <c r="P96" s="203"/>
      <c r="Q96" s="209">
        <f t="shared" si="15"/>
        <v>0</v>
      </c>
      <c r="R96" s="211"/>
      <c r="S96" s="212"/>
      <c r="T96" s="213">
        <f t="shared" si="16"/>
        <v>45364</v>
      </c>
      <c r="U96" s="214"/>
      <c r="V96" s="215"/>
      <c r="W96" s="214"/>
      <c r="X96" s="217"/>
      <c r="Y96" s="214"/>
      <c r="Z96" s="215"/>
      <c r="AA96" s="214"/>
      <c r="AB96" s="215"/>
      <c r="AC96" s="214"/>
      <c r="AD96" s="215"/>
      <c r="AE96" s="214"/>
      <c r="AF96" s="215"/>
      <c r="AG96" s="215"/>
      <c r="AH96" s="215"/>
      <c r="AI96" s="214"/>
      <c r="AJ96" s="215"/>
      <c r="AK96" s="214"/>
      <c r="AL96" s="215"/>
      <c r="AM96" s="214"/>
      <c r="AN96" s="215"/>
      <c r="AO96" s="214"/>
      <c r="AP96" s="218"/>
      <c r="AQ96" s="216"/>
      <c r="AR96" s="218"/>
      <c r="AS96" s="187">
        <f t="shared" si="17"/>
        <v>0</v>
      </c>
      <c r="AT96" s="239"/>
      <c r="AU96" s="239"/>
      <c r="AV96" s="239"/>
      <c r="AW96" s="239"/>
      <c r="AX96" s="239"/>
      <c r="AY96" s="239"/>
      <c r="AZ96" s="239"/>
      <c r="BA96" s="239"/>
      <c r="BB96" s="239"/>
      <c r="BC96" s="239"/>
      <c r="BD96" s="239"/>
      <c r="BE96" s="239"/>
      <c r="BF96" s="239"/>
      <c r="BG96" s="239"/>
      <c r="BH96" s="239"/>
      <c r="BI96" s="239"/>
      <c r="BJ96" s="239"/>
      <c r="BK96" s="239"/>
      <c r="BL96" s="239"/>
    </row>
    <row r="97" spans="1:64" s="15" customFormat="1" x14ac:dyDescent="0.25">
      <c r="A97" s="230">
        <f t="shared" si="18"/>
        <v>45365</v>
      </c>
      <c r="B97" s="203"/>
      <c r="C97" s="203"/>
      <c r="D97" s="240"/>
      <c r="E97" s="240"/>
      <c r="F97" s="203"/>
      <c r="G97" s="205"/>
      <c r="H97" s="205"/>
      <c r="I97" s="233"/>
      <c r="J97" s="207"/>
      <c r="K97" s="207"/>
      <c r="L97" s="207"/>
      <c r="M97" s="208"/>
      <c r="N97" s="209">
        <f t="shared" si="14"/>
        <v>0</v>
      </c>
      <c r="O97" s="203"/>
      <c r="P97" s="203"/>
      <c r="Q97" s="209">
        <f t="shared" si="15"/>
        <v>0</v>
      </c>
      <c r="R97" s="211"/>
      <c r="S97" s="212"/>
      <c r="T97" s="213">
        <f t="shared" si="16"/>
        <v>45365</v>
      </c>
      <c r="U97" s="214"/>
      <c r="V97" s="215"/>
      <c r="W97" s="214"/>
      <c r="X97" s="217"/>
      <c r="Y97" s="214"/>
      <c r="Z97" s="215"/>
      <c r="AA97" s="214"/>
      <c r="AB97" s="215"/>
      <c r="AC97" s="214"/>
      <c r="AD97" s="215"/>
      <c r="AE97" s="214"/>
      <c r="AF97" s="215"/>
      <c r="AG97" s="215"/>
      <c r="AH97" s="215"/>
      <c r="AI97" s="214"/>
      <c r="AJ97" s="215"/>
      <c r="AK97" s="214"/>
      <c r="AL97" s="215"/>
      <c r="AM97" s="214"/>
      <c r="AN97" s="215"/>
      <c r="AO97" s="214"/>
      <c r="AP97" s="215"/>
      <c r="AQ97" s="216"/>
      <c r="AR97" s="215"/>
      <c r="AS97" s="187">
        <f t="shared" si="17"/>
        <v>0</v>
      </c>
      <c r="AT97" s="239"/>
      <c r="AU97" s="239"/>
      <c r="AV97" s="239"/>
      <c r="AW97" s="239"/>
      <c r="AX97" s="239"/>
      <c r="AY97" s="239"/>
      <c r="AZ97" s="239"/>
      <c r="BA97" s="239"/>
      <c r="BB97" s="239"/>
      <c r="BC97" s="239"/>
      <c r="BD97" s="239"/>
      <c r="BE97" s="239"/>
      <c r="BF97" s="239"/>
      <c r="BG97" s="239"/>
      <c r="BH97" s="239"/>
      <c r="BI97" s="239"/>
      <c r="BJ97" s="239"/>
      <c r="BK97" s="239"/>
      <c r="BL97" s="239"/>
    </row>
    <row r="98" spans="1:64" s="15" customFormat="1" x14ac:dyDescent="0.25">
      <c r="A98" s="230">
        <f t="shared" si="18"/>
        <v>45366</v>
      </c>
      <c r="B98" s="203"/>
      <c r="C98" s="203"/>
      <c r="D98" s="240"/>
      <c r="E98" s="240"/>
      <c r="F98" s="203"/>
      <c r="G98" s="205"/>
      <c r="H98" s="205"/>
      <c r="I98" s="233"/>
      <c r="J98" s="207"/>
      <c r="K98" s="207"/>
      <c r="L98" s="207"/>
      <c r="M98" s="208"/>
      <c r="N98" s="209">
        <f t="shared" si="14"/>
        <v>0</v>
      </c>
      <c r="O98" s="203"/>
      <c r="P98" s="203"/>
      <c r="Q98" s="209">
        <f t="shared" si="15"/>
        <v>0</v>
      </c>
      <c r="R98" s="211"/>
      <c r="S98" s="212"/>
      <c r="T98" s="213">
        <f t="shared" si="16"/>
        <v>45366</v>
      </c>
      <c r="U98" s="214"/>
      <c r="V98" s="218"/>
      <c r="W98" s="214"/>
      <c r="X98" s="217"/>
      <c r="Y98" s="214"/>
      <c r="Z98" s="218"/>
      <c r="AA98" s="214"/>
      <c r="AB98" s="218"/>
      <c r="AC98" s="214"/>
      <c r="AD98" s="218"/>
      <c r="AE98" s="214"/>
      <c r="AF98" s="215"/>
      <c r="AG98" s="215"/>
      <c r="AH98" s="215"/>
      <c r="AI98" s="214"/>
      <c r="AJ98" s="218"/>
      <c r="AK98" s="214"/>
      <c r="AL98" s="215"/>
      <c r="AM98" s="214"/>
      <c r="AN98" s="215"/>
      <c r="AO98" s="214"/>
      <c r="AP98" s="218"/>
      <c r="AQ98" s="216"/>
      <c r="AR98" s="215"/>
      <c r="AS98" s="187">
        <f t="shared" si="17"/>
        <v>0</v>
      </c>
      <c r="AT98" s="239"/>
      <c r="AU98" s="239"/>
      <c r="AV98" s="239"/>
      <c r="AW98" s="239"/>
      <c r="AX98" s="239"/>
      <c r="AY98" s="239"/>
      <c r="AZ98" s="239"/>
      <c r="BA98" s="239"/>
      <c r="BB98" s="239"/>
      <c r="BC98" s="239"/>
      <c r="BD98" s="239"/>
      <c r="BE98" s="239"/>
      <c r="BF98" s="239"/>
      <c r="BG98" s="239"/>
      <c r="BH98" s="239"/>
      <c r="BI98" s="239"/>
      <c r="BJ98" s="239"/>
      <c r="BK98" s="239"/>
      <c r="BL98" s="239"/>
    </row>
    <row r="99" spans="1:64" s="15" customFormat="1" x14ac:dyDescent="0.25">
      <c r="A99" s="230">
        <f t="shared" si="18"/>
        <v>45367</v>
      </c>
      <c r="B99" s="203"/>
      <c r="C99" s="203"/>
      <c r="D99" s="240"/>
      <c r="E99" s="240"/>
      <c r="F99" s="203"/>
      <c r="G99" s="205"/>
      <c r="H99" s="205"/>
      <c r="I99" s="233"/>
      <c r="J99" s="207"/>
      <c r="K99" s="207"/>
      <c r="L99" s="207"/>
      <c r="M99" s="208"/>
      <c r="N99" s="209">
        <f t="shared" si="14"/>
        <v>0</v>
      </c>
      <c r="O99" s="203"/>
      <c r="P99" s="203"/>
      <c r="Q99" s="209">
        <f t="shared" si="15"/>
        <v>0</v>
      </c>
      <c r="R99" s="211"/>
      <c r="S99" s="212"/>
      <c r="T99" s="213">
        <f t="shared" si="16"/>
        <v>45367</v>
      </c>
      <c r="U99" s="214"/>
      <c r="V99" s="218"/>
      <c r="W99" s="214"/>
      <c r="X99" s="217"/>
      <c r="Y99" s="214"/>
      <c r="Z99" s="218"/>
      <c r="AA99" s="214"/>
      <c r="AB99" s="218"/>
      <c r="AC99" s="214"/>
      <c r="AD99" s="218"/>
      <c r="AE99" s="214"/>
      <c r="AF99" s="218"/>
      <c r="AG99" s="215"/>
      <c r="AH99" s="218"/>
      <c r="AI99" s="214"/>
      <c r="AJ99" s="215"/>
      <c r="AK99" s="214"/>
      <c r="AL99" s="215"/>
      <c r="AM99" s="214"/>
      <c r="AN99" s="215"/>
      <c r="AO99" s="214"/>
      <c r="AP99" s="215"/>
      <c r="AQ99" s="216"/>
      <c r="AR99" s="215"/>
      <c r="AS99" s="187">
        <f t="shared" si="17"/>
        <v>0</v>
      </c>
      <c r="AT99" s="239"/>
      <c r="AU99" s="239"/>
      <c r="AV99" s="239"/>
      <c r="AW99" s="239"/>
      <c r="AX99" s="239"/>
      <c r="AY99" s="239"/>
      <c r="AZ99" s="239"/>
      <c r="BA99" s="239"/>
      <c r="BB99" s="239"/>
      <c r="BC99" s="239"/>
      <c r="BD99" s="239"/>
      <c r="BE99" s="239"/>
      <c r="BF99" s="239"/>
      <c r="BG99" s="239"/>
      <c r="BH99" s="239"/>
      <c r="BI99" s="239"/>
      <c r="BJ99" s="239"/>
      <c r="BK99" s="239"/>
      <c r="BL99" s="239"/>
    </row>
    <row r="100" spans="1:64" s="15" customFormat="1" x14ac:dyDescent="0.25">
      <c r="A100" s="230">
        <f t="shared" si="18"/>
        <v>45368</v>
      </c>
      <c r="B100" s="203"/>
      <c r="C100" s="203"/>
      <c r="D100" s="240"/>
      <c r="E100" s="240"/>
      <c r="F100" s="203"/>
      <c r="G100" s="205"/>
      <c r="H100" s="205"/>
      <c r="I100" s="233"/>
      <c r="J100" s="207"/>
      <c r="K100" s="207"/>
      <c r="L100" s="207"/>
      <c r="M100" s="208"/>
      <c r="N100" s="209">
        <f t="shared" si="14"/>
        <v>0</v>
      </c>
      <c r="O100" s="203"/>
      <c r="P100" s="203"/>
      <c r="Q100" s="209">
        <f t="shared" si="15"/>
        <v>0</v>
      </c>
      <c r="R100" s="211"/>
      <c r="S100" s="211"/>
      <c r="T100" s="213">
        <f t="shared" si="16"/>
        <v>45368</v>
      </c>
      <c r="U100" s="214"/>
      <c r="V100" s="215"/>
      <c r="W100" s="214"/>
      <c r="X100" s="217"/>
      <c r="Y100" s="214"/>
      <c r="Z100" s="215"/>
      <c r="AA100" s="214"/>
      <c r="AB100" s="215"/>
      <c r="AC100" s="214"/>
      <c r="AD100" s="215"/>
      <c r="AE100" s="214"/>
      <c r="AF100" s="215"/>
      <c r="AG100" s="215"/>
      <c r="AH100" s="218"/>
      <c r="AI100" s="214"/>
      <c r="AJ100" s="218"/>
      <c r="AK100" s="214"/>
      <c r="AL100" s="215"/>
      <c r="AM100" s="214"/>
      <c r="AN100" s="218"/>
      <c r="AO100" s="214"/>
      <c r="AP100" s="218"/>
      <c r="AQ100" s="216"/>
      <c r="AR100" s="215"/>
      <c r="AS100" s="187">
        <f t="shared" si="17"/>
        <v>0</v>
      </c>
      <c r="AT100" s="239"/>
      <c r="AU100" s="239"/>
      <c r="AV100" s="239"/>
      <c r="AW100" s="239"/>
      <c r="AX100" s="239"/>
      <c r="AY100" s="239"/>
      <c r="AZ100" s="239"/>
      <c r="BA100" s="239"/>
      <c r="BB100" s="239"/>
      <c r="BC100" s="239"/>
      <c r="BD100" s="239"/>
      <c r="BE100" s="239"/>
      <c r="BF100" s="239"/>
      <c r="BG100" s="239"/>
      <c r="BH100" s="239"/>
      <c r="BI100" s="239"/>
      <c r="BJ100" s="239"/>
      <c r="BK100" s="239"/>
      <c r="BL100" s="239"/>
    </row>
    <row r="101" spans="1:64" s="15" customFormat="1" x14ac:dyDescent="0.25">
      <c r="A101" s="230">
        <f t="shared" si="18"/>
        <v>45369</v>
      </c>
      <c r="B101" s="203"/>
      <c r="C101" s="203"/>
      <c r="D101" s="240"/>
      <c r="E101" s="240"/>
      <c r="F101" s="203"/>
      <c r="G101" s="205"/>
      <c r="H101" s="205"/>
      <c r="I101" s="233"/>
      <c r="J101" s="207"/>
      <c r="K101" s="207"/>
      <c r="L101" s="207"/>
      <c r="M101" s="208"/>
      <c r="N101" s="209">
        <f t="shared" si="14"/>
        <v>0</v>
      </c>
      <c r="O101" s="203"/>
      <c r="P101" s="203"/>
      <c r="Q101" s="209">
        <f t="shared" si="15"/>
        <v>0</v>
      </c>
      <c r="R101" s="211"/>
      <c r="S101" s="212"/>
      <c r="T101" s="213">
        <f t="shared" si="16"/>
        <v>45369</v>
      </c>
      <c r="U101" s="214"/>
      <c r="V101" s="215"/>
      <c r="W101" s="214"/>
      <c r="X101" s="217"/>
      <c r="Y101" s="214"/>
      <c r="Z101" s="215"/>
      <c r="AA101" s="214"/>
      <c r="AB101" s="215"/>
      <c r="AC101" s="214"/>
      <c r="AD101" s="215"/>
      <c r="AE101" s="214"/>
      <c r="AF101" s="215"/>
      <c r="AG101" s="215"/>
      <c r="AH101" s="215"/>
      <c r="AI101" s="214"/>
      <c r="AJ101" s="215"/>
      <c r="AK101" s="214"/>
      <c r="AL101" s="215"/>
      <c r="AM101" s="214"/>
      <c r="AN101" s="215"/>
      <c r="AO101" s="214"/>
      <c r="AP101" s="215"/>
      <c r="AQ101" s="216"/>
      <c r="AR101" s="218"/>
      <c r="AS101" s="187">
        <f t="shared" si="17"/>
        <v>0</v>
      </c>
      <c r="AT101" s="239"/>
      <c r="AU101" s="239"/>
      <c r="AV101" s="239"/>
      <c r="AW101" s="239"/>
      <c r="AX101" s="239"/>
      <c r="AY101" s="239"/>
      <c r="AZ101" s="239"/>
      <c r="BA101" s="239"/>
      <c r="BB101" s="239"/>
      <c r="BC101" s="239"/>
      <c r="BD101" s="239"/>
      <c r="BE101" s="239"/>
      <c r="BF101" s="239"/>
      <c r="BG101" s="239"/>
      <c r="BH101" s="239"/>
      <c r="BI101" s="239"/>
      <c r="BJ101" s="239"/>
      <c r="BK101" s="239"/>
      <c r="BL101" s="239"/>
    </row>
    <row r="102" spans="1:64" s="15" customFormat="1" x14ac:dyDescent="0.25">
      <c r="A102" s="230">
        <f t="shared" si="18"/>
        <v>45370</v>
      </c>
      <c r="B102" s="203"/>
      <c r="C102" s="203"/>
      <c r="D102" s="240"/>
      <c r="E102" s="240"/>
      <c r="F102" s="203"/>
      <c r="G102" s="205"/>
      <c r="H102" s="205"/>
      <c r="I102" s="233"/>
      <c r="J102" s="207"/>
      <c r="K102" s="207"/>
      <c r="L102" s="207"/>
      <c r="M102" s="208"/>
      <c r="N102" s="209">
        <f t="shared" si="14"/>
        <v>0</v>
      </c>
      <c r="O102" s="203"/>
      <c r="P102" s="203"/>
      <c r="Q102" s="209">
        <f t="shared" si="15"/>
        <v>0</v>
      </c>
      <c r="R102" s="211"/>
      <c r="S102" s="212"/>
      <c r="T102" s="213">
        <f t="shared" si="16"/>
        <v>45370</v>
      </c>
      <c r="U102" s="214"/>
      <c r="V102" s="215"/>
      <c r="W102" s="216"/>
      <c r="X102" s="222"/>
      <c r="Y102" s="214"/>
      <c r="Z102" s="215"/>
      <c r="AA102" s="216"/>
      <c r="AB102" s="215"/>
      <c r="AC102" s="214"/>
      <c r="AD102" s="215"/>
      <c r="AE102" s="216"/>
      <c r="AF102" s="215"/>
      <c r="AG102" s="215"/>
      <c r="AH102" s="215"/>
      <c r="AI102" s="214"/>
      <c r="AJ102" s="215"/>
      <c r="AK102" s="216"/>
      <c r="AL102" s="215"/>
      <c r="AM102" s="214"/>
      <c r="AN102" s="215"/>
      <c r="AO102" s="216"/>
      <c r="AP102" s="215"/>
      <c r="AQ102" s="216"/>
      <c r="AR102" s="218"/>
      <c r="AS102" s="187">
        <f t="shared" si="17"/>
        <v>0</v>
      </c>
      <c r="AT102" s="239"/>
      <c r="AU102" s="239"/>
      <c r="AV102" s="239"/>
      <c r="AW102" s="239"/>
      <c r="AX102" s="239"/>
      <c r="AY102" s="239"/>
      <c r="AZ102" s="239"/>
      <c r="BA102" s="239"/>
      <c r="BB102" s="239"/>
      <c r="BC102" s="239"/>
      <c r="BD102" s="239"/>
      <c r="BE102" s="239"/>
      <c r="BF102" s="239"/>
      <c r="BG102" s="239"/>
      <c r="BH102" s="239"/>
      <c r="BI102" s="239"/>
      <c r="BJ102" s="239"/>
      <c r="BK102" s="239"/>
      <c r="BL102" s="239"/>
    </row>
    <row r="103" spans="1:64" s="15" customFormat="1" x14ac:dyDescent="0.25">
      <c r="A103" s="230">
        <f t="shared" si="18"/>
        <v>45371</v>
      </c>
      <c r="B103" s="203"/>
      <c r="C103" s="204"/>
      <c r="D103" s="240"/>
      <c r="E103" s="240"/>
      <c r="F103" s="203"/>
      <c r="G103" s="205"/>
      <c r="H103" s="205"/>
      <c r="I103" s="233"/>
      <c r="J103" s="207"/>
      <c r="K103" s="207"/>
      <c r="L103" s="207"/>
      <c r="M103" s="208"/>
      <c r="N103" s="209">
        <f t="shared" si="14"/>
        <v>0</v>
      </c>
      <c r="O103" s="203"/>
      <c r="P103" s="203"/>
      <c r="Q103" s="209">
        <f t="shared" si="15"/>
        <v>0</v>
      </c>
      <c r="R103" s="211"/>
      <c r="S103" s="212"/>
      <c r="T103" s="213">
        <f t="shared" si="16"/>
        <v>45371</v>
      </c>
      <c r="U103" s="214"/>
      <c r="V103" s="215"/>
      <c r="W103" s="214"/>
      <c r="X103" s="222"/>
      <c r="Y103" s="214"/>
      <c r="Z103" s="215"/>
      <c r="AA103" s="214"/>
      <c r="AB103" s="215"/>
      <c r="AC103" s="214"/>
      <c r="AD103" s="215"/>
      <c r="AE103" s="214"/>
      <c r="AF103" s="215"/>
      <c r="AG103" s="215"/>
      <c r="AH103" s="215"/>
      <c r="AI103" s="214"/>
      <c r="AJ103" s="215"/>
      <c r="AK103" s="214"/>
      <c r="AL103" s="215"/>
      <c r="AM103" s="214"/>
      <c r="AN103" s="215"/>
      <c r="AO103" s="214"/>
      <c r="AP103" s="215"/>
      <c r="AQ103" s="216"/>
      <c r="AR103" s="215"/>
      <c r="AS103" s="187">
        <f t="shared" si="17"/>
        <v>0</v>
      </c>
      <c r="AT103" s="239"/>
      <c r="AU103" s="239"/>
      <c r="AV103" s="239"/>
      <c r="AW103" s="239"/>
      <c r="AX103" s="239"/>
      <c r="AY103" s="239"/>
      <c r="AZ103" s="239"/>
      <c r="BA103" s="239"/>
      <c r="BB103" s="239"/>
      <c r="BC103" s="239"/>
      <c r="BD103" s="239"/>
      <c r="BE103" s="239"/>
      <c r="BF103" s="239"/>
      <c r="BG103" s="239"/>
      <c r="BH103" s="239"/>
      <c r="BI103" s="239"/>
      <c r="BJ103" s="239"/>
      <c r="BK103" s="239"/>
      <c r="BL103" s="239"/>
    </row>
    <row r="104" spans="1:64" s="15" customFormat="1" x14ac:dyDescent="0.25">
      <c r="A104" s="230">
        <f t="shared" si="18"/>
        <v>45372</v>
      </c>
      <c r="B104" s="203"/>
      <c r="C104" s="203"/>
      <c r="D104" s="240"/>
      <c r="E104" s="240"/>
      <c r="F104" s="203"/>
      <c r="G104" s="205"/>
      <c r="H104" s="205"/>
      <c r="I104" s="233"/>
      <c r="J104" s="207"/>
      <c r="K104" s="207"/>
      <c r="L104" s="207"/>
      <c r="M104" s="208"/>
      <c r="N104" s="209">
        <f t="shared" si="14"/>
        <v>0</v>
      </c>
      <c r="O104" s="203"/>
      <c r="P104" s="203"/>
      <c r="Q104" s="209">
        <f t="shared" si="15"/>
        <v>0</v>
      </c>
      <c r="R104" s="211"/>
      <c r="S104" s="212"/>
      <c r="T104" s="213">
        <f t="shared" si="16"/>
        <v>45372</v>
      </c>
      <c r="U104" s="214"/>
      <c r="V104" s="218"/>
      <c r="W104" s="214"/>
      <c r="X104" s="217"/>
      <c r="Y104" s="214"/>
      <c r="Z104" s="215"/>
      <c r="AA104" s="214"/>
      <c r="AB104" s="215"/>
      <c r="AC104" s="214"/>
      <c r="AD104" s="215"/>
      <c r="AE104" s="214"/>
      <c r="AF104" s="215"/>
      <c r="AG104" s="215"/>
      <c r="AH104" s="215"/>
      <c r="AI104" s="214"/>
      <c r="AJ104" s="215"/>
      <c r="AK104" s="214"/>
      <c r="AL104" s="215"/>
      <c r="AM104" s="214"/>
      <c r="AN104" s="218"/>
      <c r="AO104" s="214"/>
      <c r="AP104" s="215"/>
      <c r="AQ104" s="216"/>
      <c r="AR104" s="215"/>
      <c r="AS104" s="187">
        <f t="shared" si="17"/>
        <v>0</v>
      </c>
      <c r="AT104" s="239"/>
      <c r="AU104" s="239"/>
      <c r="AV104" s="239"/>
      <c r="AW104" s="239"/>
      <c r="AX104" s="239"/>
      <c r="AY104" s="239"/>
      <c r="AZ104" s="239"/>
      <c r="BA104" s="239"/>
      <c r="BB104" s="239"/>
      <c r="BC104" s="239"/>
      <c r="BD104" s="239"/>
      <c r="BE104" s="239"/>
      <c r="BF104" s="239"/>
      <c r="BG104" s="239"/>
      <c r="BH104" s="239"/>
      <c r="BI104" s="239"/>
      <c r="BJ104" s="239"/>
      <c r="BK104" s="239"/>
      <c r="BL104" s="239"/>
    </row>
    <row r="105" spans="1:64" s="15" customFormat="1" x14ac:dyDescent="0.25">
      <c r="A105" s="230">
        <f t="shared" si="18"/>
        <v>45373</v>
      </c>
      <c r="B105" s="203"/>
      <c r="C105" s="203"/>
      <c r="D105" s="240"/>
      <c r="E105" s="240"/>
      <c r="F105" s="203"/>
      <c r="G105" s="205"/>
      <c r="H105" s="205"/>
      <c r="I105" s="233"/>
      <c r="J105" s="207"/>
      <c r="K105" s="207"/>
      <c r="L105" s="207"/>
      <c r="M105" s="208"/>
      <c r="N105" s="209">
        <f t="shared" si="14"/>
        <v>0</v>
      </c>
      <c r="O105" s="203"/>
      <c r="P105" s="203"/>
      <c r="Q105" s="209">
        <f t="shared" si="15"/>
        <v>0</v>
      </c>
      <c r="R105" s="211"/>
      <c r="S105" s="212"/>
      <c r="T105" s="213">
        <f t="shared" si="16"/>
        <v>45373</v>
      </c>
      <c r="U105" s="214"/>
      <c r="V105" s="218"/>
      <c r="W105" s="214"/>
      <c r="X105" s="217"/>
      <c r="Y105" s="214"/>
      <c r="Z105" s="218"/>
      <c r="AA105" s="214"/>
      <c r="AB105" s="218"/>
      <c r="AC105" s="214"/>
      <c r="AD105" s="215"/>
      <c r="AE105" s="214"/>
      <c r="AF105" s="218"/>
      <c r="AG105" s="215"/>
      <c r="AH105" s="215"/>
      <c r="AI105" s="214"/>
      <c r="AJ105" s="215"/>
      <c r="AK105" s="214"/>
      <c r="AL105" s="215"/>
      <c r="AM105" s="214"/>
      <c r="AN105" s="215"/>
      <c r="AO105" s="214"/>
      <c r="AP105" s="215"/>
      <c r="AQ105" s="216"/>
      <c r="AR105" s="215"/>
      <c r="AS105" s="187">
        <f t="shared" si="17"/>
        <v>0</v>
      </c>
      <c r="AT105" s="239"/>
      <c r="AU105" s="239"/>
      <c r="AV105" s="239"/>
      <c r="AW105" s="239"/>
      <c r="AX105" s="239"/>
      <c r="AY105" s="239"/>
      <c r="AZ105" s="239"/>
      <c r="BA105" s="239"/>
      <c r="BB105" s="239"/>
      <c r="BC105" s="239"/>
      <c r="BD105" s="239"/>
      <c r="BE105" s="239"/>
      <c r="BF105" s="239"/>
      <c r="BG105" s="239"/>
      <c r="BH105" s="239"/>
      <c r="BI105" s="239"/>
      <c r="BJ105" s="239"/>
      <c r="BK105" s="239"/>
      <c r="BL105" s="239"/>
    </row>
    <row r="106" spans="1:64" s="15" customFormat="1" x14ac:dyDescent="0.25">
      <c r="A106" s="230">
        <f t="shared" si="18"/>
        <v>45374</v>
      </c>
      <c r="B106" s="203"/>
      <c r="C106" s="203"/>
      <c r="D106" s="240"/>
      <c r="E106" s="240"/>
      <c r="F106" s="203"/>
      <c r="G106" s="205"/>
      <c r="H106" s="205"/>
      <c r="I106" s="233"/>
      <c r="J106" s="207"/>
      <c r="K106" s="207"/>
      <c r="L106" s="207"/>
      <c r="M106" s="208"/>
      <c r="N106" s="209">
        <f t="shared" si="14"/>
        <v>0</v>
      </c>
      <c r="O106" s="203"/>
      <c r="P106" s="203"/>
      <c r="Q106" s="209">
        <f t="shared" si="15"/>
        <v>0</v>
      </c>
      <c r="R106" s="211"/>
      <c r="S106" s="212"/>
      <c r="T106" s="213">
        <f t="shared" si="16"/>
        <v>45374</v>
      </c>
      <c r="U106" s="214"/>
      <c r="V106" s="215"/>
      <c r="W106" s="214"/>
      <c r="X106" s="217"/>
      <c r="Y106" s="214"/>
      <c r="Z106" s="215"/>
      <c r="AA106" s="214"/>
      <c r="AB106" s="218"/>
      <c r="AC106" s="214"/>
      <c r="AD106" s="215"/>
      <c r="AE106" s="214"/>
      <c r="AF106" s="215"/>
      <c r="AG106" s="215"/>
      <c r="AH106" s="218"/>
      <c r="AI106" s="214"/>
      <c r="AJ106" s="215"/>
      <c r="AK106" s="214"/>
      <c r="AL106" s="215"/>
      <c r="AM106" s="214"/>
      <c r="AN106" s="218"/>
      <c r="AO106" s="214"/>
      <c r="AP106" s="215"/>
      <c r="AQ106" s="216"/>
      <c r="AR106" s="215"/>
      <c r="AS106" s="187">
        <f t="shared" si="17"/>
        <v>0</v>
      </c>
      <c r="AT106" s="239"/>
      <c r="AU106" s="239"/>
      <c r="AV106" s="239"/>
      <c r="AW106" s="239"/>
      <c r="AX106" s="239"/>
      <c r="AY106" s="239"/>
      <c r="AZ106" s="239"/>
      <c r="BA106" s="239"/>
      <c r="BB106" s="239"/>
      <c r="BC106" s="239"/>
      <c r="BD106" s="239"/>
      <c r="BE106" s="239"/>
      <c r="BF106" s="239"/>
      <c r="BG106" s="239"/>
      <c r="BH106" s="239"/>
      <c r="BI106" s="239"/>
      <c r="BJ106" s="239"/>
      <c r="BK106" s="239"/>
      <c r="BL106" s="239"/>
    </row>
    <row r="107" spans="1:64" s="15" customFormat="1" x14ac:dyDescent="0.25">
      <c r="A107" s="230">
        <f t="shared" si="18"/>
        <v>45375</v>
      </c>
      <c r="B107" s="203"/>
      <c r="C107" s="203"/>
      <c r="D107" s="240"/>
      <c r="E107" s="240"/>
      <c r="F107" s="203"/>
      <c r="G107" s="205"/>
      <c r="H107" s="205"/>
      <c r="I107" s="233"/>
      <c r="J107" s="207"/>
      <c r="K107" s="207"/>
      <c r="L107" s="207"/>
      <c r="M107" s="208"/>
      <c r="N107" s="209">
        <f t="shared" si="14"/>
        <v>0</v>
      </c>
      <c r="O107" s="203"/>
      <c r="P107" s="203"/>
      <c r="Q107" s="209">
        <f t="shared" si="15"/>
        <v>0</v>
      </c>
      <c r="R107" s="211"/>
      <c r="S107" s="212"/>
      <c r="T107" s="213">
        <f t="shared" si="16"/>
        <v>45375</v>
      </c>
      <c r="U107" s="214"/>
      <c r="V107" s="215"/>
      <c r="W107" s="214"/>
      <c r="X107" s="217"/>
      <c r="Y107" s="214"/>
      <c r="Z107" s="215"/>
      <c r="AA107" s="214"/>
      <c r="AB107" s="215"/>
      <c r="AC107" s="214"/>
      <c r="AD107" s="215"/>
      <c r="AE107" s="214"/>
      <c r="AF107" s="218"/>
      <c r="AG107" s="215"/>
      <c r="AH107" s="215"/>
      <c r="AI107" s="214"/>
      <c r="AJ107" s="215"/>
      <c r="AK107" s="214"/>
      <c r="AL107" s="215"/>
      <c r="AM107" s="214"/>
      <c r="AN107" s="215"/>
      <c r="AO107" s="214"/>
      <c r="AP107" s="218"/>
      <c r="AQ107" s="216"/>
      <c r="AR107" s="215"/>
      <c r="AS107" s="187">
        <f t="shared" si="17"/>
        <v>0</v>
      </c>
      <c r="AT107" s="239"/>
      <c r="AU107" s="239"/>
      <c r="AV107" s="239"/>
      <c r="AW107" s="239"/>
      <c r="AX107" s="239"/>
      <c r="AY107" s="239"/>
      <c r="AZ107" s="239"/>
      <c r="BA107" s="239"/>
      <c r="BB107" s="239"/>
      <c r="BC107" s="239"/>
      <c r="BD107" s="239"/>
      <c r="BE107" s="239"/>
      <c r="BF107" s="239"/>
      <c r="BG107" s="239"/>
      <c r="BH107" s="239"/>
      <c r="BI107" s="239"/>
      <c r="BJ107" s="239"/>
      <c r="BK107" s="239"/>
      <c r="BL107" s="239"/>
    </row>
    <row r="108" spans="1:64" s="15" customFormat="1" x14ac:dyDescent="0.25">
      <c r="A108" s="230">
        <f t="shared" si="18"/>
        <v>45376</v>
      </c>
      <c r="B108" s="203"/>
      <c r="C108" s="203"/>
      <c r="D108" s="240"/>
      <c r="E108" s="240"/>
      <c r="F108" s="203"/>
      <c r="G108" s="205"/>
      <c r="H108" s="205"/>
      <c r="I108" s="233"/>
      <c r="J108" s="207"/>
      <c r="K108" s="207"/>
      <c r="L108" s="207"/>
      <c r="M108" s="208"/>
      <c r="N108" s="209">
        <f t="shared" si="14"/>
        <v>0</v>
      </c>
      <c r="O108" s="203"/>
      <c r="P108" s="203"/>
      <c r="Q108" s="209">
        <f t="shared" si="15"/>
        <v>0</v>
      </c>
      <c r="R108" s="211"/>
      <c r="S108" s="212"/>
      <c r="T108" s="213">
        <f t="shared" si="16"/>
        <v>45376</v>
      </c>
      <c r="U108" s="214"/>
      <c r="V108" s="215"/>
      <c r="W108" s="214"/>
      <c r="X108" s="217"/>
      <c r="Y108" s="214"/>
      <c r="Z108" s="215"/>
      <c r="AA108" s="214"/>
      <c r="AB108" s="215"/>
      <c r="AC108" s="214"/>
      <c r="AD108" s="215"/>
      <c r="AE108" s="214"/>
      <c r="AF108" s="218"/>
      <c r="AG108" s="215"/>
      <c r="AH108" s="215"/>
      <c r="AI108" s="214"/>
      <c r="AJ108" s="215"/>
      <c r="AK108" s="214"/>
      <c r="AL108" s="215"/>
      <c r="AM108" s="214"/>
      <c r="AN108" s="218"/>
      <c r="AO108" s="214"/>
      <c r="AP108" s="218"/>
      <c r="AQ108" s="216"/>
      <c r="AR108" s="215"/>
      <c r="AS108" s="187">
        <f t="shared" si="17"/>
        <v>0</v>
      </c>
      <c r="AT108" s="239"/>
      <c r="AU108" s="239"/>
      <c r="AV108" s="239"/>
      <c r="AW108" s="239"/>
      <c r="AX108" s="239"/>
      <c r="AY108" s="239"/>
      <c r="AZ108" s="239"/>
      <c r="BA108" s="239"/>
      <c r="BB108" s="239"/>
      <c r="BC108" s="239"/>
      <c r="BD108" s="239"/>
      <c r="BE108" s="239"/>
      <c r="BF108" s="239"/>
      <c r="BG108" s="239"/>
      <c r="BH108" s="239"/>
      <c r="BI108" s="239"/>
      <c r="BJ108" s="239"/>
      <c r="BK108" s="239"/>
      <c r="BL108" s="239"/>
    </row>
    <row r="109" spans="1:64" s="15" customFormat="1" x14ac:dyDescent="0.25">
      <c r="A109" s="230">
        <f t="shared" si="18"/>
        <v>45377</v>
      </c>
      <c r="B109" s="203"/>
      <c r="C109" s="203"/>
      <c r="D109" s="240"/>
      <c r="E109" s="240"/>
      <c r="F109" s="203"/>
      <c r="G109" s="205"/>
      <c r="H109" s="205"/>
      <c r="I109" s="233"/>
      <c r="J109" s="207"/>
      <c r="K109" s="207"/>
      <c r="L109" s="207"/>
      <c r="M109" s="208"/>
      <c r="N109" s="209">
        <f t="shared" si="14"/>
        <v>0</v>
      </c>
      <c r="O109" s="203"/>
      <c r="P109" s="203"/>
      <c r="Q109" s="209">
        <f t="shared" si="15"/>
        <v>0</v>
      </c>
      <c r="R109" s="211"/>
      <c r="S109" s="212"/>
      <c r="T109" s="213">
        <f t="shared" si="16"/>
        <v>45377</v>
      </c>
      <c r="U109" s="214"/>
      <c r="V109" s="215"/>
      <c r="W109" s="214"/>
      <c r="X109" s="217"/>
      <c r="Y109" s="214"/>
      <c r="Z109" s="215"/>
      <c r="AA109" s="214"/>
      <c r="AB109" s="215"/>
      <c r="AC109" s="214"/>
      <c r="AD109" s="215"/>
      <c r="AE109" s="214"/>
      <c r="AF109" s="218"/>
      <c r="AG109" s="215"/>
      <c r="AH109" s="215"/>
      <c r="AI109" s="214"/>
      <c r="AJ109" s="215"/>
      <c r="AK109" s="214"/>
      <c r="AL109" s="215"/>
      <c r="AM109" s="214"/>
      <c r="AN109" s="215"/>
      <c r="AO109" s="214"/>
      <c r="AP109" s="215"/>
      <c r="AQ109" s="216"/>
      <c r="AR109" s="215"/>
      <c r="AS109" s="187">
        <f t="shared" si="17"/>
        <v>0</v>
      </c>
      <c r="AT109" s="239"/>
      <c r="AU109" s="239"/>
      <c r="AV109" s="239"/>
      <c r="AW109" s="239"/>
      <c r="AX109" s="239"/>
      <c r="AY109" s="239"/>
      <c r="AZ109" s="239"/>
      <c r="BA109" s="239"/>
      <c r="BB109" s="239"/>
      <c r="BC109" s="239"/>
      <c r="BD109" s="239"/>
      <c r="BE109" s="239"/>
      <c r="BF109" s="239"/>
      <c r="BG109" s="239"/>
      <c r="BH109" s="239"/>
      <c r="BI109" s="239"/>
      <c r="BJ109" s="239"/>
      <c r="BK109" s="239"/>
      <c r="BL109" s="239"/>
    </row>
    <row r="110" spans="1:64" s="15" customFormat="1" x14ac:dyDescent="0.25">
      <c r="A110" s="230">
        <f t="shared" si="18"/>
        <v>45378</v>
      </c>
      <c r="B110" s="203"/>
      <c r="C110" s="203"/>
      <c r="D110" s="240"/>
      <c r="E110" s="240"/>
      <c r="F110" s="203"/>
      <c r="G110" s="205"/>
      <c r="H110" s="205"/>
      <c r="I110" s="233"/>
      <c r="J110" s="207"/>
      <c r="K110" s="207"/>
      <c r="L110" s="207"/>
      <c r="M110" s="208"/>
      <c r="N110" s="209">
        <f t="shared" si="14"/>
        <v>0</v>
      </c>
      <c r="O110" s="203"/>
      <c r="P110" s="203"/>
      <c r="Q110" s="209">
        <f t="shared" si="15"/>
        <v>0</v>
      </c>
      <c r="R110" s="211"/>
      <c r="S110" s="212"/>
      <c r="T110" s="213">
        <f t="shared" si="16"/>
        <v>45378</v>
      </c>
      <c r="U110" s="214"/>
      <c r="V110" s="215"/>
      <c r="W110" s="214"/>
      <c r="X110" s="217"/>
      <c r="Y110" s="214"/>
      <c r="Z110" s="215"/>
      <c r="AA110" s="214"/>
      <c r="AB110" s="215"/>
      <c r="AC110" s="214"/>
      <c r="AD110" s="215"/>
      <c r="AE110" s="216"/>
      <c r="AF110" s="215"/>
      <c r="AG110" s="215"/>
      <c r="AH110" s="218"/>
      <c r="AI110" s="214"/>
      <c r="AJ110" s="215"/>
      <c r="AK110" s="214"/>
      <c r="AL110" s="218"/>
      <c r="AM110" s="214"/>
      <c r="AN110" s="218"/>
      <c r="AO110" s="216"/>
      <c r="AP110" s="218"/>
      <c r="AQ110" s="216"/>
      <c r="AR110" s="215"/>
      <c r="AS110" s="187">
        <f t="shared" si="17"/>
        <v>0</v>
      </c>
      <c r="AT110" s="239"/>
      <c r="AU110" s="239"/>
      <c r="AV110" s="239"/>
      <c r="AW110" s="239"/>
      <c r="AX110" s="239"/>
      <c r="AY110" s="239"/>
      <c r="AZ110" s="239"/>
      <c r="BA110" s="239"/>
      <c r="BB110" s="239"/>
      <c r="BC110" s="239"/>
      <c r="BD110" s="239"/>
      <c r="BE110" s="239"/>
      <c r="BF110" s="239"/>
      <c r="BG110" s="239"/>
      <c r="BH110" s="239"/>
      <c r="BI110" s="239"/>
      <c r="BJ110" s="239"/>
      <c r="BK110" s="239"/>
      <c r="BL110" s="239"/>
    </row>
    <row r="111" spans="1:64" s="15" customFormat="1" x14ac:dyDescent="0.25">
      <c r="A111" s="230">
        <f t="shared" si="18"/>
        <v>45379</v>
      </c>
      <c r="B111" s="203"/>
      <c r="C111" s="203"/>
      <c r="D111" s="240"/>
      <c r="E111" s="240"/>
      <c r="F111" s="203"/>
      <c r="G111" s="205"/>
      <c r="H111" s="205"/>
      <c r="I111" s="233"/>
      <c r="J111" s="207"/>
      <c r="K111" s="207"/>
      <c r="L111" s="207"/>
      <c r="M111" s="208"/>
      <c r="N111" s="209">
        <f t="shared" si="14"/>
        <v>0</v>
      </c>
      <c r="O111" s="203"/>
      <c r="P111" s="203"/>
      <c r="Q111" s="209">
        <f t="shared" si="15"/>
        <v>0</v>
      </c>
      <c r="R111" s="211"/>
      <c r="S111" s="212"/>
      <c r="T111" s="213">
        <f t="shared" si="16"/>
        <v>45379</v>
      </c>
      <c r="U111" s="214"/>
      <c r="V111" s="215"/>
      <c r="W111" s="214"/>
      <c r="X111" s="217"/>
      <c r="Y111" s="214"/>
      <c r="Z111" s="215"/>
      <c r="AA111" s="214"/>
      <c r="AB111" s="215"/>
      <c r="AC111" s="214"/>
      <c r="AD111" s="215"/>
      <c r="AE111" s="216"/>
      <c r="AF111" s="215"/>
      <c r="AG111" s="215"/>
      <c r="AH111" s="218"/>
      <c r="AI111" s="214"/>
      <c r="AJ111" s="218"/>
      <c r="AK111" s="214"/>
      <c r="AL111" s="215"/>
      <c r="AM111" s="214"/>
      <c r="AN111" s="218"/>
      <c r="AO111" s="214"/>
      <c r="AP111" s="215"/>
      <c r="AQ111" s="216"/>
      <c r="AR111" s="215"/>
      <c r="AS111" s="187">
        <f t="shared" si="17"/>
        <v>0</v>
      </c>
      <c r="AT111" s="239"/>
      <c r="AU111" s="239"/>
      <c r="AV111" s="239"/>
      <c r="AW111" s="239"/>
      <c r="AX111" s="239"/>
      <c r="AY111" s="239"/>
      <c r="AZ111" s="239"/>
      <c r="BA111" s="239"/>
      <c r="BB111" s="239"/>
      <c r="BC111" s="239"/>
      <c r="BD111" s="239"/>
      <c r="BE111" s="239"/>
      <c r="BF111" s="239"/>
      <c r="BG111" s="239"/>
      <c r="BH111" s="239"/>
      <c r="BI111" s="239"/>
      <c r="BJ111" s="239"/>
      <c r="BK111" s="239"/>
      <c r="BL111" s="239"/>
    </row>
    <row r="112" spans="1:64" s="15" customFormat="1" x14ac:dyDescent="0.25">
      <c r="A112" s="230">
        <f t="shared" si="18"/>
        <v>45380</v>
      </c>
      <c r="B112" s="203"/>
      <c r="C112" s="203"/>
      <c r="D112" s="240"/>
      <c r="E112" s="240"/>
      <c r="F112" s="203"/>
      <c r="G112" s="205"/>
      <c r="H112" s="205"/>
      <c r="I112" s="233"/>
      <c r="J112" s="207"/>
      <c r="K112" s="207"/>
      <c r="L112" s="207"/>
      <c r="M112" s="208"/>
      <c r="N112" s="209">
        <f t="shared" si="14"/>
        <v>0</v>
      </c>
      <c r="O112" s="203"/>
      <c r="P112" s="203"/>
      <c r="Q112" s="209">
        <f t="shared" si="15"/>
        <v>0</v>
      </c>
      <c r="R112" s="211"/>
      <c r="S112" s="212"/>
      <c r="T112" s="213">
        <f t="shared" si="16"/>
        <v>45380</v>
      </c>
      <c r="U112" s="214"/>
      <c r="V112" s="218"/>
      <c r="W112" s="216"/>
      <c r="X112" s="222"/>
      <c r="Y112" s="214"/>
      <c r="Z112" s="218"/>
      <c r="AA112" s="216"/>
      <c r="AB112" s="218"/>
      <c r="AC112" s="214"/>
      <c r="AD112" s="218"/>
      <c r="AE112" s="216"/>
      <c r="AF112" s="215"/>
      <c r="AG112" s="215"/>
      <c r="AH112" s="218"/>
      <c r="AI112" s="214"/>
      <c r="AJ112" s="218"/>
      <c r="AK112" s="216"/>
      <c r="AL112" s="215"/>
      <c r="AM112" s="216"/>
      <c r="AN112" s="215"/>
      <c r="AO112" s="216"/>
      <c r="AP112" s="215"/>
      <c r="AQ112" s="216"/>
      <c r="AR112" s="215"/>
      <c r="AS112" s="187">
        <f t="shared" si="17"/>
        <v>0</v>
      </c>
      <c r="AT112" s="239"/>
      <c r="AU112" s="239"/>
      <c r="AV112" s="239"/>
      <c r="AW112" s="239"/>
      <c r="AX112" s="239"/>
      <c r="AY112" s="239"/>
      <c r="AZ112" s="239"/>
      <c r="BA112" s="239"/>
      <c r="BB112" s="239"/>
      <c r="BC112" s="239"/>
      <c r="BD112" s="239"/>
      <c r="BE112" s="239"/>
      <c r="BF112" s="239"/>
      <c r="BG112" s="239"/>
      <c r="BH112" s="239"/>
      <c r="BI112" s="239"/>
      <c r="BJ112" s="239"/>
      <c r="BK112" s="239"/>
      <c r="BL112" s="239"/>
    </row>
    <row r="113" spans="1:64" s="15" customFormat="1" x14ac:dyDescent="0.25">
      <c r="A113" s="230">
        <f t="shared" si="18"/>
        <v>45381</v>
      </c>
      <c r="B113" s="203"/>
      <c r="C113" s="203"/>
      <c r="D113" s="204"/>
      <c r="E113" s="204"/>
      <c r="F113" s="203"/>
      <c r="G113" s="205"/>
      <c r="H113" s="205"/>
      <c r="I113" s="206"/>
      <c r="J113" s="207"/>
      <c r="K113" s="207"/>
      <c r="L113" s="207"/>
      <c r="M113" s="208"/>
      <c r="N113" s="209">
        <f t="shared" si="14"/>
        <v>0</v>
      </c>
      <c r="O113" s="203"/>
      <c r="P113" s="203"/>
      <c r="Q113" s="209">
        <f t="shared" si="15"/>
        <v>0</v>
      </c>
      <c r="R113" s="211"/>
      <c r="S113" s="212"/>
      <c r="T113" s="213">
        <f t="shared" si="16"/>
        <v>45381</v>
      </c>
      <c r="U113" s="214"/>
      <c r="V113" s="218"/>
      <c r="W113" s="214"/>
      <c r="X113" s="222"/>
      <c r="Y113" s="214"/>
      <c r="Z113" s="215"/>
      <c r="AA113" s="214"/>
      <c r="AB113" s="218"/>
      <c r="AC113" s="214"/>
      <c r="AD113" s="215"/>
      <c r="AE113" s="214"/>
      <c r="AF113" s="218"/>
      <c r="AG113" s="215"/>
      <c r="AH113" s="218"/>
      <c r="AI113" s="214"/>
      <c r="AJ113" s="215"/>
      <c r="AK113" s="214"/>
      <c r="AL113" s="218"/>
      <c r="AM113" s="214"/>
      <c r="AN113" s="218"/>
      <c r="AO113" s="214"/>
      <c r="AP113" s="218"/>
      <c r="AQ113" s="216"/>
      <c r="AR113" s="215"/>
      <c r="AS113" s="187">
        <f t="shared" si="17"/>
        <v>0</v>
      </c>
      <c r="AT113" s="239"/>
      <c r="AU113" s="239"/>
      <c r="AV113" s="239"/>
      <c r="AW113" s="239"/>
      <c r="AX113" s="239"/>
      <c r="AY113" s="239"/>
      <c r="AZ113" s="239"/>
      <c r="BA113" s="239"/>
      <c r="BB113" s="239"/>
      <c r="BC113" s="239"/>
      <c r="BD113" s="239"/>
      <c r="BE113" s="239"/>
      <c r="BF113" s="239"/>
      <c r="BG113" s="239"/>
      <c r="BH113" s="239"/>
      <c r="BI113" s="239"/>
      <c r="BJ113" s="239"/>
      <c r="BK113" s="239"/>
      <c r="BL113" s="239"/>
    </row>
    <row r="114" spans="1:64" x14ac:dyDescent="0.25">
      <c r="B114" s="224">
        <f t="shared" ref="B114:S114" si="19">SUM(B83:B113)</f>
        <v>0</v>
      </c>
      <c r="C114" s="224">
        <f t="shared" si="19"/>
        <v>0</v>
      </c>
      <c r="D114" s="224">
        <f t="shared" si="19"/>
        <v>0</v>
      </c>
      <c r="E114" s="224">
        <f t="shared" si="19"/>
        <v>0</v>
      </c>
      <c r="F114" s="128">
        <f t="shared" si="19"/>
        <v>0</v>
      </c>
      <c r="G114" s="224">
        <f t="shared" si="19"/>
        <v>0</v>
      </c>
      <c r="H114" s="224">
        <f t="shared" si="19"/>
        <v>0</v>
      </c>
      <c r="I114" s="224">
        <f t="shared" si="19"/>
        <v>0</v>
      </c>
      <c r="J114" s="12">
        <f t="shared" si="19"/>
        <v>0</v>
      </c>
      <c r="K114" s="128">
        <f t="shared" si="19"/>
        <v>0</v>
      </c>
      <c r="L114" s="128">
        <f t="shared" si="19"/>
        <v>0</v>
      </c>
      <c r="M114" s="128">
        <f t="shared" si="19"/>
        <v>0</v>
      </c>
      <c r="N114" s="224">
        <f t="shared" si="19"/>
        <v>0</v>
      </c>
      <c r="O114" s="224">
        <f t="shared" si="19"/>
        <v>0</v>
      </c>
      <c r="P114" s="128">
        <f t="shared" si="19"/>
        <v>0</v>
      </c>
      <c r="Q114" s="224">
        <f t="shared" si="19"/>
        <v>0</v>
      </c>
      <c r="R114" s="128">
        <f t="shared" si="19"/>
        <v>0</v>
      </c>
      <c r="S114" s="128">
        <f t="shared" si="19"/>
        <v>0</v>
      </c>
      <c r="U114" s="141"/>
      <c r="V114" s="141">
        <f>SUM(V83:V113)</f>
        <v>0</v>
      </c>
      <c r="W114" s="141"/>
      <c r="X114" s="236">
        <f>SUM(X83:X113)</f>
        <v>0</v>
      </c>
      <c r="Y114" s="141"/>
      <c r="Z114" s="141">
        <f>SUM(Z83:Z113)</f>
        <v>0</v>
      </c>
      <c r="AA114" s="141"/>
      <c r="AB114" s="141">
        <f>SUM(AB83:AB113)</f>
        <v>0</v>
      </c>
      <c r="AC114" s="141"/>
      <c r="AD114" s="141">
        <f>SUM(AD83:AD113)</f>
        <v>0</v>
      </c>
      <c r="AE114" s="141"/>
      <c r="AF114" s="142">
        <f>SUM(AF83:AF113)</f>
        <v>0</v>
      </c>
      <c r="AG114" s="141"/>
      <c r="AH114" s="141"/>
      <c r="AI114" s="141"/>
      <c r="AJ114" s="141">
        <f>SUM(AJ83:AJ113)</f>
        <v>0</v>
      </c>
      <c r="AL114" s="141">
        <f>SUM(AL83:AL113)</f>
        <v>0</v>
      </c>
      <c r="AM114" s="141"/>
      <c r="AN114" s="141">
        <f>SUM(AN83:AN113)</f>
        <v>0</v>
      </c>
      <c r="AO114" s="141"/>
      <c r="AP114" s="141">
        <f>SUM(AP83:AP113)</f>
        <v>0</v>
      </c>
      <c r="AQ114" s="141"/>
      <c r="AR114" s="141">
        <f>SUM(AR83:AR113)</f>
        <v>0</v>
      </c>
      <c r="AS114" s="141">
        <f>SUM(AS83:AS113)</f>
        <v>0</v>
      </c>
    </row>
    <row r="115" spans="1:64" x14ac:dyDescent="0.25">
      <c r="N115" s="130"/>
      <c r="Q115" s="130"/>
    </row>
    <row r="116" spans="1:64" x14ac:dyDescent="0.25">
      <c r="C116" s="131"/>
      <c r="F116" s="131"/>
      <c r="I116" s="132"/>
    </row>
    <row r="117" spans="1:64" x14ac:dyDescent="0.25">
      <c r="I117" s="132"/>
    </row>
    <row r="119" spans="1:64" ht="16.149999999999999" customHeight="1" thickBot="1" x14ac:dyDescent="0.3">
      <c r="A119" s="575" t="s">
        <v>56</v>
      </c>
      <c r="B119" s="563"/>
      <c r="C119" s="563"/>
      <c r="D119" s="563"/>
      <c r="E119" s="563"/>
      <c r="F119" s="563"/>
      <c r="G119" s="563"/>
      <c r="H119" s="563"/>
      <c r="I119" s="563"/>
      <c r="J119" s="564"/>
      <c r="K119" s="564"/>
      <c r="L119" s="564"/>
      <c r="M119" s="80"/>
      <c r="N119" s="79"/>
      <c r="O119" s="565"/>
      <c r="P119" s="560"/>
      <c r="Q119" s="560"/>
      <c r="R119" s="560"/>
      <c r="S119" s="560"/>
      <c r="U119" s="559" t="str">
        <f>A119</f>
        <v>AVRIL</v>
      </c>
      <c r="V119" s="560"/>
      <c r="W119" s="560"/>
      <c r="X119" s="560"/>
      <c r="Y119" s="560"/>
      <c r="Z119" s="560"/>
      <c r="AA119" s="560"/>
      <c r="AB119" s="559" t="str">
        <f>A119</f>
        <v>AVRIL</v>
      </c>
      <c r="AC119" s="560"/>
      <c r="AD119" s="560"/>
      <c r="AE119" s="560"/>
      <c r="AF119" s="560"/>
      <c r="AG119" s="560"/>
      <c r="AH119" s="560"/>
      <c r="AI119" s="560"/>
      <c r="AJ119" s="560"/>
      <c r="AK119" s="559" t="str">
        <f>A119</f>
        <v>AVRIL</v>
      </c>
      <c r="AL119" s="560"/>
      <c r="AM119" s="560"/>
      <c r="AN119" s="560"/>
      <c r="AO119" s="560"/>
      <c r="AP119" s="560"/>
      <c r="AQ119" s="560"/>
    </row>
    <row r="120" spans="1:64" x14ac:dyDescent="0.25">
      <c r="A120" s="228"/>
      <c r="B120" s="178"/>
      <c r="C120" s="178"/>
      <c r="D120" s="178"/>
      <c r="E120" s="178"/>
      <c r="F120" s="178"/>
      <c r="G120" s="178"/>
      <c r="H120" s="178"/>
      <c r="I120" s="572"/>
      <c r="J120" s="573"/>
      <c r="K120" s="573"/>
      <c r="L120" s="570"/>
      <c r="M120" s="180"/>
      <c r="N120" s="178"/>
      <c r="O120" s="178"/>
      <c r="P120" s="178"/>
      <c r="Q120" s="178"/>
      <c r="R120" s="569" t="s">
        <v>2</v>
      </c>
      <c r="S120" s="570"/>
      <c r="T120" s="228"/>
      <c r="U120" s="574" t="str">
        <f>U3</f>
        <v>Agedi</v>
      </c>
      <c r="V120" s="570"/>
      <c r="W120" s="574" t="str">
        <f>W3</f>
        <v>Saf</v>
      </c>
      <c r="X120" s="570"/>
      <c r="Y120" s="574" t="str">
        <f>Y3</f>
        <v>Midi Libre</v>
      </c>
      <c r="Z120" s="570"/>
      <c r="AA120" s="574" t="str">
        <f>AA3</f>
        <v>Loto</v>
      </c>
      <c r="AB120" s="570"/>
      <c r="AC120" s="574" t="str">
        <f>AC3</f>
        <v>Altadis</v>
      </c>
      <c r="AD120" s="570"/>
      <c r="AE120" s="574" t="str">
        <f>AE3</f>
        <v>Crédit agricole</v>
      </c>
      <c r="AF120" s="570"/>
      <c r="AG120" s="574" t="s">
        <v>53</v>
      </c>
      <c r="AH120" s="570"/>
      <c r="AI120" s="574" t="str">
        <f>AI3</f>
        <v>charges locatives</v>
      </c>
      <c r="AJ120" s="570"/>
      <c r="AK120" s="574" t="str">
        <f>AK3</f>
        <v>Poste TCN TF PVA</v>
      </c>
      <c r="AL120" s="570"/>
      <c r="AM120" s="574" t="str">
        <f>AM3</f>
        <v>GSA/NVX FR</v>
      </c>
      <c r="AN120" s="570"/>
      <c r="AO120" s="574" t="str">
        <f>AO3</f>
        <v>Charge</v>
      </c>
      <c r="AP120" s="570"/>
      <c r="AQ120" s="574" t="str">
        <f>AQ3</f>
        <v>Divers</v>
      </c>
      <c r="AR120" s="570"/>
      <c r="AS120" s="186" t="s">
        <v>16</v>
      </c>
    </row>
    <row r="121" spans="1:64" x14ac:dyDescent="0.25">
      <c r="A121" s="228"/>
      <c r="B121" s="178" t="s">
        <v>17</v>
      </c>
      <c r="C121" s="178" t="s">
        <v>18</v>
      </c>
      <c r="D121" s="178" t="s">
        <v>19</v>
      </c>
      <c r="E121" s="178" t="s">
        <v>20</v>
      </c>
      <c r="F121" s="178" t="s">
        <v>21</v>
      </c>
      <c r="G121" s="178" t="s">
        <v>22</v>
      </c>
      <c r="H121" s="178" t="s">
        <v>23</v>
      </c>
      <c r="I121" s="569" t="s">
        <v>24</v>
      </c>
      <c r="J121" s="570"/>
      <c r="K121" s="178" t="s">
        <v>25</v>
      </c>
      <c r="L121" s="178" t="s">
        <v>26</v>
      </c>
      <c r="M121" s="180" t="s">
        <v>27</v>
      </c>
      <c r="N121" s="178" t="s">
        <v>28</v>
      </c>
      <c r="O121" s="178" t="s">
        <v>29</v>
      </c>
      <c r="P121" s="178" t="s">
        <v>30</v>
      </c>
      <c r="Q121" s="178" t="s">
        <v>16</v>
      </c>
      <c r="R121" s="178" t="s">
        <v>32</v>
      </c>
      <c r="S121" s="178" t="s">
        <v>33</v>
      </c>
      <c r="T121" s="181"/>
      <c r="U121" s="182" t="s">
        <v>34</v>
      </c>
      <c r="V121" s="183"/>
      <c r="W121" s="184" t="s">
        <v>34</v>
      </c>
      <c r="X121" s="229"/>
      <c r="Y121" s="184" t="s">
        <v>34</v>
      </c>
      <c r="Z121" s="180"/>
      <c r="AA121" s="184" t="s">
        <v>34</v>
      </c>
      <c r="AB121" s="180"/>
      <c r="AC121" s="184" t="s">
        <v>34</v>
      </c>
      <c r="AD121" s="180"/>
      <c r="AE121" s="184" t="s">
        <v>34</v>
      </c>
      <c r="AF121" s="180"/>
      <c r="AG121" s="184"/>
      <c r="AH121" s="183"/>
      <c r="AI121" s="184" t="s">
        <v>34</v>
      </c>
      <c r="AJ121" s="180"/>
      <c r="AK121" s="186" t="s">
        <v>34</v>
      </c>
      <c r="AL121" s="183"/>
      <c r="AM121" s="184" t="s">
        <v>34</v>
      </c>
      <c r="AN121" s="183"/>
      <c r="AO121" s="184" t="s">
        <v>34</v>
      </c>
      <c r="AP121" s="183"/>
      <c r="AQ121" s="184" t="s">
        <v>34</v>
      </c>
      <c r="AR121" s="183"/>
      <c r="AS121" s="187"/>
    </row>
    <row r="122" spans="1:64" x14ac:dyDescent="0.25">
      <c r="A122" s="230">
        <f>A113+1</f>
        <v>45382</v>
      </c>
      <c r="B122" s="203"/>
      <c r="C122" s="203"/>
      <c r="D122" s="204"/>
      <c r="E122" s="204"/>
      <c r="F122" s="203"/>
      <c r="G122" s="205"/>
      <c r="H122" s="205"/>
      <c r="I122" s="206"/>
      <c r="J122" s="207"/>
      <c r="K122" s="207"/>
      <c r="L122" s="207"/>
      <c r="M122" s="208"/>
      <c r="N122" s="209">
        <f t="shared" ref="N122:N151" si="20">B122+C122+D122+F122+G122+H122+I122+K122-L122+M122+E122</f>
        <v>0</v>
      </c>
      <c r="O122" s="203"/>
      <c r="P122" s="203"/>
      <c r="Q122" s="209">
        <f t="shared" ref="Q122:Q152" si="21">N122+O122-P122</f>
        <v>0</v>
      </c>
      <c r="R122" s="211"/>
      <c r="S122" s="211"/>
      <c r="T122" s="213">
        <f t="shared" ref="T122:T151" si="22">A122</f>
        <v>45382</v>
      </c>
      <c r="U122" s="214"/>
      <c r="V122" s="215"/>
      <c r="W122" s="216"/>
      <c r="X122" s="217"/>
      <c r="Y122" s="216"/>
      <c r="Z122" s="215"/>
      <c r="AA122" s="216"/>
      <c r="AB122" s="215"/>
      <c r="AC122" s="216"/>
      <c r="AD122" s="215"/>
      <c r="AE122" s="216"/>
      <c r="AF122" s="215"/>
      <c r="AG122" s="219"/>
      <c r="AH122" s="215"/>
      <c r="AI122" s="214"/>
      <c r="AJ122" s="218"/>
      <c r="AK122" s="219"/>
      <c r="AL122" s="215"/>
      <c r="AM122" s="216"/>
      <c r="AN122" s="215"/>
      <c r="AO122" s="216"/>
      <c r="AP122" s="215"/>
      <c r="AQ122" s="216"/>
      <c r="AR122" s="215"/>
      <c r="AS122" s="187">
        <f t="shared" ref="AS122:AS152" si="23">V122+X122+Z122+AB122+AD122+AF122+AJ122+AL122+AN122+AP122+AR122+AH122</f>
        <v>0</v>
      </c>
    </row>
    <row r="123" spans="1:64" x14ac:dyDescent="0.25">
      <c r="A123" s="230">
        <f t="shared" ref="A123:A151" si="24">A122+1</f>
        <v>45383</v>
      </c>
      <c r="B123" s="203"/>
      <c r="C123" s="203"/>
      <c r="D123" s="204"/>
      <c r="E123" s="204"/>
      <c r="F123" s="203"/>
      <c r="G123" s="205"/>
      <c r="H123" s="205"/>
      <c r="I123" s="206"/>
      <c r="J123" s="207"/>
      <c r="K123" s="207"/>
      <c r="L123" s="207"/>
      <c r="M123" s="208"/>
      <c r="N123" s="209">
        <f t="shared" si="20"/>
        <v>0</v>
      </c>
      <c r="O123" s="203"/>
      <c r="P123" s="203"/>
      <c r="Q123" s="209">
        <f t="shared" si="21"/>
        <v>0</v>
      </c>
      <c r="R123" s="211"/>
      <c r="S123" s="212"/>
      <c r="T123" s="213">
        <f t="shared" si="22"/>
        <v>45383</v>
      </c>
      <c r="U123" s="214"/>
      <c r="V123" s="215"/>
      <c r="W123" s="216"/>
      <c r="X123" s="217"/>
      <c r="Y123" s="214"/>
      <c r="Z123" s="215"/>
      <c r="AA123" s="216"/>
      <c r="AB123" s="215"/>
      <c r="AC123" s="214"/>
      <c r="AD123" s="215"/>
      <c r="AE123" s="216"/>
      <c r="AF123" s="215"/>
      <c r="AG123" s="219"/>
      <c r="AH123" s="215"/>
      <c r="AI123" s="214"/>
      <c r="AJ123" s="215"/>
      <c r="AK123" s="216"/>
      <c r="AL123" s="215"/>
      <c r="AM123" s="214"/>
      <c r="AN123" s="215"/>
      <c r="AO123" s="214"/>
      <c r="AP123" s="218"/>
      <c r="AQ123" s="216"/>
      <c r="AR123" s="215"/>
      <c r="AS123" s="187">
        <f t="shared" si="23"/>
        <v>0</v>
      </c>
    </row>
    <row r="124" spans="1:64" x14ac:dyDescent="0.25">
      <c r="A124" s="230">
        <f t="shared" si="24"/>
        <v>45384</v>
      </c>
      <c r="B124" s="203"/>
      <c r="C124" s="203"/>
      <c r="D124" s="204"/>
      <c r="E124" s="204"/>
      <c r="F124" s="203"/>
      <c r="G124" s="205"/>
      <c r="H124" s="205"/>
      <c r="I124" s="206"/>
      <c r="J124" s="207"/>
      <c r="K124" s="207"/>
      <c r="L124" s="207"/>
      <c r="M124" s="208"/>
      <c r="N124" s="209">
        <f t="shared" si="20"/>
        <v>0</v>
      </c>
      <c r="O124" s="203"/>
      <c r="P124" s="203"/>
      <c r="Q124" s="209">
        <f t="shared" si="21"/>
        <v>0</v>
      </c>
      <c r="R124" s="211"/>
      <c r="S124" s="212"/>
      <c r="T124" s="213">
        <f t="shared" si="22"/>
        <v>45384</v>
      </c>
      <c r="U124" s="214"/>
      <c r="V124" s="215"/>
      <c r="W124" s="216"/>
      <c r="X124" s="217"/>
      <c r="Y124" s="216"/>
      <c r="Z124" s="218"/>
      <c r="AA124" s="241"/>
      <c r="AB124" s="242"/>
      <c r="AC124" s="214"/>
      <c r="AD124" s="215"/>
      <c r="AE124" s="216"/>
      <c r="AF124" s="215"/>
      <c r="AG124" s="215"/>
      <c r="AH124" s="215"/>
      <c r="AI124" s="214"/>
      <c r="AJ124" s="215"/>
      <c r="AK124" s="216"/>
      <c r="AL124" s="215"/>
      <c r="AM124" s="214"/>
      <c r="AN124" s="215"/>
      <c r="AO124" s="216"/>
      <c r="AP124" s="215"/>
      <c r="AQ124" s="216"/>
      <c r="AR124" s="215"/>
      <c r="AS124" s="187">
        <f t="shared" si="23"/>
        <v>0</v>
      </c>
    </row>
    <row r="125" spans="1:64" x14ac:dyDescent="0.25">
      <c r="A125" s="230">
        <f t="shared" si="24"/>
        <v>45385</v>
      </c>
      <c r="B125" s="203"/>
      <c r="C125" s="204"/>
      <c r="D125" s="204"/>
      <c r="E125" s="204"/>
      <c r="F125" s="203"/>
      <c r="G125" s="205"/>
      <c r="H125" s="205"/>
      <c r="I125" s="206"/>
      <c r="J125" s="207"/>
      <c r="K125" s="207"/>
      <c r="L125" s="207"/>
      <c r="M125" s="208"/>
      <c r="N125" s="209">
        <f t="shared" si="20"/>
        <v>0</v>
      </c>
      <c r="O125" s="203"/>
      <c r="P125" s="203"/>
      <c r="Q125" s="209">
        <f t="shared" si="21"/>
        <v>0</v>
      </c>
      <c r="R125" s="211"/>
      <c r="S125" s="212"/>
      <c r="T125" s="213">
        <f t="shared" si="22"/>
        <v>45385</v>
      </c>
      <c r="U125" s="214"/>
      <c r="V125" s="215"/>
      <c r="W125" s="214"/>
      <c r="X125" s="217"/>
      <c r="Y125" s="214"/>
      <c r="Z125" s="215"/>
      <c r="AA125" s="216"/>
      <c r="AB125" s="215"/>
      <c r="AC125" s="214"/>
      <c r="AD125" s="215"/>
      <c r="AE125" s="216"/>
      <c r="AF125" s="218"/>
      <c r="AG125" s="215"/>
      <c r="AH125" s="215"/>
      <c r="AI125" s="220"/>
      <c r="AJ125" s="218"/>
      <c r="AK125" s="216"/>
      <c r="AL125" s="215"/>
      <c r="AM125" s="214"/>
      <c r="AN125" s="215"/>
      <c r="AO125" s="216"/>
      <c r="AP125" s="215"/>
      <c r="AQ125" s="216"/>
      <c r="AR125" s="215"/>
      <c r="AS125" s="187">
        <f t="shared" si="23"/>
        <v>0</v>
      </c>
    </row>
    <row r="126" spans="1:64" x14ac:dyDescent="0.25">
      <c r="A126" s="230">
        <f t="shared" si="24"/>
        <v>45386</v>
      </c>
      <c r="B126" s="203"/>
      <c r="C126" s="203"/>
      <c r="D126" s="204"/>
      <c r="E126" s="204"/>
      <c r="F126" s="203"/>
      <c r="G126" s="205"/>
      <c r="H126" s="205"/>
      <c r="I126" s="206"/>
      <c r="J126" s="207"/>
      <c r="K126" s="207"/>
      <c r="L126" s="207"/>
      <c r="M126" s="208"/>
      <c r="N126" s="209">
        <f t="shared" si="20"/>
        <v>0</v>
      </c>
      <c r="O126" s="203"/>
      <c r="P126" s="203"/>
      <c r="Q126" s="209">
        <f t="shared" si="21"/>
        <v>0</v>
      </c>
      <c r="R126" s="211"/>
      <c r="S126" s="212"/>
      <c r="T126" s="213">
        <f t="shared" si="22"/>
        <v>45386</v>
      </c>
      <c r="U126" s="214"/>
      <c r="V126" s="215"/>
      <c r="W126" s="214"/>
      <c r="X126" s="217"/>
      <c r="Y126" s="214"/>
      <c r="Z126" s="215"/>
      <c r="AA126" s="214"/>
      <c r="AB126" s="215"/>
      <c r="AC126" s="214"/>
      <c r="AD126" s="215"/>
      <c r="AE126" s="214"/>
      <c r="AF126" s="215"/>
      <c r="AG126" s="215"/>
      <c r="AH126" s="215"/>
      <c r="AI126" s="214"/>
      <c r="AJ126" s="215"/>
      <c r="AK126" s="214"/>
      <c r="AL126" s="215"/>
      <c r="AM126" s="214"/>
      <c r="AN126" s="215"/>
      <c r="AO126" s="214"/>
      <c r="AP126" s="218"/>
      <c r="AQ126" s="216"/>
      <c r="AR126" s="215"/>
      <c r="AS126" s="187">
        <f t="shared" si="23"/>
        <v>0</v>
      </c>
    </row>
    <row r="127" spans="1:64" x14ac:dyDescent="0.25">
      <c r="A127" s="230">
        <f t="shared" si="24"/>
        <v>45387</v>
      </c>
      <c r="B127" s="203"/>
      <c r="C127" s="203"/>
      <c r="D127" s="204"/>
      <c r="E127" s="204"/>
      <c r="F127" s="203"/>
      <c r="G127" s="205"/>
      <c r="H127" s="205"/>
      <c r="I127" s="206"/>
      <c r="J127" s="207"/>
      <c r="K127" s="207"/>
      <c r="L127" s="207"/>
      <c r="M127" s="208"/>
      <c r="N127" s="209">
        <f t="shared" si="20"/>
        <v>0</v>
      </c>
      <c r="O127" s="203"/>
      <c r="P127" s="203"/>
      <c r="Q127" s="209">
        <f t="shared" si="21"/>
        <v>0</v>
      </c>
      <c r="R127" s="211"/>
      <c r="S127" s="212"/>
      <c r="T127" s="213">
        <f t="shared" si="22"/>
        <v>45387</v>
      </c>
      <c r="U127" s="214"/>
      <c r="V127" s="218"/>
      <c r="W127" s="214"/>
      <c r="X127" s="217"/>
      <c r="Y127" s="214"/>
      <c r="Z127" s="218"/>
      <c r="AA127" s="214"/>
      <c r="AB127" s="218"/>
      <c r="AC127" s="214"/>
      <c r="AD127" s="215"/>
      <c r="AE127" s="214"/>
      <c r="AF127" s="218"/>
      <c r="AG127" s="215"/>
      <c r="AH127" s="215"/>
      <c r="AI127" s="214"/>
      <c r="AJ127" s="215"/>
      <c r="AK127" s="214"/>
      <c r="AL127" s="215"/>
      <c r="AM127" s="214"/>
      <c r="AN127" s="215"/>
      <c r="AO127" s="214"/>
      <c r="AP127" s="218"/>
      <c r="AQ127" s="216"/>
      <c r="AR127" s="215"/>
      <c r="AS127" s="187">
        <f t="shared" si="23"/>
        <v>0</v>
      </c>
    </row>
    <row r="128" spans="1:64" x14ac:dyDescent="0.25">
      <c r="A128" s="230">
        <f t="shared" si="24"/>
        <v>45388</v>
      </c>
      <c r="B128" s="203"/>
      <c r="C128" s="203"/>
      <c r="D128" s="204"/>
      <c r="E128" s="204"/>
      <c r="F128" s="203"/>
      <c r="G128" s="205"/>
      <c r="H128" s="205"/>
      <c r="I128" s="206"/>
      <c r="J128" s="207"/>
      <c r="K128" s="207"/>
      <c r="L128" s="207"/>
      <c r="M128" s="208"/>
      <c r="N128" s="209">
        <f t="shared" si="20"/>
        <v>0</v>
      </c>
      <c r="O128" s="203"/>
      <c r="P128" s="203"/>
      <c r="Q128" s="209">
        <f t="shared" si="21"/>
        <v>0</v>
      </c>
      <c r="R128" s="211"/>
      <c r="S128" s="212"/>
      <c r="T128" s="213">
        <f t="shared" si="22"/>
        <v>45388</v>
      </c>
      <c r="U128" s="214"/>
      <c r="V128" s="218"/>
      <c r="W128" s="214"/>
      <c r="X128" s="217"/>
      <c r="Y128" s="214"/>
      <c r="Z128" s="215"/>
      <c r="AA128" s="214"/>
      <c r="AB128" s="218"/>
      <c r="AC128" s="214"/>
      <c r="AD128" s="215"/>
      <c r="AE128" s="214"/>
      <c r="AF128" s="218"/>
      <c r="AG128" s="215"/>
      <c r="AH128" s="215"/>
      <c r="AI128" s="214"/>
      <c r="AJ128" s="215"/>
      <c r="AK128" s="214"/>
      <c r="AL128" s="215"/>
      <c r="AM128" s="214"/>
      <c r="AN128" s="218"/>
      <c r="AO128" s="214"/>
      <c r="AP128" s="215"/>
      <c r="AQ128" s="216"/>
      <c r="AR128" s="215"/>
      <c r="AS128" s="187">
        <f t="shared" si="23"/>
        <v>0</v>
      </c>
    </row>
    <row r="129" spans="1:55" x14ac:dyDescent="0.25">
      <c r="A129" s="230">
        <f t="shared" si="24"/>
        <v>45389</v>
      </c>
      <c r="B129" s="203"/>
      <c r="C129" s="203"/>
      <c r="D129" s="204"/>
      <c r="E129" s="204"/>
      <c r="F129" s="203"/>
      <c r="G129" s="205"/>
      <c r="H129" s="205"/>
      <c r="I129" s="206"/>
      <c r="J129" s="207"/>
      <c r="K129" s="207"/>
      <c r="L129" s="207"/>
      <c r="M129" s="208"/>
      <c r="N129" s="209">
        <f t="shared" si="20"/>
        <v>0</v>
      </c>
      <c r="O129" s="203"/>
      <c r="P129" s="203"/>
      <c r="Q129" s="209">
        <f t="shared" si="21"/>
        <v>0</v>
      </c>
      <c r="R129" s="211"/>
      <c r="S129" s="212"/>
      <c r="T129" s="213">
        <f t="shared" si="22"/>
        <v>45389</v>
      </c>
      <c r="U129" s="214"/>
      <c r="V129" s="215"/>
      <c r="W129" s="214"/>
      <c r="X129" s="217"/>
      <c r="Y129" s="214"/>
      <c r="Z129" s="215"/>
      <c r="AA129" s="214"/>
      <c r="AB129" s="215"/>
      <c r="AC129" s="214"/>
      <c r="AD129" s="215"/>
      <c r="AE129" s="214"/>
      <c r="AF129" s="218"/>
      <c r="AG129" s="215"/>
      <c r="AH129" s="218"/>
      <c r="AI129" s="214"/>
      <c r="AJ129" s="218"/>
      <c r="AK129" s="214"/>
      <c r="AL129" s="215"/>
      <c r="AM129" s="214"/>
      <c r="AN129" s="215"/>
      <c r="AO129" s="214"/>
      <c r="AP129" s="215"/>
      <c r="AQ129" s="216"/>
      <c r="AR129" s="215"/>
      <c r="AS129" s="187">
        <f t="shared" si="23"/>
        <v>0</v>
      </c>
    </row>
    <row r="130" spans="1:55" x14ac:dyDescent="0.25">
      <c r="A130" s="230">
        <f t="shared" si="24"/>
        <v>45390</v>
      </c>
      <c r="B130" s="203"/>
      <c r="C130" s="203"/>
      <c r="D130" s="204"/>
      <c r="E130" s="204"/>
      <c r="F130" s="203"/>
      <c r="G130" s="205"/>
      <c r="H130" s="205"/>
      <c r="I130" s="206"/>
      <c r="J130" s="207"/>
      <c r="K130" s="207"/>
      <c r="L130" s="207"/>
      <c r="M130" s="208"/>
      <c r="N130" s="209">
        <f t="shared" si="20"/>
        <v>0</v>
      </c>
      <c r="O130" s="203"/>
      <c r="P130" s="203"/>
      <c r="Q130" s="209">
        <f t="shared" si="21"/>
        <v>0</v>
      </c>
      <c r="R130" s="211"/>
      <c r="S130" s="212"/>
      <c r="T130" s="213">
        <f t="shared" si="22"/>
        <v>45390</v>
      </c>
      <c r="U130" s="214"/>
      <c r="V130" s="215"/>
      <c r="W130" s="214"/>
      <c r="X130" s="217"/>
      <c r="Y130" s="214"/>
      <c r="Z130" s="215"/>
      <c r="AA130" s="214"/>
      <c r="AB130" s="215"/>
      <c r="AC130" s="214"/>
      <c r="AD130" s="215"/>
      <c r="AE130" s="214"/>
      <c r="AF130" s="215"/>
      <c r="AG130" s="215"/>
      <c r="AH130" s="215"/>
      <c r="AI130" s="214"/>
      <c r="AJ130" s="215"/>
      <c r="AK130" s="214"/>
      <c r="AL130" s="215"/>
      <c r="AM130" s="214"/>
      <c r="AN130" s="215"/>
      <c r="AO130" s="214"/>
      <c r="AP130" s="215"/>
      <c r="AQ130" s="216"/>
      <c r="AR130" s="215"/>
      <c r="AS130" s="187">
        <f t="shared" si="23"/>
        <v>0</v>
      </c>
      <c r="BC130" s="72">
        <v>1</v>
      </c>
    </row>
    <row r="131" spans="1:55" x14ac:dyDescent="0.25">
      <c r="A131" s="230">
        <f t="shared" si="24"/>
        <v>45391</v>
      </c>
      <c r="B131" s="203"/>
      <c r="C131" s="203"/>
      <c r="D131" s="204"/>
      <c r="E131" s="204"/>
      <c r="F131" s="203"/>
      <c r="G131" s="205"/>
      <c r="H131" s="205"/>
      <c r="I131" s="206"/>
      <c r="J131" s="207"/>
      <c r="K131" s="207"/>
      <c r="L131" s="207"/>
      <c r="M131" s="208"/>
      <c r="N131" s="209">
        <f t="shared" si="20"/>
        <v>0</v>
      </c>
      <c r="O131" s="203"/>
      <c r="P131" s="203"/>
      <c r="Q131" s="209">
        <f t="shared" si="21"/>
        <v>0</v>
      </c>
      <c r="R131" s="211"/>
      <c r="S131" s="212"/>
      <c r="T131" s="213">
        <f t="shared" si="22"/>
        <v>45391</v>
      </c>
      <c r="U131" s="214"/>
      <c r="V131" s="215"/>
      <c r="W131" s="214"/>
      <c r="X131" s="222"/>
      <c r="Y131" s="214"/>
      <c r="Z131" s="218"/>
      <c r="AA131" s="241"/>
      <c r="AB131" s="242"/>
      <c r="AC131" s="214"/>
      <c r="AD131" s="215"/>
      <c r="AE131" s="214"/>
      <c r="AF131" s="215"/>
      <c r="AG131" s="215"/>
      <c r="AH131" s="218"/>
      <c r="AI131" s="214"/>
      <c r="AJ131" s="215"/>
      <c r="AK131" s="214"/>
      <c r="AL131" s="215"/>
      <c r="AM131" s="214"/>
      <c r="AN131" s="218"/>
      <c r="AO131" s="214"/>
      <c r="AP131" s="215"/>
      <c r="AQ131" s="216"/>
      <c r="AR131" s="215"/>
      <c r="AS131" s="187">
        <f t="shared" si="23"/>
        <v>0</v>
      </c>
    </row>
    <row r="132" spans="1:55" x14ac:dyDescent="0.25">
      <c r="A132" s="230">
        <f t="shared" si="24"/>
        <v>45392</v>
      </c>
      <c r="B132" s="203"/>
      <c r="C132" s="203"/>
      <c r="D132" s="204"/>
      <c r="E132" s="204"/>
      <c r="F132" s="203"/>
      <c r="G132" s="205"/>
      <c r="H132" s="205"/>
      <c r="I132" s="206"/>
      <c r="J132" s="207"/>
      <c r="K132" s="207"/>
      <c r="L132" s="207"/>
      <c r="M132" s="208"/>
      <c r="N132" s="209">
        <f t="shared" si="20"/>
        <v>0</v>
      </c>
      <c r="O132" s="203"/>
      <c r="P132" s="203"/>
      <c r="Q132" s="209">
        <f t="shared" si="21"/>
        <v>0</v>
      </c>
      <c r="R132" s="211"/>
      <c r="S132" s="212"/>
      <c r="T132" s="213">
        <f t="shared" si="22"/>
        <v>45392</v>
      </c>
      <c r="U132" s="214"/>
      <c r="V132" s="215"/>
      <c r="W132" s="214"/>
      <c r="X132" s="222"/>
      <c r="Y132" s="214"/>
      <c r="Z132" s="215"/>
      <c r="AA132" s="214"/>
      <c r="AB132" s="215"/>
      <c r="AC132" s="214"/>
      <c r="AD132" s="218"/>
      <c r="AE132" s="214"/>
      <c r="AF132" s="215"/>
      <c r="AG132" s="215"/>
      <c r="AH132" s="215"/>
      <c r="AI132" s="214"/>
      <c r="AJ132" s="215"/>
      <c r="AK132" s="214"/>
      <c r="AL132" s="218"/>
      <c r="AM132" s="214"/>
      <c r="AN132" s="218"/>
      <c r="AO132" s="214"/>
      <c r="AP132" s="215"/>
      <c r="AQ132" s="216"/>
      <c r="AR132" s="215"/>
      <c r="AS132" s="187">
        <f t="shared" si="23"/>
        <v>0</v>
      </c>
    </row>
    <row r="133" spans="1:55" x14ac:dyDescent="0.25">
      <c r="A133" s="230">
        <f t="shared" si="24"/>
        <v>45393</v>
      </c>
      <c r="B133" s="203"/>
      <c r="C133" s="203"/>
      <c r="D133" s="204"/>
      <c r="E133" s="204"/>
      <c r="F133" s="203"/>
      <c r="G133" s="205"/>
      <c r="H133" s="205"/>
      <c r="I133" s="206"/>
      <c r="J133" s="207"/>
      <c r="K133" s="207"/>
      <c r="L133" s="207"/>
      <c r="M133" s="208"/>
      <c r="N133" s="209">
        <f t="shared" si="20"/>
        <v>0</v>
      </c>
      <c r="O133" s="203"/>
      <c r="P133" s="203"/>
      <c r="Q133" s="209">
        <f t="shared" si="21"/>
        <v>0</v>
      </c>
      <c r="R133" s="211"/>
      <c r="S133" s="212"/>
      <c r="T133" s="213">
        <f t="shared" si="22"/>
        <v>45393</v>
      </c>
      <c r="U133" s="214"/>
      <c r="V133" s="215"/>
      <c r="W133" s="214"/>
      <c r="X133" s="217"/>
      <c r="Y133" s="214"/>
      <c r="Z133" s="215"/>
      <c r="AA133" s="214"/>
      <c r="AB133" s="215"/>
      <c r="AC133" s="214"/>
      <c r="AD133" s="218"/>
      <c r="AE133" s="214"/>
      <c r="AF133" s="215"/>
      <c r="AG133" s="215"/>
      <c r="AH133" s="215"/>
      <c r="AI133" s="214"/>
      <c r="AJ133" s="215"/>
      <c r="AK133" s="214"/>
      <c r="AL133" s="218"/>
      <c r="AM133" s="214"/>
      <c r="AN133" s="218"/>
      <c r="AO133" s="214"/>
      <c r="AP133" s="218"/>
      <c r="AQ133" s="216"/>
      <c r="AR133" s="218"/>
      <c r="AS133" s="187">
        <f t="shared" si="23"/>
        <v>0</v>
      </c>
    </row>
    <row r="134" spans="1:55" x14ac:dyDescent="0.25">
      <c r="A134" s="230">
        <f t="shared" si="24"/>
        <v>45394</v>
      </c>
      <c r="B134" s="203"/>
      <c r="C134" s="203"/>
      <c r="D134" s="204"/>
      <c r="E134" s="204"/>
      <c r="F134" s="203"/>
      <c r="G134" s="205"/>
      <c r="H134" s="205"/>
      <c r="I134" s="206"/>
      <c r="J134" s="207"/>
      <c r="K134" s="207"/>
      <c r="L134" s="207"/>
      <c r="M134" s="208"/>
      <c r="N134" s="209">
        <f t="shared" si="20"/>
        <v>0</v>
      </c>
      <c r="O134" s="203"/>
      <c r="P134" s="203"/>
      <c r="Q134" s="209">
        <f t="shared" si="21"/>
        <v>0</v>
      </c>
      <c r="R134" s="211"/>
      <c r="S134" s="212"/>
      <c r="T134" s="213">
        <f t="shared" si="22"/>
        <v>45394</v>
      </c>
      <c r="U134" s="214"/>
      <c r="V134" s="218"/>
      <c r="W134" s="214"/>
      <c r="X134" s="217"/>
      <c r="Y134" s="214"/>
      <c r="Z134" s="215"/>
      <c r="AA134" s="214"/>
      <c r="AB134" s="218"/>
      <c r="AC134" s="214"/>
      <c r="AD134" s="218"/>
      <c r="AE134" s="214"/>
      <c r="AF134" s="215"/>
      <c r="AG134" s="215"/>
      <c r="AH134" s="218"/>
      <c r="AI134" s="214"/>
      <c r="AJ134" s="218"/>
      <c r="AK134" s="214"/>
      <c r="AL134" s="215"/>
      <c r="AM134" s="214"/>
      <c r="AN134" s="218"/>
      <c r="AO134" s="214"/>
      <c r="AP134" s="218"/>
      <c r="AQ134" s="216"/>
      <c r="AR134" s="218"/>
      <c r="AS134" s="187">
        <f t="shared" si="23"/>
        <v>0</v>
      </c>
    </row>
    <row r="135" spans="1:55" x14ac:dyDescent="0.25">
      <c r="A135" s="230">
        <f t="shared" si="24"/>
        <v>45395</v>
      </c>
      <c r="B135" s="203"/>
      <c r="C135" s="203"/>
      <c r="D135" s="204"/>
      <c r="E135" s="204"/>
      <c r="F135" s="203"/>
      <c r="G135" s="205"/>
      <c r="H135" s="205"/>
      <c r="I135" s="206"/>
      <c r="J135" s="207"/>
      <c r="K135" s="207"/>
      <c r="L135" s="207"/>
      <c r="M135" s="208"/>
      <c r="N135" s="209">
        <f t="shared" si="20"/>
        <v>0</v>
      </c>
      <c r="O135" s="203"/>
      <c r="P135" s="203"/>
      <c r="Q135" s="209">
        <f t="shared" si="21"/>
        <v>0</v>
      </c>
      <c r="R135" s="211"/>
      <c r="S135" s="212"/>
      <c r="T135" s="213">
        <f t="shared" si="22"/>
        <v>45395</v>
      </c>
      <c r="U135" s="214"/>
      <c r="V135" s="218"/>
      <c r="W135" s="214"/>
      <c r="X135" s="217"/>
      <c r="Y135" s="214"/>
      <c r="Z135" s="215"/>
      <c r="AA135" s="214"/>
      <c r="AB135" s="218"/>
      <c r="AC135" s="214"/>
      <c r="AD135" s="215"/>
      <c r="AE135" s="214"/>
      <c r="AF135" s="218"/>
      <c r="AG135" s="215"/>
      <c r="AH135" s="215"/>
      <c r="AI135" s="214"/>
      <c r="AJ135" s="215"/>
      <c r="AK135" s="214"/>
      <c r="AL135" s="215"/>
      <c r="AM135" s="214"/>
      <c r="AN135" s="218"/>
      <c r="AO135" s="214"/>
      <c r="AP135" s="215"/>
      <c r="AQ135" s="216"/>
      <c r="AR135" s="215"/>
      <c r="AS135" s="187">
        <f t="shared" si="23"/>
        <v>0</v>
      </c>
    </row>
    <row r="136" spans="1:55" x14ac:dyDescent="0.25">
      <c r="A136" s="230">
        <f t="shared" si="24"/>
        <v>45396</v>
      </c>
      <c r="B136" s="203"/>
      <c r="C136" s="203"/>
      <c r="D136" s="204"/>
      <c r="E136" s="204"/>
      <c r="F136" s="203"/>
      <c r="G136" s="205"/>
      <c r="H136" s="205"/>
      <c r="I136" s="206"/>
      <c r="J136" s="207"/>
      <c r="K136" s="207"/>
      <c r="L136" s="207"/>
      <c r="M136" s="208"/>
      <c r="N136" s="209">
        <f t="shared" si="20"/>
        <v>0</v>
      </c>
      <c r="O136" s="203"/>
      <c r="P136" s="203"/>
      <c r="Q136" s="209">
        <f t="shared" si="21"/>
        <v>0</v>
      </c>
      <c r="R136" s="211"/>
      <c r="S136" s="211"/>
      <c r="T136" s="213">
        <f t="shared" si="22"/>
        <v>45396</v>
      </c>
      <c r="U136" s="214"/>
      <c r="V136" s="215"/>
      <c r="W136" s="214"/>
      <c r="X136" s="217"/>
      <c r="Y136" s="214"/>
      <c r="Z136" s="215"/>
      <c r="AA136" s="214"/>
      <c r="AB136" s="215"/>
      <c r="AC136" s="214"/>
      <c r="AD136" s="218"/>
      <c r="AE136" s="214"/>
      <c r="AF136" s="215"/>
      <c r="AG136" s="215"/>
      <c r="AH136" s="215"/>
      <c r="AI136" s="214"/>
      <c r="AJ136" s="215"/>
      <c r="AK136" s="214"/>
      <c r="AL136" s="215"/>
      <c r="AM136" s="214"/>
      <c r="AN136" s="218"/>
      <c r="AO136" s="214"/>
      <c r="AP136" s="218"/>
      <c r="AQ136" s="216"/>
      <c r="AR136" s="215"/>
      <c r="AS136" s="187">
        <f t="shared" si="23"/>
        <v>0</v>
      </c>
    </row>
    <row r="137" spans="1:55" x14ac:dyDescent="0.25">
      <c r="A137" s="230">
        <f t="shared" si="24"/>
        <v>45397</v>
      </c>
      <c r="B137" s="203"/>
      <c r="C137" s="203"/>
      <c r="D137" s="204"/>
      <c r="E137" s="204"/>
      <c r="F137" s="203"/>
      <c r="G137" s="205"/>
      <c r="H137" s="205"/>
      <c r="I137" s="206"/>
      <c r="J137" s="207"/>
      <c r="K137" s="207"/>
      <c r="L137" s="207"/>
      <c r="M137" s="208"/>
      <c r="N137" s="209">
        <f t="shared" si="20"/>
        <v>0</v>
      </c>
      <c r="O137" s="203"/>
      <c r="P137" s="203"/>
      <c r="Q137" s="209">
        <f t="shared" si="21"/>
        <v>0</v>
      </c>
      <c r="R137" s="211"/>
      <c r="S137" s="212"/>
      <c r="T137" s="213">
        <f t="shared" si="22"/>
        <v>45397</v>
      </c>
      <c r="U137" s="214"/>
      <c r="V137" s="215"/>
      <c r="W137" s="214"/>
      <c r="X137" s="217"/>
      <c r="Y137" s="214"/>
      <c r="Z137" s="215"/>
      <c r="AA137" s="214"/>
      <c r="AB137" s="215"/>
      <c r="AC137" s="214"/>
      <c r="AD137" s="215"/>
      <c r="AE137" s="214"/>
      <c r="AF137" s="215"/>
      <c r="AG137" s="215"/>
      <c r="AH137" s="218"/>
      <c r="AI137" s="214"/>
      <c r="AJ137" s="215"/>
      <c r="AK137" s="214"/>
      <c r="AL137" s="215"/>
      <c r="AM137" s="214"/>
      <c r="AN137" s="215"/>
      <c r="AO137" s="214"/>
      <c r="AP137" s="215"/>
      <c r="AQ137" s="216"/>
      <c r="AR137" s="215"/>
      <c r="AS137" s="187">
        <f t="shared" si="23"/>
        <v>0</v>
      </c>
    </row>
    <row r="138" spans="1:55" x14ac:dyDescent="0.25">
      <c r="A138" s="230">
        <f t="shared" si="24"/>
        <v>45398</v>
      </c>
      <c r="B138" s="203"/>
      <c r="C138" s="203"/>
      <c r="D138" s="204"/>
      <c r="E138" s="204"/>
      <c r="F138" s="203"/>
      <c r="G138" s="205"/>
      <c r="H138" s="205"/>
      <c r="I138" s="206"/>
      <c r="J138" s="207"/>
      <c r="K138" s="207"/>
      <c r="L138" s="207"/>
      <c r="M138" s="208"/>
      <c r="N138" s="209">
        <f t="shared" si="20"/>
        <v>0</v>
      </c>
      <c r="O138" s="203"/>
      <c r="P138" s="203"/>
      <c r="Q138" s="209">
        <f t="shared" si="21"/>
        <v>0</v>
      </c>
      <c r="R138" s="211"/>
      <c r="S138" s="212"/>
      <c r="T138" s="213">
        <f t="shared" si="22"/>
        <v>45398</v>
      </c>
      <c r="U138" s="214"/>
      <c r="V138" s="215"/>
      <c r="W138" s="214"/>
      <c r="X138" s="217"/>
      <c r="Y138" s="214"/>
      <c r="Z138" s="218"/>
      <c r="AA138" s="214"/>
      <c r="AB138" s="215"/>
      <c r="AC138" s="214"/>
      <c r="AD138" s="215"/>
      <c r="AE138" s="214"/>
      <c r="AF138" s="215"/>
      <c r="AG138" s="215"/>
      <c r="AH138" s="218"/>
      <c r="AI138" s="214"/>
      <c r="AJ138" s="215"/>
      <c r="AK138" s="214"/>
      <c r="AL138" s="215"/>
      <c r="AM138" s="214"/>
      <c r="AN138" s="215"/>
      <c r="AO138" s="214"/>
      <c r="AP138" s="218"/>
      <c r="AQ138" s="216"/>
      <c r="AR138" s="215"/>
      <c r="AS138" s="187">
        <f t="shared" si="23"/>
        <v>0</v>
      </c>
    </row>
    <row r="139" spans="1:55" x14ac:dyDescent="0.25">
      <c r="A139" s="230">
        <f t="shared" si="24"/>
        <v>45399</v>
      </c>
      <c r="B139" s="203"/>
      <c r="C139" s="203"/>
      <c r="D139" s="204"/>
      <c r="E139" s="204"/>
      <c r="F139" s="203"/>
      <c r="G139" s="205"/>
      <c r="H139" s="205"/>
      <c r="I139" s="206"/>
      <c r="J139" s="207"/>
      <c r="K139" s="207"/>
      <c r="L139" s="207"/>
      <c r="M139" s="208"/>
      <c r="N139" s="209">
        <f t="shared" si="20"/>
        <v>0</v>
      </c>
      <c r="O139" s="203"/>
      <c r="P139" s="203"/>
      <c r="Q139" s="209">
        <f t="shared" si="21"/>
        <v>0</v>
      </c>
      <c r="R139" s="211"/>
      <c r="S139" s="212"/>
      <c r="T139" s="213">
        <f t="shared" si="22"/>
        <v>45399</v>
      </c>
      <c r="U139" s="214"/>
      <c r="V139" s="215"/>
      <c r="W139" s="214"/>
      <c r="X139" s="217"/>
      <c r="Y139" s="214"/>
      <c r="Z139" s="215"/>
      <c r="AA139" s="214"/>
      <c r="AB139" s="215"/>
      <c r="AC139" s="214"/>
      <c r="AD139" s="215"/>
      <c r="AE139" s="214"/>
      <c r="AF139" s="215"/>
      <c r="AG139" s="215"/>
      <c r="AH139" s="218"/>
      <c r="AI139" s="214"/>
      <c r="AJ139" s="218"/>
      <c r="AK139" s="214"/>
      <c r="AL139" s="215"/>
      <c r="AM139" s="214"/>
      <c r="AN139" s="215"/>
      <c r="AO139" s="214"/>
      <c r="AP139" s="218"/>
      <c r="AQ139" s="216"/>
      <c r="AR139" s="215"/>
      <c r="AS139" s="187">
        <f t="shared" si="23"/>
        <v>0</v>
      </c>
    </row>
    <row r="140" spans="1:55" x14ac:dyDescent="0.25">
      <c r="A140" s="230">
        <f t="shared" si="24"/>
        <v>45400</v>
      </c>
      <c r="B140" s="203"/>
      <c r="C140" s="203"/>
      <c r="D140" s="204"/>
      <c r="E140" s="204"/>
      <c r="F140" s="203"/>
      <c r="G140" s="205"/>
      <c r="H140" s="205"/>
      <c r="I140" s="206"/>
      <c r="J140" s="207"/>
      <c r="K140" s="207"/>
      <c r="L140" s="207"/>
      <c r="M140" s="208"/>
      <c r="N140" s="209">
        <f t="shared" si="20"/>
        <v>0</v>
      </c>
      <c r="O140" s="203"/>
      <c r="P140" s="203"/>
      <c r="Q140" s="209">
        <f t="shared" si="21"/>
        <v>0</v>
      </c>
      <c r="R140" s="211"/>
      <c r="S140" s="212"/>
      <c r="T140" s="213">
        <f t="shared" si="22"/>
        <v>45400</v>
      </c>
      <c r="U140" s="214"/>
      <c r="V140" s="215"/>
      <c r="W140" s="214"/>
      <c r="X140" s="217"/>
      <c r="Y140" s="214"/>
      <c r="Z140" s="215"/>
      <c r="AA140" s="214"/>
      <c r="AB140" s="215"/>
      <c r="AC140" s="214"/>
      <c r="AD140" s="215"/>
      <c r="AE140" s="214"/>
      <c r="AF140" s="215"/>
      <c r="AG140" s="215"/>
      <c r="AH140" s="218"/>
      <c r="AI140" s="214"/>
      <c r="AJ140" s="215"/>
      <c r="AK140" s="214"/>
      <c r="AL140" s="215"/>
      <c r="AM140" s="214"/>
      <c r="AN140" s="215"/>
      <c r="AO140" s="214"/>
      <c r="AP140" s="218"/>
      <c r="AQ140" s="216"/>
      <c r="AR140" s="215"/>
      <c r="AS140" s="187">
        <f t="shared" si="23"/>
        <v>0</v>
      </c>
    </row>
    <row r="141" spans="1:55" x14ac:dyDescent="0.25">
      <c r="A141" s="230">
        <f t="shared" si="24"/>
        <v>45401</v>
      </c>
      <c r="B141" s="203"/>
      <c r="C141" s="203"/>
      <c r="D141" s="204"/>
      <c r="E141" s="204"/>
      <c r="F141" s="203"/>
      <c r="G141" s="205"/>
      <c r="H141" s="205"/>
      <c r="I141" s="206"/>
      <c r="J141" s="207"/>
      <c r="K141" s="207"/>
      <c r="L141" s="207"/>
      <c r="M141" s="208"/>
      <c r="N141" s="209">
        <f t="shared" si="20"/>
        <v>0</v>
      </c>
      <c r="O141" s="203"/>
      <c r="P141" s="203"/>
      <c r="Q141" s="209">
        <f t="shared" si="21"/>
        <v>0</v>
      </c>
      <c r="R141" s="211"/>
      <c r="S141" s="212"/>
      <c r="T141" s="213">
        <f t="shared" si="22"/>
        <v>45401</v>
      </c>
      <c r="U141" s="214"/>
      <c r="V141" s="218"/>
      <c r="W141" s="216"/>
      <c r="X141" s="222"/>
      <c r="Y141" s="214"/>
      <c r="Z141" s="215"/>
      <c r="AA141" s="216"/>
      <c r="AB141" s="218"/>
      <c r="AC141" s="214"/>
      <c r="AD141" s="215"/>
      <c r="AE141" s="216"/>
      <c r="AF141" s="215"/>
      <c r="AG141" s="215"/>
      <c r="AH141" s="218"/>
      <c r="AI141" s="214"/>
      <c r="AJ141" s="215"/>
      <c r="AK141" s="216"/>
      <c r="AL141" s="215"/>
      <c r="AM141" s="214"/>
      <c r="AN141" s="215"/>
      <c r="AO141" s="216"/>
      <c r="AP141" s="218"/>
      <c r="AQ141" s="216"/>
      <c r="AR141" s="215"/>
      <c r="AS141" s="187">
        <f t="shared" si="23"/>
        <v>0</v>
      </c>
    </row>
    <row r="142" spans="1:55" x14ac:dyDescent="0.25">
      <c r="A142" s="230">
        <f t="shared" si="24"/>
        <v>45402</v>
      </c>
      <c r="B142" s="203"/>
      <c r="C142" s="203"/>
      <c r="D142" s="204"/>
      <c r="E142" s="204"/>
      <c r="F142" s="203"/>
      <c r="G142" s="205"/>
      <c r="H142" s="205"/>
      <c r="I142" s="205"/>
      <c r="J142" s="207"/>
      <c r="K142" s="207"/>
      <c r="L142" s="207"/>
      <c r="M142" s="208"/>
      <c r="N142" s="209">
        <f t="shared" si="20"/>
        <v>0</v>
      </c>
      <c r="O142" s="203"/>
      <c r="P142" s="203"/>
      <c r="Q142" s="209">
        <f t="shared" si="21"/>
        <v>0</v>
      </c>
      <c r="R142" s="211"/>
      <c r="S142" s="212"/>
      <c r="T142" s="213">
        <f t="shared" si="22"/>
        <v>45402</v>
      </c>
      <c r="U142" s="214"/>
      <c r="V142" s="218"/>
      <c r="W142" s="214"/>
      <c r="X142" s="222"/>
      <c r="Y142" s="214"/>
      <c r="Z142" s="215"/>
      <c r="AA142" s="214"/>
      <c r="AB142" s="218"/>
      <c r="AC142" s="214"/>
      <c r="AD142" s="215"/>
      <c r="AE142" s="214"/>
      <c r="AF142" s="218"/>
      <c r="AG142" s="215"/>
      <c r="AH142" s="218"/>
      <c r="AI142" s="214"/>
      <c r="AJ142" s="215"/>
      <c r="AK142" s="214"/>
      <c r="AL142" s="215"/>
      <c r="AM142" s="214"/>
      <c r="AN142" s="215"/>
      <c r="AO142" s="214"/>
      <c r="AP142" s="215"/>
      <c r="AQ142" s="216"/>
      <c r="AR142" s="215"/>
      <c r="AS142" s="187">
        <f t="shared" si="23"/>
        <v>0</v>
      </c>
    </row>
    <row r="143" spans="1:55" x14ac:dyDescent="0.25">
      <c r="A143" s="230">
        <f t="shared" si="24"/>
        <v>45403</v>
      </c>
      <c r="B143" s="203"/>
      <c r="C143" s="203"/>
      <c r="D143" s="204"/>
      <c r="E143" s="204"/>
      <c r="F143" s="203"/>
      <c r="G143" s="205"/>
      <c r="H143" s="205"/>
      <c r="I143" s="206"/>
      <c r="J143" s="207"/>
      <c r="K143" s="207"/>
      <c r="L143" s="207"/>
      <c r="M143" s="208"/>
      <c r="N143" s="209">
        <f t="shared" si="20"/>
        <v>0</v>
      </c>
      <c r="O143" s="203"/>
      <c r="P143" s="203"/>
      <c r="Q143" s="209">
        <f t="shared" si="21"/>
        <v>0</v>
      </c>
      <c r="R143" s="211"/>
      <c r="S143" s="211"/>
      <c r="T143" s="213">
        <f t="shared" si="22"/>
        <v>45403</v>
      </c>
      <c r="U143" s="214"/>
      <c r="V143" s="215"/>
      <c r="W143" s="214"/>
      <c r="X143" s="217"/>
      <c r="Y143" s="214"/>
      <c r="Z143" s="215"/>
      <c r="AA143" s="214"/>
      <c r="AB143" s="215"/>
      <c r="AC143" s="214"/>
      <c r="AD143" s="215"/>
      <c r="AE143" s="214"/>
      <c r="AF143" s="215"/>
      <c r="AG143" s="215"/>
      <c r="AH143" s="218"/>
      <c r="AI143" s="214"/>
      <c r="AJ143" s="215"/>
      <c r="AK143" s="214"/>
      <c r="AL143" s="215"/>
      <c r="AM143" s="214"/>
      <c r="AN143" s="218"/>
      <c r="AO143" s="214"/>
      <c r="AP143" s="215"/>
      <c r="AQ143" s="216"/>
      <c r="AR143" s="215"/>
      <c r="AS143" s="187">
        <f t="shared" si="23"/>
        <v>0</v>
      </c>
    </row>
    <row r="144" spans="1:55" x14ac:dyDescent="0.25">
      <c r="A144" s="230">
        <f t="shared" si="24"/>
        <v>45404</v>
      </c>
      <c r="B144" s="203"/>
      <c r="C144" s="203"/>
      <c r="D144" s="204"/>
      <c r="E144" s="204"/>
      <c r="F144" s="203"/>
      <c r="G144" s="205"/>
      <c r="H144" s="205"/>
      <c r="I144" s="206"/>
      <c r="J144" s="207"/>
      <c r="K144" s="207"/>
      <c r="L144" s="207"/>
      <c r="M144" s="208"/>
      <c r="N144" s="209">
        <f t="shared" si="20"/>
        <v>0</v>
      </c>
      <c r="O144" s="203"/>
      <c r="P144" s="203"/>
      <c r="Q144" s="209">
        <f t="shared" si="21"/>
        <v>0</v>
      </c>
      <c r="R144" s="211"/>
      <c r="S144" s="212"/>
      <c r="T144" s="213">
        <f t="shared" si="22"/>
        <v>45404</v>
      </c>
      <c r="U144" s="214"/>
      <c r="V144" s="215"/>
      <c r="W144" s="214"/>
      <c r="X144" s="217"/>
      <c r="Y144" s="214"/>
      <c r="Z144" s="215"/>
      <c r="AA144" s="214"/>
      <c r="AB144" s="215"/>
      <c r="AC144" s="214"/>
      <c r="AD144" s="215"/>
      <c r="AE144" s="214"/>
      <c r="AF144" s="215"/>
      <c r="AG144" s="215"/>
      <c r="AH144" s="218"/>
      <c r="AI144" s="214"/>
      <c r="AJ144" s="215"/>
      <c r="AK144" s="214"/>
      <c r="AL144" s="215"/>
      <c r="AM144" s="214"/>
      <c r="AN144" s="215"/>
      <c r="AO144" s="214"/>
      <c r="AP144" s="215"/>
      <c r="AQ144" s="216"/>
      <c r="AR144" s="215"/>
      <c r="AS144" s="187">
        <f t="shared" si="23"/>
        <v>0</v>
      </c>
    </row>
    <row r="145" spans="1:50" x14ac:dyDescent="0.25">
      <c r="A145" s="230">
        <f t="shared" si="24"/>
        <v>45405</v>
      </c>
      <c r="B145" s="203"/>
      <c r="C145" s="203"/>
      <c r="D145" s="204"/>
      <c r="E145" s="204"/>
      <c r="F145" s="203"/>
      <c r="G145" s="205"/>
      <c r="H145" s="205"/>
      <c r="I145" s="206"/>
      <c r="J145" s="207"/>
      <c r="K145" s="207"/>
      <c r="L145" s="207"/>
      <c r="M145" s="208"/>
      <c r="N145" s="209">
        <f t="shared" si="20"/>
        <v>0</v>
      </c>
      <c r="O145" s="203"/>
      <c r="P145" s="203"/>
      <c r="Q145" s="209">
        <f t="shared" si="21"/>
        <v>0</v>
      </c>
      <c r="R145" s="211"/>
      <c r="S145" s="212"/>
      <c r="T145" s="213">
        <f t="shared" si="22"/>
        <v>45405</v>
      </c>
      <c r="U145" s="214"/>
      <c r="V145" s="215"/>
      <c r="W145" s="214"/>
      <c r="X145" s="217"/>
      <c r="Y145" s="214"/>
      <c r="Z145" s="218"/>
      <c r="AA145" s="214"/>
      <c r="AB145" s="215"/>
      <c r="AC145" s="214"/>
      <c r="AD145" s="215"/>
      <c r="AE145" s="214"/>
      <c r="AF145" s="215"/>
      <c r="AG145" s="215"/>
      <c r="AH145" s="218"/>
      <c r="AI145" s="214"/>
      <c r="AJ145" s="215"/>
      <c r="AK145" s="214"/>
      <c r="AL145" s="215"/>
      <c r="AM145" s="214"/>
      <c r="AN145" s="215"/>
      <c r="AO145" s="214"/>
      <c r="AP145" s="215"/>
      <c r="AQ145" s="216"/>
      <c r="AR145" s="215"/>
      <c r="AS145" s="187">
        <f t="shared" si="23"/>
        <v>0</v>
      </c>
      <c r="AX145" s="143"/>
    </row>
    <row r="146" spans="1:50" x14ac:dyDescent="0.25">
      <c r="A146" s="230">
        <f t="shared" si="24"/>
        <v>45406</v>
      </c>
      <c r="B146" s="203"/>
      <c r="C146" s="203"/>
      <c r="D146" s="204"/>
      <c r="E146" s="204"/>
      <c r="F146" s="203"/>
      <c r="G146" s="205"/>
      <c r="H146" s="205"/>
      <c r="I146" s="206"/>
      <c r="J146" s="207"/>
      <c r="K146" s="207"/>
      <c r="L146" s="207"/>
      <c r="M146" s="208"/>
      <c r="N146" s="209">
        <f t="shared" si="20"/>
        <v>0</v>
      </c>
      <c r="O146" s="203"/>
      <c r="P146" s="203"/>
      <c r="Q146" s="209">
        <f t="shared" si="21"/>
        <v>0</v>
      </c>
      <c r="R146" s="211"/>
      <c r="S146" s="212"/>
      <c r="T146" s="213">
        <f t="shared" si="22"/>
        <v>45406</v>
      </c>
      <c r="U146" s="214"/>
      <c r="V146" s="215"/>
      <c r="W146" s="214"/>
      <c r="X146" s="217"/>
      <c r="Y146" s="214"/>
      <c r="Z146" s="215"/>
      <c r="AA146" s="214"/>
      <c r="AB146" s="215"/>
      <c r="AC146" s="214"/>
      <c r="AD146" s="218"/>
      <c r="AE146" s="214"/>
      <c r="AF146" s="218"/>
      <c r="AG146" s="215"/>
      <c r="AH146" s="218"/>
      <c r="AI146" s="214"/>
      <c r="AJ146" s="215"/>
      <c r="AK146" s="214"/>
      <c r="AL146" s="215"/>
      <c r="AM146" s="214"/>
      <c r="AN146" s="215"/>
      <c r="AO146" s="214"/>
      <c r="AP146" s="218"/>
      <c r="AQ146" s="216"/>
      <c r="AR146" s="215"/>
      <c r="AS146" s="187">
        <f t="shared" si="23"/>
        <v>0</v>
      </c>
    </row>
    <row r="147" spans="1:50" x14ac:dyDescent="0.25">
      <c r="A147" s="230">
        <f t="shared" si="24"/>
        <v>45407</v>
      </c>
      <c r="B147" s="203"/>
      <c r="C147" s="203"/>
      <c r="D147" s="204"/>
      <c r="E147" s="204"/>
      <c r="F147" s="203"/>
      <c r="G147" s="205"/>
      <c r="H147" s="205"/>
      <c r="I147" s="205"/>
      <c r="J147" s="207"/>
      <c r="K147" s="207"/>
      <c r="L147" s="207"/>
      <c r="M147" s="208"/>
      <c r="N147" s="209">
        <f t="shared" si="20"/>
        <v>0</v>
      </c>
      <c r="O147" s="203"/>
      <c r="P147" s="203"/>
      <c r="Q147" s="209">
        <f t="shared" si="21"/>
        <v>0</v>
      </c>
      <c r="R147" s="211"/>
      <c r="S147" s="212"/>
      <c r="T147" s="213">
        <f t="shared" si="22"/>
        <v>45407</v>
      </c>
      <c r="U147" s="214"/>
      <c r="V147" s="215"/>
      <c r="W147" s="216"/>
      <c r="X147" s="222"/>
      <c r="Y147" s="214"/>
      <c r="Z147" s="215"/>
      <c r="AA147" s="214"/>
      <c r="AB147" s="215"/>
      <c r="AC147" s="214"/>
      <c r="AD147" s="218"/>
      <c r="AE147" s="214"/>
      <c r="AF147" s="218"/>
      <c r="AG147" s="215"/>
      <c r="AH147" s="218"/>
      <c r="AI147" s="214"/>
      <c r="AJ147" s="215"/>
      <c r="AK147" s="214"/>
      <c r="AL147" s="215"/>
      <c r="AM147" s="214"/>
      <c r="AN147" s="218"/>
      <c r="AO147" s="214"/>
      <c r="AP147" s="215"/>
      <c r="AQ147" s="216"/>
      <c r="AR147" s="215"/>
      <c r="AS147" s="187">
        <f t="shared" si="23"/>
        <v>0</v>
      </c>
    </row>
    <row r="148" spans="1:50" x14ac:dyDescent="0.25">
      <c r="A148" s="230">
        <f t="shared" si="24"/>
        <v>45408</v>
      </c>
      <c r="B148" s="203"/>
      <c r="C148" s="203"/>
      <c r="D148" s="204"/>
      <c r="E148" s="204"/>
      <c r="F148" s="203"/>
      <c r="G148" s="205"/>
      <c r="H148" s="205"/>
      <c r="I148" s="206"/>
      <c r="J148" s="207"/>
      <c r="K148" s="207"/>
      <c r="L148" s="207"/>
      <c r="M148" s="208"/>
      <c r="N148" s="209">
        <f t="shared" si="20"/>
        <v>0</v>
      </c>
      <c r="O148" s="203"/>
      <c r="P148" s="203"/>
      <c r="Q148" s="209">
        <f t="shared" si="21"/>
        <v>0</v>
      </c>
      <c r="R148" s="211"/>
      <c r="S148" s="212"/>
      <c r="T148" s="213">
        <f t="shared" si="22"/>
        <v>45408</v>
      </c>
      <c r="U148" s="214"/>
      <c r="V148" s="218"/>
      <c r="W148" s="214"/>
      <c r="X148" s="222"/>
      <c r="Y148" s="214"/>
      <c r="Z148" s="215"/>
      <c r="AA148" s="214"/>
      <c r="AB148" s="218"/>
      <c r="AC148" s="214"/>
      <c r="AD148" s="218"/>
      <c r="AE148" s="216"/>
      <c r="AF148" s="218"/>
      <c r="AG148" s="215"/>
      <c r="AH148" s="218"/>
      <c r="AI148" s="214"/>
      <c r="AJ148" s="215"/>
      <c r="AK148" s="214"/>
      <c r="AL148" s="215"/>
      <c r="AM148" s="214"/>
      <c r="AN148" s="215"/>
      <c r="AO148" s="214"/>
      <c r="AP148" s="215"/>
      <c r="AQ148" s="216"/>
      <c r="AR148" s="215"/>
      <c r="AS148" s="187">
        <f t="shared" si="23"/>
        <v>0</v>
      </c>
    </row>
    <row r="149" spans="1:50" x14ac:dyDescent="0.25">
      <c r="A149" s="230">
        <f t="shared" si="24"/>
        <v>45409</v>
      </c>
      <c r="B149" s="203"/>
      <c r="C149" s="203"/>
      <c r="D149" s="204"/>
      <c r="E149" s="204"/>
      <c r="F149" s="203"/>
      <c r="G149" s="205"/>
      <c r="H149" s="205"/>
      <c r="I149" s="206"/>
      <c r="J149" s="207"/>
      <c r="K149" s="207"/>
      <c r="L149" s="207"/>
      <c r="M149" s="208"/>
      <c r="N149" s="209">
        <f t="shared" si="20"/>
        <v>0</v>
      </c>
      <c r="O149" s="203"/>
      <c r="P149" s="203"/>
      <c r="Q149" s="209">
        <f t="shared" si="21"/>
        <v>0</v>
      </c>
      <c r="R149" s="211"/>
      <c r="S149" s="212"/>
      <c r="T149" s="213">
        <f t="shared" si="22"/>
        <v>45409</v>
      </c>
      <c r="U149" s="214"/>
      <c r="V149" s="218"/>
      <c r="W149" s="214"/>
      <c r="X149" s="217"/>
      <c r="Y149" s="214"/>
      <c r="Z149" s="215"/>
      <c r="AA149" s="214"/>
      <c r="AB149" s="218"/>
      <c r="AC149" s="214"/>
      <c r="AD149" s="218"/>
      <c r="AE149" s="216"/>
      <c r="AF149" s="215"/>
      <c r="AG149" s="215"/>
      <c r="AH149" s="218"/>
      <c r="AI149" s="214"/>
      <c r="AJ149" s="215"/>
      <c r="AK149" s="214"/>
      <c r="AL149" s="215"/>
      <c r="AM149" s="214"/>
      <c r="AN149" s="215"/>
      <c r="AO149" s="214"/>
      <c r="AP149" s="215"/>
      <c r="AQ149" s="216"/>
      <c r="AR149" s="215"/>
      <c r="AS149" s="187">
        <f t="shared" si="23"/>
        <v>0</v>
      </c>
    </row>
    <row r="150" spans="1:50" x14ac:dyDescent="0.25">
      <c r="A150" s="230">
        <f t="shared" si="24"/>
        <v>45410</v>
      </c>
      <c r="B150" s="203"/>
      <c r="C150" s="203"/>
      <c r="D150" s="204"/>
      <c r="E150" s="204"/>
      <c r="F150" s="203"/>
      <c r="G150" s="205"/>
      <c r="H150" s="205"/>
      <c r="I150" s="206"/>
      <c r="J150" s="207"/>
      <c r="K150" s="207"/>
      <c r="L150" s="207"/>
      <c r="M150" s="208"/>
      <c r="N150" s="209">
        <f t="shared" si="20"/>
        <v>0</v>
      </c>
      <c r="O150" s="203"/>
      <c r="P150" s="203"/>
      <c r="Q150" s="209">
        <f t="shared" si="21"/>
        <v>0</v>
      </c>
      <c r="R150" s="211"/>
      <c r="S150" s="211"/>
      <c r="T150" s="213">
        <f t="shared" si="22"/>
        <v>45410</v>
      </c>
      <c r="U150" s="214"/>
      <c r="V150" s="215"/>
      <c r="W150" s="214"/>
      <c r="X150" s="222"/>
      <c r="Y150" s="214"/>
      <c r="Z150" s="215"/>
      <c r="AA150" s="214"/>
      <c r="AB150" s="215"/>
      <c r="AC150" s="214"/>
      <c r="AD150" s="215"/>
      <c r="AE150" s="216"/>
      <c r="AF150" s="215"/>
      <c r="AG150" s="215"/>
      <c r="AH150" s="218"/>
      <c r="AI150" s="214"/>
      <c r="AJ150" s="218"/>
      <c r="AK150" s="214"/>
      <c r="AL150" s="215"/>
      <c r="AM150" s="214"/>
      <c r="AN150" s="215"/>
      <c r="AO150" s="214"/>
      <c r="AP150" s="215"/>
      <c r="AQ150" s="216"/>
      <c r="AR150" s="215"/>
      <c r="AS150" s="187">
        <f t="shared" si="23"/>
        <v>0</v>
      </c>
    </row>
    <row r="151" spans="1:50" x14ac:dyDescent="0.25">
      <c r="A151" s="230">
        <f t="shared" si="24"/>
        <v>45411</v>
      </c>
      <c r="B151" s="203"/>
      <c r="C151" s="203"/>
      <c r="D151" s="204"/>
      <c r="E151" s="204"/>
      <c r="F151" s="203"/>
      <c r="G151" s="205"/>
      <c r="H151" s="205"/>
      <c r="I151" s="206"/>
      <c r="J151" s="207"/>
      <c r="K151" s="207"/>
      <c r="L151" s="207"/>
      <c r="M151" s="208"/>
      <c r="N151" s="209">
        <f t="shared" si="20"/>
        <v>0</v>
      </c>
      <c r="O151" s="203"/>
      <c r="P151" s="203"/>
      <c r="Q151" s="209">
        <f t="shared" si="21"/>
        <v>0</v>
      </c>
      <c r="R151" s="211"/>
      <c r="S151" s="212"/>
      <c r="T151" s="213">
        <f t="shared" si="22"/>
        <v>45411</v>
      </c>
      <c r="U151" s="214"/>
      <c r="V151" s="215"/>
      <c r="W151" s="216"/>
      <c r="X151" s="222"/>
      <c r="Y151" s="214"/>
      <c r="Z151" s="218"/>
      <c r="AA151" s="216"/>
      <c r="AB151" s="215"/>
      <c r="AC151" s="214"/>
      <c r="AD151" s="215"/>
      <c r="AE151" s="216"/>
      <c r="AF151" s="215"/>
      <c r="AG151" s="215"/>
      <c r="AH151" s="218"/>
      <c r="AI151" s="214"/>
      <c r="AJ151" s="218"/>
      <c r="AK151" s="216"/>
      <c r="AL151" s="218"/>
      <c r="AM151" s="216"/>
      <c r="AN151" s="215"/>
      <c r="AO151" s="216"/>
      <c r="AP151" s="218"/>
      <c r="AQ151" s="216"/>
      <c r="AR151" s="215"/>
      <c r="AS151" s="187">
        <f t="shared" si="23"/>
        <v>0</v>
      </c>
    </row>
    <row r="152" spans="1:50" x14ac:dyDescent="0.25">
      <c r="A152" s="230"/>
      <c r="B152" s="203"/>
      <c r="C152" s="203"/>
      <c r="D152" s="203"/>
      <c r="E152" s="203"/>
      <c r="F152" s="203"/>
      <c r="G152" s="205"/>
      <c r="H152" s="205"/>
      <c r="I152" s="205"/>
      <c r="J152" s="207"/>
      <c r="K152" s="207"/>
      <c r="L152" s="207"/>
      <c r="M152" s="208"/>
      <c r="N152" s="209"/>
      <c r="O152" s="203"/>
      <c r="P152" s="203"/>
      <c r="Q152" s="209">
        <f t="shared" si="21"/>
        <v>0</v>
      </c>
      <c r="R152" s="212"/>
      <c r="S152" s="212"/>
      <c r="T152" s="213"/>
      <c r="U152" s="214"/>
      <c r="V152" s="215"/>
      <c r="W152" s="214"/>
      <c r="X152" s="217"/>
      <c r="Y152" s="214"/>
      <c r="Z152" s="215"/>
      <c r="AA152" s="214"/>
      <c r="AB152" s="215"/>
      <c r="AC152" s="214"/>
      <c r="AD152" s="215"/>
      <c r="AE152" s="214"/>
      <c r="AF152" s="215"/>
      <c r="AG152" s="215"/>
      <c r="AH152" s="215"/>
      <c r="AI152" s="214"/>
      <c r="AJ152" s="215"/>
      <c r="AK152" s="214"/>
      <c r="AL152" s="215"/>
      <c r="AM152" s="214"/>
      <c r="AN152" s="218"/>
      <c r="AO152" s="214"/>
      <c r="AP152" s="215"/>
      <c r="AQ152" s="216"/>
      <c r="AR152" s="215"/>
      <c r="AS152" s="187">
        <f t="shared" si="23"/>
        <v>0</v>
      </c>
    </row>
    <row r="153" spans="1:50" x14ac:dyDescent="0.25">
      <c r="B153" s="128">
        <f t="shared" ref="B153:S153" si="25">SUM(B122:B152)</f>
        <v>0</v>
      </c>
      <c r="C153" s="128">
        <f t="shared" si="25"/>
        <v>0</v>
      </c>
      <c r="D153" s="128">
        <f t="shared" si="25"/>
        <v>0</v>
      </c>
      <c r="E153" s="128">
        <f t="shared" si="25"/>
        <v>0</v>
      </c>
      <c r="F153" s="128">
        <f t="shared" si="25"/>
        <v>0</v>
      </c>
      <c r="G153" s="128">
        <f t="shared" si="25"/>
        <v>0</v>
      </c>
      <c r="H153" s="128">
        <f t="shared" si="25"/>
        <v>0</v>
      </c>
      <c r="I153" s="128">
        <f t="shared" si="25"/>
        <v>0</v>
      </c>
      <c r="J153" s="71">
        <f t="shared" si="25"/>
        <v>0</v>
      </c>
      <c r="K153" s="128">
        <f t="shared" si="25"/>
        <v>0</v>
      </c>
      <c r="L153" s="128">
        <f t="shared" si="25"/>
        <v>0</v>
      </c>
      <c r="M153" s="128">
        <f t="shared" si="25"/>
        <v>0</v>
      </c>
      <c r="N153" s="128">
        <f t="shared" si="25"/>
        <v>0</v>
      </c>
      <c r="O153" s="128">
        <f t="shared" si="25"/>
        <v>0</v>
      </c>
      <c r="P153" s="128">
        <f t="shared" si="25"/>
        <v>0</v>
      </c>
      <c r="Q153" s="128">
        <f t="shared" si="25"/>
        <v>0</v>
      </c>
      <c r="R153" s="128">
        <f t="shared" si="25"/>
        <v>0</v>
      </c>
      <c r="S153" s="128">
        <f t="shared" si="25"/>
        <v>0</v>
      </c>
      <c r="U153" s="243"/>
      <c r="V153" s="243">
        <f>SUM(V122:V152)</f>
        <v>0</v>
      </c>
      <c r="W153" s="243"/>
      <c r="X153" s="244">
        <f>SUM(X122:X152)</f>
        <v>0</v>
      </c>
      <c r="Y153" s="243"/>
      <c r="Z153" s="243">
        <f>SUM(Z122:Z152)</f>
        <v>0</v>
      </c>
      <c r="AA153" s="243"/>
      <c r="AB153" s="243">
        <f>SUM(AB122:AB152)</f>
        <v>0</v>
      </c>
      <c r="AC153" s="243"/>
      <c r="AD153" s="243">
        <f>SUM(AD122:AD152)</f>
        <v>0</v>
      </c>
      <c r="AE153" s="243"/>
      <c r="AF153" s="243">
        <f>SUM(AF122:AF152)</f>
        <v>0</v>
      </c>
      <c r="AG153" s="243"/>
      <c r="AH153" s="243"/>
      <c r="AI153" s="243"/>
      <c r="AJ153" s="243">
        <f>SUM(AJ122:AJ152)</f>
        <v>0</v>
      </c>
      <c r="AK153" s="245"/>
      <c r="AL153" s="243">
        <f>SUM(AL122:AL152)</f>
        <v>0</v>
      </c>
      <c r="AM153" s="243"/>
      <c r="AN153" s="243">
        <f>SUM(AN122:AN152)</f>
        <v>0</v>
      </c>
      <c r="AO153" s="243"/>
      <c r="AP153" s="243">
        <f>SUM(AP122:AP152)</f>
        <v>0</v>
      </c>
      <c r="AQ153" s="243"/>
      <c r="AR153" s="243">
        <f>SUM(AR122:AR152)</f>
        <v>0</v>
      </c>
      <c r="AS153" s="141">
        <f>SUM(AS122:AS152)</f>
        <v>0</v>
      </c>
    </row>
    <row r="154" spans="1:50" x14ac:dyDescent="0.25">
      <c r="N154" s="130"/>
      <c r="Q154" s="130"/>
    </row>
    <row r="155" spans="1:50" x14ac:dyDescent="0.25">
      <c r="C155" s="131"/>
      <c r="F155" s="131"/>
      <c r="I155" s="132"/>
    </row>
    <row r="156" spans="1:50" x14ac:dyDescent="0.25">
      <c r="I156" s="132"/>
      <c r="R156" s="71"/>
      <c r="S156" s="71"/>
    </row>
    <row r="158" spans="1:50" ht="16.149999999999999" customHeight="1" thickBot="1" x14ac:dyDescent="0.3">
      <c r="A158" s="575" t="s">
        <v>57</v>
      </c>
      <c r="B158" s="563"/>
      <c r="C158" s="563"/>
      <c r="D158" s="563"/>
      <c r="E158" s="563"/>
      <c r="F158" s="563"/>
      <c r="G158" s="563"/>
      <c r="H158" s="563"/>
      <c r="I158" s="563"/>
      <c r="J158" s="564"/>
      <c r="K158" s="564"/>
      <c r="L158" s="564"/>
      <c r="M158" s="80"/>
      <c r="N158" s="79"/>
      <c r="O158" s="565"/>
      <c r="P158" s="560"/>
      <c r="Q158" s="560"/>
      <c r="R158" s="560"/>
      <c r="S158" s="560"/>
      <c r="U158" s="559" t="str">
        <f>A158</f>
        <v>MAI</v>
      </c>
      <c r="V158" s="560"/>
      <c r="W158" s="560"/>
      <c r="X158" s="560"/>
      <c r="Y158" s="560"/>
      <c r="Z158" s="560"/>
      <c r="AA158" s="560"/>
      <c r="AB158" s="559" t="str">
        <f>A158</f>
        <v>MAI</v>
      </c>
      <c r="AC158" s="560"/>
      <c r="AD158" s="560"/>
      <c r="AE158" s="560"/>
      <c r="AF158" s="560"/>
      <c r="AG158" s="560"/>
      <c r="AH158" s="560"/>
      <c r="AI158" s="560"/>
      <c r="AJ158" s="560"/>
      <c r="AK158" s="559" t="str">
        <f>A158</f>
        <v>MAI</v>
      </c>
      <c r="AL158" s="560"/>
      <c r="AM158" s="560"/>
      <c r="AN158" s="560"/>
      <c r="AO158" s="560"/>
      <c r="AP158" s="560"/>
      <c r="AQ158" s="560"/>
    </row>
    <row r="159" spans="1:50" ht="16.149999999999999" customHeight="1" thickBot="1" x14ac:dyDescent="0.3">
      <c r="A159" s="175"/>
      <c r="B159" s="81"/>
      <c r="C159" s="81"/>
      <c r="D159" s="81"/>
      <c r="E159" s="81"/>
      <c r="F159" s="81"/>
      <c r="G159" s="81"/>
      <c r="H159" s="81"/>
      <c r="I159" s="554"/>
      <c r="J159" s="554"/>
      <c r="K159" s="554"/>
      <c r="L159" s="554"/>
      <c r="M159" s="133"/>
      <c r="N159" s="134"/>
      <c r="O159" s="135"/>
      <c r="P159" s="134"/>
      <c r="Q159" s="134"/>
      <c r="R159" s="553" t="s">
        <v>2</v>
      </c>
      <c r="S159" s="554"/>
      <c r="T159" s="227" t="s">
        <v>3</v>
      </c>
      <c r="U159" s="551" t="str">
        <f>U3</f>
        <v>Agedi</v>
      </c>
      <c r="V159" s="552"/>
      <c r="W159" s="551" t="str">
        <f>W3</f>
        <v>Saf</v>
      </c>
      <c r="X159" s="552"/>
      <c r="Y159" s="551" t="str">
        <f>Y3</f>
        <v>Midi Libre</v>
      </c>
      <c r="Z159" s="552"/>
      <c r="AA159" s="551" t="str">
        <f>AA3</f>
        <v>Loto</v>
      </c>
      <c r="AB159" s="552"/>
      <c r="AC159" s="551" t="str">
        <f>AC3</f>
        <v>Altadis</v>
      </c>
      <c r="AD159" s="552"/>
      <c r="AE159" s="551" t="str">
        <f>AE3</f>
        <v>Crédit agricole</v>
      </c>
      <c r="AF159" s="552"/>
      <c r="AG159" s="571" t="s">
        <v>58</v>
      </c>
      <c r="AH159" s="556"/>
      <c r="AI159" s="551" t="str">
        <f>AI3</f>
        <v>charges locatives</v>
      </c>
      <c r="AJ159" s="552"/>
      <c r="AK159" s="551" t="str">
        <f>AK3</f>
        <v>Poste TCN TF PVA</v>
      </c>
      <c r="AL159" s="552"/>
      <c r="AM159" s="551" t="str">
        <f>AM3</f>
        <v>GSA/NVX FR</v>
      </c>
      <c r="AN159" s="552"/>
      <c r="AO159" s="551" t="str">
        <f>AO3</f>
        <v>Charge</v>
      </c>
      <c r="AP159" s="552"/>
      <c r="AQ159" s="551" t="str">
        <f>AQ3</f>
        <v>Divers</v>
      </c>
      <c r="AR159" s="552"/>
      <c r="AS159" s="83" t="s">
        <v>16</v>
      </c>
    </row>
    <row r="160" spans="1:50" ht="16.149999999999999" customHeight="1" thickBot="1" x14ac:dyDescent="0.3">
      <c r="A160" s="177"/>
      <c r="B160" s="85" t="s">
        <v>17</v>
      </c>
      <c r="C160" s="86" t="s">
        <v>18</v>
      </c>
      <c r="D160" s="86" t="s">
        <v>19</v>
      </c>
      <c r="E160" s="87" t="s">
        <v>20</v>
      </c>
      <c r="F160" s="87" t="s">
        <v>21</v>
      </c>
      <c r="G160" s="86" t="s">
        <v>22</v>
      </c>
      <c r="H160" s="86" t="s">
        <v>23</v>
      </c>
      <c r="I160" s="557" t="s">
        <v>24</v>
      </c>
      <c r="J160" s="558"/>
      <c r="K160" s="88" t="s">
        <v>25</v>
      </c>
      <c r="L160" s="88" t="s">
        <v>26</v>
      </c>
      <c r="M160" s="89" t="s">
        <v>27</v>
      </c>
      <c r="N160" s="90" t="s">
        <v>28</v>
      </c>
      <c r="O160" s="90" t="s">
        <v>29</v>
      </c>
      <c r="P160" s="90" t="s">
        <v>30</v>
      </c>
      <c r="Q160" s="91" t="s">
        <v>16</v>
      </c>
      <c r="R160" s="85" t="s">
        <v>32</v>
      </c>
      <c r="S160" s="91" t="s">
        <v>33</v>
      </c>
      <c r="T160" s="237"/>
      <c r="U160" s="93" t="s">
        <v>34</v>
      </c>
      <c r="V160" s="94"/>
      <c r="W160" s="95" t="s">
        <v>34</v>
      </c>
      <c r="X160" s="238"/>
      <c r="Y160" s="95" t="s">
        <v>34</v>
      </c>
      <c r="Z160" s="96"/>
      <c r="AA160" s="95" t="s">
        <v>34</v>
      </c>
      <c r="AB160" s="96"/>
      <c r="AC160" s="95" t="s">
        <v>34</v>
      </c>
      <c r="AD160" s="96"/>
      <c r="AE160" s="95" t="s">
        <v>34</v>
      </c>
      <c r="AF160" s="96"/>
      <c r="AG160" s="95"/>
      <c r="AH160" s="97"/>
      <c r="AI160" s="95" t="s">
        <v>34</v>
      </c>
      <c r="AJ160" s="96"/>
      <c r="AK160" s="98" t="s">
        <v>34</v>
      </c>
      <c r="AL160" s="94"/>
      <c r="AM160" s="95" t="s">
        <v>34</v>
      </c>
      <c r="AN160" s="94"/>
      <c r="AO160" s="95" t="s">
        <v>34</v>
      </c>
      <c r="AP160" s="94"/>
      <c r="AQ160" s="95" t="s">
        <v>34</v>
      </c>
      <c r="AR160" s="94"/>
      <c r="AS160" s="99"/>
    </row>
    <row r="161" spans="1:45" ht="16.149999999999999" customHeight="1" thickBot="1" x14ac:dyDescent="0.3">
      <c r="A161" s="188">
        <f>A151+1</f>
        <v>45412</v>
      </c>
      <c r="B161" s="106"/>
      <c r="C161" s="106"/>
      <c r="D161" s="106"/>
      <c r="E161" s="106"/>
      <c r="F161" s="106"/>
      <c r="G161" s="102"/>
      <c r="H161" s="102"/>
      <c r="I161" s="102"/>
      <c r="J161" s="103"/>
      <c r="K161" s="103"/>
      <c r="L161" s="103"/>
      <c r="M161" s="104"/>
      <c r="N161" s="105"/>
      <c r="O161" s="106"/>
      <c r="P161" s="106"/>
      <c r="Q161" s="105"/>
      <c r="R161" s="106"/>
      <c r="S161" s="106"/>
      <c r="T161" s="246">
        <f t="shared" ref="T161:T191" si="26">A161</f>
        <v>45412</v>
      </c>
      <c r="U161" s="146"/>
      <c r="V161" s="247"/>
      <c r="W161" s="248"/>
      <c r="X161" s="249"/>
      <c r="Y161" s="248"/>
      <c r="Z161" s="250"/>
      <c r="AA161" s="248"/>
      <c r="AB161" s="247"/>
      <c r="AC161" s="248"/>
      <c r="AD161" s="250"/>
      <c r="AE161" s="248"/>
      <c r="AF161" s="250"/>
      <c r="AG161" s="250"/>
      <c r="AH161" s="247"/>
      <c r="AI161" s="148"/>
      <c r="AJ161" s="149"/>
      <c r="AK161" s="150"/>
      <c r="AL161" s="149"/>
      <c r="AM161" s="148"/>
      <c r="AN161" s="149"/>
      <c r="AO161" s="148"/>
      <c r="AP161" s="149"/>
      <c r="AQ161" s="148"/>
      <c r="AR161" s="149"/>
      <c r="AS161" s="106">
        <f>V161+X161+Z161+AB161+AD161+AF161+AJ161+AL161+AN161+AP161+AR161</f>
        <v>0</v>
      </c>
    </row>
    <row r="162" spans="1:45" x14ac:dyDescent="0.25">
      <c r="A162" s="230">
        <f t="shared" ref="A162:A191" si="27">A161+1</f>
        <v>45413</v>
      </c>
      <c r="B162" s="203"/>
      <c r="C162" s="203"/>
      <c r="D162" s="204"/>
      <c r="E162" s="204"/>
      <c r="F162" s="203"/>
      <c r="G162" s="205"/>
      <c r="H162" s="205"/>
      <c r="I162" s="206"/>
      <c r="J162" s="207"/>
      <c r="K162" s="207"/>
      <c r="L162" s="207"/>
      <c r="M162" s="208"/>
      <c r="N162" s="209">
        <f t="shared" ref="N162:N191" si="28">B162+C162+D162+F162+G162+H162+I162+K162-L162+M162+E162</f>
        <v>0</v>
      </c>
      <c r="O162" s="203"/>
      <c r="P162" s="203"/>
      <c r="Q162" s="209">
        <f t="shared" ref="Q162:Q191" si="29">N162+O162-P162</f>
        <v>0</v>
      </c>
      <c r="R162" s="211"/>
      <c r="S162" s="212"/>
      <c r="T162" s="213">
        <f t="shared" si="26"/>
        <v>45413</v>
      </c>
      <c r="U162" s="214"/>
      <c r="V162" s="215"/>
      <c r="W162" s="216"/>
      <c r="X162" s="217"/>
      <c r="Y162" s="214"/>
      <c r="Z162" s="215"/>
      <c r="AA162" s="216"/>
      <c r="AB162" s="215"/>
      <c r="AC162" s="214"/>
      <c r="AD162" s="215"/>
      <c r="AE162" s="216"/>
      <c r="AF162" s="218"/>
      <c r="AG162" s="219"/>
      <c r="AH162" s="218"/>
      <c r="AI162" s="214"/>
      <c r="AJ162" s="218"/>
      <c r="AK162" s="216"/>
      <c r="AL162" s="215"/>
      <c r="AM162" s="214"/>
      <c r="AN162" s="215"/>
      <c r="AO162" s="216"/>
      <c r="AP162" s="218"/>
      <c r="AQ162" s="216"/>
      <c r="AR162" s="215"/>
      <c r="AS162" s="187">
        <f t="shared" ref="AS162:AS191" si="30">V162+X162+Z162+AB162+AD162+AF162+AJ162+AL162+AN162+AP162+AR162+AH162</f>
        <v>0</v>
      </c>
    </row>
    <row r="163" spans="1:45" x14ac:dyDescent="0.25">
      <c r="A163" s="230">
        <f t="shared" si="27"/>
        <v>45414</v>
      </c>
      <c r="B163" s="203"/>
      <c r="C163" s="203"/>
      <c r="D163" s="204"/>
      <c r="E163" s="204"/>
      <c r="F163" s="203"/>
      <c r="G163" s="205"/>
      <c r="H163" s="205"/>
      <c r="I163" s="206"/>
      <c r="J163" s="207"/>
      <c r="K163" s="207"/>
      <c r="L163" s="207"/>
      <c r="M163" s="208"/>
      <c r="N163" s="209">
        <f t="shared" si="28"/>
        <v>0</v>
      </c>
      <c r="O163" s="203"/>
      <c r="P163" s="203"/>
      <c r="Q163" s="209">
        <f t="shared" si="29"/>
        <v>0</v>
      </c>
      <c r="R163" s="211"/>
      <c r="S163" s="212"/>
      <c r="T163" s="213">
        <f t="shared" si="26"/>
        <v>45414</v>
      </c>
      <c r="U163" s="214"/>
      <c r="V163" s="215"/>
      <c r="W163" s="216"/>
      <c r="X163" s="217"/>
      <c r="Y163" s="214"/>
      <c r="Z163" s="215"/>
      <c r="AA163" s="216"/>
      <c r="AB163" s="215"/>
      <c r="AC163" s="214"/>
      <c r="AD163" s="215"/>
      <c r="AE163" s="216"/>
      <c r="AF163" s="215"/>
      <c r="AG163" s="219"/>
      <c r="AH163" s="218"/>
      <c r="AI163" s="214"/>
      <c r="AJ163" s="215"/>
      <c r="AK163" s="216"/>
      <c r="AL163" s="215"/>
      <c r="AM163" s="214"/>
      <c r="AN163" s="215"/>
      <c r="AO163" s="214"/>
      <c r="AP163" s="218"/>
      <c r="AQ163" s="216"/>
      <c r="AR163" s="215"/>
      <c r="AS163" s="187">
        <f t="shared" si="30"/>
        <v>0</v>
      </c>
    </row>
    <row r="164" spans="1:45" x14ac:dyDescent="0.25">
      <c r="A164" s="230">
        <f t="shared" si="27"/>
        <v>45415</v>
      </c>
      <c r="B164" s="203"/>
      <c r="C164" s="203"/>
      <c r="D164" s="204"/>
      <c r="E164" s="204"/>
      <c r="F164" s="203"/>
      <c r="G164" s="205"/>
      <c r="H164" s="205"/>
      <c r="I164" s="206"/>
      <c r="J164" s="207"/>
      <c r="K164" s="207"/>
      <c r="L164" s="207"/>
      <c r="M164" s="208"/>
      <c r="N164" s="209">
        <f t="shared" si="28"/>
        <v>0</v>
      </c>
      <c r="O164" s="203"/>
      <c r="P164" s="203"/>
      <c r="Q164" s="209">
        <f t="shared" si="29"/>
        <v>0</v>
      </c>
      <c r="R164" s="211"/>
      <c r="S164" s="212"/>
      <c r="T164" s="213">
        <f t="shared" si="26"/>
        <v>45415</v>
      </c>
      <c r="U164" s="214"/>
      <c r="V164" s="218"/>
      <c r="W164" s="216"/>
      <c r="X164" s="217"/>
      <c r="Y164" s="214"/>
      <c r="Z164" s="215"/>
      <c r="AA164" s="216"/>
      <c r="AB164" s="218"/>
      <c r="AC164" s="214"/>
      <c r="AD164" s="215"/>
      <c r="AE164" s="216"/>
      <c r="AF164" s="218"/>
      <c r="AG164" s="215"/>
      <c r="AH164" s="215"/>
      <c r="AI164" s="214"/>
      <c r="AJ164" s="215"/>
      <c r="AK164" s="216"/>
      <c r="AL164" s="215"/>
      <c r="AM164" s="214"/>
      <c r="AN164" s="215"/>
      <c r="AO164" s="216"/>
      <c r="AP164" s="215"/>
      <c r="AQ164" s="216"/>
      <c r="AR164" s="215"/>
      <c r="AS164" s="187">
        <f t="shared" si="30"/>
        <v>0</v>
      </c>
    </row>
    <row r="165" spans="1:45" x14ac:dyDescent="0.25">
      <c r="A165" s="230">
        <f t="shared" si="27"/>
        <v>45416</v>
      </c>
      <c r="B165" s="203"/>
      <c r="C165" s="203"/>
      <c r="D165" s="204"/>
      <c r="E165" s="204"/>
      <c r="F165" s="203"/>
      <c r="G165" s="205"/>
      <c r="H165" s="205"/>
      <c r="I165" s="206"/>
      <c r="J165" s="207"/>
      <c r="K165" s="207"/>
      <c r="L165" s="207"/>
      <c r="M165" s="208"/>
      <c r="N165" s="209">
        <f t="shared" si="28"/>
        <v>0</v>
      </c>
      <c r="O165" s="203"/>
      <c r="P165" s="203"/>
      <c r="Q165" s="209">
        <f t="shared" si="29"/>
        <v>0</v>
      </c>
      <c r="R165" s="211"/>
      <c r="S165" s="212"/>
      <c r="T165" s="213">
        <f t="shared" si="26"/>
        <v>45416</v>
      </c>
      <c r="U165" s="214"/>
      <c r="V165" s="218"/>
      <c r="W165" s="216"/>
      <c r="X165" s="217"/>
      <c r="Y165" s="214"/>
      <c r="Z165" s="215"/>
      <c r="AA165" s="214"/>
      <c r="AB165" s="218"/>
      <c r="AC165" s="214"/>
      <c r="AD165" s="215"/>
      <c r="AE165" s="216"/>
      <c r="AF165" s="215"/>
      <c r="AG165" s="215"/>
      <c r="AH165" s="218"/>
      <c r="AI165" s="220"/>
      <c r="AJ165" s="218"/>
      <c r="AK165" s="214"/>
      <c r="AL165" s="215"/>
      <c r="AM165" s="214"/>
      <c r="AN165" s="215"/>
      <c r="AO165" s="214"/>
      <c r="AP165" s="218"/>
      <c r="AQ165" s="216"/>
      <c r="AR165" s="215"/>
      <c r="AS165" s="187">
        <f t="shared" si="30"/>
        <v>0</v>
      </c>
    </row>
    <row r="166" spans="1:45" x14ac:dyDescent="0.25">
      <c r="A166" s="230">
        <f t="shared" si="27"/>
        <v>45417</v>
      </c>
      <c r="B166" s="203"/>
      <c r="C166" s="203"/>
      <c r="D166" s="204"/>
      <c r="E166" s="204"/>
      <c r="F166" s="203"/>
      <c r="G166" s="205"/>
      <c r="H166" s="205"/>
      <c r="I166" s="206"/>
      <c r="J166" s="207"/>
      <c r="K166" s="207"/>
      <c r="L166" s="207"/>
      <c r="M166" s="208"/>
      <c r="N166" s="209">
        <f t="shared" si="28"/>
        <v>0</v>
      </c>
      <c r="O166" s="203"/>
      <c r="P166" s="203"/>
      <c r="Q166" s="209">
        <f t="shared" si="29"/>
        <v>0</v>
      </c>
      <c r="R166" s="211"/>
      <c r="S166" s="212"/>
      <c r="T166" s="213">
        <f t="shared" si="26"/>
        <v>45417</v>
      </c>
      <c r="U166" s="214"/>
      <c r="V166" s="215"/>
      <c r="W166" s="214"/>
      <c r="X166" s="217"/>
      <c r="Y166" s="214"/>
      <c r="Z166" s="215"/>
      <c r="AA166" s="214"/>
      <c r="AB166" s="215"/>
      <c r="AC166" s="214"/>
      <c r="AD166" s="215"/>
      <c r="AE166" s="216"/>
      <c r="AF166" s="215"/>
      <c r="AG166" s="215"/>
      <c r="AH166" s="215"/>
      <c r="AI166" s="214"/>
      <c r="AJ166" s="215"/>
      <c r="AK166" s="214"/>
      <c r="AL166" s="218"/>
      <c r="AM166" s="214"/>
      <c r="AN166" s="218"/>
      <c r="AO166" s="214"/>
      <c r="AP166" s="218"/>
      <c r="AQ166" s="216"/>
      <c r="AR166" s="215"/>
      <c r="AS166" s="187">
        <f t="shared" si="30"/>
        <v>0</v>
      </c>
    </row>
    <row r="167" spans="1:45" x14ac:dyDescent="0.25">
      <c r="A167" s="230">
        <f t="shared" si="27"/>
        <v>45418</v>
      </c>
      <c r="B167" s="203"/>
      <c r="C167" s="203"/>
      <c r="D167" s="204"/>
      <c r="E167" s="204"/>
      <c r="F167" s="203"/>
      <c r="G167" s="205"/>
      <c r="H167" s="205"/>
      <c r="I167" s="206"/>
      <c r="J167" s="207"/>
      <c r="K167" s="207"/>
      <c r="L167" s="207"/>
      <c r="M167" s="208"/>
      <c r="N167" s="209">
        <f t="shared" si="28"/>
        <v>0</v>
      </c>
      <c r="O167" s="203"/>
      <c r="P167" s="203"/>
      <c r="Q167" s="209">
        <f t="shared" si="29"/>
        <v>0</v>
      </c>
      <c r="R167" s="211"/>
      <c r="S167" s="212"/>
      <c r="T167" s="213">
        <f t="shared" si="26"/>
        <v>45418</v>
      </c>
      <c r="U167" s="214"/>
      <c r="V167" s="215"/>
      <c r="W167" s="214"/>
      <c r="X167" s="217"/>
      <c r="Y167" s="214"/>
      <c r="Z167" s="215"/>
      <c r="AA167" s="214"/>
      <c r="AB167" s="215"/>
      <c r="AC167" s="214"/>
      <c r="AD167" s="215"/>
      <c r="AE167" s="216"/>
      <c r="AF167" s="218"/>
      <c r="AG167" s="215"/>
      <c r="AH167" s="215"/>
      <c r="AI167" s="214"/>
      <c r="AJ167" s="215"/>
      <c r="AK167" s="214"/>
      <c r="AL167" s="215"/>
      <c r="AM167" s="214"/>
      <c r="AN167" s="215"/>
      <c r="AO167" s="214"/>
      <c r="AP167" s="215"/>
      <c r="AQ167" s="216"/>
      <c r="AR167" s="215"/>
      <c r="AS167" s="187">
        <f t="shared" si="30"/>
        <v>0</v>
      </c>
    </row>
    <row r="168" spans="1:45" x14ac:dyDescent="0.25">
      <c r="A168" s="230">
        <f t="shared" si="27"/>
        <v>45419</v>
      </c>
      <c r="B168" s="203"/>
      <c r="C168" s="203"/>
      <c r="D168" s="204"/>
      <c r="E168" s="204"/>
      <c r="F168" s="203"/>
      <c r="G168" s="205"/>
      <c r="H168" s="205"/>
      <c r="I168" s="206"/>
      <c r="J168" s="207"/>
      <c r="K168" s="207"/>
      <c r="L168" s="207"/>
      <c r="M168" s="208"/>
      <c r="N168" s="209">
        <f t="shared" si="28"/>
        <v>0</v>
      </c>
      <c r="O168" s="203"/>
      <c r="P168" s="203"/>
      <c r="Q168" s="209">
        <f t="shared" si="29"/>
        <v>0</v>
      </c>
      <c r="R168" s="211"/>
      <c r="S168" s="212"/>
      <c r="T168" s="213">
        <f t="shared" si="26"/>
        <v>45419</v>
      </c>
      <c r="U168" s="214"/>
      <c r="V168" s="215"/>
      <c r="W168" s="214"/>
      <c r="X168" s="217"/>
      <c r="Y168" s="214"/>
      <c r="Z168" s="215"/>
      <c r="AA168" s="214"/>
      <c r="AB168" s="215"/>
      <c r="AC168" s="214"/>
      <c r="AD168" s="215"/>
      <c r="AE168" s="216"/>
      <c r="AF168" s="215"/>
      <c r="AG168" s="215"/>
      <c r="AH168" s="215"/>
      <c r="AI168" s="214"/>
      <c r="AJ168" s="215"/>
      <c r="AK168" s="214"/>
      <c r="AL168" s="215"/>
      <c r="AM168" s="214"/>
      <c r="AN168" s="215"/>
      <c r="AO168" s="214"/>
      <c r="AP168" s="215"/>
      <c r="AQ168" s="216"/>
      <c r="AR168" s="215"/>
      <c r="AS168" s="187">
        <f t="shared" si="30"/>
        <v>0</v>
      </c>
    </row>
    <row r="169" spans="1:45" x14ac:dyDescent="0.25">
      <c r="A169" s="251">
        <f t="shared" si="27"/>
        <v>45420</v>
      </c>
      <c r="B169" s="203"/>
      <c r="C169" s="203"/>
      <c r="D169" s="204"/>
      <c r="E169" s="204"/>
      <c r="F169" s="203"/>
      <c r="G169" s="205"/>
      <c r="H169" s="205"/>
      <c r="I169" s="206"/>
      <c r="J169" s="207"/>
      <c r="K169" s="207"/>
      <c r="L169" s="207"/>
      <c r="M169" s="208"/>
      <c r="N169" s="209">
        <f t="shared" si="28"/>
        <v>0</v>
      </c>
      <c r="O169" s="203"/>
      <c r="P169" s="203"/>
      <c r="Q169" s="209">
        <f t="shared" si="29"/>
        <v>0</v>
      </c>
      <c r="R169" s="211"/>
      <c r="S169" s="212"/>
      <c r="T169" s="213">
        <f t="shared" si="26"/>
        <v>45420</v>
      </c>
      <c r="U169" s="214"/>
      <c r="V169" s="215"/>
      <c r="W169" s="214"/>
      <c r="X169" s="217"/>
      <c r="Y169" s="214"/>
      <c r="Z169" s="215"/>
      <c r="AA169" s="214"/>
      <c r="AB169" s="215"/>
      <c r="AC169" s="214"/>
      <c r="AD169" s="215"/>
      <c r="AE169" s="216"/>
      <c r="AF169" s="218"/>
      <c r="AG169" s="215"/>
      <c r="AH169" s="218"/>
      <c r="AI169" s="214"/>
      <c r="AJ169" s="215"/>
      <c r="AK169" s="214"/>
      <c r="AL169" s="215"/>
      <c r="AM169" s="214"/>
      <c r="AN169" s="215"/>
      <c r="AO169" s="214"/>
      <c r="AP169" s="218"/>
      <c r="AQ169" s="216"/>
      <c r="AR169" s="215"/>
      <c r="AS169" s="187">
        <f t="shared" si="30"/>
        <v>0</v>
      </c>
    </row>
    <row r="170" spans="1:45" x14ac:dyDescent="0.25">
      <c r="A170" s="230">
        <f t="shared" si="27"/>
        <v>45421</v>
      </c>
      <c r="B170" s="203"/>
      <c r="C170" s="203"/>
      <c r="D170" s="204"/>
      <c r="E170" s="204"/>
      <c r="F170" s="203"/>
      <c r="G170" s="205"/>
      <c r="H170" s="205"/>
      <c r="I170" s="206"/>
      <c r="J170" s="207"/>
      <c r="K170" s="207"/>
      <c r="L170" s="207"/>
      <c r="M170" s="208"/>
      <c r="N170" s="209">
        <f t="shared" si="28"/>
        <v>0</v>
      </c>
      <c r="O170" s="203"/>
      <c r="P170" s="203"/>
      <c r="Q170" s="209">
        <f t="shared" si="29"/>
        <v>0</v>
      </c>
      <c r="R170" s="211"/>
      <c r="S170" s="212"/>
      <c r="T170" s="213">
        <f t="shared" si="26"/>
        <v>45421</v>
      </c>
      <c r="U170" s="214"/>
      <c r="V170" s="215"/>
      <c r="W170" s="214"/>
      <c r="X170" s="222"/>
      <c r="Y170" s="214"/>
      <c r="Z170" s="215"/>
      <c r="AA170" s="214"/>
      <c r="AB170" s="215"/>
      <c r="AC170" s="214"/>
      <c r="AD170" s="215"/>
      <c r="AE170" s="214"/>
      <c r="AF170" s="218"/>
      <c r="AG170" s="215"/>
      <c r="AH170" s="215"/>
      <c r="AI170" s="214"/>
      <c r="AJ170" s="218"/>
      <c r="AK170" s="214"/>
      <c r="AL170" s="218"/>
      <c r="AM170" s="214"/>
      <c r="AN170" s="215"/>
      <c r="AO170" s="214"/>
      <c r="AP170" s="215"/>
      <c r="AQ170" s="216"/>
      <c r="AR170" s="215"/>
      <c r="AS170" s="187">
        <f t="shared" si="30"/>
        <v>0</v>
      </c>
    </row>
    <row r="171" spans="1:45" x14ac:dyDescent="0.25">
      <c r="A171" s="230">
        <f t="shared" si="27"/>
        <v>45422</v>
      </c>
      <c r="B171" s="203"/>
      <c r="C171" s="203"/>
      <c r="D171" s="204"/>
      <c r="E171" s="204"/>
      <c r="F171" s="203"/>
      <c r="G171" s="205"/>
      <c r="H171" s="205"/>
      <c r="I171" s="206"/>
      <c r="J171" s="207"/>
      <c r="K171" s="207"/>
      <c r="L171" s="207"/>
      <c r="M171" s="208"/>
      <c r="N171" s="209">
        <f t="shared" si="28"/>
        <v>0</v>
      </c>
      <c r="O171" s="203"/>
      <c r="P171" s="203"/>
      <c r="Q171" s="209">
        <f t="shared" si="29"/>
        <v>0</v>
      </c>
      <c r="R171" s="211"/>
      <c r="S171" s="212"/>
      <c r="T171" s="213">
        <f t="shared" si="26"/>
        <v>45422</v>
      </c>
      <c r="U171" s="214"/>
      <c r="V171" s="218"/>
      <c r="W171" s="214"/>
      <c r="X171" s="222"/>
      <c r="Y171" s="214"/>
      <c r="Z171" s="218"/>
      <c r="AA171" s="214"/>
      <c r="AB171" s="218"/>
      <c r="AC171" s="214"/>
      <c r="AD171" s="215"/>
      <c r="AE171" s="214"/>
      <c r="AF171" s="218"/>
      <c r="AG171" s="215"/>
      <c r="AH171" s="218"/>
      <c r="AI171" s="214"/>
      <c r="AJ171" s="215"/>
      <c r="AK171" s="214"/>
      <c r="AL171" s="218"/>
      <c r="AM171" s="214"/>
      <c r="AN171" s="215"/>
      <c r="AO171" s="214"/>
      <c r="AP171" s="218"/>
      <c r="AQ171" s="216"/>
      <c r="AR171" s="215"/>
      <c r="AS171" s="187">
        <f t="shared" si="30"/>
        <v>0</v>
      </c>
    </row>
    <row r="172" spans="1:45" x14ac:dyDescent="0.25">
      <c r="A172" s="230">
        <f t="shared" si="27"/>
        <v>45423</v>
      </c>
      <c r="B172" s="203"/>
      <c r="C172" s="203"/>
      <c r="D172" s="204"/>
      <c r="E172" s="204"/>
      <c r="F172" s="203"/>
      <c r="G172" s="205"/>
      <c r="H172" s="205"/>
      <c r="I172" s="206"/>
      <c r="J172" s="207"/>
      <c r="K172" s="207"/>
      <c r="L172" s="207"/>
      <c r="M172" s="208"/>
      <c r="N172" s="209">
        <f t="shared" si="28"/>
        <v>0</v>
      </c>
      <c r="O172" s="203"/>
      <c r="P172" s="203"/>
      <c r="Q172" s="209">
        <f t="shared" si="29"/>
        <v>0</v>
      </c>
      <c r="R172" s="211"/>
      <c r="S172" s="212"/>
      <c r="T172" s="213">
        <f t="shared" si="26"/>
        <v>45423</v>
      </c>
      <c r="U172" s="214"/>
      <c r="V172" s="218"/>
      <c r="W172" s="214"/>
      <c r="X172" s="217"/>
      <c r="Y172" s="214"/>
      <c r="Z172" s="215"/>
      <c r="AA172" s="214"/>
      <c r="AB172" s="218"/>
      <c r="AC172" s="214"/>
      <c r="AD172" s="215"/>
      <c r="AE172" s="214"/>
      <c r="AF172" s="215"/>
      <c r="AG172" s="215"/>
      <c r="AH172" s="215"/>
      <c r="AI172" s="214"/>
      <c r="AJ172" s="215"/>
      <c r="AK172" s="214"/>
      <c r="AL172" s="215"/>
      <c r="AM172" s="214"/>
      <c r="AN172" s="215"/>
      <c r="AO172" s="214"/>
      <c r="AP172" s="218"/>
      <c r="AQ172" s="216"/>
      <c r="AR172" s="215"/>
      <c r="AS172" s="187">
        <f t="shared" si="30"/>
        <v>0</v>
      </c>
    </row>
    <row r="173" spans="1:45" x14ac:dyDescent="0.25">
      <c r="A173" s="230">
        <f t="shared" si="27"/>
        <v>45424</v>
      </c>
      <c r="B173" s="203"/>
      <c r="C173" s="203"/>
      <c r="D173" s="204"/>
      <c r="E173" s="204"/>
      <c r="F173" s="203"/>
      <c r="G173" s="205"/>
      <c r="H173" s="205"/>
      <c r="I173" s="206"/>
      <c r="J173" s="207"/>
      <c r="K173" s="207"/>
      <c r="L173" s="207"/>
      <c r="M173" s="208"/>
      <c r="N173" s="209">
        <f t="shared" si="28"/>
        <v>0</v>
      </c>
      <c r="O173" s="203"/>
      <c r="P173" s="203"/>
      <c r="Q173" s="209">
        <f t="shared" si="29"/>
        <v>0</v>
      </c>
      <c r="R173" s="211"/>
      <c r="S173" s="211"/>
      <c r="T173" s="213">
        <f t="shared" si="26"/>
        <v>45424</v>
      </c>
      <c r="U173" s="214"/>
      <c r="V173" s="215"/>
      <c r="W173" s="214"/>
      <c r="X173" s="217"/>
      <c r="Y173" s="214"/>
      <c r="Z173" s="215"/>
      <c r="AA173" s="214"/>
      <c r="AB173" s="215"/>
      <c r="AC173" s="214"/>
      <c r="AD173" s="218"/>
      <c r="AE173" s="214"/>
      <c r="AF173" s="218"/>
      <c r="AG173" s="215"/>
      <c r="AH173" s="215"/>
      <c r="AI173" s="214"/>
      <c r="AJ173" s="215"/>
      <c r="AK173" s="214"/>
      <c r="AL173" s="215"/>
      <c r="AM173" s="214"/>
      <c r="AN173" s="215"/>
      <c r="AO173" s="214"/>
      <c r="AP173" s="218"/>
      <c r="AQ173" s="216"/>
      <c r="AR173" s="215"/>
      <c r="AS173" s="187">
        <f t="shared" si="30"/>
        <v>0</v>
      </c>
    </row>
    <row r="174" spans="1:45" x14ac:dyDescent="0.25">
      <c r="A174" s="230">
        <f t="shared" si="27"/>
        <v>45425</v>
      </c>
      <c r="B174" s="203"/>
      <c r="C174" s="203"/>
      <c r="D174" s="204"/>
      <c r="E174" s="204"/>
      <c r="F174" s="203"/>
      <c r="G174" s="205"/>
      <c r="H174" s="205"/>
      <c r="I174" s="206"/>
      <c r="J174" s="207"/>
      <c r="K174" s="207"/>
      <c r="L174" s="207"/>
      <c r="M174" s="208"/>
      <c r="N174" s="209">
        <f t="shared" si="28"/>
        <v>0</v>
      </c>
      <c r="O174" s="203"/>
      <c r="P174" s="203"/>
      <c r="Q174" s="209">
        <f t="shared" si="29"/>
        <v>0</v>
      </c>
      <c r="R174" s="211"/>
      <c r="S174" s="212"/>
      <c r="T174" s="213">
        <f t="shared" si="26"/>
        <v>45425</v>
      </c>
      <c r="U174" s="214"/>
      <c r="V174" s="215"/>
      <c r="W174" s="214"/>
      <c r="X174" s="217"/>
      <c r="Y174" s="214"/>
      <c r="Z174" s="215"/>
      <c r="AA174" s="214"/>
      <c r="AB174" s="215"/>
      <c r="AC174" s="214"/>
      <c r="AD174" s="215"/>
      <c r="AE174" s="214"/>
      <c r="AF174" s="218"/>
      <c r="AG174" s="215"/>
      <c r="AH174" s="215"/>
      <c r="AI174" s="214"/>
      <c r="AJ174" s="215"/>
      <c r="AK174" s="214"/>
      <c r="AL174" s="215"/>
      <c r="AM174" s="214"/>
      <c r="AN174" s="218"/>
      <c r="AO174" s="214"/>
      <c r="AP174" s="215"/>
      <c r="AQ174" s="216"/>
      <c r="AR174" s="215"/>
      <c r="AS174" s="187">
        <f t="shared" si="30"/>
        <v>0</v>
      </c>
    </row>
    <row r="175" spans="1:45" x14ac:dyDescent="0.25">
      <c r="A175" s="230">
        <f t="shared" si="27"/>
        <v>45426</v>
      </c>
      <c r="B175" s="203"/>
      <c r="C175" s="203"/>
      <c r="D175" s="204"/>
      <c r="E175" s="204"/>
      <c r="F175" s="203"/>
      <c r="G175" s="205"/>
      <c r="H175" s="205"/>
      <c r="I175" s="206"/>
      <c r="J175" s="207"/>
      <c r="K175" s="207"/>
      <c r="L175" s="207"/>
      <c r="M175" s="208"/>
      <c r="N175" s="209">
        <f t="shared" si="28"/>
        <v>0</v>
      </c>
      <c r="O175" s="203"/>
      <c r="P175" s="203"/>
      <c r="Q175" s="209">
        <f t="shared" si="29"/>
        <v>0</v>
      </c>
      <c r="R175" s="211"/>
      <c r="S175" s="212"/>
      <c r="T175" s="213">
        <f t="shared" si="26"/>
        <v>45426</v>
      </c>
      <c r="U175" s="214"/>
      <c r="V175" s="215"/>
      <c r="W175" s="214"/>
      <c r="X175" s="217"/>
      <c r="Y175" s="214"/>
      <c r="Z175" s="215"/>
      <c r="AA175" s="214"/>
      <c r="AB175" s="215"/>
      <c r="AC175" s="214"/>
      <c r="AD175" s="218"/>
      <c r="AE175" s="214"/>
      <c r="AF175" s="215"/>
      <c r="AG175" s="215"/>
      <c r="AH175" s="215"/>
      <c r="AI175" s="214"/>
      <c r="AJ175" s="215"/>
      <c r="AK175" s="214"/>
      <c r="AL175" s="215"/>
      <c r="AM175" s="214"/>
      <c r="AN175" s="215"/>
      <c r="AO175" s="214"/>
      <c r="AP175" s="218"/>
      <c r="AQ175" s="216"/>
      <c r="AR175" s="215"/>
      <c r="AS175" s="187">
        <f t="shared" si="30"/>
        <v>0</v>
      </c>
    </row>
    <row r="176" spans="1:45" x14ac:dyDescent="0.25">
      <c r="A176" s="230">
        <f t="shared" si="27"/>
        <v>45427</v>
      </c>
      <c r="B176" s="203"/>
      <c r="C176" s="203"/>
      <c r="D176" s="204"/>
      <c r="E176" s="204"/>
      <c r="F176" s="203"/>
      <c r="G176" s="205"/>
      <c r="H176" s="205"/>
      <c r="I176" s="206"/>
      <c r="J176" s="207"/>
      <c r="K176" s="207"/>
      <c r="L176" s="207"/>
      <c r="M176" s="208"/>
      <c r="N176" s="209">
        <f t="shared" si="28"/>
        <v>0</v>
      </c>
      <c r="O176" s="203"/>
      <c r="P176" s="203"/>
      <c r="Q176" s="209">
        <f t="shared" si="29"/>
        <v>0</v>
      </c>
      <c r="R176" s="211"/>
      <c r="S176" s="212"/>
      <c r="T176" s="213">
        <f t="shared" si="26"/>
        <v>45427</v>
      </c>
      <c r="U176" s="214"/>
      <c r="V176" s="215"/>
      <c r="W176" s="214"/>
      <c r="X176" s="217"/>
      <c r="Y176" s="214"/>
      <c r="Z176" s="215"/>
      <c r="AA176" s="214"/>
      <c r="AB176" s="215"/>
      <c r="AC176" s="214"/>
      <c r="AD176" s="215"/>
      <c r="AE176" s="214"/>
      <c r="AF176" s="218"/>
      <c r="AG176" s="215"/>
      <c r="AH176" s="215"/>
      <c r="AI176" s="214"/>
      <c r="AJ176" s="215"/>
      <c r="AK176" s="214"/>
      <c r="AL176" s="215"/>
      <c r="AM176" s="214"/>
      <c r="AN176" s="215"/>
      <c r="AO176" s="214"/>
      <c r="AP176" s="215"/>
      <c r="AQ176" s="216"/>
      <c r="AR176" s="215"/>
      <c r="AS176" s="187">
        <f t="shared" si="30"/>
        <v>0</v>
      </c>
    </row>
    <row r="177" spans="1:45" x14ac:dyDescent="0.25">
      <c r="A177" s="230">
        <f t="shared" si="27"/>
        <v>45428</v>
      </c>
      <c r="B177" s="203"/>
      <c r="C177" s="203"/>
      <c r="D177" s="204"/>
      <c r="E177" s="204"/>
      <c r="F177" s="203"/>
      <c r="G177" s="205"/>
      <c r="H177" s="205"/>
      <c r="I177" s="206"/>
      <c r="J177" s="207"/>
      <c r="K177" s="207"/>
      <c r="L177" s="207"/>
      <c r="M177" s="208"/>
      <c r="N177" s="209">
        <f t="shared" si="28"/>
        <v>0</v>
      </c>
      <c r="O177" s="203"/>
      <c r="P177" s="203"/>
      <c r="Q177" s="209">
        <f t="shared" si="29"/>
        <v>0</v>
      </c>
      <c r="R177" s="211"/>
      <c r="S177" s="212"/>
      <c r="T177" s="213">
        <f t="shared" si="26"/>
        <v>45428</v>
      </c>
      <c r="U177" s="214"/>
      <c r="V177" s="215"/>
      <c r="W177" s="214"/>
      <c r="X177" s="217"/>
      <c r="Y177" s="214"/>
      <c r="Z177" s="215"/>
      <c r="AA177" s="214"/>
      <c r="AB177" s="215"/>
      <c r="AC177" s="214"/>
      <c r="AD177" s="215"/>
      <c r="AE177" s="214"/>
      <c r="AF177" s="215"/>
      <c r="AG177" s="215"/>
      <c r="AH177" s="218"/>
      <c r="AI177" s="214"/>
      <c r="AJ177" s="215"/>
      <c r="AK177" s="214"/>
      <c r="AL177" s="215"/>
      <c r="AM177" s="214"/>
      <c r="AN177" s="215"/>
      <c r="AO177" s="214"/>
      <c r="AP177" s="218"/>
      <c r="AQ177" s="216"/>
      <c r="AR177" s="215"/>
      <c r="AS177" s="187">
        <f t="shared" si="30"/>
        <v>0</v>
      </c>
    </row>
    <row r="178" spans="1:45" x14ac:dyDescent="0.25">
      <c r="A178" s="230">
        <f t="shared" si="27"/>
        <v>45429</v>
      </c>
      <c r="B178" s="203"/>
      <c r="C178" s="203"/>
      <c r="D178" s="204"/>
      <c r="E178" s="204"/>
      <c r="F178" s="203"/>
      <c r="G178" s="205"/>
      <c r="H178" s="205"/>
      <c r="I178" s="206"/>
      <c r="J178" s="207"/>
      <c r="K178" s="207"/>
      <c r="L178" s="207"/>
      <c r="M178" s="208"/>
      <c r="N178" s="209">
        <f t="shared" si="28"/>
        <v>0</v>
      </c>
      <c r="O178" s="203"/>
      <c r="P178" s="203"/>
      <c r="Q178" s="209">
        <f t="shared" si="29"/>
        <v>0</v>
      </c>
      <c r="R178" s="211"/>
      <c r="S178" s="212"/>
      <c r="T178" s="213">
        <f t="shared" si="26"/>
        <v>45429</v>
      </c>
      <c r="U178" s="214"/>
      <c r="V178" s="218"/>
      <c r="W178" s="214"/>
      <c r="X178" s="217"/>
      <c r="Y178" s="214"/>
      <c r="Z178" s="218"/>
      <c r="AA178" s="214"/>
      <c r="AB178" s="218"/>
      <c r="AC178" s="214"/>
      <c r="AD178" s="215"/>
      <c r="AE178" s="214"/>
      <c r="AF178" s="215"/>
      <c r="AG178" s="215"/>
      <c r="AH178" s="218"/>
      <c r="AI178" s="214"/>
      <c r="AJ178" s="218"/>
      <c r="AK178" s="214"/>
      <c r="AL178" s="215"/>
      <c r="AM178" s="214"/>
      <c r="AN178" s="215"/>
      <c r="AO178" s="214"/>
      <c r="AP178" s="215"/>
      <c r="AQ178" s="216"/>
      <c r="AR178" s="215"/>
      <c r="AS178" s="187">
        <f t="shared" si="30"/>
        <v>0</v>
      </c>
    </row>
    <row r="179" spans="1:45" x14ac:dyDescent="0.25">
      <c r="A179" s="230">
        <f t="shared" si="27"/>
        <v>45430</v>
      </c>
      <c r="B179" s="203"/>
      <c r="C179" s="203"/>
      <c r="D179" s="204"/>
      <c r="E179" s="204"/>
      <c r="F179" s="203"/>
      <c r="G179" s="205"/>
      <c r="H179" s="205"/>
      <c r="I179" s="206"/>
      <c r="J179" s="207"/>
      <c r="K179" s="207"/>
      <c r="L179" s="207"/>
      <c r="M179" s="208"/>
      <c r="N179" s="209">
        <f t="shared" si="28"/>
        <v>0</v>
      </c>
      <c r="O179" s="203"/>
      <c r="P179" s="203"/>
      <c r="Q179" s="209">
        <f t="shared" si="29"/>
        <v>0</v>
      </c>
      <c r="R179" s="211"/>
      <c r="S179" s="212"/>
      <c r="T179" s="213">
        <f t="shared" si="26"/>
        <v>45430</v>
      </c>
      <c r="U179" s="214"/>
      <c r="V179" s="218"/>
      <c r="W179" s="214"/>
      <c r="X179" s="217"/>
      <c r="Y179" s="214"/>
      <c r="Z179" s="215"/>
      <c r="AA179" s="214"/>
      <c r="AB179" s="218"/>
      <c r="AC179" s="214"/>
      <c r="AD179" s="215"/>
      <c r="AE179" s="214"/>
      <c r="AF179" s="215"/>
      <c r="AG179" s="215"/>
      <c r="AH179" s="218"/>
      <c r="AI179" s="214"/>
      <c r="AJ179" s="215"/>
      <c r="AK179" s="214"/>
      <c r="AL179" s="215"/>
      <c r="AM179" s="214"/>
      <c r="AN179" s="215"/>
      <c r="AO179" s="214"/>
      <c r="AP179" s="215"/>
      <c r="AQ179" s="216"/>
      <c r="AR179" s="215"/>
      <c r="AS179" s="187">
        <f t="shared" si="30"/>
        <v>0</v>
      </c>
    </row>
    <row r="180" spans="1:45" x14ac:dyDescent="0.25">
      <c r="A180" s="230">
        <f t="shared" si="27"/>
        <v>45431</v>
      </c>
      <c r="B180" s="203"/>
      <c r="C180" s="203"/>
      <c r="D180" s="204"/>
      <c r="E180" s="204"/>
      <c r="F180" s="203"/>
      <c r="G180" s="205"/>
      <c r="H180" s="205"/>
      <c r="I180" s="206"/>
      <c r="J180" s="207"/>
      <c r="K180" s="207"/>
      <c r="L180" s="207"/>
      <c r="M180" s="208"/>
      <c r="N180" s="209">
        <f t="shared" si="28"/>
        <v>0</v>
      </c>
      <c r="O180" s="203"/>
      <c r="P180" s="203"/>
      <c r="Q180" s="209">
        <f t="shared" si="29"/>
        <v>0</v>
      </c>
      <c r="R180" s="212"/>
      <c r="S180" s="212"/>
      <c r="T180" s="213">
        <f t="shared" si="26"/>
        <v>45431</v>
      </c>
      <c r="U180" s="214"/>
      <c r="V180" s="215"/>
      <c r="W180" s="216"/>
      <c r="X180" s="222"/>
      <c r="Y180" s="214"/>
      <c r="Z180" s="215"/>
      <c r="AA180" s="216"/>
      <c r="AB180" s="215"/>
      <c r="AC180" s="214"/>
      <c r="AD180" s="215"/>
      <c r="AE180" s="216"/>
      <c r="AF180" s="215"/>
      <c r="AG180" s="215"/>
      <c r="AH180" s="218"/>
      <c r="AI180" s="214"/>
      <c r="AJ180" s="215"/>
      <c r="AK180" s="216"/>
      <c r="AL180" s="215"/>
      <c r="AM180" s="214"/>
      <c r="AN180" s="215"/>
      <c r="AO180" s="216"/>
      <c r="AP180" s="218"/>
      <c r="AQ180" s="216"/>
      <c r="AR180" s="215"/>
      <c r="AS180" s="187">
        <f t="shared" si="30"/>
        <v>0</v>
      </c>
    </row>
    <row r="181" spans="1:45" x14ac:dyDescent="0.25">
      <c r="A181" s="230">
        <f t="shared" si="27"/>
        <v>45432</v>
      </c>
      <c r="B181" s="203"/>
      <c r="C181" s="203"/>
      <c r="D181" s="204"/>
      <c r="E181" s="204"/>
      <c r="F181" s="203"/>
      <c r="G181" s="205"/>
      <c r="H181" s="205"/>
      <c r="I181" s="206"/>
      <c r="J181" s="207"/>
      <c r="K181" s="207"/>
      <c r="L181" s="207"/>
      <c r="M181" s="208"/>
      <c r="N181" s="209">
        <f t="shared" si="28"/>
        <v>0</v>
      </c>
      <c r="O181" s="203"/>
      <c r="P181" s="203"/>
      <c r="Q181" s="209">
        <f t="shared" si="29"/>
        <v>0</v>
      </c>
      <c r="R181" s="211"/>
      <c r="S181" s="211"/>
      <c r="T181" s="213">
        <f t="shared" si="26"/>
        <v>45432</v>
      </c>
      <c r="U181" s="214"/>
      <c r="V181" s="215"/>
      <c r="W181" s="214"/>
      <c r="X181" s="222"/>
      <c r="Y181" s="214"/>
      <c r="Z181" s="215"/>
      <c r="AA181" s="214"/>
      <c r="AB181" s="215"/>
      <c r="AC181" s="214"/>
      <c r="AD181" s="215"/>
      <c r="AE181" s="214"/>
      <c r="AF181" s="215"/>
      <c r="AG181" s="215"/>
      <c r="AH181" s="218"/>
      <c r="AI181" s="214"/>
      <c r="AJ181" s="215"/>
      <c r="AK181" s="214"/>
      <c r="AL181" s="215"/>
      <c r="AM181" s="214"/>
      <c r="AN181" s="218"/>
      <c r="AO181" s="214"/>
      <c r="AP181" s="215"/>
      <c r="AQ181" s="216"/>
      <c r="AR181" s="215"/>
      <c r="AS181" s="187">
        <f t="shared" si="30"/>
        <v>0</v>
      </c>
    </row>
    <row r="182" spans="1:45" x14ac:dyDescent="0.25">
      <c r="A182" s="230">
        <f t="shared" si="27"/>
        <v>45433</v>
      </c>
      <c r="B182" s="203"/>
      <c r="C182" s="203"/>
      <c r="D182" s="204"/>
      <c r="E182" s="204"/>
      <c r="F182" s="203"/>
      <c r="G182" s="205"/>
      <c r="H182" s="205"/>
      <c r="I182" s="205"/>
      <c r="J182" s="207"/>
      <c r="K182" s="207"/>
      <c r="L182" s="207"/>
      <c r="M182" s="208"/>
      <c r="N182" s="209">
        <f t="shared" si="28"/>
        <v>0</v>
      </c>
      <c r="O182" s="203"/>
      <c r="P182" s="203"/>
      <c r="Q182" s="209">
        <f t="shared" si="29"/>
        <v>0</v>
      </c>
      <c r="R182" s="211"/>
      <c r="S182" s="212"/>
      <c r="T182" s="213">
        <f t="shared" si="26"/>
        <v>45433</v>
      </c>
      <c r="U182" s="214"/>
      <c r="V182" s="215"/>
      <c r="W182" s="214"/>
      <c r="X182" s="217"/>
      <c r="Y182" s="214"/>
      <c r="Z182" s="215"/>
      <c r="AA182" s="214"/>
      <c r="AB182" s="215"/>
      <c r="AC182" s="214"/>
      <c r="AD182" s="215"/>
      <c r="AE182" s="214"/>
      <c r="AF182" s="215"/>
      <c r="AG182" s="215"/>
      <c r="AH182" s="215"/>
      <c r="AI182" s="214"/>
      <c r="AJ182" s="215"/>
      <c r="AK182" s="214"/>
      <c r="AL182" s="215"/>
      <c r="AM182" s="214"/>
      <c r="AN182" s="215"/>
      <c r="AO182" s="214"/>
      <c r="AP182" s="215"/>
      <c r="AQ182" s="216"/>
      <c r="AR182" s="215"/>
      <c r="AS182" s="187">
        <f t="shared" si="30"/>
        <v>0</v>
      </c>
    </row>
    <row r="183" spans="1:45" x14ac:dyDescent="0.25">
      <c r="A183" s="230">
        <f t="shared" si="27"/>
        <v>45434</v>
      </c>
      <c r="B183" s="203"/>
      <c r="C183" s="203"/>
      <c r="D183" s="204"/>
      <c r="E183" s="204"/>
      <c r="F183" s="203"/>
      <c r="G183" s="205"/>
      <c r="H183" s="205"/>
      <c r="I183" s="206"/>
      <c r="J183" s="207"/>
      <c r="K183" s="207"/>
      <c r="L183" s="207"/>
      <c r="M183" s="208"/>
      <c r="N183" s="209">
        <f t="shared" si="28"/>
        <v>0</v>
      </c>
      <c r="O183" s="203"/>
      <c r="P183" s="203"/>
      <c r="Q183" s="209">
        <f t="shared" si="29"/>
        <v>0</v>
      </c>
      <c r="R183" s="211"/>
      <c r="S183" s="212"/>
      <c r="T183" s="213">
        <f t="shared" si="26"/>
        <v>45434</v>
      </c>
      <c r="U183" s="214"/>
      <c r="V183" s="215"/>
      <c r="W183" s="214"/>
      <c r="X183" s="217"/>
      <c r="Y183" s="214"/>
      <c r="Z183" s="215"/>
      <c r="AA183" s="214"/>
      <c r="AB183" s="215"/>
      <c r="AC183" s="214"/>
      <c r="AD183" s="215"/>
      <c r="AE183" s="214"/>
      <c r="AF183" s="215"/>
      <c r="AG183" s="215"/>
      <c r="AH183" s="215"/>
      <c r="AI183" s="214"/>
      <c r="AJ183" s="215"/>
      <c r="AK183" s="214"/>
      <c r="AL183" s="215"/>
      <c r="AM183" s="214"/>
      <c r="AN183" s="215"/>
      <c r="AO183" s="214"/>
      <c r="AP183" s="215"/>
      <c r="AQ183" s="216"/>
      <c r="AR183" s="218"/>
      <c r="AS183" s="187">
        <f t="shared" si="30"/>
        <v>0</v>
      </c>
    </row>
    <row r="184" spans="1:45" x14ac:dyDescent="0.25">
      <c r="A184" s="230">
        <f t="shared" si="27"/>
        <v>45435</v>
      </c>
      <c r="B184" s="203"/>
      <c r="C184" s="203"/>
      <c r="D184" s="204"/>
      <c r="E184" s="204"/>
      <c r="F184" s="203"/>
      <c r="G184" s="205"/>
      <c r="H184" s="205"/>
      <c r="I184" s="206"/>
      <c r="J184" s="207"/>
      <c r="K184" s="207"/>
      <c r="L184" s="207"/>
      <c r="M184" s="208"/>
      <c r="N184" s="209">
        <f t="shared" si="28"/>
        <v>0</v>
      </c>
      <c r="O184" s="203"/>
      <c r="P184" s="203"/>
      <c r="Q184" s="209">
        <f t="shared" si="29"/>
        <v>0</v>
      </c>
      <c r="R184" s="211"/>
      <c r="S184" s="212"/>
      <c r="T184" s="213">
        <f t="shared" si="26"/>
        <v>45435</v>
      </c>
      <c r="U184" s="214"/>
      <c r="V184" s="215"/>
      <c r="W184" s="214"/>
      <c r="X184" s="217"/>
      <c r="Y184" s="214"/>
      <c r="Z184" s="215"/>
      <c r="AA184" s="214"/>
      <c r="AB184" s="215"/>
      <c r="AC184" s="214"/>
      <c r="AD184" s="215"/>
      <c r="AE184" s="214"/>
      <c r="AF184" s="215"/>
      <c r="AG184" s="215"/>
      <c r="AH184" s="215"/>
      <c r="AI184" s="214"/>
      <c r="AJ184" s="215"/>
      <c r="AK184" s="214"/>
      <c r="AL184" s="215"/>
      <c r="AM184" s="214"/>
      <c r="AN184" s="218"/>
      <c r="AO184" s="214"/>
      <c r="AP184" s="215"/>
      <c r="AQ184" s="216"/>
      <c r="AR184" s="215"/>
      <c r="AS184" s="187">
        <f t="shared" si="30"/>
        <v>0</v>
      </c>
    </row>
    <row r="185" spans="1:45" x14ac:dyDescent="0.25">
      <c r="A185" s="230">
        <f t="shared" si="27"/>
        <v>45436</v>
      </c>
      <c r="B185" s="203"/>
      <c r="C185" s="203"/>
      <c r="D185" s="204"/>
      <c r="E185" s="204"/>
      <c r="F185" s="203"/>
      <c r="G185" s="205"/>
      <c r="H185" s="205"/>
      <c r="I185" s="206"/>
      <c r="J185" s="207"/>
      <c r="K185" s="207"/>
      <c r="L185" s="207"/>
      <c r="M185" s="208"/>
      <c r="N185" s="209">
        <f t="shared" si="28"/>
        <v>0</v>
      </c>
      <c r="O185" s="203"/>
      <c r="P185" s="203"/>
      <c r="Q185" s="209">
        <f t="shared" si="29"/>
        <v>0</v>
      </c>
      <c r="R185" s="211"/>
      <c r="S185" s="212"/>
      <c r="T185" s="213">
        <f t="shared" si="26"/>
        <v>45436</v>
      </c>
      <c r="U185" s="214"/>
      <c r="V185" s="218"/>
      <c r="W185" s="214"/>
      <c r="X185" s="217"/>
      <c r="Y185" s="214"/>
      <c r="Z185" s="218"/>
      <c r="AA185" s="214"/>
      <c r="AB185" s="218"/>
      <c r="AC185" s="214"/>
      <c r="AD185" s="215"/>
      <c r="AE185" s="214"/>
      <c r="AF185" s="215"/>
      <c r="AG185" s="215"/>
      <c r="AH185" s="215"/>
      <c r="AI185" s="214"/>
      <c r="AJ185" s="215"/>
      <c r="AK185" s="214"/>
      <c r="AL185" s="215"/>
      <c r="AM185" s="214"/>
      <c r="AN185" s="215"/>
      <c r="AO185" s="214"/>
      <c r="AP185" s="218"/>
      <c r="AQ185" s="216"/>
      <c r="AR185" s="215"/>
      <c r="AS185" s="187">
        <f t="shared" si="30"/>
        <v>0</v>
      </c>
    </row>
    <row r="186" spans="1:45" x14ac:dyDescent="0.25">
      <c r="A186" s="230">
        <f t="shared" si="27"/>
        <v>45437</v>
      </c>
      <c r="B186" s="203"/>
      <c r="C186" s="203"/>
      <c r="D186" s="204"/>
      <c r="E186" s="204"/>
      <c r="F186" s="203"/>
      <c r="G186" s="205"/>
      <c r="H186" s="205"/>
      <c r="I186" s="206"/>
      <c r="J186" s="207"/>
      <c r="K186" s="207"/>
      <c r="L186" s="207"/>
      <c r="M186" s="208"/>
      <c r="N186" s="209">
        <f t="shared" si="28"/>
        <v>0</v>
      </c>
      <c r="O186" s="203"/>
      <c r="P186" s="203"/>
      <c r="Q186" s="209">
        <f t="shared" si="29"/>
        <v>0</v>
      </c>
      <c r="R186" s="211"/>
      <c r="S186" s="212"/>
      <c r="T186" s="213">
        <f t="shared" si="26"/>
        <v>45437</v>
      </c>
      <c r="U186" s="214"/>
      <c r="V186" s="218"/>
      <c r="W186" s="214"/>
      <c r="X186" s="217"/>
      <c r="Y186" s="214"/>
      <c r="Z186" s="215"/>
      <c r="AA186" s="214"/>
      <c r="AB186" s="218"/>
      <c r="AC186" s="214"/>
      <c r="AD186" s="215"/>
      <c r="AE186" s="214"/>
      <c r="AF186" s="215"/>
      <c r="AG186" s="215"/>
      <c r="AH186" s="215"/>
      <c r="AI186" s="214"/>
      <c r="AJ186" s="215"/>
      <c r="AK186" s="214"/>
      <c r="AL186" s="215"/>
      <c r="AM186" s="214"/>
      <c r="AN186" s="215"/>
      <c r="AO186" s="214"/>
      <c r="AP186" s="215"/>
      <c r="AQ186" s="216"/>
      <c r="AR186" s="215"/>
      <c r="AS186" s="187">
        <f t="shared" si="30"/>
        <v>0</v>
      </c>
    </row>
    <row r="187" spans="1:45" x14ac:dyDescent="0.25">
      <c r="A187" s="230">
        <f t="shared" si="27"/>
        <v>45438</v>
      </c>
      <c r="B187" s="203"/>
      <c r="C187" s="203"/>
      <c r="D187" s="204"/>
      <c r="E187" s="204"/>
      <c r="F187" s="203"/>
      <c r="G187" s="205"/>
      <c r="H187" s="205"/>
      <c r="I187" s="206"/>
      <c r="J187" s="207"/>
      <c r="K187" s="207"/>
      <c r="L187" s="207"/>
      <c r="M187" s="208"/>
      <c r="N187" s="209">
        <f t="shared" si="28"/>
        <v>0</v>
      </c>
      <c r="O187" s="203"/>
      <c r="P187" s="203"/>
      <c r="Q187" s="209">
        <f t="shared" si="29"/>
        <v>0</v>
      </c>
      <c r="R187" s="212"/>
      <c r="S187" s="212"/>
      <c r="T187" s="213">
        <f t="shared" si="26"/>
        <v>45438</v>
      </c>
      <c r="U187" s="214"/>
      <c r="V187" s="215"/>
      <c r="W187" s="214"/>
      <c r="X187" s="217"/>
      <c r="Y187" s="214"/>
      <c r="Z187" s="215"/>
      <c r="AA187" s="214"/>
      <c r="AB187" s="215"/>
      <c r="AC187" s="214"/>
      <c r="AD187" s="218"/>
      <c r="AE187" s="216"/>
      <c r="AF187" s="215"/>
      <c r="AG187" s="215"/>
      <c r="AH187" s="218"/>
      <c r="AI187" s="214"/>
      <c r="AJ187" s="215"/>
      <c r="AK187" s="214"/>
      <c r="AL187" s="215"/>
      <c r="AM187" s="214"/>
      <c r="AN187" s="218"/>
      <c r="AO187" s="214"/>
      <c r="AP187" s="215"/>
      <c r="AQ187" s="216"/>
      <c r="AR187" s="215"/>
      <c r="AS187" s="187">
        <f t="shared" si="30"/>
        <v>0</v>
      </c>
    </row>
    <row r="188" spans="1:45" x14ac:dyDescent="0.25">
      <c r="A188" s="230">
        <f t="shared" si="27"/>
        <v>45439</v>
      </c>
      <c r="B188" s="203"/>
      <c r="C188" s="203"/>
      <c r="D188" s="204"/>
      <c r="E188" s="204"/>
      <c r="F188" s="203"/>
      <c r="G188" s="205"/>
      <c r="H188" s="205"/>
      <c r="I188" s="206"/>
      <c r="J188" s="207"/>
      <c r="K188" s="207"/>
      <c r="L188" s="207"/>
      <c r="M188" s="208"/>
      <c r="N188" s="209">
        <f t="shared" si="28"/>
        <v>0</v>
      </c>
      <c r="O188" s="203"/>
      <c r="P188" s="203"/>
      <c r="Q188" s="209">
        <f t="shared" si="29"/>
        <v>0</v>
      </c>
      <c r="R188" s="212"/>
      <c r="S188" s="212"/>
      <c r="T188" s="213">
        <f t="shared" si="26"/>
        <v>45439</v>
      </c>
      <c r="U188" s="214"/>
      <c r="V188" s="215"/>
      <c r="W188" s="214"/>
      <c r="X188" s="217"/>
      <c r="Y188" s="214"/>
      <c r="Z188" s="215"/>
      <c r="AA188" s="214"/>
      <c r="AB188" s="215"/>
      <c r="AC188" s="214"/>
      <c r="AD188" s="215"/>
      <c r="AE188" s="216"/>
      <c r="AF188" s="215"/>
      <c r="AG188" s="215"/>
      <c r="AH188" s="218"/>
      <c r="AI188" s="214"/>
      <c r="AJ188" s="215"/>
      <c r="AK188" s="214"/>
      <c r="AL188" s="215"/>
      <c r="AM188" s="214"/>
      <c r="AN188" s="215"/>
      <c r="AO188" s="214"/>
      <c r="AP188" s="215"/>
      <c r="AQ188" s="216"/>
      <c r="AR188" s="215"/>
      <c r="AS188" s="187">
        <f t="shared" si="30"/>
        <v>0</v>
      </c>
    </row>
    <row r="189" spans="1:45" x14ac:dyDescent="0.25">
      <c r="A189" s="230">
        <f t="shared" si="27"/>
        <v>45440</v>
      </c>
      <c r="B189" s="203"/>
      <c r="C189" s="203"/>
      <c r="D189" s="204"/>
      <c r="E189" s="204"/>
      <c r="F189" s="203"/>
      <c r="G189" s="205"/>
      <c r="H189" s="205"/>
      <c r="I189" s="206"/>
      <c r="J189" s="207"/>
      <c r="K189" s="207"/>
      <c r="L189" s="207"/>
      <c r="M189" s="208"/>
      <c r="N189" s="209">
        <f t="shared" si="28"/>
        <v>0</v>
      </c>
      <c r="O189" s="203"/>
      <c r="P189" s="203"/>
      <c r="Q189" s="209">
        <f t="shared" si="29"/>
        <v>0</v>
      </c>
      <c r="R189" s="212"/>
      <c r="S189" s="212"/>
      <c r="T189" s="213">
        <f t="shared" si="26"/>
        <v>45440</v>
      </c>
      <c r="U189" s="214"/>
      <c r="V189" s="215"/>
      <c r="W189" s="214"/>
      <c r="X189" s="217"/>
      <c r="Y189" s="214"/>
      <c r="Z189" s="215"/>
      <c r="AA189" s="214"/>
      <c r="AB189" s="215"/>
      <c r="AC189" s="214"/>
      <c r="AD189" s="215"/>
      <c r="AE189" s="216"/>
      <c r="AF189" s="215"/>
      <c r="AG189" s="215"/>
      <c r="AH189" s="218"/>
      <c r="AI189" s="214"/>
      <c r="AJ189" s="215"/>
      <c r="AK189" s="214"/>
      <c r="AL189" s="215"/>
      <c r="AM189" s="214"/>
      <c r="AN189" s="215"/>
      <c r="AO189" s="214"/>
      <c r="AP189" s="215"/>
      <c r="AQ189" s="216"/>
      <c r="AR189" s="218"/>
      <c r="AS189" s="187">
        <f t="shared" si="30"/>
        <v>0</v>
      </c>
    </row>
    <row r="190" spans="1:45" x14ac:dyDescent="0.25">
      <c r="A190" s="230">
        <f t="shared" si="27"/>
        <v>45441</v>
      </c>
      <c r="B190" s="203"/>
      <c r="C190" s="203"/>
      <c r="D190" s="204"/>
      <c r="E190" s="204"/>
      <c r="F190" s="203"/>
      <c r="G190" s="205"/>
      <c r="H190" s="205"/>
      <c r="I190" s="206"/>
      <c r="J190" s="207"/>
      <c r="K190" s="207"/>
      <c r="L190" s="207"/>
      <c r="M190" s="208"/>
      <c r="N190" s="209">
        <f t="shared" si="28"/>
        <v>0</v>
      </c>
      <c r="O190" s="203"/>
      <c r="P190" s="203"/>
      <c r="Q190" s="209">
        <f t="shared" si="29"/>
        <v>0</v>
      </c>
      <c r="R190" s="212"/>
      <c r="S190" s="212"/>
      <c r="T190" s="213">
        <f t="shared" si="26"/>
        <v>45441</v>
      </c>
      <c r="U190" s="214"/>
      <c r="V190" s="215"/>
      <c r="W190" s="216"/>
      <c r="X190" s="217"/>
      <c r="Y190" s="214"/>
      <c r="Z190" s="215"/>
      <c r="AA190" s="216"/>
      <c r="AB190" s="215"/>
      <c r="AC190" s="214"/>
      <c r="AD190" s="215"/>
      <c r="AE190" s="216"/>
      <c r="AF190" s="215"/>
      <c r="AG190" s="215"/>
      <c r="AH190" s="218"/>
      <c r="AI190" s="214"/>
      <c r="AJ190" s="218"/>
      <c r="AK190" s="216"/>
      <c r="AL190" s="215"/>
      <c r="AM190" s="216"/>
      <c r="AN190" s="218"/>
      <c r="AO190" s="216"/>
      <c r="AP190" s="215"/>
      <c r="AQ190" s="216"/>
      <c r="AR190" s="215"/>
      <c r="AS190" s="187">
        <f t="shared" si="30"/>
        <v>0</v>
      </c>
    </row>
    <row r="191" spans="1:45" x14ac:dyDescent="0.25">
      <c r="A191" s="230">
        <f t="shared" si="27"/>
        <v>45442</v>
      </c>
      <c r="B191" s="203"/>
      <c r="C191" s="203"/>
      <c r="D191" s="203"/>
      <c r="E191" s="203"/>
      <c r="F191" s="203"/>
      <c r="G191" s="205"/>
      <c r="H191" s="205"/>
      <c r="I191" s="205"/>
      <c r="J191" s="207"/>
      <c r="K191" s="207"/>
      <c r="L191" s="207"/>
      <c r="M191" s="208"/>
      <c r="N191" s="209">
        <f t="shared" si="28"/>
        <v>0</v>
      </c>
      <c r="O191" s="203"/>
      <c r="P191" s="203"/>
      <c r="Q191" s="209">
        <f t="shared" si="29"/>
        <v>0</v>
      </c>
      <c r="R191" s="212"/>
      <c r="S191" s="212"/>
      <c r="T191" s="213">
        <f t="shared" si="26"/>
        <v>45442</v>
      </c>
      <c r="U191" s="214"/>
      <c r="V191" s="215"/>
      <c r="W191" s="214"/>
      <c r="X191" s="217"/>
      <c r="Y191" s="214"/>
      <c r="Z191" s="215"/>
      <c r="AA191" s="214"/>
      <c r="AB191" s="215"/>
      <c r="AC191" s="214"/>
      <c r="AD191" s="215"/>
      <c r="AE191" s="214"/>
      <c r="AF191" s="215"/>
      <c r="AG191" s="215"/>
      <c r="AH191" s="218"/>
      <c r="AI191" s="214"/>
      <c r="AJ191" s="215"/>
      <c r="AK191" s="214"/>
      <c r="AL191" s="215"/>
      <c r="AM191" s="214"/>
      <c r="AN191" s="218"/>
      <c r="AO191" s="214"/>
      <c r="AP191" s="218"/>
      <c r="AQ191" s="216"/>
      <c r="AR191" s="215"/>
      <c r="AS191" s="187">
        <f t="shared" si="30"/>
        <v>0</v>
      </c>
    </row>
    <row r="192" spans="1:45" x14ac:dyDescent="0.25">
      <c r="B192" s="128">
        <f t="shared" ref="B192:S192" si="31">SUM(B161:B191)</f>
        <v>0</v>
      </c>
      <c r="C192" s="128">
        <f t="shared" si="31"/>
        <v>0</v>
      </c>
      <c r="D192" s="128">
        <f t="shared" si="31"/>
        <v>0</v>
      </c>
      <c r="E192" s="128">
        <f t="shared" si="31"/>
        <v>0</v>
      </c>
      <c r="F192" s="128">
        <f t="shared" si="31"/>
        <v>0</v>
      </c>
      <c r="G192" s="128">
        <f t="shared" si="31"/>
        <v>0</v>
      </c>
      <c r="H192" s="128">
        <f t="shared" si="31"/>
        <v>0</v>
      </c>
      <c r="I192" s="128">
        <f t="shared" si="31"/>
        <v>0</v>
      </c>
      <c r="J192" s="71">
        <f t="shared" si="31"/>
        <v>0</v>
      </c>
      <c r="K192" s="128">
        <f t="shared" si="31"/>
        <v>0</v>
      </c>
      <c r="L192" s="128">
        <f t="shared" si="31"/>
        <v>0</v>
      </c>
      <c r="M192" s="128">
        <f t="shared" si="31"/>
        <v>0</v>
      </c>
      <c r="N192" s="128">
        <f t="shared" si="31"/>
        <v>0</v>
      </c>
      <c r="O192" s="128">
        <f t="shared" si="31"/>
        <v>0</v>
      </c>
      <c r="P192" s="128">
        <f t="shared" si="31"/>
        <v>0</v>
      </c>
      <c r="Q192" s="128">
        <f t="shared" si="31"/>
        <v>0</v>
      </c>
      <c r="R192" s="128">
        <f t="shared" si="31"/>
        <v>0</v>
      </c>
      <c r="S192" s="128">
        <f t="shared" si="31"/>
        <v>0</v>
      </c>
      <c r="U192" s="141"/>
      <c r="V192" s="141">
        <f>SUM(V161:V191)</f>
        <v>0</v>
      </c>
      <c r="W192" s="141"/>
      <c r="X192" s="236">
        <f>SUM(X161:X191)</f>
        <v>0</v>
      </c>
      <c r="Y192" s="141"/>
      <c r="Z192" s="141">
        <f>SUM(Z161:Z191)</f>
        <v>0</v>
      </c>
      <c r="AA192" s="141"/>
      <c r="AB192" s="141">
        <f>SUM(AB161:AB191)</f>
        <v>0</v>
      </c>
      <c r="AC192" s="141"/>
      <c r="AD192" s="141">
        <f>SUM(AD161:AD191)</f>
        <v>0</v>
      </c>
      <c r="AE192" s="141"/>
      <c r="AF192" s="141">
        <f>SUM(AF161:AF191)</f>
        <v>0</v>
      </c>
      <c r="AG192" s="141"/>
      <c r="AH192" s="74">
        <f>SUM(AH161:AH191)</f>
        <v>0</v>
      </c>
      <c r="AI192" s="141"/>
      <c r="AJ192" s="141">
        <f>SUM(AJ161:AJ191)</f>
        <v>0</v>
      </c>
      <c r="AL192" s="141">
        <f>SUM(AL161:AL191)</f>
        <v>0</v>
      </c>
      <c r="AM192" s="141"/>
      <c r="AN192" s="141">
        <f>SUM(AN161:AN191)</f>
        <v>0</v>
      </c>
      <c r="AO192" s="141"/>
      <c r="AP192" s="141">
        <f>SUM(AP161:AP191)</f>
        <v>0</v>
      </c>
      <c r="AQ192" s="141"/>
      <c r="AR192" s="141">
        <f>SUM(AR161:AR191)</f>
        <v>0</v>
      </c>
      <c r="AS192" s="141">
        <f>SUM(AS161:AS191)</f>
        <v>0</v>
      </c>
    </row>
    <row r="193" spans="1:45" x14ac:dyDescent="0.25">
      <c r="N193" s="130"/>
      <c r="Q193" s="130"/>
    </row>
    <row r="194" spans="1:45" x14ac:dyDescent="0.25">
      <c r="C194" s="131"/>
      <c r="F194" s="131"/>
      <c r="I194" s="132"/>
    </row>
    <row r="195" spans="1:45" x14ac:dyDescent="0.25">
      <c r="I195" s="132"/>
    </row>
    <row r="197" spans="1:45" ht="16.149999999999999" customHeight="1" thickBot="1" x14ac:dyDescent="0.3">
      <c r="A197" s="575" t="s">
        <v>59</v>
      </c>
      <c r="B197" s="563"/>
      <c r="C197" s="563"/>
      <c r="D197" s="563"/>
      <c r="E197" s="563"/>
      <c r="F197" s="563"/>
      <c r="G197" s="563"/>
      <c r="H197" s="563"/>
      <c r="I197" s="563"/>
      <c r="J197" s="564"/>
      <c r="K197" s="564"/>
      <c r="L197" s="564"/>
      <c r="M197" s="80"/>
      <c r="N197" s="79"/>
      <c r="O197" s="565"/>
      <c r="P197" s="560"/>
      <c r="Q197" s="560"/>
      <c r="R197" s="560"/>
      <c r="S197" s="560"/>
      <c r="U197" s="559" t="str">
        <f>A197</f>
        <v>JUIN</v>
      </c>
      <c r="V197" s="560"/>
      <c r="W197" s="560"/>
      <c r="X197" s="560"/>
      <c r="Y197" s="560"/>
      <c r="Z197" s="560"/>
      <c r="AA197" s="560"/>
      <c r="AB197" s="559" t="str">
        <f>A197</f>
        <v>JUIN</v>
      </c>
      <c r="AC197" s="560"/>
      <c r="AD197" s="560"/>
      <c r="AE197" s="560"/>
      <c r="AF197" s="560"/>
      <c r="AG197" s="560"/>
      <c r="AH197" s="560"/>
      <c r="AI197" s="560"/>
      <c r="AJ197" s="560"/>
      <c r="AK197" s="559" t="str">
        <f>A197</f>
        <v>JUIN</v>
      </c>
      <c r="AL197" s="560"/>
      <c r="AM197" s="560"/>
      <c r="AN197" s="560"/>
      <c r="AO197" s="560"/>
      <c r="AP197" s="560"/>
      <c r="AQ197" s="560"/>
    </row>
    <row r="198" spans="1:45" ht="16.149999999999999" customHeight="1" thickBot="1" x14ac:dyDescent="0.3">
      <c r="A198" s="228"/>
      <c r="B198" s="178"/>
      <c r="C198" s="178"/>
      <c r="D198" s="178"/>
      <c r="E198" s="178"/>
      <c r="F198" s="178"/>
      <c r="G198" s="178"/>
      <c r="H198" s="178"/>
      <c r="I198" s="572"/>
      <c r="J198" s="573"/>
      <c r="K198" s="573"/>
      <c r="L198" s="570"/>
      <c r="M198" s="180"/>
      <c r="N198" s="178"/>
      <c r="O198" s="178"/>
      <c r="P198" s="178"/>
      <c r="Q198" s="178"/>
      <c r="R198" s="569" t="s">
        <v>2</v>
      </c>
      <c r="S198" s="570"/>
      <c r="T198" s="228" t="s">
        <v>3</v>
      </c>
      <c r="U198" s="574" t="str">
        <f>U3</f>
        <v>Agedi</v>
      </c>
      <c r="V198" s="570"/>
      <c r="W198" s="574" t="str">
        <f>W3</f>
        <v>Saf</v>
      </c>
      <c r="X198" s="570"/>
      <c r="Y198" s="574" t="str">
        <f>Y3</f>
        <v>Midi Libre</v>
      </c>
      <c r="Z198" s="570"/>
      <c r="AA198" s="574" t="str">
        <f>AA3</f>
        <v>Loto</v>
      </c>
      <c r="AB198" s="570"/>
      <c r="AC198" s="574" t="str">
        <f>AC3</f>
        <v>Altadis</v>
      </c>
      <c r="AD198" s="570"/>
      <c r="AE198" s="574" t="str">
        <f>AE3</f>
        <v>Crédit agricole</v>
      </c>
      <c r="AF198" s="570"/>
      <c r="AG198" s="571" t="s">
        <v>58</v>
      </c>
      <c r="AH198" s="556"/>
      <c r="AI198" s="574" t="str">
        <f>AI3</f>
        <v>charges locatives</v>
      </c>
      <c r="AJ198" s="570"/>
      <c r="AK198" s="574" t="str">
        <f>AK3</f>
        <v>Poste TCN TF PVA</v>
      </c>
      <c r="AL198" s="570"/>
      <c r="AM198" s="574" t="str">
        <f>AM3</f>
        <v>GSA/NVX FR</v>
      </c>
      <c r="AN198" s="570"/>
      <c r="AO198" s="574" t="str">
        <f>AO3</f>
        <v>Charge</v>
      </c>
      <c r="AP198" s="570"/>
      <c r="AQ198" s="574" t="str">
        <f>AQ3</f>
        <v>Divers</v>
      </c>
      <c r="AR198" s="570"/>
      <c r="AS198" s="186" t="s">
        <v>16</v>
      </c>
    </row>
    <row r="199" spans="1:45" x14ac:dyDescent="0.25">
      <c r="A199" s="228"/>
      <c r="B199" s="178" t="s">
        <v>17</v>
      </c>
      <c r="C199" s="178" t="s">
        <v>18</v>
      </c>
      <c r="D199" s="178" t="s">
        <v>19</v>
      </c>
      <c r="E199" s="178" t="s">
        <v>20</v>
      </c>
      <c r="F199" s="178" t="s">
        <v>21</v>
      </c>
      <c r="G199" s="178" t="s">
        <v>22</v>
      </c>
      <c r="H199" s="178" t="s">
        <v>23</v>
      </c>
      <c r="I199" s="569" t="s">
        <v>24</v>
      </c>
      <c r="J199" s="570"/>
      <c r="K199" s="178" t="s">
        <v>25</v>
      </c>
      <c r="L199" s="178" t="s">
        <v>26</v>
      </c>
      <c r="M199" s="180" t="s">
        <v>27</v>
      </c>
      <c r="N199" s="178" t="s">
        <v>28</v>
      </c>
      <c r="O199" s="178" t="s">
        <v>29</v>
      </c>
      <c r="P199" s="178" t="s">
        <v>30</v>
      </c>
      <c r="Q199" s="178" t="s">
        <v>16</v>
      </c>
      <c r="R199" s="178" t="s">
        <v>32</v>
      </c>
      <c r="S199" s="178" t="s">
        <v>33</v>
      </c>
      <c r="T199" s="181"/>
      <c r="U199" s="182" t="s">
        <v>34</v>
      </c>
      <c r="V199" s="183"/>
      <c r="W199" s="184" t="s">
        <v>34</v>
      </c>
      <c r="X199" s="229"/>
      <c r="Y199" s="184" t="s">
        <v>34</v>
      </c>
      <c r="Z199" s="180"/>
      <c r="AA199" s="184" t="s">
        <v>34</v>
      </c>
      <c r="AB199" s="180"/>
      <c r="AC199" s="184" t="s">
        <v>34</v>
      </c>
      <c r="AD199" s="180"/>
      <c r="AE199" s="184" t="s">
        <v>34</v>
      </c>
      <c r="AF199" s="180"/>
      <c r="AG199" s="184"/>
      <c r="AH199" s="183"/>
      <c r="AI199" s="184" t="s">
        <v>34</v>
      </c>
      <c r="AJ199" s="180"/>
      <c r="AK199" s="186" t="s">
        <v>34</v>
      </c>
      <c r="AL199" s="183"/>
      <c r="AM199" s="184" t="s">
        <v>34</v>
      </c>
      <c r="AN199" s="183"/>
      <c r="AO199" s="184" t="s">
        <v>34</v>
      </c>
      <c r="AP199" s="183"/>
      <c r="AQ199" s="184" t="s">
        <v>34</v>
      </c>
      <c r="AR199" s="183"/>
      <c r="AS199" s="187"/>
    </row>
    <row r="200" spans="1:45" x14ac:dyDescent="0.25">
      <c r="A200" s="230">
        <f>A191+1</f>
        <v>45443</v>
      </c>
      <c r="B200" s="203"/>
      <c r="C200" s="203"/>
      <c r="D200" s="203"/>
      <c r="E200" s="203"/>
      <c r="F200" s="203"/>
      <c r="G200" s="205"/>
      <c r="H200" s="205"/>
      <c r="I200" s="205"/>
      <c r="J200" s="207"/>
      <c r="K200" s="207"/>
      <c r="L200" s="207"/>
      <c r="M200" s="208"/>
      <c r="N200" s="209">
        <f t="shared" ref="N200:N229" si="32">B200+C200+D200+F200+G200+H200+I200+K200-L200+M200+E200</f>
        <v>0</v>
      </c>
      <c r="O200" s="203"/>
      <c r="P200" s="203"/>
      <c r="Q200" s="209">
        <f t="shared" ref="Q200:Q229" si="33">N200+O200-P200</f>
        <v>0</v>
      </c>
      <c r="R200" s="212"/>
      <c r="S200" s="212"/>
      <c r="T200" s="213">
        <f t="shared" ref="T200:T229" si="34">A200</f>
        <v>45443</v>
      </c>
      <c r="U200" s="214"/>
      <c r="V200" s="215"/>
      <c r="W200" s="216"/>
      <c r="X200" s="217"/>
      <c r="Y200" s="216"/>
      <c r="Z200" s="215"/>
      <c r="AA200" s="216"/>
      <c r="AB200" s="218"/>
      <c r="AC200" s="216"/>
      <c r="AD200" s="215"/>
      <c r="AE200" s="216"/>
      <c r="AF200" s="215"/>
      <c r="AG200" s="219"/>
      <c r="AH200" s="215"/>
      <c r="AI200" s="214"/>
      <c r="AJ200" s="215"/>
      <c r="AK200" s="219"/>
      <c r="AL200" s="215"/>
      <c r="AM200" s="216"/>
      <c r="AN200" s="215"/>
      <c r="AO200" s="216"/>
      <c r="AP200" s="215"/>
      <c r="AQ200" s="216"/>
      <c r="AR200" s="215"/>
      <c r="AS200" s="187">
        <f t="shared" ref="AS200:AS230" si="35">V200+X200+Z200+AB200+AD200+AF200+AJ200+AL200+AN200+AP200+AR200+AH200</f>
        <v>0</v>
      </c>
    </row>
    <row r="201" spans="1:45" x14ac:dyDescent="0.25">
      <c r="A201" s="230">
        <f t="shared" ref="A201:A229" si="36">A200+1</f>
        <v>45444</v>
      </c>
      <c r="B201" s="203"/>
      <c r="C201" s="203"/>
      <c r="D201" s="203"/>
      <c r="E201" s="203"/>
      <c r="F201" s="203"/>
      <c r="G201" s="205"/>
      <c r="H201" s="205"/>
      <c r="I201" s="205"/>
      <c r="J201" s="207"/>
      <c r="K201" s="207"/>
      <c r="L201" s="207"/>
      <c r="M201" s="208"/>
      <c r="N201" s="209">
        <f t="shared" si="32"/>
        <v>0</v>
      </c>
      <c r="O201" s="203"/>
      <c r="P201" s="203"/>
      <c r="Q201" s="209">
        <f t="shared" si="33"/>
        <v>0</v>
      </c>
      <c r="R201" s="212"/>
      <c r="S201" s="212"/>
      <c r="T201" s="213">
        <f t="shared" si="34"/>
        <v>45444</v>
      </c>
      <c r="U201" s="214"/>
      <c r="V201" s="215"/>
      <c r="W201" s="216"/>
      <c r="X201" s="217"/>
      <c r="Y201" s="214"/>
      <c r="Z201" s="215"/>
      <c r="AA201" s="216"/>
      <c r="AB201" s="218"/>
      <c r="AC201" s="214"/>
      <c r="AD201" s="215"/>
      <c r="AE201" s="216"/>
      <c r="AF201" s="215"/>
      <c r="AG201" s="219"/>
      <c r="AH201" s="215"/>
      <c r="AI201" s="214"/>
      <c r="AJ201" s="252"/>
      <c r="AK201" s="216"/>
      <c r="AL201" s="215"/>
      <c r="AM201" s="214"/>
      <c r="AN201" s="215"/>
      <c r="AO201" s="54"/>
      <c r="AP201" s="215"/>
      <c r="AQ201" s="216"/>
      <c r="AR201" s="215"/>
      <c r="AS201" s="187">
        <f t="shared" si="35"/>
        <v>0</v>
      </c>
    </row>
    <row r="202" spans="1:45" x14ac:dyDescent="0.25">
      <c r="A202" s="230">
        <f t="shared" si="36"/>
        <v>45445</v>
      </c>
      <c r="B202" s="203"/>
      <c r="C202" s="203"/>
      <c r="D202" s="203"/>
      <c r="E202" s="203"/>
      <c r="F202" s="203"/>
      <c r="G202" s="205"/>
      <c r="H202" s="205"/>
      <c r="I202" s="205"/>
      <c r="J202" s="207"/>
      <c r="K202" s="207"/>
      <c r="L202" s="207"/>
      <c r="M202" s="208"/>
      <c r="N202" s="209">
        <f t="shared" si="32"/>
        <v>0</v>
      </c>
      <c r="O202" s="203"/>
      <c r="P202" s="203"/>
      <c r="Q202" s="209">
        <f t="shared" si="33"/>
        <v>0</v>
      </c>
      <c r="R202" s="212"/>
      <c r="S202" s="212"/>
      <c r="T202" s="213">
        <f t="shared" si="34"/>
        <v>45445</v>
      </c>
      <c r="U202" s="214"/>
      <c r="V202" s="215"/>
      <c r="W202" s="216"/>
      <c r="X202" s="217"/>
      <c r="Y202" s="214"/>
      <c r="Z202" s="215"/>
      <c r="AA202" s="216"/>
      <c r="AB202" s="215"/>
      <c r="AC202" s="214"/>
      <c r="AD202" s="215"/>
      <c r="AE202" s="216"/>
      <c r="AF202" s="215"/>
      <c r="AG202" s="215"/>
      <c r="AH202" s="215"/>
      <c r="AI202" s="216"/>
      <c r="AJ202" s="215"/>
      <c r="AK202" s="216"/>
      <c r="AL202" s="215"/>
      <c r="AM202" s="54"/>
      <c r="AN202" s="215"/>
      <c r="AO202" s="55"/>
      <c r="AP202" s="215"/>
      <c r="AQ202" s="216"/>
      <c r="AR202" s="215"/>
      <c r="AS202" s="187">
        <f t="shared" si="35"/>
        <v>0</v>
      </c>
    </row>
    <row r="203" spans="1:45" x14ac:dyDescent="0.25">
      <c r="A203" s="230">
        <f t="shared" si="36"/>
        <v>45446</v>
      </c>
      <c r="B203" s="203"/>
      <c r="C203" s="203"/>
      <c r="D203" s="203"/>
      <c r="E203" s="203"/>
      <c r="F203" s="203"/>
      <c r="G203" s="205"/>
      <c r="H203" s="205"/>
      <c r="I203" s="205"/>
      <c r="J203" s="207"/>
      <c r="K203" s="207"/>
      <c r="L203" s="207"/>
      <c r="M203" s="208"/>
      <c r="N203" s="209">
        <f t="shared" si="32"/>
        <v>0</v>
      </c>
      <c r="O203" s="203"/>
      <c r="P203" s="203"/>
      <c r="Q203" s="209">
        <f t="shared" si="33"/>
        <v>0</v>
      </c>
      <c r="R203" s="212"/>
      <c r="S203" s="212"/>
      <c r="T203" s="213">
        <f t="shared" si="34"/>
        <v>45446</v>
      </c>
      <c r="U203" s="214"/>
      <c r="V203" s="215"/>
      <c r="W203" s="216"/>
      <c r="X203" s="217"/>
      <c r="Y203" s="214"/>
      <c r="Z203" s="215"/>
      <c r="AA203" s="216"/>
      <c r="AB203" s="215"/>
      <c r="AC203" s="214"/>
      <c r="AD203" s="215"/>
      <c r="AE203" s="216"/>
      <c r="AF203" s="215"/>
      <c r="AG203" s="215"/>
      <c r="AH203" s="215"/>
      <c r="AI203" s="216"/>
      <c r="AJ203" s="215"/>
      <c r="AK203" s="216"/>
      <c r="AL203" s="215"/>
      <c r="AM203" s="214"/>
      <c r="AN203" s="215"/>
      <c r="AO203" s="214"/>
      <c r="AP203" s="218"/>
      <c r="AQ203" s="216"/>
      <c r="AR203" s="215"/>
      <c r="AS203" s="187">
        <f t="shared" si="35"/>
        <v>0</v>
      </c>
    </row>
    <row r="204" spans="1:45" x14ac:dyDescent="0.25">
      <c r="A204" s="230">
        <f t="shared" si="36"/>
        <v>45447</v>
      </c>
      <c r="B204" s="203"/>
      <c r="C204" s="203"/>
      <c r="D204" s="203"/>
      <c r="E204" s="203"/>
      <c r="F204" s="203"/>
      <c r="G204" s="205"/>
      <c r="H204" s="205"/>
      <c r="I204" s="205"/>
      <c r="J204" s="207"/>
      <c r="K204" s="207"/>
      <c r="L204" s="207"/>
      <c r="M204" s="208"/>
      <c r="N204" s="209">
        <f t="shared" si="32"/>
        <v>0</v>
      </c>
      <c r="O204" s="203"/>
      <c r="P204" s="203"/>
      <c r="Q204" s="209">
        <f t="shared" si="33"/>
        <v>0</v>
      </c>
      <c r="R204" s="212"/>
      <c r="S204" s="212"/>
      <c r="T204" s="213">
        <f t="shared" si="34"/>
        <v>45447</v>
      </c>
      <c r="U204" s="214"/>
      <c r="V204" s="215"/>
      <c r="W204" s="216"/>
      <c r="X204" s="217"/>
      <c r="Y204" s="214"/>
      <c r="Z204" s="215"/>
      <c r="AA204" s="214"/>
      <c r="AB204" s="215"/>
      <c r="AC204" s="214"/>
      <c r="AD204" s="215"/>
      <c r="AE204" s="216"/>
      <c r="AF204" s="215"/>
      <c r="AG204" s="215"/>
      <c r="AH204" s="215"/>
      <c r="AI204" s="214"/>
      <c r="AJ204" s="215"/>
      <c r="AK204" s="214"/>
      <c r="AL204" s="215"/>
      <c r="AM204" s="214"/>
      <c r="AN204" s="215"/>
      <c r="AO204" s="54"/>
      <c r="AP204" s="215"/>
      <c r="AQ204" s="216"/>
      <c r="AR204" s="215"/>
      <c r="AS204" s="187">
        <f t="shared" si="35"/>
        <v>0</v>
      </c>
    </row>
    <row r="205" spans="1:45" x14ac:dyDescent="0.25">
      <c r="A205" s="230">
        <f t="shared" si="36"/>
        <v>45448</v>
      </c>
      <c r="B205" s="203"/>
      <c r="C205" s="203"/>
      <c r="D205" s="203"/>
      <c r="E205" s="203"/>
      <c r="F205" s="203"/>
      <c r="G205" s="205"/>
      <c r="H205" s="205"/>
      <c r="I205" s="205"/>
      <c r="J205" s="207"/>
      <c r="K205" s="207"/>
      <c r="L205" s="207"/>
      <c r="M205" s="208"/>
      <c r="N205" s="209">
        <f t="shared" si="32"/>
        <v>0</v>
      </c>
      <c r="O205" s="203"/>
      <c r="P205" s="203"/>
      <c r="Q205" s="209">
        <f t="shared" si="33"/>
        <v>0</v>
      </c>
      <c r="R205" s="212"/>
      <c r="S205" s="212"/>
      <c r="T205" s="213">
        <f t="shared" si="34"/>
        <v>45448</v>
      </c>
      <c r="U205" s="214"/>
      <c r="V205" s="215"/>
      <c r="W205" s="214"/>
      <c r="X205" s="217"/>
      <c r="Y205" s="214"/>
      <c r="Z205" s="215"/>
      <c r="AA205" s="214"/>
      <c r="AB205" s="215"/>
      <c r="AC205" s="214"/>
      <c r="AD205" s="215"/>
      <c r="AE205" s="214"/>
      <c r="AF205" s="215"/>
      <c r="AG205" s="215"/>
      <c r="AH205" s="215"/>
      <c r="AI205" s="214"/>
      <c r="AJ205" s="215"/>
      <c r="AK205" s="214"/>
      <c r="AL205" s="215"/>
      <c r="AM205" s="214"/>
      <c r="AN205" s="215"/>
      <c r="AO205" s="54"/>
      <c r="AP205" s="215"/>
      <c r="AQ205" s="216"/>
      <c r="AR205" s="215"/>
      <c r="AS205" s="187">
        <f t="shared" si="35"/>
        <v>0</v>
      </c>
    </row>
    <row r="206" spans="1:45" x14ac:dyDescent="0.25">
      <c r="A206" s="230">
        <f t="shared" si="36"/>
        <v>45449</v>
      </c>
      <c r="B206" s="203"/>
      <c r="C206" s="203"/>
      <c r="D206" s="203"/>
      <c r="E206" s="203"/>
      <c r="F206" s="203"/>
      <c r="G206" s="205"/>
      <c r="H206" s="205"/>
      <c r="I206" s="205"/>
      <c r="J206" s="207"/>
      <c r="K206" s="207"/>
      <c r="L206" s="207"/>
      <c r="M206" s="208"/>
      <c r="N206" s="209">
        <f t="shared" si="32"/>
        <v>0</v>
      </c>
      <c r="O206" s="203"/>
      <c r="P206" s="203"/>
      <c r="Q206" s="209">
        <f t="shared" si="33"/>
        <v>0</v>
      </c>
      <c r="R206" s="212"/>
      <c r="S206" s="212"/>
      <c r="T206" s="213">
        <f t="shared" si="34"/>
        <v>45449</v>
      </c>
      <c r="U206" s="214"/>
      <c r="V206" s="215"/>
      <c r="W206" s="214"/>
      <c r="X206" s="217"/>
      <c r="Y206" s="214"/>
      <c r="Z206" s="215"/>
      <c r="AA206" s="214"/>
      <c r="AB206" s="215"/>
      <c r="AC206" s="214"/>
      <c r="AD206" s="215"/>
      <c r="AE206" s="214"/>
      <c r="AF206" s="215"/>
      <c r="AG206" s="215"/>
      <c r="AH206" s="215"/>
      <c r="AI206" s="214"/>
      <c r="AJ206" s="215"/>
      <c r="AK206" s="214"/>
      <c r="AL206" s="215"/>
      <c r="AM206" s="214"/>
      <c r="AN206" s="215"/>
      <c r="AO206" s="54"/>
      <c r="AP206" s="215"/>
      <c r="AQ206" s="216"/>
      <c r="AR206" s="215"/>
      <c r="AS206" s="187">
        <f t="shared" si="35"/>
        <v>0</v>
      </c>
    </row>
    <row r="207" spans="1:45" x14ac:dyDescent="0.25">
      <c r="A207" s="230">
        <f t="shared" si="36"/>
        <v>45450</v>
      </c>
      <c r="B207" s="203"/>
      <c r="C207" s="203"/>
      <c r="D207" s="203"/>
      <c r="E207" s="203"/>
      <c r="F207" s="203"/>
      <c r="G207" s="205"/>
      <c r="H207" s="205"/>
      <c r="I207" s="205"/>
      <c r="J207" s="207"/>
      <c r="K207" s="207"/>
      <c r="L207" s="207"/>
      <c r="M207" s="208"/>
      <c r="N207" s="209">
        <f t="shared" si="32"/>
        <v>0</v>
      </c>
      <c r="O207" s="203"/>
      <c r="P207" s="203"/>
      <c r="Q207" s="209">
        <f t="shared" si="33"/>
        <v>0</v>
      </c>
      <c r="R207" s="212"/>
      <c r="S207" s="212"/>
      <c r="T207" s="213">
        <f t="shared" si="34"/>
        <v>45450</v>
      </c>
      <c r="U207" s="214"/>
      <c r="V207" s="215"/>
      <c r="W207" s="214"/>
      <c r="X207" s="217"/>
      <c r="Y207" s="214"/>
      <c r="Z207" s="215"/>
      <c r="AA207" s="214"/>
      <c r="AB207" s="215"/>
      <c r="AC207" s="214"/>
      <c r="AD207" s="215"/>
      <c r="AE207" s="214"/>
      <c r="AF207" s="215"/>
      <c r="AG207" s="215"/>
      <c r="AH207" s="215"/>
      <c r="AI207" s="214"/>
      <c r="AJ207" s="215"/>
      <c r="AK207" s="214"/>
      <c r="AL207" s="215"/>
      <c r="AM207" s="214"/>
      <c r="AN207" s="215"/>
      <c r="AO207" s="54"/>
      <c r="AP207" s="215"/>
      <c r="AQ207" s="216"/>
      <c r="AR207" s="215"/>
      <c r="AS207" s="187">
        <f t="shared" si="35"/>
        <v>0</v>
      </c>
    </row>
    <row r="208" spans="1:45" x14ac:dyDescent="0.25">
      <c r="A208" s="230">
        <f t="shared" si="36"/>
        <v>45451</v>
      </c>
      <c r="B208" s="203"/>
      <c r="C208" s="203"/>
      <c r="D208" s="203"/>
      <c r="E208" s="203"/>
      <c r="F208" s="203"/>
      <c r="G208" s="205"/>
      <c r="H208" s="205"/>
      <c r="I208" s="205"/>
      <c r="J208" s="207"/>
      <c r="K208" s="207"/>
      <c r="L208" s="207"/>
      <c r="M208" s="208"/>
      <c r="N208" s="209">
        <f t="shared" si="32"/>
        <v>0</v>
      </c>
      <c r="O208" s="203"/>
      <c r="P208" s="203"/>
      <c r="Q208" s="209">
        <f t="shared" si="33"/>
        <v>0</v>
      </c>
      <c r="R208" s="212"/>
      <c r="S208" s="212"/>
      <c r="T208" s="213">
        <f t="shared" si="34"/>
        <v>45451</v>
      </c>
      <c r="U208" s="214"/>
      <c r="V208" s="215"/>
      <c r="W208" s="214"/>
      <c r="X208" s="217"/>
      <c r="Y208" s="214"/>
      <c r="Z208" s="215"/>
      <c r="AA208" s="214"/>
      <c r="AB208" s="215"/>
      <c r="AC208" s="214"/>
      <c r="AD208" s="215"/>
      <c r="AE208" s="214"/>
      <c r="AF208" s="215"/>
      <c r="AG208" s="215"/>
      <c r="AH208" s="215"/>
      <c r="AI208" s="214"/>
      <c r="AJ208" s="215"/>
      <c r="AK208" s="214"/>
      <c r="AL208" s="215"/>
      <c r="AM208" s="214"/>
      <c r="AN208" s="215"/>
      <c r="AO208" s="214"/>
      <c r="AP208" s="218"/>
      <c r="AQ208" s="216"/>
      <c r="AR208" s="215"/>
      <c r="AS208" s="187">
        <f t="shared" si="35"/>
        <v>0</v>
      </c>
    </row>
    <row r="209" spans="1:45" x14ac:dyDescent="0.25">
      <c r="A209" s="230">
        <f t="shared" si="36"/>
        <v>45452</v>
      </c>
      <c r="B209" s="203"/>
      <c r="C209" s="203"/>
      <c r="D209" s="203"/>
      <c r="E209" s="203"/>
      <c r="F209" s="203"/>
      <c r="G209" s="205"/>
      <c r="H209" s="205"/>
      <c r="I209" s="205"/>
      <c r="J209" s="207"/>
      <c r="K209" s="207"/>
      <c r="L209" s="207"/>
      <c r="M209" s="208"/>
      <c r="N209" s="209">
        <f t="shared" si="32"/>
        <v>0</v>
      </c>
      <c r="O209" s="203"/>
      <c r="P209" s="203"/>
      <c r="Q209" s="209">
        <f t="shared" si="33"/>
        <v>0</v>
      </c>
      <c r="R209" s="212"/>
      <c r="S209" s="212"/>
      <c r="T209" s="213">
        <f t="shared" si="34"/>
        <v>45452</v>
      </c>
      <c r="U209" s="214"/>
      <c r="V209" s="215"/>
      <c r="W209" s="214"/>
      <c r="X209" s="217"/>
      <c r="Y209" s="214"/>
      <c r="Z209" s="215"/>
      <c r="AA209" s="214"/>
      <c r="AB209" s="215"/>
      <c r="AC209" s="214"/>
      <c r="AD209" s="215"/>
      <c r="AE209" s="214"/>
      <c r="AF209" s="215"/>
      <c r="AG209" s="215"/>
      <c r="AH209" s="215"/>
      <c r="AI209" s="214"/>
      <c r="AJ209" s="215"/>
      <c r="AK209" s="214"/>
      <c r="AL209" s="215"/>
      <c r="AM209" s="214"/>
      <c r="AN209" s="215"/>
      <c r="AO209" s="54"/>
      <c r="AP209" s="215"/>
      <c r="AQ209" s="216"/>
      <c r="AR209" s="215"/>
      <c r="AS209" s="187">
        <f t="shared" si="35"/>
        <v>0</v>
      </c>
    </row>
    <row r="210" spans="1:45" x14ac:dyDescent="0.25">
      <c r="A210" s="230">
        <f t="shared" si="36"/>
        <v>45453</v>
      </c>
      <c r="B210" s="203"/>
      <c r="C210" s="203"/>
      <c r="D210" s="203"/>
      <c r="E210" s="203"/>
      <c r="F210" s="203"/>
      <c r="G210" s="205"/>
      <c r="H210" s="205"/>
      <c r="I210" s="205"/>
      <c r="J210" s="207"/>
      <c r="K210" s="207"/>
      <c r="L210" s="207"/>
      <c r="M210" s="208"/>
      <c r="N210" s="209">
        <f t="shared" si="32"/>
        <v>0</v>
      </c>
      <c r="O210" s="203"/>
      <c r="P210" s="203"/>
      <c r="Q210" s="209">
        <f t="shared" si="33"/>
        <v>0</v>
      </c>
      <c r="R210" s="212"/>
      <c r="S210" s="212"/>
      <c r="T210" s="213">
        <f t="shared" si="34"/>
        <v>45453</v>
      </c>
      <c r="U210" s="214"/>
      <c r="V210" s="215"/>
      <c r="W210" s="214"/>
      <c r="X210" s="217"/>
      <c r="Y210" s="214"/>
      <c r="Z210" s="215"/>
      <c r="AA210" s="214"/>
      <c r="AB210" s="215"/>
      <c r="AC210" s="214"/>
      <c r="AD210" s="215"/>
      <c r="AE210" s="214"/>
      <c r="AF210" s="215"/>
      <c r="AG210" s="215"/>
      <c r="AH210" s="215"/>
      <c r="AI210" s="214"/>
      <c r="AJ210" s="215"/>
      <c r="AK210" s="214"/>
      <c r="AL210" s="215"/>
      <c r="AM210" s="214"/>
      <c r="AN210" s="215"/>
      <c r="AO210" s="54"/>
      <c r="AP210" s="215"/>
      <c r="AQ210" s="216"/>
      <c r="AR210" s="215"/>
      <c r="AS210" s="187">
        <f t="shared" si="35"/>
        <v>0</v>
      </c>
    </row>
    <row r="211" spans="1:45" x14ac:dyDescent="0.25">
      <c r="A211" s="230">
        <f t="shared" si="36"/>
        <v>45454</v>
      </c>
      <c r="B211" s="203"/>
      <c r="C211" s="203"/>
      <c r="D211" s="203"/>
      <c r="E211" s="203"/>
      <c r="F211" s="203"/>
      <c r="G211" s="205"/>
      <c r="H211" s="205"/>
      <c r="I211" s="205"/>
      <c r="J211" s="207"/>
      <c r="K211" s="207"/>
      <c r="L211" s="207"/>
      <c r="M211" s="208"/>
      <c r="N211" s="209">
        <f t="shared" si="32"/>
        <v>0</v>
      </c>
      <c r="O211" s="203"/>
      <c r="P211" s="203"/>
      <c r="Q211" s="209">
        <f t="shared" si="33"/>
        <v>0</v>
      </c>
      <c r="R211" s="212"/>
      <c r="S211" s="212"/>
      <c r="T211" s="213">
        <f t="shared" si="34"/>
        <v>45454</v>
      </c>
      <c r="U211" s="214"/>
      <c r="V211" s="215"/>
      <c r="W211" s="214"/>
      <c r="X211" s="217"/>
      <c r="Y211" s="214"/>
      <c r="Z211" s="215"/>
      <c r="AA211" s="214"/>
      <c r="AB211" s="215"/>
      <c r="AC211" s="214"/>
      <c r="AD211" s="215"/>
      <c r="AE211" s="214"/>
      <c r="AF211" s="215"/>
      <c r="AG211" s="215"/>
      <c r="AH211" s="215"/>
      <c r="AI211" s="214"/>
      <c r="AJ211" s="215"/>
      <c r="AK211" s="214"/>
      <c r="AL211" s="215"/>
      <c r="AM211" s="214"/>
      <c r="AN211" s="215"/>
      <c r="AO211" s="54"/>
      <c r="AP211" s="215"/>
      <c r="AQ211" s="216"/>
      <c r="AR211" s="215"/>
      <c r="AS211" s="187">
        <f t="shared" si="35"/>
        <v>0</v>
      </c>
    </row>
    <row r="212" spans="1:45" x14ac:dyDescent="0.25">
      <c r="A212" s="230">
        <f t="shared" si="36"/>
        <v>45455</v>
      </c>
      <c r="B212" s="203"/>
      <c r="C212" s="203"/>
      <c r="D212" s="203"/>
      <c r="E212" s="203"/>
      <c r="F212" s="203"/>
      <c r="G212" s="205"/>
      <c r="H212" s="205"/>
      <c r="I212" s="205"/>
      <c r="J212" s="207"/>
      <c r="K212" s="207"/>
      <c r="L212" s="207"/>
      <c r="M212" s="208"/>
      <c r="N212" s="209">
        <f t="shared" si="32"/>
        <v>0</v>
      </c>
      <c r="O212" s="203"/>
      <c r="P212" s="203"/>
      <c r="Q212" s="209">
        <f t="shared" si="33"/>
        <v>0</v>
      </c>
      <c r="R212" s="212"/>
      <c r="S212" s="212"/>
      <c r="T212" s="213">
        <f t="shared" si="34"/>
        <v>45455</v>
      </c>
      <c r="U212" s="214"/>
      <c r="V212" s="215"/>
      <c r="W212" s="214"/>
      <c r="X212" s="217"/>
      <c r="Y212" s="214"/>
      <c r="Z212" s="215"/>
      <c r="AA212" s="214"/>
      <c r="AB212" s="215"/>
      <c r="AC212" s="214"/>
      <c r="AD212" s="215"/>
      <c r="AE212" s="214"/>
      <c r="AF212" s="215"/>
      <c r="AG212" s="215"/>
      <c r="AH212" s="215"/>
      <c r="AI212" s="214"/>
      <c r="AJ212" s="215"/>
      <c r="AK212" s="214"/>
      <c r="AL212" s="215"/>
      <c r="AM212" s="214"/>
      <c r="AN212" s="215"/>
      <c r="AO212" s="54"/>
      <c r="AP212" s="215"/>
      <c r="AQ212" s="216"/>
      <c r="AR212" s="215"/>
      <c r="AS212" s="187">
        <f t="shared" si="35"/>
        <v>0</v>
      </c>
    </row>
    <row r="213" spans="1:45" x14ac:dyDescent="0.25">
      <c r="A213" s="230">
        <f t="shared" si="36"/>
        <v>45456</v>
      </c>
      <c r="B213" s="203"/>
      <c r="C213" s="203"/>
      <c r="D213" s="203"/>
      <c r="E213" s="203"/>
      <c r="F213" s="203"/>
      <c r="G213" s="205"/>
      <c r="H213" s="205"/>
      <c r="I213" s="205"/>
      <c r="J213" s="207"/>
      <c r="K213" s="207"/>
      <c r="L213" s="207"/>
      <c r="M213" s="208"/>
      <c r="N213" s="209">
        <f t="shared" si="32"/>
        <v>0</v>
      </c>
      <c r="O213" s="203"/>
      <c r="P213" s="203"/>
      <c r="Q213" s="209">
        <f t="shared" si="33"/>
        <v>0</v>
      </c>
      <c r="R213" s="212"/>
      <c r="S213" s="212"/>
      <c r="T213" s="213">
        <f t="shared" si="34"/>
        <v>45456</v>
      </c>
      <c r="U213" s="214"/>
      <c r="V213" s="215"/>
      <c r="W213" s="214"/>
      <c r="X213" s="217"/>
      <c r="Y213" s="214"/>
      <c r="Z213" s="215"/>
      <c r="AA213" s="214"/>
      <c r="AB213" s="215"/>
      <c r="AC213" s="214"/>
      <c r="AD213" s="215"/>
      <c r="AE213" s="214"/>
      <c r="AF213" s="215"/>
      <c r="AG213" s="215"/>
      <c r="AH213" s="215"/>
      <c r="AI213" s="214"/>
      <c r="AJ213" s="215"/>
      <c r="AK213" s="214"/>
      <c r="AL213" s="215"/>
      <c r="AM213" s="214"/>
      <c r="AN213" s="215"/>
      <c r="AO213" s="214"/>
      <c r="AP213" s="215"/>
      <c r="AQ213" s="216"/>
      <c r="AR213" s="215"/>
      <c r="AS213" s="187">
        <f t="shared" si="35"/>
        <v>0</v>
      </c>
    </row>
    <row r="214" spans="1:45" x14ac:dyDescent="0.25">
      <c r="A214" s="230">
        <f t="shared" si="36"/>
        <v>45457</v>
      </c>
      <c r="B214" s="203"/>
      <c r="C214" s="203"/>
      <c r="D214" s="203"/>
      <c r="E214" s="203"/>
      <c r="F214" s="203"/>
      <c r="G214" s="205"/>
      <c r="H214" s="205"/>
      <c r="I214" s="205"/>
      <c r="J214" s="207"/>
      <c r="K214" s="207"/>
      <c r="L214" s="207"/>
      <c r="M214" s="208"/>
      <c r="N214" s="209">
        <f t="shared" si="32"/>
        <v>0</v>
      </c>
      <c r="O214" s="203"/>
      <c r="P214" s="203"/>
      <c r="Q214" s="209">
        <f t="shared" si="33"/>
        <v>0</v>
      </c>
      <c r="R214" s="212"/>
      <c r="S214" s="212"/>
      <c r="T214" s="213">
        <f t="shared" si="34"/>
        <v>45457</v>
      </c>
      <c r="U214" s="214"/>
      <c r="V214" s="215"/>
      <c r="W214" s="214"/>
      <c r="X214" s="217"/>
      <c r="Y214" s="214"/>
      <c r="Z214" s="215"/>
      <c r="AA214" s="214"/>
      <c r="AB214" s="215"/>
      <c r="AC214" s="214"/>
      <c r="AD214" s="215"/>
      <c r="AE214" s="214"/>
      <c r="AF214" s="215"/>
      <c r="AG214" s="215"/>
      <c r="AH214" s="215"/>
      <c r="AI214" s="214"/>
      <c r="AJ214" s="215"/>
      <c r="AK214" s="214"/>
      <c r="AL214" s="215"/>
      <c r="AM214" s="214"/>
      <c r="AN214" s="215"/>
      <c r="AO214" s="214"/>
      <c r="AP214" s="215"/>
      <c r="AQ214" s="216"/>
      <c r="AR214" s="215"/>
      <c r="AS214" s="187">
        <f t="shared" si="35"/>
        <v>0</v>
      </c>
    </row>
    <row r="215" spans="1:45" x14ac:dyDescent="0.25">
      <c r="A215" s="230">
        <f t="shared" si="36"/>
        <v>45458</v>
      </c>
      <c r="B215" s="203"/>
      <c r="C215" s="203"/>
      <c r="D215" s="203"/>
      <c r="E215" s="203"/>
      <c r="F215" s="203"/>
      <c r="G215" s="205"/>
      <c r="H215" s="205"/>
      <c r="I215" s="205"/>
      <c r="J215" s="207"/>
      <c r="K215" s="207"/>
      <c r="L215" s="207"/>
      <c r="M215" s="208"/>
      <c r="N215" s="209">
        <f t="shared" si="32"/>
        <v>0</v>
      </c>
      <c r="O215" s="203"/>
      <c r="P215" s="203"/>
      <c r="Q215" s="209">
        <f t="shared" si="33"/>
        <v>0</v>
      </c>
      <c r="R215" s="212"/>
      <c r="S215" s="212"/>
      <c r="T215" s="213">
        <f t="shared" si="34"/>
        <v>45458</v>
      </c>
      <c r="U215" s="214"/>
      <c r="V215" s="215"/>
      <c r="W215" s="214"/>
      <c r="X215" s="217"/>
      <c r="Y215" s="214"/>
      <c r="Z215" s="215"/>
      <c r="AA215" s="214"/>
      <c r="AB215" s="215"/>
      <c r="AC215" s="214"/>
      <c r="AD215" s="215"/>
      <c r="AE215" s="214"/>
      <c r="AF215" s="215"/>
      <c r="AG215" s="215"/>
      <c r="AH215" s="215"/>
      <c r="AI215" s="214"/>
      <c r="AJ215" s="215"/>
      <c r="AK215" s="214"/>
      <c r="AL215" s="215"/>
      <c r="AM215" s="214"/>
      <c r="AN215" s="215"/>
      <c r="AO215" s="214"/>
      <c r="AP215" s="215"/>
      <c r="AQ215" s="216"/>
      <c r="AR215" s="215"/>
      <c r="AS215" s="187">
        <f t="shared" si="35"/>
        <v>0</v>
      </c>
    </row>
    <row r="216" spans="1:45" x14ac:dyDescent="0.25">
      <c r="A216" s="230">
        <f t="shared" si="36"/>
        <v>45459</v>
      </c>
      <c r="B216" s="203"/>
      <c r="C216" s="203"/>
      <c r="D216" s="203"/>
      <c r="E216" s="203"/>
      <c r="F216" s="203"/>
      <c r="G216" s="205"/>
      <c r="H216" s="205"/>
      <c r="I216" s="205"/>
      <c r="J216" s="207"/>
      <c r="K216" s="207"/>
      <c r="L216" s="207"/>
      <c r="M216" s="208"/>
      <c r="N216" s="209">
        <f t="shared" si="32"/>
        <v>0</v>
      </c>
      <c r="O216" s="203"/>
      <c r="P216" s="203"/>
      <c r="Q216" s="209">
        <f t="shared" si="33"/>
        <v>0</v>
      </c>
      <c r="R216" s="212"/>
      <c r="S216" s="212"/>
      <c r="T216" s="213">
        <f t="shared" si="34"/>
        <v>45459</v>
      </c>
      <c r="U216" s="214"/>
      <c r="V216" s="215"/>
      <c r="W216" s="214"/>
      <c r="X216" s="217"/>
      <c r="Y216" s="214"/>
      <c r="Z216" s="215"/>
      <c r="AA216" s="214"/>
      <c r="AB216" s="215"/>
      <c r="AC216" s="214"/>
      <c r="AD216" s="215"/>
      <c r="AE216" s="214"/>
      <c r="AF216" s="215"/>
      <c r="AG216" s="215"/>
      <c r="AH216" s="215"/>
      <c r="AI216" s="214"/>
      <c r="AJ216" s="215"/>
      <c r="AK216" s="214"/>
      <c r="AL216" s="215"/>
      <c r="AM216" s="214"/>
      <c r="AN216" s="215"/>
      <c r="AO216" s="214"/>
      <c r="AP216" s="215"/>
      <c r="AQ216" s="216"/>
      <c r="AR216" s="215"/>
      <c r="AS216" s="187">
        <f t="shared" si="35"/>
        <v>0</v>
      </c>
    </row>
    <row r="217" spans="1:45" x14ac:dyDescent="0.25">
      <c r="A217" s="230">
        <f t="shared" si="36"/>
        <v>45460</v>
      </c>
      <c r="B217" s="203"/>
      <c r="C217" s="203"/>
      <c r="D217" s="203"/>
      <c r="E217" s="203"/>
      <c r="F217" s="203"/>
      <c r="G217" s="205"/>
      <c r="H217" s="205"/>
      <c r="I217" s="205"/>
      <c r="J217" s="207"/>
      <c r="K217" s="207"/>
      <c r="L217" s="207"/>
      <c r="M217" s="208"/>
      <c r="N217" s="209">
        <f t="shared" si="32"/>
        <v>0</v>
      </c>
      <c r="O217" s="203"/>
      <c r="P217" s="203"/>
      <c r="Q217" s="209">
        <f t="shared" si="33"/>
        <v>0</v>
      </c>
      <c r="R217" s="212"/>
      <c r="S217" s="212"/>
      <c r="T217" s="213">
        <f t="shared" si="34"/>
        <v>45460</v>
      </c>
      <c r="U217" s="214"/>
      <c r="V217" s="215"/>
      <c r="W217" s="214"/>
      <c r="X217" s="217"/>
      <c r="Y217" s="214"/>
      <c r="Z217" s="215"/>
      <c r="AA217" s="214"/>
      <c r="AB217" s="215"/>
      <c r="AC217" s="214"/>
      <c r="AD217" s="215"/>
      <c r="AE217" s="214"/>
      <c r="AF217" s="215"/>
      <c r="AG217" s="215"/>
      <c r="AH217" s="215"/>
      <c r="AI217" s="214"/>
      <c r="AJ217" s="215"/>
      <c r="AK217" s="214"/>
      <c r="AL217" s="215"/>
      <c r="AM217" s="214"/>
      <c r="AN217" s="215"/>
      <c r="AO217" s="214"/>
      <c r="AP217" s="215"/>
      <c r="AQ217" s="216"/>
      <c r="AR217" s="215"/>
      <c r="AS217" s="187">
        <f t="shared" si="35"/>
        <v>0</v>
      </c>
    </row>
    <row r="218" spans="1:45" x14ac:dyDescent="0.25">
      <c r="A218" s="230">
        <f t="shared" si="36"/>
        <v>45461</v>
      </c>
      <c r="B218" s="203"/>
      <c r="C218" s="203"/>
      <c r="D218" s="203"/>
      <c r="E218" s="203"/>
      <c r="F218" s="203"/>
      <c r="G218" s="205"/>
      <c r="H218" s="205"/>
      <c r="I218" s="205"/>
      <c r="J218" s="207"/>
      <c r="K218" s="207"/>
      <c r="L218" s="207"/>
      <c r="M218" s="208"/>
      <c r="N218" s="209">
        <f t="shared" si="32"/>
        <v>0</v>
      </c>
      <c r="O218" s="203"/>
      <c r="P218" s="203"/>
      <c r="Q218" s="209">
        <f t="shared" si="33"/>
        <v>0</v>
      </c>
      <c r="R218" s="212"/>
      <c r="S218" s="212"/>
      <c r="T218" s="213">
        <f t="shared" si="34"/>
        <v>45461</v>
      </c>
      <c r="U218" s="214"/>
      <c r="V218" s="215"/>
      <c r="W218" s="214"/>
      <c r="X218" s="217"/>
      <c r="Y218" s="214"/>
      <c r="Z218" s="215"/>
      <c r="AA218" s="214"/>
      <c r="AB218" s="215"/>
      <c r="AC218" s="214"/>
      <c r="AD218" s="215"/>
      <c r="AE218" s="214"/>
      <c r="AF218" s="215"/>
      <c r="AG218" s="215"/>
      <c r="AH218" s="215"/>
      <c r="AI218" s="214"/>
      <c r="AJ218" s="215"/>
      <c r="AK218" s="214"/>
      <c r="AL218" s="215"/>
      <c r="AM218" s="214"/>
      <c r="AN218" s="215"/>
      <c r="AO218" s="214"/>
      <c r="AP218" s="215"/>
      <c r="AQ218" s="216"/>
      <c r="AR218" s="215"/>
      <c r="AS218" s="187">
        <f t="shared" si="35"/>
        <v>0</v>
      </c>
    </row>
    <row r="219" spans="1:45" x14ac:dyDescent="0.25">
      <c r="A219" s="230">
        <f t="shared" si="36"/>
        <v>45462</v>
      </c>
      <c r="B219" s="203"/>
      <c r="C219" s="203"/>
      <c r="D219" s="203"/>
      <c r="E219" s="203"/>
      <c r="F219" s="203"/>
      <c r="G219" s="205"/>
      <c r="H219" s="205"/>
      <c r="I219" s="205"/>
      <c r="J219" s="207"/>
      <c r="K219" s="207"/>
      <c r="L219" s="207"/>
      <c r="M219" s="208"/>
      <c r="N219" s="209">
        <f t="shared" si="32"/>
        <v>0</v>
      </c>
      <c r="O219" s="203"/>
      <c r="P219" s="203"/>
      <c r="Q219" s="209">
        <f t="shared" si="33"/>
        <v>0</v>
      </c>
      <c r="R219" s="212"/>
      <c r="S219" s="212"/>
      <c r="T219" s="213">
        <f t="shared" si="34"/>
        <v>45462</v>
      </c>
      <c r="U219" s="214"/>
      <c r="V219" s="215"/>
      <c r="W219" s="216"/>
      <c r="X219" s="217"/>
      <c r="Y219" s="214"/>
      <c r="Z219" s="215"/>
      <c r="AA219" s="216"/>
      <c r="AB219" s="215"/>
      <c r="AC219" s="214"/>
      <c r="AD219" s="215"/>
      <c r="AE219" s="214"/>
      <c r="AF219" s="215"/>
      <c r="AG219" s="215"/>
      <c r="AH219" s="215"/>
      <c r="AI219" s="214"/>
      <c r="AJ219" s="215"/>
      <c r="AK219" s="216"/>
      <c r="AL219" s="215"/>
      <c r="AM219" s="214"/>
      <c r="AN219" s="215"/>
      <c r="AO219" s="55"/>
      <c r="AP219" s="215"/>
      <c r="AQ219" s="216"/>
      <c r="AR219" s="215"/>
      <c r="AS219" s="187">
        <f t="shared" si="35"/>
        <v>0</v>
      </c>
    </row>
    <row r="220" spans="1:45" x14ac:dyDescent="0.25">
      <c r="A220" s="230">
        <f t="shared" si="36"/>
        <v>45463</v>
      </c>
      <c r="B220" s="203"/>
      <c r="C220" s="203"/>
      <c r="D220" s="203"/>
      <c r="E220" s="203"/>
      <c r="F220" s="203"/>
      <c r="G220" s="205"/>
      <c r="H220" s="205"/>
      <c r="I220" s="205"/>
      <c r="J220" s="207"/>
      <c r="K220" s="207"/>
      <c r="L220" s="207"/>
      <c r="M220" s="208"/>
      <c r="N220" s="209">
        <f t="shared" si="32"/>
        <v>0</v>
      </c>
      <c r="O220" s="203"/>
      <c r="P220" s="203"/>
      <c r="Q220" s="209">
        <f t="shared" si="33"/>
        <v>0</v>
      </c>
      <c r="R220" s="212"/>
      <c r="S220" s="212"/>
      <c r="T220" s="213">
        <f t="shared" si="34"/>
        <v>45463</v>
      </c>
      <c r="U220" s="214"/>
      <c r="V220" s="215"/>
      <c r="W220" s="214"/>
      <c r="X220" s="217"/>
      <c r="Y220" s="214"/>
      <c r="Z220" s="215"/>
      <c r="AA220" s="214"/>
      <c r="AB220" s="215"/>
      <c r="AC220" s="214"/>
      <c r="AD220" s="215"/>
      <c r="AE220" s="214"/>
      <c r="AF220" s="215"/>
      <c r="AG220" s="215"/>
      <c r="AH220" s="215"/>
      <c r="AI220" s="214"/>
      <c r="AJ220" s="215"/>
      <c r="AK220" s="214"/>
      <c r="AL220" s="215"/>
      <c r="AM220" s="214"/>
      <c r="AN220" s="215"/>
      <c r="AO220" s="214"/>
      <c r="AP220" s="215"/>
      <c r="AQ220" s="216"/>
      <c r="AR220" s="215"/>
      <c r="AS220" s="187">
        <f t="shared" si="35"/>
        <v>0</v>
      </c>
    </row>
    <row r="221" spans="1:45" x14ac:dyDescent="0.25">
      <c r="A221" s="230">
        <f t="shared" si="36"/>
        <v>45464</v>
      </c>
      <c r="B221" s="203"/>
      <c r="C221" s="203"/>
      <c r="D221" s="203"/>
      <c r="E221" s="203"/>
      <c r="F221" s="203"/>
      <c r="G221" s="205"/>
      <c r="H221" s="205"/>
      <c r="I221" s="205"/>
      <c r="J221" s="207"/>
      <c r="K221" s="207"/>
      <c r="L221" s="207"/>
      <c r="M221" s="208"/>
      <c r="N221" s="209">
        <f t="shared" si="32"/>
        <v>0</v>
      </c>
      <c r="O221" s="203"/>
      <c r="P221" s="203"/>
      <c r="Q221" s="209">
        <f t="shared" si="33"/>
        <v>0</v>
      </c>
      <c r="R221" s="212"/>
      <c r="S221" s="212"/>
      <c r="T221" s="213">
        <f t="shared" si="34"/>
        <v>45464</v>
      </c>
      <c r="U221" s="214"/>
      <c r="V221" s="215"/>
      <c r="W221" s="214"/>
      <c r="X221" s="217"/>
      <c r="Y221" s="214"/>
      <c r="Z221" s="215"/>
      <c r="AA221" s="214"/>
      <c r="AB221" s="215"/>
      <c r="AC221" s="214"/>
      <c r="AD221" s="215"/>
      <c r="AE221" s="214"/>
      <c r="AF221" s="215"/>
      <c r="AG221" s="215"/>
      <c r="AH221" s="215"/>
      <c r="AI221" s="214"/>
      <c r="AJ221" s="215"/>
      <c r="AK221" s="214"/>
      <c r="AL221" s="215"/>
      <c r="AM221" s="214"/>
      <c r="AN221" s="215"/>
      <c r="AO221" s="241"/>
      <c r="AP221" s="253"/>
      <c r="AQ221" s="54"/>
      <c r="AR221" s="215"/>
      <c r="AS221" s="187">
        <f t="shared" si="35"/>
        <v>0</v>
      </c>
    </row>
    <row r="222" spans="1:45" x14ac:dyDescent="0.25">
      <c r="A222" s="230">
        <f t="shared" si="36"/>
        <v>45465</v>
      </c>
      <c r="B222" s="203"/>
      <c r="C222" s="203"/>
      <c r="D222" s="203"/>
      <c r="E222" s="203"/>
      <c r="F222" s="203"/>
      <c r="G222" s="205"/>
      <c r="H222" s="205"/>
      <c r="I222" s="205"/>
      <c r="J222" s="207"/>
      <c r="K222" s="207"/>
      <c r="L222" s="207"/>
      <c r="M222" s="208"/>
      <c r="N222" s="209">
        <f t="shared" si="32"/>
        <v>0</v>
      </c>
      <c r="O222" s="203"/>
      <c r="P222" s="203"/>
      <c r="Q222" s="209">
        <f t="shared" si="33"/>
        <v>0</v>
      </c>
      <c r="R222" s="212"/>
      <c r="S222" s="212"/>
      <c r="T222" s="213">
        <f t="shared" si="34"/>
        <v>45465</v>
      </c>
      <c r="U222" s="214"/>
      <c r="V222" s="215"/>
      <c r="W222" s="214"/>
      <c r="X222" s="217"/>
      <c r="Y222" s="214"/>
      <c r="Z222" s="215"/>
      <c r="AA222" s="214"/>
      <c r="AB222" s="215"/>
      <c r="AC222" s="214"/>
      <c r="AD222" s="215"/>
      <c r="AE222" s="214"/>
      <c r="AF222" s="215"/>
      <c r="AG222" s="215"/>
      <c r="AH222" s="215"/>
      <c r="AI222" s="214"/>
      <c r="AJ222" s="215"/>
      <c r="AK222" s="214"/>
      <c r="AL222" s="215"/>
      <c r="AM222" s="214"/>
      <c r="AN222" s="215"/>
      <c r="AO222" s="214"/>
      <c r="AP222" s="215"/>
      <c r="AQ222" s="216"/>
      <c r="AR222" s="215"/>
      <c r="AS222" s="187">
        <f t="shared" si="35"/>
        <v>0</v>
      </c>
    </row>
    <row r="223" spans="1:45" x14ac:dyDescent="0.25">
      <c r="A223" s="230">
        <f t="shared" si="36"/>
        <v>45466</v>
      </c>
      <c r="B223" s="203"/>
      <c r="C223" s="203"/>
      <c r="D223" s="203"/>
      <c r="E223" s="203"/>
      <c r="F223" s="203"/>
      <c r="G223" s="205"/>
      <c r="H223" s="205"/>
      <c r="I223" s="205"/>
      <c r="J223" s="207"/>
      <c r="K223" s="207"/>
      <c r="L223" s="207"/>
      <c r="M223" s="208"/>
      <c r="N223" s="209">
        <f t="shared" si="32"/>
        <v>0</v>
      </c>
      <c r="O223" s="203"/>
      <c r="P223" s="203"/>
      <c r="Q223" s="209">
        <f t="shared" si="33"/>
        <v>0</v>
      </c>
      <c r="R223" s="212"/>
      <c r="S223" s="212"/>
      <c r="T223" s="213">
        <f t="shared" si="34"/>
        <v>45466</v>
      </c>
      <c r="U223" s="214"/>
      <c r="V223" s="215"/>
      <c r="W223" s="214"/>
      <c r="X223" s="217"/>
      <c r="Y223" s="214"/>
      <c r="Z223" s="215"/>
      <c r="AA223" s="214"/>
      <c r="AB223" s="215"/>
      <c r="AC223" s="214"/>
      <c r="AD223" s="215"/>
      <c r="AE223" s="214"/>
      <c r="AF223" s="215"/>
      <c r="AG223" s="215"/>
      <c r="AH223" s="215"/>
      <c r="AI223" s="214"/>
      <c r="AJ223" s="215"/>
      <c r="AK223" s="214"/>
      <c r="AL223" s="215"/>
      <c r="AM223" s="54"/>
      <c r="AN223" s="215"/>
      <c r="AO223" s="214"/>
      <c r="AP223" s="215"/>
      <c r="AQ223" s="216"/>
      <c r="AR223" s="215"/>
      <c r="AS223" s="187">
        <f t="shared" si="35"/>
        <v>0</v>
      </c>
    </row>
    <row r="224" spans="1:45" x14ac:dyDescent="0.25">
      <c r="A224" s="230">
        <f t="shared" si="36"/>
        <v>45467</v>
      </c>
      <c r="B224" s="203"/>
      <c r="C224" s="203"/>
      <c r="D224" s="203"/>
      <c r="E224" s="203"/>
      <c r="F224" s="203"/>
      <c r="G224" s="205"/>
      <c r="H224" s="205"/>
      <c r="I224" s="205"/>
      <c r="J224" s="207"/>
      <c r="K224" s="207"/>
      <c r="L224" s="207"/>
      <c r="M224" s="208"/>
      <c r="N224" s="209">
        <f t="shared" si="32"/>
        <v>0</v>
      </c>
      <c r="O224" s="203"/>
      <c r="P224" s="203"/>
      <c r="Q224" s="209">
        <f t="shared" si="33"/>
        <v>0</v>
      </c>
      <c r="R224" s="212"/>
      <c r="S224" s="212"/>
      <c r="T224" s="213">
        <f t="shared" si="34"/>
        <v>45467</v>
      </c>
      <c r="U224" s="214"/>
      <c r="V224" s="215"/>
      <c r="W224" s="214"/>
      <c r="X224" s="217"/>
      <c r="Y224" s="214"/>
      <c r="Z224" s="215"/>
      <c r="AA224" s="214"/>
      <c r="AB224" s="215"/>
      <c r="AC224" s="214"/>
      <c r="AD224" s="215"/>
      <c r="AE224" s="214"/>
      <c r="AF224" s="215"/>
      <c r="AG224" s="215"/>
      <c r="AH224" s="215"/>
      <c r="AI224" s="214"/>
      <c r="AJ224" s="215"/>
      <c r="AK224" s="214"/>
      <c r="AL224" s="215"/>
      <c r="AM224" s="214"/>
      <c r="AN224" s="215"/>
      <c r="AO224" s="214"/>
      <c r="AP224" s="215"/>
      <c r="AQ224" s="55"/>
      <c r="AR224" s="55"/>
      <c r="AS224" s="187">
        <f t="shared" si="35"/>
        <v>0</v>
      </c>
    </row>
    <row r="225" spans="1:45" x14ac:dyDescent="0.25">
      <c r="A225" s="230">
        <f t="shared" si="36"/>
        <v>45468</v>
      </c>
      <c r="B225" s="203"/>
      <c r="C225" s="254"/>
      <c r="D225" s="203"/>
      <c r="E225" s="203"/>
      <c r="F225" s="203"/>
      <c r="G225" s="205"/>
      <c r="H225" s="205"/>
      <c r="I225" s="205"/>
      <c r="J225" s="207"/>
      <c r="K225" s="207"/>
      <c r="L225" s="207"/>
      <c r="M225" s="208"/>
      <c r="N225" s="209">
        <f t="shared" si="32"/>
        <v>0</v>
      </c>
      <c r="O225" s="203"/>
      <c r="P225" s="203"/>
      <c r="Q225" s="209">
        <f t="shared" si="33"/>
        <v>0</v>
      </c>
      <c r="R225" s="212"/>
      <c r="S225" s="212"/>
      <c r="T225" s="213">
        <f t="shared" si="34"/>
        <v>45468</v>
      </c>
      <c r="U225" s="214"/>
      <c r="V225" s="215"/>
      <c r="W225" s="214"/>
      <c r="X225" s="217"/>
      <c r="Y225" s="214"/>
      <c r="Z225" s="215"/>
      <c r="AA225" s="214"/>
      <c r="AB225" s="215"/>
      <c r="AC225" s="214"/>
      <c r="AD225" s="215"/>
      <c r="AE225" s="214"/>
      <c r="AF225" s="215"/>
      <c r="AG225" s="215"/>
      <c r="AH225" s="215"/>
      <c r="AI225" s="214"/>
      <c r="AJ225" s="215"/>
      <c r="AK225" s="214"/>
      <c r="AL225" s="215"/>
      <c r="AM225" s="214"/>
      <c r="AN225" s="215"/>
      <c r="AO225" s="214"/>
      <c r="AP225" s="215"/>
      <c r="AQ225" s="216"/>
      <c r="AR225" s="215"/>
      <c r="AS225" s="187">
        <f t="shared" si="35"/>
        <v>0</v>
      </c>
    </row>
    <row r="226" spans="1:45" x14ac:dyDescent="0.25">
      <c r="A226" s="230">
        <f t="shared" si="36"/>
        <v>45469</v>
      </c>
      <c r="B226" s="203"/>
      <c r="C226" s="203"/>
      <c r="D226" s="203"/>
      <c r="E226" s="203"/>
      <c r="F226" s="203"/>
      <c r="G226" s="205"/>
      <c r="H226" s="205"/>
      <c r="I226" s="205"/>
      <c r="J226" s="207"/>
      <c r="K226" s="207"/>
      <c r="L226" s="207"/>
      <c r="M226" s="208"/>
      <c r="N226" s="209">
        <f t="shared" si="32"/>
        <v>0</v>
      </c>
      <c r="O226" s="203"/>
      <c r="P226" s="203"/>
      <c r="Q226" s="209">
        <f t="shared" si="33"/>
        <v>0</v>
      </c>
      <c r="R226" s="212"/>
      <c r="S226" s="212"/>
      <c r="T226" s="213">
        <f t="shared" si="34"/>
        <v>45469</v>
      </c>
      <c r="U226" s="214"/>
      <c r="V226" s="215"/>
      <c r="W226" s="214"/>
      <c r="X226" s="217"/>
      <c r="Y226" s="214"/>
      <c r="Z226" s="215"/>
      <c r="AA226" s="214"/>
      <c r="AB226" s="215"/>
      <c r="AC226" s="214"/>
      <c r="AD226" s="215"/>
      <c r="AE226" s="214"/>
      <c r="AF226" s="215"/>
      <c r="AG226" s="215"/>
      <c r="AH226" s="215"/>
      <c r="AI226" s="214"/>
      <c r="AJ226" s="215"/>
      <c r="AK226" s="214"/>
      <c r="AL226" s="215"/>
      <c r="AM226" s="214"/>
      <c r="AN226" s="215"/>
      <c r="AO226" s="214"/>
      <c r="AP226" s="215"/>
      <c r="AQ226" s="216"/>
      <c r="AR226" s="215"/>
      <c r="AS226" s="187">
        <f t="shared" si="35"/>
        <v>0</v>
      </c>
    </row>
    <row r="227" spans="1:45" x14ac:dyDescent="0.25">
      <c r="A227" s="230">
        <f t="shared" si="36"/>
        <v>45470</v>
      </c>
      <c r="B227" s="203"/>
      <c r="C227" s="203"/>
      <c r="D227" s="203"/>
      <c r="E227" s="203"/>
      <c r="F227" s="203"/>
      <c r="G227" s="205"/>
      <c r="H227" s="205"/>
      <c r="I227" s="205"/>
      <c r="J227" s="207"/>
      <c r="K227" s="207"/>
      <c r="L227" s="207"/>
      <c r="M227" s="208"/>
      <c r="N227" s="209">
        <f t="shared" si="32"/>
        <v>0</v>
      </c>
      <c r="O227" s="203"/>
      <c r="P227" s="203"/>
      <c r="Q227" s="209">
        <f t="shared" si="33"/>
        <v>0</v>
      </c>
      <c r="R227" s="212"/>
      <c r="S227" s="212"/>
      <c r="T227" s="213">
        <f t="shared" si="34"/>
        <v>45470</v>
      </c>
      <c r="U227" s="214"/>
      <c r="V227" s="215"/>
      <c r="W227" s="214"/>
      <c r="X227" s="217"/>
      <c r="Y227" s="214"/>
      <c r="Z227" s="215"/>
      <c r="AA227" s="214"/>
      <c r="AB227" s="215"/>
      <c r="AC227" s="214"/>
      <c r="AD227" s="215"/>
      <c r="AE227" s="216"/>
      <c r="AF227" s="215"/>
      <c r="AG227" s="215"/>
      <c r="AH227" s="215"/>
      <c r="AI227" s="214"/>
      <c r="AJ227" s="215"/>
      <c r="AK227" s="214"/>
      <c r="AL227" s="215"/>
      <c r="AM227" s="241"/>
      <c r="AN227" s="253"/>
      <c r="AO227" s="54"/>
      <c r="AP227" s="215"/>
      <c r="AQ227" s="216"/>
      <c r="AR227" s="215"/>
      <c r="AS227" s="187">
        <f t="shared" si="35"/>
        <v>0</v>
      </c>
    </row>
    <row r="228" spans="1:45" x14ac:dyDescent="0.25">
      <c r="A228" s="230">
        <f t="shared" si="36"/>
        <v>45471</v>
      </c>
      <c r="B228" s="203"/>
      <c r="C228" s="203"/>
      <c r="D228" s="203"/>
      <c r="E228" s="203"/>
      <c r="F228" s="203"/>
      <c r="G228" s="205"/>
      <c r="H228" s="205"/>
      <c r="I228" s="205"/>
      <c r="J228" s="207"/>
      <c r="K228" s="207"/>
      <c r="L228" s="207"/>
      <c r="M228" s="208"/>
      <c r="N228" s="209">
        <f t="shared" si="32"/>
        <v>0</v>
      </c>
      <c r="O228" s="203"/>
      <c r="P228" s="203"/>
      <c r="Q228" s="209">
        <f t="shared" si="33"/>
        <v>0</v>
      </c>
      <c r="R228" s="212"/>
      <c r="S228" s="212"/>
      <c r="T228" s="213">
        <f t="shared" si="34"/>
        <v>45471</v>
      </c>
      <c r="U228" s="214"/>
      <c r="V228" s="215"/>
      <c r="W228" s="214"/>
      <c r="X228" s="217"/>
      <c r="Y228" s="214"/>
      <c r="Z228" s="215"/>
      <c r="AA228" s="214"/>
      <c r="AB228" s="215"/>
      <c r="AC228" s="214"/>
      <c r="AD228" s="215"/>
      <c r="AE228" s="216"/>
      <c r="AF228" s="215"/>
      <c r="AG228" s="215"/>
      <c r="AH228" s="215"/>
      <c r="AI228" s="214"/>
      <c r="AJ228" s="215"/>
      <c r="AK228" s="214"/>
      <c r="AL228" s="215"/>
      <c r="AM228" s="214"/>
      <c r="AN228" s="215"/>
      <c r="AO228" s="54"/>
      <c r="AP228" s="215"/>
      <c r="AQ228" s="216"/>
      <c r="AR228" s="215"/>
      <c r="AS228" s="187">
        <f t="shared" si="35"/>
        <v>0</v>
      </c>
    </row>
    <row r="229" spans="1:45" x14ac:dyDescent="0.25">
      <c r="A229" s="230">
        <f t="shared" si="36"/>
        <v>45472</v>
      </c>
      <c r="B229" s="203"/>
      <c r="C229" s="203"/>
      <c r="D229" s="203"/>
      <c r="E229" s="203"/>
      <c r="F229" s="203"/>
      <c r="G229" s="205"/>
      <c r="H229" s="205"/>
      <c r="I229" s="205"/>
      <c r="J229" s="207"/>
      <c r="K229" s="207"/>
      <c r="L229" s="207"/>
      <c r="M229" s="208"/>
      <c r="N229" s="209">
        <f t="shared" si="32"/>
        <v>0</v>
      </c>
      <c r="O229" s="203"/>
      <c r="P229" s="203"/>
      <c r="Q229" s="209">
        <f t="shared" si="33"/>
        <v>0</v>
      </c>
      <c r="R229" s="212"/>
      <c r="S229" s="212"/>
      <c r="T229" s="213">
        <f t="shared" si="34"/>
        <v>45472</v>
      </c>
      <c r="U229" s="214"/>
      <c r="V229" s="215"/>
      <c r="W229" s="216"/>
      <c r="X229" s="217"/>
      <c r="Y229" s="214"/>
      <c r="Z229" s="215"/>
      <c r="AA229" s="216"/>
      <c r="AB229" s="215"/>
      <c r="AC229" s="214"/>
      <c r="AD229" s="215"/>
      <c r="AE229" s="216"/>
      <c r="AF229" s="215"/>
      <c r="AG229" s="215"/>
      <c r="AH229" s="215"/>
      <c r="AI229" s="214"/>
      <c r="AJ229" s="215"/>
      <c r="AK229" s="216"/>
      <c r="AL229" s="215"/>
      <c r="AM229" s="216"/>
      <c r="AN229" s="215"/>
      <c r="AO229" s="55"/>
      <c r="AP229" s="215"/>
      <c r="AQ229" s="216"/>
      <c r="AR229" s="215"/>
      <c r="AS229" s="187">
        <f t="shared" si="35"/>
        <v>0</v>
      </c>
    </row>
    <row r="230" spans="1:45" x14ac:dyDescent="0.25">
      <c r="A230" s="230"/>
      <c r="B230" s="203"/>
      <c r="C230" s="203"/>
      <c r="D230" s="203"/>
      <c r="E230" s="203"/>
      <c r="F230" s="203"/>
      <c r="G230" s="205"/>
      <c r="H230" s="205"/>
      <c r="I230" s="205"/>
      <c r="J230" s="207"/>
      <c r="K230" s="207"/>
      <c r="L230" s="207"/>
      <c r="M230" s="208"/>
      <c r="N230" s="209"/>
      <c r="O230" s="203"/>
      <c r="P230" s="203"/>
      <c r="Q230" s="209"/>
      <c r="R230" s="212"/>
      <c r="S230" s="212"/>
      <c r="T230" s="213"/>
      <c r="U230" s="214"/>
      <c r="V230" s="215"/>
      <c r="W230" s="214"/>
      <c r="X230" s="217"/>
      <c r="Y230" s="214"/>
      <c r="Z230" s="215"/>
      <c r="AA230" s="214"/>
      <c r="AB230" s="215"/>
      <c r="AC230" s="214"/>
      <c r="AD230" s="215"/>
      <c r="AE230" s="214"/>
      <c r="AF230" s="215"/>
      <c r="AG230" s="215"/>
      <c r="AH230" s="215"/>
      <c r="AI230" s="214"/>
      <c r="AJ230" s="215"/>
      <c r="AK230" s="214"/>
      <c r="AL230" s="215"/>
      <c r="AM230" s="214"/>
      <c r="AN230" s="215"/>
      <c r="AO230" s="214"/>
      <c r="AP230" s="215"/>
      <c r="AQ230" s="216"/>
      <c r="AR230" s="215"/>
      <c r="AS230" s="187">
        <f t="shared" si="35"/>
        <v>0</v>
      </c>
    </row>
    <row r="231" spans="1:45" x14ac:dyDescent="0.25">
      <c r="B231" s="128">
        <f t="shared" ref="B231:S231" si="37">SUM(B200:B230)</f>
        <v>0</v>
      </c>
      <c r="C231" s="128">
        <f t="shared" si="37"/>
        <v>0</v>
      </c>
      <c r="D231" s="128">
        <f t="shared" si="37"/>
        <v>0</v>
      </c>
      <c r="E231" s="128">
        <f t="shared" si="37"/>
        <v>0</v>
      </c>
      <c r="F231" s="128">
        <f t="shared" si="37"/>
        <v>0</v>
      </c>
      <c r="G231" s="128">
        <f t="shared" si="37"/>
        <v>0</v>
      </c>
      <c r="H231" s="128">
        <f t="shared" si="37"/>
        <v>0</v>
      </c>
      <c r="I231" s="128">
        <f t="shared" si="37"/>
        <v>0</v>
      </c>
      <c r="J231" s="71">
        <f t="shared" si="37"/>
        <v>0</v>
      </c>
      <c r="K231" s="128">
        <f t="shared" si="37"/>
        <v>0</v>
      </c>
      <c r="L231" s="128">
        <f t="shared" si="37"/>
        <v>0</v>
      </c>
      <c r="M231" s="128">
        <f t="shared" si="37"/>
        <v>0</v>
      </c>
      <c r="N231" s="128">
        <f t="shared" si="37"/>
        <v>0</v>
      </c>
      <c r="O231" s="128">
        <f t="shared" si="37"/>
        <v>0</v>
      </c>
      <c r="P231" s="128">
        <f t="shared" si="37"/>
        <v>0</v>
      </c>
      <c r="Q231" s="128">
        <f t="shared" si="37"/>
        <v>0</v>
      </c>
      <c r="R231" s="128">
        <f t="shared" si="37"/>
        <v>0</v>
      </c>
      <c r="S231" s="128">
        <f t="shared" si="37"/>
        <v>0</v>
      </c>
      <c r="U231" s="141"/>
      <c r="V231" s="141">
        <f>SUM(V200:V230)</f>
        <v>0</v>
      </c>
      <c r="W231" s="141"/>
      <c r="X231" s="236">
        <f>SUM(X200:X230)</f>
        <v>0</v>
      </c>
      <c r="Y231" s="141"/>
      <c r="Z231" s="141">
        <f>SUM(Z200:Z230)</f>
        <v>0</v>
      </c>
      <c r="AA231" s="141"/>
      <c r="AB231" s="141">
        <f>SUM(AB200:AB230)</f>
        <v>0</v>
      </c>
      <c r="AC231" s="141"/>
      <c r="AD231" s="141">
        <f>SUM(AD200:AD230)</f>
        <v>0</v>
      </c>
      <c r="AE231" s="141"/>
      <c r="AF231" s="141">
        <f>SUM(AF200:AF230)</f>
        <v>0</v>
      </c>
      <c r="AG231" s="141"/>
      <c r="AH231" s="141">
        <f>SUM(AH200:AH230)</f>
        <v>0</v>
      </c>
      <c r="AI231" s="141"/>
      <c r="AJ231" s="141">
        <f>SUM(AJ200:AJ230)</f>
        <v>0</v>
      </c>
      <c r="AL231" s="141">
        <f>SUM(AL200:AL230)</f>
        <v>0</v>
      </c>
      <c r="AM231" s="141"/>
      <c r="AN231" s="141">
        <f>SUM(AN200:AN230)</f>
        <v>0</v>
      </c>
      <c r="AO231" s="141"/>
      <c r="AP231" s="141">
        <f>SUM(AP200:AP230)</f>
        <v>0</v>
      </c>
      <c r="AQ231" s="141"/>
      <c r="AR231" s="141">
        <f>SUM(AR200:AR230)</f>
        <v>0</v>
      </c>
      <c r="AS231" s="141">
        <f>SUM(AS200:AS230)</f>
        <v>0</v>
      </c>
    </row>
    <row r="232" spans="1:45" x14ac:dyDescent="0.25">
      <c r="N232" s="130"/>
      <c r="Q232" s="130"/>
    </row>
    <row r="233" spans="1:45" x14ac:dyDescent="0.25">
      <c r="C233" s="131"/>
      <c r="F233" s="131"/>
      <c r="I233" s="132"/>
    </row>
    <row r="234" spans="1:45" x14ac:dyDescent="0.25">
      <c r="I234" s="132"/>
    </row>
    <row r="236" spans="1:45" ht="16.149999999999999" customHeight="1" thickBot="1" x14ac:dyDescent="0.3">
      <c r="A236" s="575" t="s">
        <v>60</v>
      </c>
      <c r="B236" s="563"/>
      <c r="C236" s="563"/>
      <c r="D236" s="563"/>
      <c r="E236" s="563"/>
      <c r="F236" s="563"/>
      <c r="G236" s="563"/>
      <c r="H236" s="563"/>
      <c r="I236" s="563"/>
      <c r="J236" s="564"/>
      <c r="K236" s="564"/>
      <c r="L236" s="564"/>
      <c r="M236" s="80"/>
      <c r="N236" s="79"/>
      <c r="O236" s="565"/>
      <c r="P236" s="560"/>
      <c r="Q236" s="560"/>
      <c r="R236" s="560"/>
      <c r="S236" s="560"/>
      <c r="U236" s="559" t="str">
        <f>A236</f>
        <v>JUILLET</v>
      </c>
      <c r="V236" s="560"/>
      <c r="W236" s="560"/>
      <c r="X236" s="560"/>
      <c r="Y236" s="560"/>
      <c r="Z236" s="560"/>
      <c r="AA236" s="560"/>
      <c r="AB236" s="559" t="str">
        <f>A236</f>
        <v>JUILLET</v>
      </c>
      <c r="AC236" s="560"/>
      <c r="AD236" s="560"/>
      <c r="AE236" s="560"/>
      <c r="AF236" s="560"/>
      <c r="AG236" s="560"/>
      <c r="AH236" s="560"/>
      <c r="AI236" s="560"/>
      <c r="AJ236" s="560"/>
      <c r="AK236" s="559" t="str">
        <f>A236</f>
        <v>JUILLET</v>
      </c>
      <c r="AL236" s="560"/>
      <c r="AM236" s="560"/>
      <c r="AN236" s="560"/>
      <c r="AO236" s="560"/>
      <c r="AP236" s="560"/>
      <c r="AQ236" s="560"/>
    </row>
    <row r="237" spans="1:45" x14ac:dyDescent="0.25">
      <c r="A237" s="228"/>
      <c r="B237" s="178"/>
      <c r="C237" s="178"/>
      <c r="D237" s="178"/>
      <c r="E237" s="178"/>
      <c r="F237" s="178"/>
      <c r="G237" s="178"/>
      <c r="H237" s="178"/>
      <c r="I237" s="572"/>
      <c r="J237" s="573"/>
      <c r="K237" s="573"/>
      <c r="L237" s="570"/>
      <c r="M237" s="180"/>
      <c r="N237" s="178"/>
      <c r="O237" s="178"/>
      <c r="P237" s="178"/>
      <c r="Q237" s="178"/>
      <c r="R237" s="569" t="s">
        <v>2</v>
      </c>
      <c r="S237" s="570"/>
      <c r="T237" s="228"/>
      <c r="U237" s="574" t="str">
        <f>U3</f>
        <v>Agedi</v>
      </c>
      <c r="V237" s="570"/>
      <c r="W237" s="574" t="str">
        <f>W3</f>
        <v>Saf</v>
      </c>
      <c r="X237" s="570"/>
      <c r="Y237" s="574" t="str">
        <f>Y3</f>
        <v>Midi Libre</v>
      </c>
      <c r="Z237" s="570"/>
      <c r="AA237" s="574" t="str">
        <f>AA3</f>
        <v>Loto</v>
      </c>
      <c r="AB237" s="570"/>
      <c r="AC237" s="574" t="str">
        <f>AC3</f>
        <v>Altadis</v>
      </c>
      <c r="AD237" s="570"/>
      <c r="AE237" s="574" t="str">
        <f>AE3</f>
        <v>Crédit agricole</v>
      </c>
      <c r="AF237" s="570"/>
      <c r="AG237" s="574" t="s">
        <v>53</v>
      </c>
      <c r="AH237" s="570"/>
      <c r="AI237" s="574" t="str">
        <f>AI3</f>
        <v>charges locatives</v>
      </c>
      <c r="AJ237" s="570"/>
      <c r="AK237" s="574" t="str">
        <f>AK3</f>
        <v>Poste TCN TF PVA</v>
      </c>
      <c r="AL237" s="570"/>
      <c r="AM237" s="574" t="str">
        <f>AM3</f>
        <v>GSA/NVX FR</v>
      </c>
      <c r="AN237" s="570"/>
      <c r="AO237" s="574" t="str">
        <f>AO3</f>
        <v>Charge</v>
      </c>
      <c r="AP237" s="570"/>
      <c r="AQ237" s="574" t="str">
        <f>AQ3</f>
        <v>Divers</v>
      </c>
      <c r="AR237" s="570"/>
      <c r="AS237" s="186" t="s">
        <v>16</v>
      </c>
    </row>
    <row r="238" spans="1:45" x14ac:dyDescent="0.25">
      <c r="A238" s="228"/>
      <c r="B238" s="178" t="s">
        <v>17</v>
      </c>
      <c r="C238" s="178" t="s">
        <v>18</v>
      </c>
      <c r="D238" s="178" t="s">
        <v>19</v>
      </c>
      <c r="E238" s="178" t="s">
        <v>20</v>
      </c>
      <c r="F238" s="178" t="s">
        <v>21</v>
      </c>
      <c r="G238" s="178" t="s">
        <v>22</v>
      </c>
      <c r="H238" s="178" t="s">
        <v>23</v>
      </c>
      <c r="I238" s="569" t="s">
        <v>24</v>
      </c>
      <c r="J238" s="570"/>
      <c r="K238" s="178" t="s">
        <v>25</v>
      </c>
      <c r="L238" s="178" t="s">
        <v>26</v>
      </c>
      <c r="M238" s="180" t="s">
        <v>27</v>
      </c>
      <c r="N238" s="178" t="s">
        <v>28</v>
      </c>
      <c r="O238" s="178" t="s">
        <v>29</v>
      </c>
      <c r="P238" s="178" t="s">
        <v>30</v>
      </c>
      <c r="Q238" s="178" t="s">
        <v>16</v>
      </c>
      <c r="R238" s="178" t="s">
        <v>32</v>
      </c>
      <c r="S238" s="178" t="s">
        <v>33</v>
      </c>
      <c r="T238" s="181"/>
      <c r="U238" s="182" t="s">
        <v>34</v>
      </c>
      <c r="V238" s="183"/>
      <c r="W238" s="184" t="s">
        <v>34</v>
      </c>
      <c r="X238" s="229"/>
      <c r="Y238" s="184" t="s">
        <v>34</v>
      </c>
      <c r="Z238" s="180"/>
      <c r="AA238" s="184" t="s">
        <v>34</v>
      </c>
      <c r="AB238" s="180"/>
      <c r="AC238" s="184" t="s">
        <v>34</v>
      </c>
      <c r="AD238" s="180"/>
      <c r="AE238" s="184" t="s">
        <v>34</v>
      </c>
      <c r="AF238" s="180"/>
      <c r="AG238" s="184"/>
      <c r="AH238" s="183"/>
      <c r="AI238" s="184" t="s">
        <v>34</v>
      </c>
      <c r="AJ238" s="180"/>
      <c r="AK238" s="186" t="s">
        <v>34</v>
      </c>
      <c r="AL238" s="183"/>
      <c r="AM238" s="184" t="s">
        <v>34</v>
      </c>
      <c r="AN238" s="183"/>
      <c r="AO238" s="184" t="s">
        <v>34</v>
      </c>
      <c r="AP238" s="183"/>
      <c r="AQ238" s="184" t="s">
        <v>34</v>
      </c>
      <c r="AR238" s="183"/>
      <c r="AS238" s="187"/>
    </row>
    <row r="239" spans="1:45" x14ac:dyDescent="0.25">
      <c r="A239" s="230">
        <f>A229+1</f>
        <v>45473</v>
      </c>
      <c r="B239" s="203"/>
      <c r="C239" s="203"/>
      <c r="D239" s="203"/>
      <c r="E239" s="203"/>
      <c r="F239" s="203"/>
      <c r="G239" s="205"/>
      <c r="H239" s="205"/>
      <c r="I239" s="205"/>
      <c r="J239" s="207"/>
      <c r="K239" s="207"/>
      <c r="L239" s="207"/>
      <c r="M239" s="208"/>
      <c r="N239" s="209">
        <f t="shared" ref="N239:N269" si="38">B239+C239+D239+F239+G239+H239+I239+K239-L239+M239+E239</f>
        <v>0</v>
      </c>
      <c r="O239" s="203"/>
      <c r="P239" s="203"/>
      <c r="Q239" s="209">
        <f t="shared" ref="Q239:Q269" si="39">N239+O239-P239</f>
        <v>0</v>
      </c>
      <c r="R239" s="212"/>
      <c r="S239" s="212"/>
      <c r="T239" s="213">
        <f t="shared" ref="T239:T269" si="40">A239</f>
        <v>45473</v>
      </c>
      <c r="U239" s="54"/>
      <c r="V239" s="215"/>
      <c r="W239" s="55"/>
      <c r="X239" s="217"/>
      <c r="Y239" s="55"/>
      <c r="Z239" s="55"/>
      <c r="AA239" s="55"/>
      <c r="AB239" s="255"/>
      <c r="AC239" s="55"/>
      <c r="AD239" s="55"/>
      <c r="AE239" s="55"/>
      <c r="AF239" s="55"/>
      <c r="AG239" s="55"/>
      <c r="AH239" s="55"/>
      <c r="AI239" s="54"/>
      <c r="AJ239" s="55"/>
      <c r="AK239" s="55"/>
      <c r="AL239" s="55"/>
      <c r="AM239" s="55"/>
      <c r="AN239" s="55"/>
      <c r="AO239" s="55"/>
      <c r="AP239" s="55"/>
      <c r="AQ239" s="55"/>
      <c r="AR239" s="55"/>
      <c r="AS239" s="187">
        <f t="shared" ref="AS239:AS269" si="41">V239+X239+Z239+AB239+AD239+AF239+AJ239+AL239+AN239+AP239+AR239+AH239</f>
        <v>0</v>
      </c>
    </row>
    <row r="240" spans="1:45" x14ac:dyDescent="0.25">
      <c r="A240" s="230">
        <f t="shared" ref="A240:A269" si="42">A239+1</f>
        <v>45474</v>
      </c>
      <c r="B240" s="203"/>
      <c r="C240" s="203"/>
      <c r="D240" s="203"/>
      <c r="E240" s="203"/>
      <c r="F240" s="203"/>
      <c r="G240" s="205"/>
      <c r="H240" s="205"/>
      <c r="I240" s="205"/>
      <c r="J240" s="207"/>
      <c r="K240" s="207"/>
      <c r="L240" s="207"/>
      <c r="M240" s="208"/>
      <c r="N240" s="209">
        <f t="shared" si="38"/>
        <v>0</v>
      </c>
      <c r="O240" s="203"/>
      <c r="P240" s="203"/>
      <c r="Q240" s="209">
        <f t="shared" si="39"/>
        <v>0</v>
      </c>
      <c r="R240" s="212"/>
      <c r="S240" s="212"/>
      <c r="T240" s="213">
        <f t="shared" si="40"/>
        <v>45474</v>
      </c>
      <c r="U240" s="54"/>
      <c r="V240" s="215"/>
      <c r="W240" s="55"/>
      <c r="X240" s="217"/>
      <c r="Y240" s="54"/>
      <c r="Z240" s="55"/>
      <c r="AA240" s="55"/>
      <c r="AB240" s="255"/>
      <c r="AC240" s="54"/>
      <c r="AD240" s="55"/>
      <c r="AE240" s="55"/>
      <c r="AF240" s="55"/>
      <c r="AG240" s="55"/>
      <c r="AH240" s="55"/>
      <c r="AI240" s="54"/>
      <c r="AJ240" s="56"/>
      <c r="AK240" s="55"/>
      <c r="AL240" s="55"/>
      <c r="AM240" s="54"/>
      <c r="AN240" s="55"/>
      <c r="AO240" s="54"/>
      <c r="AP240" s="55"/>
      <c r="AQ240" s="55"/>
      <c r="AR240" s="55"/>
      <c r="AS240" s="187">
        <f t="shared" si="41"/>
        <v>0</v>
      </c>
    </row>
    <row r="241" spans="1:45" x14ac:dyDescent="0.25">
      <c r="A241" s="230">
        <f t="shared" si="42"/>
        <v>45475</v>
      </c>
      <c r="B241" s="203"/>
      <c r="C241" s="203"/>
      <c r="D241" s="203"/>
      <c r="E241" s="203"/>
      <c r="F241" s="203"/>
      <c r="G241" s="205"/>
      <c r="H241" s="205"/>
      <c r="I241" s="205"/>
      <c r="J241" s="207"/>
      <c r="K241" s="207"/>
      <c r="L241" s="207"/>
      <c r="M241" s="208"/>
      <c r="N241" s="209">
        <f t="shared" si="38"/>
        <v>0</v>
      </c>
      <c r="O241" s="203"/>
      <c r="P241" s="203"/>
      <c r="Q241" s="209">
        <f t="shared" si="39"/>
        <v>0</v>
      </c>
      <c r="R241" s="212"/>
      <c r="S241" s="212"/>
      <c r="T241" s="213">
        <f t="shared" si="40"/>
        <v>45475</v>
      </c>
      <c r="U241" s="54"/>
      <c r="V241" s="215"/>
      <c r="W241" s="55"/>
      <c r="X241" s="217"/>
      <c r="Y241" s="54"/>
      <c r="Z241" s="55"/>
      <c r="AA241" s="55"/>
      <c r="AB241" s="255"/>
      <c r="AC241" s="54"/>
      <c r="AD241" s="55"/>
      <c r="AE241" s="55"/>
      <c r="AF241" s="55"/>
      <c r="AG241" s="55"/>
      <c r="AH241" s="55"/>
      <c r="AI241" s="57"/>
      <c r="AJ241" s="58"/>
      <c r="AK241" s="59"/>
      <c r="AL241" s="55"/>
      <c r="AM241" s="54"/>
      <c r="AN241" s="55"/>
      <c r="AO241" s="54"/>
      <c r="AP241" s="60"/>
      <c r="AQ241" s="55"/>
      <c r="AR241" s="55"/>
      <c r="AS241" s="187">
        <f t="shared" si="41"/>
        <v>0</v>
      </c>
    </row>
    <row r="242" spans="1:45" x14ac:dyDescent="0.25">
      <c r="A242" s="230">
        <f t="shared" si="42"/>
        <v>45476</v>
      </c>
      <c r="B242" s="203"/>
      <c r="C242" s="203"/>
      <c r="D242" s="203"/>
      <c r="E242" s="203"/>
      <c r="F242" s="203"/>
      <c r="G242" s="205"/>
      <c r="H242" s="205"/>
      <c r="I242" s="205"/>
      <c r="J242" s="207"/>
      <c r="K242" s="207"/>
      <c r="L242" s="207"/>
      <c r="M242" s="208"/>
      <c r="N242" s="209">
        <f t="shared" si="38"/>
        <v>0</v>
      </c>
      <c r="O242" s="203"/>
      <c r="P242" s="203"/>
      <c r="Q242" s="209">
        <f t="shared" si="39"/>
        <v>0</v>
      </c>
      <c r="R242" s="212"/>
      <c r="S242" s="212"/>
      <c r="T242" s="213">
        <f t="shared" si="40"/>
        <v>45476</v>
      </c>
      <c r="U242" s="54"/>
      <c r="V242" s="215"/>
      <c r="W242" s="55"/>
      <c r="X242" s="217"/>
      <c r="Y242" s="54"/>
      <c r="Z242" s="55"/>
      <c r="AA242" s="55"/>
      <c r="AB242" s="255"/>
      <c r="AC242" s="54"/>
      <c r="AD242" s="55"/>
      <c r="AE242" s="55"/>
      <c r="AF242" s="55"/>
      <c r="AG242" s="55"/>
      <c r="AH242" s="55"/>
      <c r="AI242" s="54"/>
      <c r="AJ242" s="61"/>
      <c r="AK242" s="55"/>
      <c r="AL242" s="55"/>
      <c r="AM242" s="54"/>
      <c r="AN242" s="55"/>
      <c r="AO242" s="55"/>
      <c r="AP242" s="55"/>
      <c r="AQ242" s="55"/>
      <c r="AR242" s="55"/>
      <c r="AS242" s="187">
        <f t="shared" si="41"/>
        <v>0</v>
      </c>
    </row>
    <row r="243" spans="1:45" x14ac:dyDescent="0.25">
      <c r="A243" s="230">
        <f t="shared" si="42"/>
        <v>45477</v>
      </c>
      <c r="B243" s="203"/>
      <c r="C243" s="203"/>
      <c r="D243" s="203"/>
      <c r="E243" s="203"/>
      <c r="F243" s="203"/>
      <c r="G243" s="205"/>
      <c r="H243" s="205"/>
      <c r="I243" s="205"/>
      <c r="J243" s="207"/>
      <c r="K243" s="207"/>
      <c r="L243" s="207"/>
      <c r="M243" s="208"/>
      <c r="N243" s="209">
        <f t="shared" si="38"/>
        <v>0</v>
      </c>
      <c r="O243" s="203"/>
      <c r="P243" s="203"/>
      <c r="Q243" s="209">
        <f t="shared" si="39"/>
        <v>0</v>
      </c>
      <c r="R243" s="212"/>
      <c r="S243" s="212"/>
      <c r="T243" s="213">
        <f t="shared" si="40"/>
        <v>45477</v>
      </c>
      <c r="U243" s="54"/>
      <c r="V243" s="215"/>
      <c r="W243" s="55"/>
      <c r="X243" s="217"/>
      <c r="Y243" s="54"/>
      <c r="Z243" s="55"/>
      <c r="AA243" s="54"/>
      <c r="AB243" s="255"/>
      <c r="AC243" s="54"/>
      <c r="AD243" s="62"/>
      <c r="AE243" s="55"/>
      <c r="AF243" s="55"/>
      <c r="AG243" s="55"/>
      <c r="AH243" s="55"/>
      <c r="AI243" s="57"/>
      <c r="AJ243" s="55"/>
      <c r="AK243" s="63"/>
      <c r="AL243" s="55"/>
      <c r="AM243" s="54"/>
      <c r="AN243" s="55"/>
      <c r="AO243" s="54"/>
      <c r="AP243" s="60"/>
      <c r="AQ243" s="55"/>
      <c r="AR243" s="55"/>
      <c r="AS243" s="187">
        <f t="shared" si="41"/>
        <v>0</v>
      </c>
    </row>
    <row r="244" spans="1:45" x14ac:dyDescent="0.25">
      <c r="A244" s="230">
        <f t="shared" si="42"/>
        <v>45478</v>
      </c>
      <c r="B244" s="203"/>
      <c r="C244" s="203"/>
      <c r="D244" s="203"/>
      <c r="E244" s="203"/>
      <c r="F244" s="203"/>
      <c r="G244" s="205"/>
      <c r="H244" s="205"/>
      <c r="I244" s="205"/>
      <c r="J244" s="207"/>
      <c r="K244" s="207"/>
      <c r="L244" s="207"/>
      <c r="M244" s="208"/>
      <c r="N244" s="209">
        <f t="shared" si="38"/>
        <v>0</v>
      </c>
      <c r="O244" s="203"/>
      <c r="P244" s="203"/>
      <c r="Q244" s="209">
        <f t="shared" si="39"/>
        <v>0</v>
      </c>
      <c r="R244" s="212"/>
      <c r="S244" s="212"/>
      <c r="T244" s="213">
        <f t="shared" si="40"/>
        <v>45478</v>
      </c>
      <c r="U244" s="54"/>
      <c r="V244" s="215"/>
      <c r="W244" s="54"/>
      <c r="X244" s="217"/>
      <c r="Y244" s="54"/>
      <c r="Z244" s="55"/>
      <c r="AA244" s="54"/>
      <c r="AB244" s="255"/>
      <c r="AC244" s="54"/>
      <c r="AD244" s="62"/>
      <c r="AE244" s="55"/>
      <c r="AF244" s="55"/>
      <c r="AG244" s="55"/>
      <c r="AH244" s="55"/>
      <c r="AI244" s="54"/>
      <c r="AJ244" s="64"/>
      <c r="AK244" s="54"/>
      <c r="AL244" s="55"/>
      <c r="AM244" s="54"/>
      <c r="AN244" s="55"/>
      <c r="AO244" s="54"/>
      <c r="AP244" s="55"/>
      <c r="AQ244" s="55"/>
      <c r="AR244" s="55"/>
      <c r="AS244" s="187">
        <f t="shared" si="41"/>
        <v>0</v>
      </c>
    </row>
    <row r="245" spans="1:45" x14ac:dyDescent="0.25">
      <c r="A245" s="230">
        <f t="shared" si="42"/>
        <v>45479</v>
      </c>
      <c r="B245" s="203"/>
      <c r="C245" s="203"/>
      <c r="D245" s="203"/>
      <c r="E245" s="203"/>
      <c r="F245" s="203"/>
      <c r="G245" s="205"/>
      <c r="H245" s="205"/>
      <c r="I245" s="205"/>
      <c r="J245" s="207"/>
      <c r="K245" s="207"/>
      <c r="L245" s="207"/>
      <c r="M245" s="208"/>
      <c r="N245" s="209">
        <f t="shared" si="38"/>
        <v>0</v>
      </c>
      <c r="O245" s="203"/>
      <c r="P245" s="203"/>
      <c r="Q245" s="209">
        <f t="shared" si="39"/>
        <v>0</v>
      </c>
      <c r="R245" s="212"/>
      <c r="S245" s="212"/>
      <c r="T245" s="213">
        <f t="shared" si="40"/>
        <v>45479</v>
      </c>
      <c r="U245" s="54"/>
      <c r="V245" s="215"/>
      <c r="W245" s="54"/>
      <c r="X245" s="217"/>
      <c r="Y245" s="54"/>
      <c r="Z245" s="55"/>
      <c r="AA245" s="54"/>
      <c r="AB245" s="255"/>
      <c r="AC245" s="54"/>
      <c r="AD245" s="55"/>
      <c r="AE245" s="55"/>
      <c r="AF245" s="55"/>
      <c r="AG245" s="55"/>
      <c r="AH245" s="55"/>
      <c r="AI245" s="54"/>
      <c r="AJ245" s="56"/>
      <c r="AK245" s="54"/>
      <c r="AL245" s="55"/>
      <c r="AM245" s="54"/>
      <c r="AN245" s="55"/>
      <c r="AO245" s="54"/>
      <c r="AP245" s="55"/>
      <c r="AQ245" s="55"/>
      <c r="AR245" s="55"/>
      <c r="AS245" s="187">
        <f t="shared" si="41"/>
        <v>0</v>
      </c>
    </row>
    <row r="246" spans="1:45" x14ac:dyDescent="0.25">
      <c r="A246" s="230">
        <f t="shared" si="42"/>
        <v>45480</v>
      </c>
      <c r="B246" s="203"/>
      <c r="C246" s="203"/>
      <c r="D246" s="203"/>
      <c r="E246" s="203"/>
      <c r="F246" s="203"/>
      <c r="G246" s="205"/>
      <c r="H246" s="205"/>
      <c r="I246" s="205"/>
      <c r="J246" s="207"/>
      <c r="K246" s="207"/>
      <c r="L246" s="207"/>
      <c r="M246" s="208"/>
      <c r="N246" s="209">
        <f t="shared" si="38"/>
        <v>0</v>
      </c>
      <c r="O246" s="203"/>
      <c r="P246" s="203"/>
      <c r="Q246" s="209">
        <f t="shared" si="39"/>
        <v>0</v>
      </c>
      <c r="R246" s="212"/>
      <c r="S246" s="212"/>
      <c r="T246" s="213">
        <f t="shared" si="40"/>
        <v>45480</v>
      </c>
      <c r="U246" s="54"/>
      <c r="V246" s="215"/>
      <c r="W246" s="54"/>
      <c r="X246" s="217"/>
      <c r="Y246" s="54"/>
      <c r="Z246" s="55"/>
      <c r="AA246" s="54"/>
      <c r="AB246" s="255"/>
      <c r="AC246" s="54"/>
      <c r="AD246" s="55"/>
      <c r="AE246" s="55"/>
      <c r="AF246" s="55"/>
      <c r="AG246" s="55"/>
      <c r="AH246" s="55"/>
      <c r="AI246" s="57"/>
      <c r="AJ246" s="65"/>
      <c r="AK246" s="63"/>
      <c r="AL246" s="55"/>
      <c r="AM246" s="54"/>
      <c r="AN246" s="55"/>
      <c r="AO246" s="54"/>
      <c r="AP246" s="55"/>
      <c r="AQ246" s="55"/>
      <c r="AR246" s="55"/>
      <c r="AS246" s="187">
        <f t="shared" si="41"/>
        <v>0</v>
      </c>
    </row>
    <row r="247" spans="1:45" x14ac:dyDescent="0.25">
      <c r="A247" s="230">
        <f t="shared" si="42"/>
        <v>45481</v>
      </c>
      <c r="B247" s="203"/>
      <c r="C247" s="203"/>
      <c r="D247" s="203"/>
      <c r="E247" s="203"/>
      <c r="F247" s="203"/>
      <c r="G247" s="205"/>
      <c r="H247" s="205"/>
      <c r="I247" s="205"/>
      <c r="J247" s="207"/>
      <c r="K247" s="207"/>
      <c r="L247" s="207"/>
      <c r="M247" s="208"/>
      <c r="N247" s="209">
        <f t="shared" si="38"/>
        <v>0</v>
      </c>
      <c r="O247" s="203"/>
      <c r="P247" s="203"/>
      <c r="Q247" s="209">
        <f t="shared" si="39"/>
        <v>0</v>
      </c>
      <c r="R247" s="212"/>
      <c r="S247" s="212"/>
      <c r="T247" s="213">
        <f t="shared" si="40"/>
        <v>45481</v>
      </c>
      <c r="U247" s="54"/>
      <c r="V247" s="215"/>
      <c r="W247" s="54"/>
      <c r="X247" s="217"/>
      <c r="Y247" s="54"/>
      <c r="Z247" s="55"/>
      <c r="AA247" s="54"/>
      <c r="AB247" s="255"/>
      <c r="AC247" s="54"/>
      <c r="AD247" s="55"/>
      <c r="AE247" s="55"/>
      <c r="AF247" s="55"/>
      <c r="AG247" s="55"/>
      <c r="AH247" s="55"/>
      <c r="AI247" s="54"/>
      <c r="AJ247" s="64"/>
      <c r="AK247" s="54"/>
      <c r="AL247" s="55"/>
      <c r="AM247" s="54"/>
      <c r="AN247" s="55"/>
      <c r="AO247" s="54"/>
      <c r="AP247" s="55"/>
      <c r="AQ247" s="55"/>
      <c r="AR247" s="55"/>
      <c r="AS247" s="187">
        <f t="shared" si="41"/>
        <v>0</v>
      </c>
    </row>
    <row r="248" spans="1:45" x14ac:dyDescent="0.25">
      <c r="A248" s="230">
        <f t="shared" si="42"/>
        <v>45482</v>
      </c>
      <c r="B248" s="203"/>
      <c r="C248" s="203"/>
      <c r="D248" s="203"/>
      <c r="E248" s="203"/>
      <c r="F248" s="203"/>
      <c r="G248" s="205"/>
      <c r="H248" s="205"/>
      <c r="I248" s="205"/>
      <c r="J248" s="207"/>
      <c r="K248" s="207"/>
      <c r="L248" s="207"/>
      <c r="M248" s="208"/>
      <c r="N248" s="209">
        <f t="shared" si="38"/>
        <v>0</v>
      </c>
      <c r="O248" s="203"/>
      <c r="P248" s="203"/>
      <c r="Q248" s="209">
        <f t="shared" si="39"/>
        <v>0</v>
      </c>
      <c r="R248" s="212"/>
      <c r="S248" s="212"/>
      <c r="T248" s="213">
        <f t="shared" si="40"/>
        <v>45482</v>
      </c>
      <c r="U248" s="54"/>
      <c r="V248" s="215"/>
      <c r="W248" s="54"/>
      <c r="X248" s="217"/>
      <c r="Y248" s="54"/>
      <c r="Z248" s="55"/>
      <c r="AA248" s="54"/>
      <c r="AB248" s="255"/>
      <c r="AC248" s="54"/>
      <c r="AD248" s="55"/>
      <c r="AE248" s="55"/>
      <c r="AF248" s="55"/>
      <c r="AG248" s="55"/>
      <c r="AH248" s="55"/>
      <c r="AI248" s="54"/>
      <c r="AJ248" s="55"/>
      <c r="AK248" s="54"/>
      <c r="AL248" s="55"/>
      <c r="AM248" s="54"/>
      <c r="AN248" s="55"/>
      <c r="AO248" s="54"/>
      <c r="AP248" s="55"/>
      <c r="AQ248" s="55"/>
      <c r="AR248" s="55"/>
      <c r="AS248" s="187">
        <f t="shared" si="41"/>
        <v>0</v>
      </c>
    </row>
    <row r="249" spans="1:45" x14ac:dyDescent="0.25">
      <c r="A249" s="230">
        <f t="shared" si="42"/>
        <v>45483</v>
      </c>
      <c r="B249" s="203"/>
      <c r="C249" s="203"/>
      <c r="D249" s="203"/>
      <c r="E249" s="203"/>
      <c r="F249" s="203"/>
      <c r="G249" s="205"/>
      <c r="H249" s="205"/>
      <c r="I249" s="205"/>
      <c r="J249" s="207"/>
      <c r="K249" s="207"/>
      <c r="L249" s="207"/>
      <c r="M249" s="208"/>
      <c r="N249" s="209">
        <f t="shared" si="38"/>
        <v>0</v>
      </c>
      <c r="O249" s="203"/>
      <c r="P249" s="203"/>
      <c r="Q249" s="209">
        <f t="shared" si="39"/>
        <v>0</v>
      </c>
      <c r="R249" s="212"/>
      <c r="S249" s="212"/>
      <c r="T249" s="213">
        <f t="shared" si="40"/>
        <v>45483</v>
      </c>
      <c r="U249" s="54"/>
      <c r="V249" s="215"/>
      <c r="W249" s="54"/>
      <c r="X249" s="217"/>
      <c r="Y249" s="54"/>
      <c r="Z249" s="55"/>
      <c r="AA249" s="54"/>
      <c r="AB249" s="255"/>
      <c r="AC249" s="54"/>
      <c r="AD249" s="55"/>
      <c r="AE249" s="55"/>
      <c r="AF249" s="55"/>
      <c r="AG249" s="55"/>
      <c r="AH249" s="55"/>
      <c r="AI249" s="54"/>
      <c r="AJ249" s="55"/>
      <c r="AK249" s="54"/>
      <c r="AL249" s="55"/>
      <c r="AM249" s="54"/>
      <c r="AN249" s="55"/>
      <c r="AO249" s="54"/>
      <c r="AP249" s="55"/>
      <c r="AQ249" s="55"/>
      <c r="AR249" s="55"/>
      <c r="AS249" s="187">
        <f t="shared" si="41"/>
        <v>0</v>
      </c>
    </row>
    <row r="250" spans="1:45" x14ac:dyDescent="0.25">
      <c r="A250" s="230">
        <f t="shared" si="42"/>
        <v>45484</v>
      </c>
      <c r="B250" s="203"/>
      <c r="C250" s="203"/>
      <c r="D250" s="203"/>
      <c r="E250" s="203"/>
      <c r="F250" s="203"/>
      <c r="G250" s="205"/>
      <c r="H250" s="205"/>
      <c r="I250" s="205"/>
      <c r="J250" s="207"/>
      <c r="K250" s="207"/>
      <c r="L250" s="207"/>
      <c r="M250" s="208"/>
      <c r="N250" s="209">
        <f t="shared" si="38"/>
        <v>0</v>
      </c>
      <c r="O250" s="203"/>
      <c r="P250" s="203"/>
      <c r="Q250" s="209">
        <f t="shared" si="39"/>
        <v>0</v>
      </c>
      <c r="R250" s="212"/>
      <c r="S250" s="212"/>
      <c r="T250" s="213">
        <f t="shared" si="40"/>
        <v>45484</v>
      </c>
      <c r="U250" s="54"/>
      <c r="V250" s="215"/>
      <c r="W250" s="54"/>
      <c r="X250" s="217"/>
      <c r="Y250" s="54"/>
      <c r="Z250" s="55"/>
      <c r="AA250" s="54"/>
      <c r="AB250" s="255"/>
      <c r="AC250" s="54"/>
      <c r="AD250" s="55"/>
      <c r="AE250" s="55"/>
      <c r="AF250" s="55"/>
      <c r="AG250" s="55"/>
      <c r="AH250" s="55"/>
      <c r="AI250" s="54"/>
      <c r="AJ250" s="55"/>
      <c r="AK250" s="54"/>
      <c r="AL250" s="55"/>
      <c r="AM250" s="54"/>
      <c r="AN250" s="55"/>
      <c r="AO250" s="54"/>
      <c r="AP250" s="55"/>
      <c r="AQ250" s="55"/>
      <c r="AR250" s="55"/>
      <c r="AS250" s="187">
        <f t="shared" si="41"/>
        <v>0</v>
      </c>
    </row>
    <row r="251" spans="1:45" x14ac:dyDescent="0.25">
      <c r="A251" s="230">
        <f t="shared" si="42"/>
        <v>45485</v>
      </c>
      <c r="B251" s="203"/>
      <c r="C251" s="203"/>
      <c r="D251" s="203"/>
      <c r="E251" s="203"/>
      <c r="F251" s="203"/>
      <c r="G251" s="205"/>
      <c r="H251" s="205"/>
      <c r="I251" s="205"/>
      <c r="J251" s="207"/>
      <c r="K251" s="207"/>
      <c r="L251" s="207"/>
      <c r="M251" s="208"/>
      <c r="N251" s="209">
        <f t="shared" si="38"/>
        <v>0</v>
      </c>
      <c r="O251" s="203"/>
      <c r="P251" s="203"/>
      <c r="Q251" s="209">
        <f t="shared" si="39"/>
        <v>0</v>
      </c>
      <c r="R251" s="212"/>
      <c r="S251" s="212"/>
      <c r="T251" s="213">
        <f t="shared" si="40"/>
        <v>45485</v>
      </c>
      <c r="U251" s="54"/>
      <c r="V251" s="215"/>
      <c r="W251" s="54"/>
      <c r="X251" s="217"/>
      <c r="Y251" s="54"/>
      <c r="Z251" s="55"/>
      <c r="AA251" s="54"/>
      <c r="AB251" s="255"/>
      <c r="AC251" s="54"/>
      <c r="AD251" s="55"/>
      <c r="AE251" s="55"/>
      <c r="AF251" s="55"/>
      <c r="AG251" s="55"/>
      <c r="AH251" s="55"/>
      <c r="AI251" s="54"/>
      <c r="AJ251" s="55"/>
      <c r="AK251" s="54"/>
      <c r="AL251" s="55"/>
      <c r="AM251" s="54"/>
      <c r="AN251" s="55"/>
      <c r="AO251" s="54"/>
      <c r="AP251" s="55"/>
      <c r="AQ251" s="55"/>
      <c r="AR251" s="55"/>
      <c r="AS251" s="187">
        <f t="shared" si="41"/>
        <v>0</v>
      </c>
    </row>
    <row r="252" spans="1:45" x14ac:dyDescent="0.25">
      <c r="A252" s="230">
        <f t="shared" si="42"/>
        <v>45486</v>
      </c>
      <c r="B252" s="203"/>
      <c r="C252" s="203"/>
      <c r="D252" s="203"/>
      <c r="E252" s="203"/>
      <c r="F252" s="203"/>
      <c r="G252" s="205"/>
      <c r="H252" s="205"/>
      <c r="I252" s="205"/>
      <c r="J252" s="207"/>
      <c r="K252" s="207"/>
      <c r="L252" s="207"/>
      <c r="M252" s="208"/>
      <c r="N252" s="209">
        <f t="shared" si="38"/>
        <v>0</v>
      </c>
      <c r="O252" s="203"/>
      <c r="P252" s="203"/>
      <c r="Q252" s="209">
        <f t="shared" si="39"/>
        <v>0</v>
      </c>
      <c r="R252" s="212"/>
      <c r="S252" s="212"/>
      <c r="T252" s="213">
        <f t="shared" si="40"/>
        <v>45486</v>
      </c>
      <c r="U252" s="54"/>
      <c r="V252" s="215"/>
      <c r="W252" s="54"/>
      <c r="X252" s="217"/>
      <c r="Y252" s="54"/>
      <c r="Z252" s="55"/>
      <c r="AA252" s="54"/>
      <c r="AB252" s="255"/>
      <c r="AC252" s="54"/>
      <c r="AD252" s="55"/>
      <c r="AE252" s="54"/>
      <c r="AF252" s="55"/>
      <c r="AG252" s="55"/>
      <c r="AH252" s="55"/>
      <c r="AI252" s="54"/>
      <c r="AJ252" s="55"/>
      <c r="AK252" s="54"/>
      <c r="AL252" s="55"/>
      <c r="AM252" s="54"/>
      <c r="AN252" s="55"/>
      <c r="AO252" s="54"/>
      <c r="AP252" s="55"/>
      <c r="AQ252" s="55"/>
      <c r="AR252" s="55"/>
      <c r="AS252" s="187">
        <f t="shared" si="41"/>
        <v>0</v>
      </c>
    </row>
    <row r="253" spans="1:45" x14ac:dyDescent="0.25">
      <c r="A253" s="230">
        <f t="shared" si="42"/>
        <v>45487</v>
      </c>
      <c r="B253" s="203"/>
      <c r="C253" s="203"/>
      <c r="D253" s="203"/>
      <c r="E253" s="203"/>
      <c r="F253" s="203"/>
      <c r="G253" s="205"/>
      <c r="H253" s="205"/>
      <c r="I253" s="205"/>
      <c r="J253" s="207"/>
      <c r="K253" s="207"/>
      <c r="L253" s="207"/>
      <c r="M253" s="208"/>
      <c r="N253" s="209">
        <f t="shared" si="38"/>
        <v>0</v>
      </c>
      <c r="O253" s="203"/>
      <c r="P253" s="203"/>
      <c r="Q253" s="209">
        <f t="shared" si="39"/>
        <v>0</v>
      </c>
      <c r="R253" s="212"/>
      <c r="S253" s="212"/>
      <c r="T253" s="213">
        <f t="shared" si="40"/>
        <v>45487</v>
      </c>
      <c r="U253" s="54"/>
      <c r="V253" s="215"/>
      <c r="W253" s="54"/>
      <c r="X253" s="217"/>
      <c r="Y253" s="54"/>
      <c r="Z253" s="55"/>
      <c r="AA253" s="54"/>
      <c r="AB253" s="255"/>
      <c r="AC253" s="54"/>
      <c r="AD253" s="55"/>
      <c r="AE253" s="54"/>
      <c r="AF253" s="55"/>
      <c r="AG253" s="55"/>
      <c r="AH253" s="55"/>
      <c r="AI253" s="54"/>
      <c r="AJ253" s="55"/>
      <c r="AK253" s="54"/>
      <c r="AL253" s="55"/>
      <c r="AM253" s="54"/>
      <c r="AN253" s="55"/>
      <c r="AO253" s="54"/>
      <c r="AP253" s="55"/>
      <c r="AQ253" s="55"/>
      <c r="AR253" s="55"/>
      <c r="AS253" s="187">
        <f t="shared" si="41"/>
        <v>0</v>
      </c>
    </row>
    <row r="254" spans="1:45" x14ac:dyDescent="0.25">
      <c r="A254" s="230">
        <f t="shared" si="42"/>
        <v>45488</v>
      </c>
      <c r="B254" s="203"/>
      <c r="C254" s="203"/>
      <c r="D254" s="203"/>
      <c r="E254" s="203"/>
      <c r="F254" s="203"/>
      <c r="G254" s="205"/>
      <c r="H254" s="205"/>
      <c r="I254" s="205"/>
      <c r="J254" s="207"/>
      <c r="K254" s="207"/>
      <c r="L254" s="207"/>
      <c r="M254" s="208"/>
      <c r="N254" s="209">
        <f t="shared" si="38"/>
        <v>0</v>
      </c>
      <c r="O254" s="203"/>
      <c r="P254" s="203"/>
      <c r="Q254" s="209">
        <f t="shared" si="39"/>
        <v>0</v>
      </c>
      <c r="R254" s="212"/>
      <c r="S254" s="212"/>
      <c r="T254" s="213">
        <f t="shared" si="40"/>
        <v>45488</v>
      </c>
      <c r="U254" s="54"/>
      <c r="V254" s="215"/>
      <c r="W254" s="54"/>
      <c r="X254" s="217"/>
      <c r="Y254" s="54"/>
      <c r="Z254" s="55"/>
      <c r="AA254" s="54"/>
      <c r="AB254" s="255"/>
      <c r="AC254" s="54"/>
      <c r="AD254" s="55"/>
      <c r="AE254" s="54"/>
      <c r="AF254" s="55"/>
      <c r="AG254" s="55"/>
      <c r="AH254" s="55"/>
      <c r="AI254" s="54"/>
      <c r="AJ254" s="55"/>
      <c r="AK254" s="54"/>
      <c r="AL254" s="55"/>
      <c r="AM254" s="54"/>
      <c r="AN254" s="55"/>
      <c r="AO254" s="54"/>
      <c r="AP254" s="55"/>
      <c r="AQ254" s="55"/>
      <c r="AR254" s="55"/>
      <c r="AS254" s="187">
        <f t="shared" si="41"/>
        <v>0</v>
      </c>
    </row>
    <row r="255" spans="1:45" x14ac:dyDescent="0.25">
      <c r="A255" s="230">
        <f t="shared" si="42"/>
        <v>45489</v>
      </c>
      <c r="B255" s="203"/>
      <c r="C255" s="203"/>
      <c r="D255" s="203"/>
      <c r="E255" s="203"/>
      <c r="F255" s="203"/>
      <c r="G255" s="205"/>
      <c r="H255" s="205"/>
      <c r="I255" s="205"/>
      <c r="J255" s="207"/>
      <c r="K255" s="207"/>
      <c r="L255" s="207"/>
      <c r="M255" s="208"/>
      <c r="N255" s="209">
        <f t="shared" si="38"/>
        <v>0</v>
      </c>
      <c r="O255" s="203"/>
      <c r="P255" s="203"/>
      <c r="Q255" s="209">
        <f t="shared" si="39"/>
        <v>0</v>
      </c>
      <c r="R255" s="212"/>
      <c r="S255" s="212"/>
      <c r="T255" s="213">
        <f t="shared" si="40"/>
        <v>45489</v>
      </c>
      <c r="U255" s="54"/>
      <c r="V255" s="215"/>
      <c r="W255" s="54"/>
      <c r="X255" s="217"/>
      <c r="Y255" s="54"/>
      <c r="Z255" s="55"/>
      <c r="AA255" s="54"/>
      <c r="AB255" s="255"/>
      <c r="AC255" s="54"/>
      <c r="AD255" s="55"/>
      <c r="AE255" s="54"/>
      <c r="AF255" s="55"/>
      <c r="AG255" s="55"/>
      <c r="AH255" s="55"/>
      <c r="AI255" s="54"/>
      <c r="AJ255" s="55"/>
      <c r="AK255" s="54"/>
      <c r="AL255" s="55"/>
      <c r="AM255" s="54"/>
      <c r="AN255" s="55"/>
      <c r="AO255" s="54"/>
      <c r="AP255" s="55"/>
      <c r="AQ255" s="55"/>
      <c r="AR255" s="55"/>
      <c r="AS255" s="187">
        <f t="shared" si="41"/>
        <v>0</v>
      </c>
    </row>
    <row r="256" spans="1:45" x14ac:dyDescent="0.25">
      <c r="A256" s="230">
        <f t="shared" si="42"/>
        <v>45490</v>
      </c>
      <c r="B256" s="203"/>
      <c r="C256" s="203"/>
      <c r="D256" s="203"/>
      <c r="E256" s="203"/>
      <c r="F256" s="203"/>
      <c r="G256" s="205"/>
      <c r="H256" s="205"/>
      <c r="I256" s="205"/>
      <c r="J256" s="207"/>
      <c r="K256" s="207"/>
      <c r="L256" s="207"/>
      <c r="M256" s="208"/>
      <c r="N256" s="209">
        <f t="shared" si="38"/>
        <v>0</v>
      </c>
      <c r="O256" s="203"/>
      <c r="P256" s="203"/>
      <c r="Q256" s="209">
        <f t="shared" si="39"/>
        <v>0</v>
      </c>
      <c r="R256" s="212"/>
      <c r="S256" s="212"/>
      <c r="T256" s="213">
        <f t="shared" si="40"/>
        <v>45490</v>
      </c>
      <c r="U256" s="54"/>
      <c r="V256" s="215"/>
      <c r="W256" s="55"/>
      <c r="X256" s="217"/>
      <c r="Y256" s="54"/>
      <c r="Z256" s="55"/>
      <c r="AA256" s="54"/>
      <c r="AB256" s="255"/>
      <c r="AC256" s="54"/>
      <c r="AD256" s="55"/>
      <c r="AE256" s="54"/>
      <c r="AF256" s="55"/>
      <c r="AG256" s="55"/>
      <c r="AH256" s="55"/>
      <c r="AI256" s="54"/>
      <c r="AJ256" s="55"/>
      <c r="AK256" s="54"/>
      <c r="AL256" s="55"/>
      <c r="AM256" s="54"/>
      <c r="AN256" s="55"/>
      <c r="AO256" s="54"/>
      <c r="AP256" s="55"/>
      <c r="AQ256" s="55"/>
      <c r="AR256" s="55"/>
      <c r="AS256" s="187">
        <f t="shared" si="41"/>
        <v>0</v>
      </c>
    </row>
    <row r="257" spans="1:45" x14ac:dyDescent="0.25">
      <c r="A257" s="230">
        <f t="shared" si="42"/>
        <v>45491</v>
      </c>
      <c r="B257" s="203"/>
      <c r="C257" s="203"/>
      <c r="D257" s="203"/>
      <c r="E257" s="203"/>
      <c r="F257" s="203"/>
      <c r="G257" s="205"/>
      <c r="H257" s="205"/>
      <c r="I257" s="205"/>
      <c r="J257" s="207"/>
      <c r="K257" s="207"/>
      <c r="L257" s="207"/>
      <c r="M257" s="208"/>
      <c r="N257" s="209">
        <f t="shared" si="38"/>
        <v>0</v>
      </c>
      <c r="O257" s="203"/>
      <c r="P257" s="203"/>
      <c r="Q257" s="209">
        <f t="shared" si="39"/>
        <v>0</v>
      </c>
      <c r="R257" s="212"/>
      <c r="S257" s="212"/>
      <c r="T257" s="213">
        <f t="shared" si="40"/>
        <v>45491</v>
      </c>
      <c r="U257" s="54"/>
      <c r="V257" s="215"/>
      <c r="W257" s="54"/>
      <c r="X257" s="217"/>
      <c r="Y257" s="54"/>
      <c r="Z257" s="55"/>
      <c r="AA257" s="54"/>
      <c r="AB257" s="255"/>
      <c r="AC257" s="54"/>
      <c r="AD257" s="55"/>
      <c r="AE257" s="54"/>
      <c r="AF257" s="55"/>
      <c r="AG257" s="55"/>
      <c r="AH257" s="55"/>
      <c r="AI257" s="54"/>
      <c r="AJ257" s="55"/>
      <c r="AK257" s="54"/>
      <c r="AL257" s="55"/>
      <c r="AM257" s="54"/>
      <c r="AN257" s="55"/>
      <c r="AO257" s="54"/>
      <c r="AP257" s="55"/>
      <c r="AQ257" s="55"/>
      <c r="AR257" s="55"/>
      <c r="AS257" s="187">
        <f t="shared" si="41"/>
        <v>0</v>
      </c>
    </row>
    <row r="258" spans="1:45" x14ac:dyDescent="0.25">
      <c r="A258" s="230">
        <f t="shared" si="42"/>
        <v>45492</v>
      </c>
      <c r="B258" s="203"/>
      <c r="C258" s="203"/>
      <c r="D258" s="203"/>
      <c r="E258" s="203"/>
      <c r="F258" s="203"/>
      <c r="G258" s="205"/>
      <c r="H258" s="205"/>
      <c r="I258" s="205"/>
      <c r="J258" s="207"/>
      <c r="K258" s="207"/>
      <c r="L258" s="207"/>
      <c r="M258" s="208"/>
      <c r="N258" s="209">
        <f t="shared" si="38"/>
        <v>0</v>
      </c>
      <c r="O258" s="203"/>
      <c r="P258" s="203"/>
      <c r="Q258" s="209">
        <f t="shared" si="39"/>
        <v>0</v>
      </c>
      <c r="R258" s="212"/>
      <c r="S258" s="212"/>
      <c r="T258" s="213">
        <f t="shared" si="40"/>
        <v>45492</v>
      </c>
      <c r="U258" s="54"/>
      <c r="V258" s="215"/>
      <c r="W258" s="55"/>
      <c r="X258" s="217"/>
      <c r="Y258" s="54"/>
      <c r="Z258" s="55"/>
      <c r="AA258" s="55"/>
      <c r="AB258" s="255"/>
      <c r="AC258" s="54"/>
      <c r="AD258" s="55"/>
      <c r="AE258" s="55"/>
      <c r="AF258" s="55"/>
      <c r="AG258" s="55"/>
      <c r="AH258" s="55"/>
      <c r="AI258" s="54"/>
      <c r="AJ258" s="55"/>
      <c r="AK258" s="55"/>
      <c r="AL258" s="55"/>
      <c r="AM258" s="54"/>
      <c r="AN258" s="55"/>
      <c r="AO258" s="55"/>
      <c r="AP258" s="55"/>
      <c r="AQ258" s="55"/>
      <c r="AR258" s="55"/>
      <c r="AS258" s="187">
        <f t="shared" si="41"/>
        <v>0</v>
      </c>
    </row>
    <row r="259" spans="1:45" x14ac:dyDescent="0.25">
      <c r="A259" s="230">
        <f t="shared" si="42"/>
        <v>45493</v>
      </c>
      <c r="B259" s="203"/>
      <c r="C259" s="203"/>
      <c r="D259" s="203"/>
      <c r="E259" s="203"/>
      <c r="F259" s="203"/>
      <c r="G259" s="205"/>
      <c r="H259" s="205"/>
      <c r="I259" s="205"/>
      <c r="J259" s="207"/>
      <c r="K259" s="207"/>
      <c r="L259" s="207"/>
      <c r="M259" s="208"/>
      <c r="N259" s="209">
        <f t="shared" si="38"/>
        <v>0</v>
      </c>
      <c r="O259" s="203"/>
      <c r="P259" s="203"/>
      <c r="Q259" s="209">
        <f t="shared" si="39"/>
        <v>0</v>
      </c>
      <c r="R259" s="212"/>
      <c r="S259" s="212"/>
      <c r="T259" s="213">
        <f t="shared" si="40"/>
        <v>45493</v>
      </c>
      <c r="U259" s="54"/>
      <c r="V259" s="215"/>
      <c r="W259" s="54"/>
      <c r="X259" s="217"/>
      <c r="Y259" s="54"/>
      <c r="Z259" s="55"/>
      <c r="AA259" s="54"/>
      <c r="AB259" s="255"/>
      <c r="AC259" s="54"/>
      <c r="AD259" s="55"/>
      <c r="AE259" s="54"/>
      <c r="AF259" s="55"/>
      <c r="AG259" s="55"/>
      <c r="AH259" s="55"/>
      <c r="AI259" s="54"/>
      <c r="AJ259" s="55"/>
      <c r="AK259" s="54"/>
      <c r="AL259" s="55"/>
      <c r="AM259" s="54"/>
      <c r="AN259" s="55"/>
      <c r="AO259" s="54"/>
      <c r="AP259" s="55"/>
      <c r="AQ259" s="55"/>
      <c r="AR259" s="55"/>
      <c r="AS259" s="187">
        <f t="shared" si="41"/>
        <v>0</v>
      </c>
    </row>
    <row r="260" spans="1:45" x14ac:dyDescent="0.25">
      <c r="A260" s="230">
        <f t="shared" si="42"/>
        <v>45494</v>
      </c>
      <c r="B260" s="203"/>
      <c r="C260" s="203"/>
      <c r="D260" s="203"/>
      <c r="E260" s="203"/>
      <c r="F260" s="203"/>
      <c r="G260" s="205"/>
      <c r="H260" s="205"/>
      <c r="I260" s="205"/>
      <c r="J260" s="207"/>
      <c r="K260" s="207"/>
      <c r="L260" s="207"/>
      <c r="M260" s="208"/>
      <c r="N260" s="209">
        <f t="shared" si="38"/>
        <v>0</v>
      </c>
      <c r="O260" s="203"/>
      <c r="P260" s="203"/>
      <c r="Q260" s="209">
        <f t="shared" si="39"/>
        <v>0</v>
      </c>
      <c r="R260" s="212"/>
      <c r="S260" s="212"/>
      <c r="T260" s="213">
        <f t="shared" si="40"/>
        <v>45494</v>
      </c>
      <c r="U260" s="54"/>
      <c r="V260" s="215"/>
      <c r="W260" s="54"/>
      <c r="X260" s="217"/>
      <c r="Y260" s="54"/>
      <c r="Z260" s="55"/>
      <c r="AA260" s="54"/>
      <c r="AB260" s="255"/>
      <c r="AC260" s="54"/>
      <c r="AD260" s="55"/>
      <c r="AE260" s="54"/>
      <c r="AF260" s="55"/>
      <c r="AG260" s="55"/>
      <c r="AH260" s="55"/>
      <c r="AI260" s="54"/>
      <c r="AJ260" s="55"/>
      <c r="AK260" s="54"/>
      <c r="AL260" s="55"/>
      <c r="AM260" s="54"/>
      <c r="AN260" s="55"/>
      <c r="AO260" s="54"/>
      <c r="AP260" s="55"/>
      <c r="AQ260" s="55"/>
      <c r="AR260" s="55"/>
      <c r="AS260" s="187">
        <f t="shared" si="41"/>
        <v>0</v>
      </c>
    </row>
    <row r="261" spans="1:45" x14ac:dyDescent="0.25">
      <c r="A261" s="230">
        <f t="shared" si="42"/>
        <v>45495</v>
      </c>
      <c r="B261" s="203"/>
      <c r="C261" s="203"/>
      <c r="D261" s="203"/>
      <c r="E261" s="203"/>
      <c r="F261" s="203"/>
      <c r="G261" s="205"/>
      <c r="H261" s="205"/>
      <c r="I261" s="205"/>
      <c r="J261" s="207"/>
      <c r="K261" s="207"/>
      <c r="L261" s="207"/>
      <c r="M261" s="208"/>
      <c r="N261" s="209">
        <f t="shared" si="38"/>
        <v>0</v>
      </c>
      <c r="O261" s="203"/>
      <c r="P261" s="203"/>
      <c r="Q261" s="209">
        <f t="shared" si="39"/>
        <v>0</v>
      </c>
      <c r="R261" s="212"/>
      <c r="S261" s="212"/>
      <c r="T261" s="213">
        <f t="shared" si="40"/>
        <v>45495</v>
      </c>
      <c r="U261" s="54"/>
      <c r="V261" s="215"/>
      <c r="W261" s="54"/>
      <c r="X261" s="217"/>
      <c r="Y261" s="54"/>
      <c r="Z261" s="55"/>
      <c r="AA261" s="54"/>
      <c r="AB261" s="255"/>
      <c r="AC261" s="54"/>
      <c r="AD261" s="55"/>
      <c r="AE261" s="54"/>
      <c r="AF261" s="55"/>
      <c r="AG261" s="55"/>
      <c r="AH261" s="55"/>
      <c r="AI261" s="54"/>
      <c r="AJ261" s="55"/>
      <c r="AK261" s="54"/>
      <c r="AL261" s="55"/>
      <c r="AM261" s="54"/>
      <c r="AN261" s="55"/>
      <c r="AO261" s="54"/>
      <c r="AP261" s="55"/>
      <c r="AQ261" s="55"/>
      <c r="AR261" s="55"/>
      <c r="AS261" s="187">
        <f t="shared" si="41"/>
        <v>0</v>
      </c>
    </row>
    <row r="262" spans="1:45" x14ac:dyDescent="0.25">
      <c r="A262" s="230">
        <f t="shared" si="42"/>
        <v>45496</v>
      </c>
      <c r="B262" s="203"/>
      <c r="C262" s="203"/>
      <c r="D262" s="203"/>
      <c r="E262" s="203"/>
      <c r="F262" s="203"/>
      <c r="G262" s="205"/>
      <c r="H262" s="205"/>
      <c r="I262" s="205"/>
      <c r="J262" s="207"/>
      <c r="K262" s="207"/>
      <c r="L262" s="207"/>
      <c r="M262" s="208"/>
      <c r="N262" s="209">
        <f t="shared" si="38"/>
        <v>0</v>
      </c>
      <c r="O262" s="203"/>
      <c r="P262" s="203"/>
      <c r="Q262" s="209">
        <f t="shared" si="39"/>
        <v>0</v>
      </c>
      <c r="R262" s="212"/>
      <c r="S262" s="212"/>
      <c r="T262" s="213">
        <f t="shared" si="40"/>
        <v>45496</v>
      </c>
      <c r="U262" s="54"/>
      <c r="V262" s="215"/>
      <c r="W262" s="54"/>
      <c r="X262" s="217"/>
      <c r="Y262" s="54"/>
      <c r="Z262" s="55"/>
      <c r="AA262" s="54"/>
      <c r="AB262" s="255"/>
      <c r="AC262" s="54"/>
      <c r="AD262" s="55"/>
      <c r="AE262" s="54"/>
      <c r="AF262" s="55"/>
      <c r="AG262" s="55"/>
      <c r="AH262" s="55"/>
      <c r="AI262" s="54"/>
      <c r="AJ262" s="55"/>
      <c r="AK262" s="54"/>
      <c r="AL262" s="55"/>
      <c r="AM262" s="54"/>
      <c r="AN262" s="55"/>
      <c r="AO262" s="54"/>
      <c r="AP262" s="55"/>
      <c r="AQ262" s="55"/>
      <c r="AR262" s="55"/>
      <c r="AS262" s="187">
        <f t="shared" si="41"/>
        <v>0</v>
      </c>
    </row>
    <row r="263" spans="1:45" x14ac:dyDescent="0.25">
      <c r="A263" s="230">
        <f t="shared" si="42"/>
        <v>45497</v>
      </c>
      <c r="B263" s="203"/>
      <c r="C263" s="203"/>
      <c r="D263" s="203"/>
      <c r="E263" s="203"/>
      <c r="F263" s="203"/>
      <c r="G263" s="205"/>
      <c r="H263" s="205"/>
      <c r="I263" s="205"/>
      <c r="J263" s="207"/>
      <c r="K263" s="207"/>
      <c r="L263" s="207"/>
      <c r="M263" s="208"/>
      <c r="N263" s="209">
        <f t="shared" si="38"/>
        <v>0</v>
      </c>
      <c r="O263" s="203"/>
      <c r="P263" s="203"/>
      <c r="Q263" s="209">
        <f t="shared" si="39"/>
        <v>0</v>
      </c>
      <c r="R263" s="212"/>
      <c r="S263" s="212"/>
      <c r="T263" s="213">
        <f t="shared" si="40"/>
        <v>45497</v>
      </c>
      <c r="U263" s="54"/>
      <c r="V263" s="215"/>
      <c r="W263" s="54"/>
      <c r="X263" s="217"/>
      <c r="Y263" s="54"/>
      <c r="Z263" s="55"/>
      <c r="AA263" s="54"/>
      <c r="AB263" s="255"/>
      <c r="AC263" s="54"/>
      <c r="AD263" s="55"/>
      <c r="AE263" s="54"/>
      <c r="AF263" s="55"/>
      <c r="AG263" s="55"/>
      <c r="AH263" s="55"/>
      <c r="AI263" s="54"/>
      <c r="AJ263" s="55"/>
      <c r="AK263" s="54"/>
      <c r="AL263" s="55"/>
      <c r="AM263" s="54"/>
      <c r="AN263" s="55"/>
      <c r="AO263" s="54"/>
      <c r="AP263" s="55"/>
      <c r="AQ263" s="55"/>
      <c r="AR263" s="55"/>
      <c r="AS263" s="187">
        <f t="shared" si="41"/>
        <v>0</v>
      </c>
    </row>
    <row r="264" spans="1:45" x14ac:dyDescent="0.25">
      <c r="A264" s="230">
        <f t="shared" si="42"/>
        <v>45498</v>
      </c>
      <c r="B264" s="203"/>
      <c r="C264" s="203"/>
      <c r="D264" s="203"/>
      <c r="E264" s="203"/>
      <c r="F264" s="203"/>
      <c r="G264" s="205"/>
      <c r="H264" s="205"/>
      <c r="I264" s="205"/>
      <c r="J264" s="207"/>
      <c r="K264" s="207"/>
      <c r="L264" s="207"/>
      <c r="M264" s="208"/>
      <c r="N264" s="209">
        <f t="shared" si="38"/>
        <v>0</v>
      </c>
      <c r="O264" s="203"/>
      <c r="P264" s="203"/>
      <c r="Q264" s="209">
        <f t="shared" si="39"/>
        <v>0</v>
      </c>
      <c r="R264" s="212"/>
      <c r="S264" s="212"/>
      <c r="T264" s="213">
        <f t="shared" si="40"/>
        <v>45498</v>
      </c>
      <c r="U264" s="54"/>
      <c r="V264" s="215"/>
      <c r="W264" s="54"/>
      <c r="X264" s="217"/>
      <c r="Y264" s="54"/>
      <c r="Z264" s="55"/>
      <c r="AA264" s="54"/>
      <c r="AB264" s="255"/>
      <c r="AC264" s="54"/>
      <c r="AD264" s="55"/>
      <c r="AE264" s="54"/>
      <c r="AF264" s="55"/>
      <c r="AG264" s="55"/>
      <c r="AH264" s="55"/>
      <c r="AI264" s="54"/>
      <c r="AJ264" s="55"/>
      <c r="AK264" s="54"/>
      <c r="AL264" s="55"/>
      <c r="AM264" s="54"/>
      <c r="AN264" s="55"/>
      <c r="AO264" s="54"/>
      <c r="AP264" s="55"/>
      <c r="AQ264" s="55"/>
      <c r="AR264" s="55"/>
      <c r="AS264" s="187">
        <f t="shared" si="41"/>
        <v>0</v>
      </c>
    </row>
    <row r="265" spans="1:45" x14ac:dyDescent="0.25">
      <c r="A265" s="230">
        <f t="shared" si="42"/>
        <v>45499</v>
      </c>
      <c r="B265" s="203"/>
      <c r="C265" s="203"/>
      <c r="D265" s="203"/>
      <c r="E265" s="203"/>
      <c r="F265" s="203"/>
      <c r="G265" s="205"/>
      <c r="H265" s="205"/>
      <c r="I265" s="205"/>
      <c r="J265" s="207"/>
      <c r="K265" s="207"/>
      <c r="L265" s="207"/>
      <c r="M265" s="208"/>
      <c r="N265" s="209">
        <f t="shared" si="38"/>
        <v>0</v>
      </c>
      <c r="O265" s="203"/>
      <c r="P265" s="203"/>
      <c r="Q265" s="209">
        <f t="shared" si="39"/>
        <v>0</v>
      </c>
      <c r="R265" s="212"/>
      <c r="S265" s="212"/>
      <c r="T265" s="213">
        <f t="shared" si="40"/>
        <v>45499</v>
      </c>
      <c r="U265" s="54"/>
      <c r="V265" s="215"/>
      <c r="W265" s="54"/>
      <c r="X265" s="217"/>
      <c r="Y265" s="54"/>
      <c r="Z265" s="55"/>
      <c r="AA265" s="54"/>
      <c r="AB265" s="255"/>
      <c r="AC265" s="54"/>
      <c r="AD265" s="55"/>
      <c r="AE265" s="55"/>
      <c r="AF265" s="55"/>
      <c r="AG265" s="55"/>
      <c r="AH265" s="55"/>
      <c r="AI265" s="54"/>
      <c r="AJ265" s="55"/>
      <c r="AK265" s="54"/>
      <c r="AL265" s="55"/>
      <c r="AM265" s="54"/>
      <c r="AN265" s="55"/>
      <c r="AO265" s="54"/>
      <c r="AP265" s="55"/>
      <c r="AQ265" s="55"/>
      <c r="AR265" s="55"/>
      <c r="AS265" s="187">
        <f t="shared" si="41"/>
        <v>0</v>
      </c>
    </row>
    <row r="266" spans="1:45" x14ac:dyDescent="0.25">
      <c r="A266" s="230">
        <f t="shared" si="42"/>
        <v>45500</v>
      </c>
      <c r="B266" s="203"/>
      <c r="C266" s="203"/>
      <c r="D266" s="203"/>
      <c r="E266" s="203"/>
      <c r="F266" s="203"/>
      <c r="G266" s="205"/>
      <c r="H266" s="205"/>
      <c r="I266" s="205"/>
      <c r="J266" s="207"/>
      <c r="K266" s="207"/>
      <c r="L266" s="207"/>
      <c r="M266" s="208"/>
      <c r="N266" s="209">
        <f t="shared" si="38"/>
        <v>0</v>
      </c>
      <c r="O266" s="203"/>
      <c r="P266" s="203"/>
      <c r="Q266" s="209">
        <f t="shared" si="39"/>
        <v>0</v>
      </c>
      <c r="R266" s="212"/>
      <c r="S266" s="212"/>
      <c r="T266" s="213">
        <f t="shared" si="40"/>
        <v>45500</v>
      </c>
      <c r="U266" s="54"/>
      <c r="V266" s="215"/>
      <c r="W266" s="54"/>
      <c r="X266" s="217"/>
      <c r="Y266" s="54"/>
      <c r="Z266" s="55"/>
      <c r="AA266" s="54"/>
      <c r="AB266" s="255"/>
      <c r="AC266" s="54"/>
      <c r="AD266" s="55"/>
      <c r="AE266" s="55"/>
      <c r="AF266" s="55"/>
      <c r="AG266" s="55"/>
      <c r="AH266" s="55"/>
      <c r="AI266" s="54"/>
      <c r="AJ266" s="55"/>
      <c r="AK266" s="54"/>
      <c r="AL266" s="55"/>
      <c r="AM266" s="54"/>
      <c r="AN266" s="55"/>
      <c r="AO266" s="54"/>
      <c r="AP266" s="55"/>
      <c r="AQ266" s="55"/>
      <c r="AR266" s="55"/>
      <c r="AS266" s="187">
        <f t="shared" si="41"/>
        <v>0</v>
      </c>
    </row>
    <row r="267" spans="1:45" x14ac:dyDescent="0.25">
      <c r="A267" s="230">
        <f t="shared" si="42"/>
        <v>45501</v>
      </c>
      <c r="B267" s="203"/>
      <c r="C267" s="203"/>
      <c r="D267" s="203"/>
      <c r="E267" s="203"/>
      <c r="F267" s="203"/>
      <c r="G267" s="205"/>
      <c r="H267" s="205"/>
      <c r="I267" s="205"/>
      <c r="J267" s="207"/>
      <c r="K267" s="207"/>
      <c r="L267" s="207"/>
      <c r="M267" s="208"/>
      <c r="N267" s="209">
        <f t="shared" si="38"/>
        <v>0</v>
      </c>
      <c r="O267" s="203"/>
      <c r="P267" s="203"/>
      <c r="Q267" s="209">
        <f t="shared" si="39"/>
        <v>0</v>
      </c>
      <c r="R267" s="212"/>
      <c r="S267" s="212"/>
      <c r="T267" s="213">
        <f t="shared" si="40"/>
        <v>45501</v>
      </c>
      <c r="U267" s="54"/>
      <c r="V267" s="215"/>
      <c r="W267" s="54"/>
      <c r="X267" s="217"/>
      <c r="Y267" s="54"/>
      <c r="Z267" s="55"/>
      <c r="AA267" s="54"/>
      <c r="AB267" s="255"/>
      <c r="AC267" s="54"/>
      <c r="AD267" s="55"/>
      <c r="AE267" s="55"/>
      <c r="AF267" s="55"/>
      <c r="AG267" s="55"/>
      <c r="AH267" s="55"/>
      <c r="AI267" s="54"/>
      <c r="AJ267" s="55"/>
      <c r="AK267" s="54"/>
      <c r="AL267" s="55"/>
      <c r="AM267" s="54"/>
      <c r="AN267" s="55"/>
      <c r="AO267" s="54"/>
      <c r="AP267" s="55"/>
      <c r="AQ267" s="253"/>
      <c r="AR267" s="253"/>
      <c r="AS267" s="187">
        <f t="shared" si="41"/>
        <v>0</v>
      </c>
    </row>
    <row r="268" spans="1:45" x14ac:dyDescent="0.25">
      <c r="A268" s="230">
        <f t="shared" si="42"/>
        <v>45502</v>
      </c>
      <c r="B268" s="203"/>
      <c r="C268" s="203"/>
      <c r="D268" s="203"/>
      <c r="E268" s="203"/>
      <c r="F268" s="203"/>
      <c r="G268" s="205"/>
      <c r="H268" s="205"/>
      <c r="I268" s="205"/>
      <c r="J268" s="207"/>
      <c r="K268" s="207"/>
      <c r="L268" s="207"/>
      <c r="M268" s="208"/>
      <c r="N268" s="209">
        <f t="shared" si="38"/>
        <v>0</v>
      </c>
      <c r="O268" s="203"/>
      <c r="P268" s="203"/>
      <c r="Q268" s="209">
        <f t="shared" si="39"/>
        <v>0</v>
      </c>
      <c r="R268" s="212"/>
      <c r="S268" s="212"/>
      <c r="T268" s="213">
        <f t="shared" si="40"/>
        <v>45502</v>
      </c>
      <c r="U268" s="54"/>
      <c r="V268" s="215"/>
      <c r="W268" s="55"/>
      <c r="X268" s="217"/>
      <c r="Y268" s="54"/>
      <c r="Z268" s="55"/>
      <c r="AA268" s="55"/>
      <c r="AB268" s="255"/>
      <c r="AC268" s="54"/>
      <c r="AD268" s="55"/>
      <c r="AE268" s="55"/>
      <c r="AF268" s="55"/>
      <c r="AG268" s="55"/>
      <c r="AH268" s="55"/>
      <c r="AI268" s="54"/>
      <c r="AJ268" s="55"/>
      <c r="AK268" s="55"/>
      <c r="AL268" s="55"/>
      <c r="AM268" s="55"/>
      <c r="AN268" s="55"/>
      <c r="AO268" s="55"/>
      <c r="AP268" s="55"/>
      <c r="AQ268" s="55"/>
      <c r="AR268" s="55"/>
      <c r="AS268" s="187">
        <f t="shared" si="41"/>
        <v>0</v>
      </c>
    </row>
    <row r="269" spans="1:45" x14ac:dyDescent="0.25">
      <c r="A269" s="230">
        <f t="shared" si="42"/>
        <v>45503</v>
      </c>
      <c r="B269" s="203"/>
      <c r="C269" s="203"/>
      <c r="D269" s="203"/>
      <c r="E269" s="203"/>
      <c r="F269" s="203"/>
      <c r="G269" s="205"/>
      <c r="H269" s="205"/>
      <c r="I269" s="205"/>
      <c r="J269" s="207"/>
      <c r="K269" s="207"/>
      <c r="L269" s="207"/>
      <c r="M269" s="208"/>
      <c r="N269" s="209">
        <f t="shared" si="38"/>
        <v>0</v>
      </c>
      <c r="O269" s="203"/>
      <c r="P269" s="203"/>
      <c r="Q269" s="209">
        <f t="shared" si="39"/>
        <v>0</v>
      </c>
      <c r="R269" s="212"/>
      <c r="S269" s="212"/>
      <c r="T269" s="213">
        <f t="shared" si="40"/>
        <v>45503</v>
      </c>
      <c r="U269" s="54"/>
      <c r="V269" s="215"/>
      <c r="W269" s="54"/>
      <c r="X269" s="217"/>
      <c r="Y269" s="54"/>
      <c r="Z269" s="55"/>
      <c r="AA269" s="54"/>
      <c r="AB269" s="255"/>
      <c r="AC269" s="54"/>
      <c r="AD269" s="55"/>
      <c r="AE269" s="54"/>
      <c r="AF269" s="55"/>
      <c r="AG269" s="55"/>
      <c r="AH269" s="55"/>
      <c r="AI269" s="54"/>
      <c r="AJ269" s="55"/>
      <c r="AK269" s="54"/>
      <c r="AL269" s="55"/>
      <c r="AM269" s="54"/>
      <c r="AN269" s="55"/>
      <c r="AO269" s="54"/>
      <c r="AP269" s="55"/>
      <c r="AQ269" s="55"/>
      <c r="AR269" s="55"/>
      <c r="AS269" s="187">
        <f t="shared" si="41"/>
        <v>0</v>
      </c>
    </row>
    <row r="270" spans="1:45" x14ac:dyDescent="0.25">
      <c r="B270" s="256">
        <f t="shared" ref="B270:S270" si="43">SUM(B239:B269)</f>
        <v>0</v>
      </c>
      <c r="C270" s="128">
        <f t="shared" si="43"/>
        <v>0</v>
      </c>
      <c r="D270" s="128">
        <f t="shared" si="43"/>
        <v>0</v>
      </c>
      <c r="E270" s="128">
        <f t="shared" si="43"/>
        <v>0</v>
      </c>
      <c r="F270" s="128">
        <f t="shared" si="43"/>
        <v>0</v>
      </c>
      <c r="G270" s="256">
        <f t="shared" si="43"/>
        <v>0</v>
      </c>
      <c r="H270" s="256">
        <f t="shared" si="43"/>
        <v>0</v>
      </c>
      <c r="I270" s="256">
        <f t="shared" si="43"/>
        <v>0</v>
      </c>
      <c r="J270" s="71">
        <f t="shared" si="43"/>
        <v>0</v>
      </c>
      <c r="K270" s="128">
        <f t="shared" si="43"/>
        <v>0</v>
      </c>
      <c r="L270" s="128">
        <f t="shared" si="43"/>
        <v>0</v>
      </c>
      <c r="M270" s="128">
        <f t="shared" si="43"/>
        <v>0</v>
      </c>
      <c r="N270" s="128">
        <f t="shared" si="43"/>
        <v>0</v>
      </c>
      <c r="O270" s="257">
        <f t="shared" si="43"/>
        <v>0</v>
      </c>
      <c r="P270" s="257">
        <f t="shared" si="43"/>
        <v>0</v>
      </c>
      <c r="Q270" s="128">
        <f t="shared" si="43"/>
        <v>0</v>
      </c>
      <c r="R270" s="128">
        <f t="shared" si="43"/>
        <v>0</v>
      </c>
      <c r="S270" s="128">
        <f t="shared" si="43"/>
        <v>0</v>
      </c>
      <c r="U270" s="141"/>
      <c r="V270" s="141">
        <f>SUM(V239:V269)</f>
        <v>0</v>
      </c>
      <c r="W270" s="141"/>
      <c r="X270" s="236">
        <f>SUM(X239:X269)</f>
        <v>0</v>
      </c>
      <c r="Y270" s="141"/>
      <c r="Z270" s="141">
        <f>SUM(Z239:Z269)</f>
        <v>0</v>
      </c>
      <c r="AA270" s="141"/>
      <c r="AB270" s="141">
        <f>SUM(AB239:AB269)</f>
        <v>0</v>
      </c>
      <c r="AC270" s="141"/>
      <c r="AD270" s="141">
        <f>SUM(AD239:AD269)</f>
        <v>0</v>
      </c>
      <c r="AE270" s="141"/>
      <c r="AF270" s="141">
        <f>SUM(AF239:AF269)</f>
        <v>0</v>
      </c>
      <c r="AG270" s="141"/>
      <c r="AH270" s="258">
        <f>SUM(AH239:AH269)</f>
        <v>0</v>
      </c>
      <c r="AI270" s="141"/>
      <c r="AJ270" s="141">
        <f>SUM(AJ239:AJ269)</f>
        <v>0</v>
      </c>
      <c r="AL270" s="141">
        <f>SUM(AL239:AL269)</f>
        <v>0</v>
      </c>
      <c r="AM270" s="141"/>
      <c r="AN270" s="141">
        <f>SUM(AN239:AN269)</f>
        <v>0</v>
      </c>
      <c r="AO270" s="141"/>
      <c r="AP270" s="151">
        <f>SUM(AP239:AP269)</f>
        <v>0</v>
      </c>
      <c r="AQ270" s="141"/>
      <c r="AR270" s="141">
        <f>SUM(AR239:AR269)</f>
        <v>0</v>
      </c>
      <c r="AS270" s="141">
        <f>SUM(AS239:AS269)</f>
        <v>0</v>
      </c>
    </row>
    <row r="271" spans="1:45" x14ac:dyDescent="0.25">
      <c r="N271" s="130"/>
      <c r="Q271" s="130"/>
    </row>
    <row r="272" spans="1:45" x14ac:dyDescent="0.25">
      <c r="C272" s="131"/>
      <c r="F272" s="131"/>
      <c r="I272" s="132"/>
    </row>
    <row r="273" spans="1:45" x14ac:dyDescent="0.25">
      <c r="I273" s="132"/>
    </row>
    <row r="275" spans="1:45" ht="16.149999999999999" customHeight="1" thickBot="1" x14ac:dyDescent="0.3">
      <c r="A275" s="575" t="s">
        <v>61</v>
      </c>
      <c r="B275" s="563"/>
      <c r="C275" s="563"/>
      <c r="D275" s="563"/>
      <c r="E275" s="563"/>
      <c r="F275" s="563"/>
      <c r="G275" s="563"/>
      <c r="H275" s="563"/>
      <c r="I275" s="563"/>
      <c r="J275" s="564"/>
      <c r="K275" s="564"/>
      <c r="L275" s="564"/>
      <c r="M275" s="80"/>
      <c r="N275" s="79"/>
      <c r="O275" s="565"/>
      <c r="P275" s="560"/>
      <c r="Q275" s="560"/>
      <c r="R275" s="560"/>
      <c r="S275" s="560"/>
      <c r="U275" s="559" t="str">
        <f>A275</f>
        <v>AOUT</v>
      </c>
      <c r="V275" s="560"/>
      <c r="W275" s="560"/>
      <c r="X275" s="560"/>
      <c r="Y275" s="560"/>
      <c r="Z275" s="560"/>
      <c r="AA275" s="560"/>
      <c r="AB275" s="559" t="str">
        <f>A275</f>
        <v>AOUT</v>
      </c>
      <c r="AC275" s="560"/>
      <c r="AD275" s="560"/>
      <c r="AE275" s="560"/>
      <c r="AF275" s="560"/>
      <c r="AG275" s="560"/>
      <c r="AH275" s="560"/>
      <c r="AI275" s="560"/>
      <c r="AJ275" s="560"/>
      <c r="AK275" s="559" t="str">
        <f>A275</f>
        <v>AOUT</v>
      </c>
      <c r="AL275" s="560"/>
      <c r="AM275" s="560"/>
      <c r="AN275" s="560"/>
      <c r="AO275" s="560"/>
      <c r="AP275" s="560"/>
      <c r="AQ275" s="560"/>
    </row>
    <row r="276" spans="1:45" ht="16.149999999999999" customHeight="1" thickBot="1" x14ac:dyDescent="0.3">
      <c r="A276" s="175"/>
      <c r="B276" s="81"/>
      <c r="C276" s="81"/>
      <c r="D276" s="81"/>
      <c r="E276" s="81"/>
      <c r="F276" s="81"/>
      <c r="G276" s="81"/>
      <c r="H276" s="81"/>
      <c r="I276" s="554"/>
      <c r="J276" s="554"/>
      <c r="K276" s="554"/>
      <c r="L276" s="554"/>
      <c r="M276" s="133"/>
      <c r="N276" s="134"/>
      <c r="O276" s="135"/>
      <c r="P276" s="134"/>
      <c r="Q276" s="134"/>
      <c r="R276" s="553" t="s">
        <v>2</v>
      </c>
      <c r="S276" s="554"/>
      <c r="T276" s="227"/>
      <c r="U276" s="549" t="str">
        <f>U3</f>
        <v>Agedi</v>
      </c>
      <c r="V276" s="550"/>
      <c r="W276" s="549" t="str">
        <f>W3</f>
        <v>Saf</v>
      </c>
      <c r="X276" s="550"/>
      <c r="Y276" s="549" t="str">
        <f>Y3</f>
        <v>Midi Libre</v>
      </c>
      <c r="Z276" s="550"/>
      <c r="AA276" s="549" t="str">
        <f>AA3</f>
        <v>Loto</v>
      </c>
      <c r="AB276" s="550"/>
      <c r="AC276" s="555" t="str">
        <f>AC3</f>
        <v>Altadis</v>
      </c>
      <c r="AD276" s="556"/>
      <c r="AE276" s="549" t="str">
        <f>AE3</f>
        <v>Crédit agricole</v>
      </c>
      <c r="AF276" s="550"/>
      <c r="AG276" s="574" t="s">
        <v>53</v>
      </c>
      <c r="AH276" s="570"/>
      <c r="AI276" s="555" t="str">
        <f>AI3</f>
        <v>charges locatives</v>
      </c>
      <c r="AJ276" s="556"/>
      <c r="AK276" s="555" t="str">
        <f>AK3</f>
        <v>Poste TCN TF PVA</v>
      </c>
      <c r="AL276" s="556"/>
      <c r="AM276" s="549" t="str">
        <f>AM3</f>
        <v>GSA/NVX FR</v>
      </c>
      <c r="AN276" s="550"/>
      <c r="AO276" s="549" t="str">
        <f>AO3</f>
        <v>Charge</v>
      </c>
      <c r="AP276" s="550"/>
      <c r="AQ276" s="549" t="str">
        <f>AQ3</f>
        <v>Divers</v>
      </c>
      <c r="AR276" s="550"/>
      <c r="AS276" s="83" t="s">
        <v>16</v>
      </c>
    </row>
    <row r="277" spans="1:45" x14ac:dyDescent="0.25">
      <c r="A277" s="228"/>
      <c r="B277" s="178" t="s">
        <v>17</v>
      </c>
      <c r="C277" s="178" t="s">
        <v>18</v>
      </c>
      <c r="D277" s="178" t="s">
        <v>62</v>
      </c>
      <c r="E277" s="178" t="s">
        <v>20</v>
      </c>
      <c r="F277" s="178" t="s">
        <v>21</v>
      </c>
      <c r="G277" s="178" t="s">
        <v>22</v>
      </c>
      <c r="H277" s="178" t="s">
        <v>23</v>
      </c>
      <c r="I277" s="569" t="s">
        <v>24</v>
      </c>
      <c r="J277" s="570"/>
      <c r="K277" s="178" t="s">
        <v>25</v>
      </c>
      <c r="L277" s="178" t="s">
        <v>26</v>
      </c>
      <c r="M277" s="180" t="s">
        <v>27</v>
      </c>
      <c r="N277" s="178" t="s">
        <v>28</v>
      </c>
      <c r="O277" s="178" t="s">
        <v>29</v>
      </c>
      <c r="P277" s="178" t="s">
        <v>30</v>
      </c>
      <c r="Q277" s="178" t="s">
        <v>16</v>
      </c>
      <c r="R277" s="178" t="s">
        <v>32</v>
      </c>
      <c r="S277" s="178" t="s">
        <v>33</v>
      </c>
      <c r="T277" s="181"/>
      <c r="U277" s="182" t="s">
        <v>34</v>
      </c>
      <c r="V277" s="183"/>
      <c r="W277" s="184" t="s">
        <v>34</v>
      </c>
      <c r="X277" s="229"/>
      <c r="Y277" s="184" t="s">
        <v>34</v>
      </c>
      <c r="Z277" s="180"/>
      <c r="AA277" s="184" t="s">
        <v>34</v>
      </c>
      <c r="AB277" s="180"/>
      <c r="AC277" s="184" t="s">
        <v>34</v>
      </c>
      <c r="AD277" s="180"/>
      <c r="AE277" s="184" t="s">
        <v>34</v>
      </c>
      <c r="AF277" s="180"/>
      <c r="AG277" s="184"/>
      <c r="AH277" s="183"/>
      <c r="AI277" s="184" t="s">
        <v>34</v>
      </c>
      <c r="AJ277" s="180"/>
      <c r="AK277" s="186" t="s">
        <v>34</v>
      </c>
      <c r="AL277" s="183"/>
      <c r="AM277" s="184" t="s">
        <v>34</v>
      </c>
      <c r="AN277" s="183"/>
      <c r="AO277" s="184" t="s">
        <v>34</v>
      </c>
      <c r="AP277" s="183"/>
      <c r="AQ277" s="184" t="s">
        <v>34</v>
      </c>
      <c r="AR277" s="183"/>
      <c r="AS277" s="187"/>
    </row>
    <row r="278" spans="1:45" x14ac:dyDescent="0.25">
      <c r="A278" s="230">
        <f>A269+1</f>
        <v>45504</v>
      </c>
      <c r="B278" s="203"/>
      <c r="C278" s="203"/>
      <c r="D278" s="203"/>
      <c r="E278" s="203"/>
      <c r="F278" s="203"/>
      <c r="G278" s="205"/>
      <c r="H278" s="205"/>
      <c r="I278" s="205"/>
      <c r="J278" s="207"/>
      <c r="K278" s="207"/>
      <c r="L278" s="207"/>
      <c r="M278" s="208"/>
      <c r="N278" s="209">
        <f t="shared" ref="N278:N308" si="44">B278+C278+D278+F278+G278+H278+I278+K278-L278+M278+E278</f>
        <v>0</v>
      </c>
      <c r="O278" s="203"/>
      <c r="P278" s="203"/>
      <c r="Q278" s="209">
        <f t="shared" ref="Q278:Q308" si="45">N278+O278-P278</f>
        <v>0</v>
      </c>
      <c r="R278" s="212"/>
      <c r="S278" s="212"/>
      <c r="T278" s="213">
        <f t="shared" ref="T278:T308" si="46">A278</f>
        <v>45504</v>
      </c>
      <c r="U278" s="54"/>
      <c r="V278" s="215"/>
      <c r="W278" s="55"/>
      <c r="X278" s="217"/>
      <c r="Y278" s="55"/>
      <c r="Z278" s="215"/>
      <c r="AA278" s="55"/>
      <c r="AB278" s="215"/>
      <c r="AC278" s="55"/>
      <c r="AD278" s="215"/>
      <c r="AE278" s="55"/>
      <c r="AF278" s="215"/>
      <c r="AG278" s="219"/>
      <c r="AH278" s="215"/>
      <c r="AI278" s="54"/>
      <c r="AJ278" s="215"/>
      <c r="AK278" s="55"/>
      <c r="AL278" s="215"/>
      <c r="AM278" s="55"/>
      <c r="AN278" s="215"/>
      <c r="AO278" s="55"/>
      <c r="AP278" s="215"/>
      <c r="AQ278" s="55"/>
      <c r="AR278" s="215"/>
      <c r="AS278" s="187">
        <f t="shared" ref="AS278:AS308" si="47">V278+X278+Z278+AB278+AD278+AF278+AJ278+AL278+AN278+AP278+AR278+AH278</f>
        <v>0</v>
      </c>
    </row>
    <row r="279" spans="1:45" x14ac:dyDescent="0.25">
      <c r="A279" s="259">
        <f t="shared" ref="A279:A308" si="48">A278+1</f>
        <v>45505</v>
      </c>
      <c r="B279" s="203"/>
      <c r="C279" s="203"/>
      <c r="D279" s="203"/>
      <c r="E279" s="203"/>
      <c r="F279" s="203"/>
      <c r="G279" s="205"/>
      <c r="H279" s="205"/>
      <c r="I279" s="205"/>
      <c r="J279" s="207"/>
      <c r="K279" s="207"/>
      <c r="L279" s="207"/>
      <c r="M279" s="208"/>
      <c r="N279" s="209">
        <f t="shared" si="44"/>
        <v>0</v>
      </c>
      <c r="O279" s="203"/>
      <c r="P279" s="203"/>
      <c r="Q279" s="209">
        <f t="shared" si="45"/>
        <v>0</v>
      </c>
      <c r="R279" s="212"/>
      <c r="S279" s="212"/>
      <c r="T279" s="213">
        <f t="shared" si="46"/>
        <v>45505</v>
      </c>
      <c r="U279" s="54"/>
      <c r="V279" s="215"/>
      <c r="W279" s="55"/>
      <c r="X279" s="217"/>
      <c r="Y279" s="54"/>
      <c r="Z279" s="215"/>
      <c r="AA279" s="55"/>
      <c r="AB279" s="215"/>
      <c r="AC279" s="54"/>
      <c r="AD279" s="215"/>
      <c r="AE279" s="55"/>
      <c r="AF279" s="215"/>
      <c r="AG279" s="219"/>
      <c r="AH279" s="215"/>
      <c r="AI279" s="54"/>
      <c r="AJ279" s="215"/>
      <c r="AK279" s="55"/>
      <c r="AL279" s="215"/>
      <c r="AM279" s="54"/>
      <c r="AN279" s="214"/>
      <c r="AO279" s="54"/>
      <c r="AP279" s="215"/>
      <c r="AQ279" s="55"/>
      <c r="AR279" s="215"/>
      <c r="AS279" s="187">
        <f t="shared" si="47"/>
        <v>0</v>
      </c>
    </row>
    <row r="280" spans="1:45" x14ac:dyDescent="0.25">
      <c r="A280" s="259">
        <f t="shared" si="48"/>
        <v>45506</v>
      </c>
      <c r="B280" s="203"/>
      <c r="C280" s="203"/>
      <c r="D280" s="203"/>
      <c r="E280" s="203"/>
      <c r="F280" s="203"/>
      <c r="G280" s="205"/>
      <c r="H280" s="205"/>
      <c r="I280" s="205"/>
      <c r="J280" s="207"/>
      <c r="K280" s="207"/>
      <c r="L280" s="207"/>
      <c r="M280" s="208"/>
      <c r="N280" s="209">
        <f t="shared" si="44"/>
        <v>0</v>
      </c>
      <c r="O280" s="203"/>
      <c r="P280" s="203"/>
      <c r="Q280" s="209">
        <f t="shared" si="45"/>
        <v>0</v>
      </c>
      <c r="R280" s="212"/>
      <c r="S280" s="212"/>
      <c r="T280" s="213">
        <f t="shared" si="46"/>
        <v>45506</v>
      </c>
      <c r="U280" s="54"/>
      <c r="V280" s="215"/>
      <c r="W280" s="55"/>
      <c r="X280" s="217"/>
      <c r="Y280" s="54"/>
      <c r="Z280" s="215"/>
      <c r="AA280" s="55"/>
      <c r="AB280" s="215"/>
      <c r="AC280" s="54"/>
      <c r="AD280" s="215"/>
      <c r="AE280" s="55"/>
      <c r="AF280" s="215"/>
      <c r="AG280" s="219"/>
      <c r="AH280" s="215"/>
      <c r="AI280" s="55"/>
      <c r="AJ280" s="260"/>
      <c r="AK280" s="55"/>
      <c r="AL280" s="215"/>
      <c r="AM280" s="54"/>
      <c r="AN280" s="215"/>
      <c r="AO280" s="55"/>
      <c r="AP280" s="215"/>
      <c r="AQ280" s="55"/>
      <c r="AR280" s="215"/>
      <c r="AS280" s="187">
        <f t="shared" si="47"/>
        <v>0</v>
      </c>
    </row>
    <row r="281" spans="1:45" x14ac:dyDescent="0.25">
      <c r="A281" s="259">
        <f t="shared" si="48"/>
        <v>45507</v>
      </c>
      <c r="B281" s="203"/>
      <c r="C281" s="203"/>
      <c r="D281" s="203"/>
      <c r="E281" s="203"/>
      <c r="F281" s="203"/>
      <c r="G281" s="205"/>
      <c r="H281" s="205"/>
      <c r="I281" s="205"/>
      <c r="J281" s="207"/>
      <c r="K281" s="207"/>
      <c r="L281" s="207"/>
      <c r="M281" s="208"/>
      <c r="N281" s="209">
        <f t="shared" si="44"/>
        <v>0</v>
      </c>
      <c r="O281" s="203"/>
      <c r="P281" s="203"/>
      <c r="Q281" s="209">
        <f t="shared" si="45"/>
        <v>0</v>
      </c>
      <c r="R281" s="212"/>
      <c r="S281" s="212"/>
      <c r="T281" s="213">
        <f t="shared" si="46"/>
        <v>45507</v>
      </c>
      <c r="U281" s="54"/>
      <c r="V281" s="215"/>
      <c r="W281" s="55"/>
      <c r="X281" s="217"/>
      <c r="Y281" s="54"/>
      <c r="Z281" s="215"/>
      <c r="AA281" s="55"/>
      <c r="AB281" s="215"/>
      <c r="AC281" s="54"/>
      <c r="AD281" s="261"/>
      <c r="AE281" s="55"/>
      <c r="AF281" s="215"/>
      <c r="AG281" s="215"/>
      <c r="AH281" s="215"/>
      <c r="AI281" s="54"/>
      <c r="AJ281" s="215"/>
      <c r="AK281" s="55"/>
      <c r="AL281" s="215"/>
      <c r="AM281" s="54"/>
      <c r="AN281" s="215"/>
      <c r="AO281" s="55"/>
      <c r="AP281" s="215"/>
      <c r="AQ281" s="55"/>
      <c r="AR281" s="215"/>
      <c r="AS281" s="187">
        <f t="shared" si="47"/>
        <v>0</v>
      </c>
    </row>
    <row r="282" spans="1:45" x14ac:dyDescent="0.25">
      <c r="A282" s="259">
        <f t="shared" si="48"/>
        <v>45508</v>
      </c>
      <c r="B282" s="203"/>
      <c r="C282" s="203"/>
      <c r="D282" s="203"/>
      <c r="E282" s="203"/>
      <c r="F282" s="203"/>
      <c r="G282" s="205"/>
      <c r="H282" s="205"/>
      <c r="I282" s="205"/>
      <c r="J282" s="207"/>
      <c r="K282" s="207"/>
      <c r="L282" s="207"/>
      <c r="M282" s="208"/>
      <c r="N282" s="209">
        <f t="shared" si="44"/>
        <v>0</v>
      </c>
      <c r="O282" s="203"/>
      <c r="P282" s="203"/>
      <c r="Q282" s="209">
        <f t="shared" si="45"/>
        <v>0</v>
      </c>
      <c r="R282" s="212"/>
      <c r="S282" s="212"/>
      <c r="T282" s="213">
        <f t="shared" si="46"/>
        <v>45508</v>
      </c>
      <c r="U282" s="54"/>
      <c r="V282" s="215"/>
      <c r="W282" s="55"/>
      <c r="X282" s="217"/>
      <c r="Y282" s="54"/>
      <c r="Z282" s="215"/>
      <c r="AA282" s="54"/>
      <c r="AB282" s="215"/>
      <c r="AC282" s="54"/>
      <c r="AD282" s="215"/>
      <c r="AE282" s="54"/>
      <c r="AF282" s="215"/>
      <c r="AG282" s="215"/>
      <c r="AH282" s="215"/>
      <c r="AI282" s="54"/>
      <c r="AJ282" s="216"/>
      <c r="AK282" s="55"/>
      <c r="AL282" s="215"/>
      <c r="AM282" s="54"/>
      <c r="AN282" s="215"/>
      <c r="AO282" s="214"/>
      <c r="AP282" s="218"/>
      <c r="AQ282" s="55"/>
      <c r="AR282" s="215"/>
      <c r="AS282" s="187">
        <f t="shared" si="47"/>
        <v>0</v>
      </c>
    </row>
    <row r="283" spans="1:45" x14ac:dyDescent="0.25">
      <c r="A283" s="230">
        <f t="shared" si="48"/>
        <v>45509</v>
      </c>
      <c r="B283" s="203"/>
      <c r="C283" s="203"/>
      <c r="D283" s="203"/>
      <c r="E283" s="203"/>
      <c r="F283" s="203"/>
      <c r="G283" s="205"/>
      <c r="H283" s="205"/>
      <c r="I283" s="205"/>
      <c r="J283" s="207"/>
      <c r="K283" s="207"/>
      <c r="L283" s="207"/>
      <c r="M283" s="208"/>
      <c r="N283" s="209">
        <f t="shared" si="44"/>
        <v>0</v>
      </c>
      <c r="O283" s="203"/>
      <c r="P283" s="203"/>
      <c r="Q283" s="209">
        <f t="shared" si="45"/>
        <v>0</v>
      </c>
      <c r="R283" s="212"/>
      <c r="S283" s="212"/>
      <c r="T283" s="213">
        <f t="shared" si="46"/>
        <v>45509</v>
      </c>
      <c r="U283" s="54"/>
      <c r="V283" s="215"/>
      <c r="W283" s="54"/>
      <c r="X283" s="217"/>
      <c r="Y283" s="54"/>
      <c r="Z283" s="215"/>
      <c r="AA283" s="54"/>
      <c r="AB283" s="215"/>
      <c r="AC283" s="54"/>
      <c r="AD283" s="215"/>
      <c r="AE283" s="54"/>
      <c r="AF283" s="215"/>
      <c r="AG283" s="215"/>
      <c r="AH283" s="215"/>
      <c r="AI283" s="54"/>
      <c r="AJ283" s="215"/>
      <c r="AK283" s="54"/>
      <c r="AL283" s="215"/>
      <c r="AM283" s="54"/>
      <c r="AN283" s="215"/>
      <c r="AO283" s="214"/>
      <c r="AP283" s="218"/>
      <c r="AQ283" s="55"/>
      <c r="AR283" s="215"/>
      <c r="AS283" s="187">
        <f t="shared" si="47"/>
        <v>0</v>
      </c>
    </row>
    <row r="284" spans="1:45" x14ac:dyDescent="0.25">
      <c r="A284" s="230">
        <f t="shared" si="48"/>
        <v>45510</v>
      </c>
      <c r="B284" s="203"/>
      <c r="C284" s="203"/>
      <c r="D284" s="203"/>
      <c r="E284" s="203"/>
      <c r="F284" s="203"/>
      <c r="G284" s="205"/>
      <c r="H284" s="205"/>
      <c r="I284" s="205"/>
      <c r="J284" s="207"/>
      <c r="K284" s="207"/>
      <c r="L284" s="207"/>
      <c r="M284" s="208"/>
      <c r="N284" s="209">
        <f t="shared" si="44"/>
        <v>0</v>
      </c>
      <c r="O284" s="203"/>
      <c r="P284" s="203"/>
      <c r="Q284" s="209">
        <f t="shared" si="45"/>
        <v>0</v>
      </c>
      <c r="R284" s="212"/>
      <c r="S284" s="212"/>
      <c r="T284" s="213">
        <f t="shared" si="46"/>
        <v>45510</v>
      </c>
      <c r="U284" s="54"/>
      <c r="V284" s="215"/>
      <c r="W284" s="54"/>
      <c r="X284" s="217"/>
      <c r="Y284" s="54"/>
      <c r="Z284" s="215"/>
      <c r="AA284" s="54"/>
      <c r="AB284" s="215"/>
      <c r="AC284" s="54"/>
      <c r="AD284" s="215"/>
      <c r="AE284" s="54"/>
      <c r="AF284" s="215"/>
      <c r="AG284" s="219"/>
      <c r="AH284" s="215"/>
      <c r="AI284" s="54"/>
      <c r="AJ284" s="215"/>
      <c r="AK284" s="54"/>
      <c r="AL284" s="215"/>
      <c r="AM284" s="54"/>
      <c r="AN284" s="215"/>
      <c r="AO284" s="54"/>
      <c r="AP284" s="215"/>
      <c r="AQ284" s="55"/>
      <c r="AR284" s="215"/>
      <c r="AS284" s="187">
        <f t="shared" si="47"/>
        <v>0</v>
      </c>
    </row>
    <row r="285" spans="1:45" x14ac:dyDescent="0.25">
      <c r="A285" s="230">
        <f t="shared" si="48"/>
        <v>45511</v>
      </c>
      <c r="B285" s="203"/>
      <c r="C285" s="203"/>
      <c r="D285" s="203"/>
      <c r="E285" s="203"/>
      <c r="F285" s="203"/>
      <c r="G285" s="205"/>
      <c r="H285" s="205"/>
      <c r="I285" s="205"/>
      <c r="J285" s="207"/>
      <c r="K285" s="207"/>
      <c r="L285" s="207"/>
      <c r="M285" s="208"/>
      <c r="N285" s="209">
        <f t="shared" si="44"/>
        <v>0</v>
      </c>
      <c r="O285" s="203"/>
      <c r="P285" s="203"/>
      <c r="Q285" s="209">
        <f t="shared" si="45"/>
        <v>0</v>
      </c>
      <c r="R285" s="212"/>
      <c r="S285" s="212"/>
      <c r="T285" s="213">
        <f t="shared" si="46"/>
        <v>45511</v>
      </c>
      <c r="U285" s="54"/>
      <c r="V285" s="215"/>
      <c r="W285" s="54"/>
      <c r="X285" s="217"/>
      <c r="Y285" s="54"/>
      <c r="Z285" s="215"/>
      <c r="AA285" s="54"/>
      <c r="AB285" s="215"/>
      <c r="AC285" s="54"/>
      <c r="AD285" s="215"/>
      <c r="AE285" s="54"/>
      <c r="AF285" s="215"/>
      <c r="AG285" s="215"/>
      <c r="AH285" s="215"/>
      <c r="AI285" s="54"/>
      <c r="AJ285" s="215"/>
      <c r="AK285" s="54"/>
      <c r="AL285" s="215"/>
      <c r="AM285" s="54"/>
      <c r="AN285" s="215"/>
      <c r="AO285" s="54"/>
      <c r="AP285" s="215"/>
      <c r="AQ285" s="55"/>
      <c r="AR285" s="215"/>
      <c r="AS285" s="187">
        <f t="shared" si="47"/>
        <v>0</v>
      </c>
    </row>
    <row r="286" spans="1:45" x14ac:dyDescent="0.25">
      <c r="A286" s="230">
        <f t="shared" si="48"/>
        <v>45512</v>
      </c>
      <c r="B286" s="203"/>
      <c r="C286" s="203"/>
      <c r="D286" s="203"/>
      <c r="E286" s="203"/>
      <c r="F286" s="203"/>
      <c r="G286" s="205"/>
      <c r="H286" s="205"/>
      <c r="I286" s="205"/>
      <c r="J286" s="207"/>
      <c r="K286" s="207"/>
      <c r="L286" s="207"/>
      <c r="M286" s="208"/>
      <c r="N286" s="209">
        <f t="shared" si="44"/>
        <v>0</v>
      </c>
      <c r="O286" s="203"/>
      <c r="P286" s="203"/>
      <c r="Q286" s="209">
        <f t="shared" si="45"/>
        <v>0</v>
      </c>
      <c r="R286" s="212"/>
      <c r="S286" s="212"/>
      <c r="T286" s="213">
        <f t="shared" si="46"/>
        <v>45512</v>
      </c>
      <c r="U286" s="54"/>
      <c r="V286" s="215"/>
      <c r="W286" s="54"/>
      <c r="X286" s="217"/>
      <c r="Y286" s="54"/>
      <c r="Z286" s="215"/>
      <c r="AA286" s="54"/>
      <c r="AB286" s="215"/>
      <c r="AC286" s="54"/>
      <c r="AD286" s="215"/>
      <c r="AE286" s="54"/>
      <c r="AF286" s="215"/>
      <c r="AG286" s="215"/>
      <c r="AH286" s="215"/>
      <c r="AI286" s="54"/>
      <c r="AJ286" s="215"/>
      <c r="AK286" s="54"/>
      <c r="AL286" s="215"/>
      <c r="AM286" s="54"/>
      <c r="AN286" s="215"/>
      <c r="AO286" s="54"/>
      <c r="AP286" s="215"/>
      <c r="AQ286" s="55"/>
      <c r="AR286" s="215"/>
      <c r="AS286" s="187">
        <f t="shared" si="47"/>
        <v>0</v>
      </c>
    </row>
    <row r="287" spans="1:45" x14ac:dyDescent="0.25">
      <c r="A287" s="230">
        <f t="shared" si="48"/>
        <v>45513</v>
      </c>
      <c r="B287" s="203"/>
      <c r="C287" s="203"/>
      <c r="D287" s="203"/>
      <c r="E287" s="203"/>
      <c r="F287" s="203"/>
      <c r="G287" s="205"/>
      <c r="H287" s="205"/>
      <c r="I287" s="205"/>
      <c r="J287" s="207"/>
      <c r="K287" s="207"/>
      <c r="L287" s="207"/>
      <c r="M287" s="208"/>
      <c r="N287" s="209">
        <f t="shared" si="44"/>
        <v>0</v>
      </c>
      <c r="O287" s="203"/>
      <c r="P287" s="203"/>
      <c r="Q287" s="209">
        <f t="shared" si="45"/>
        <v>0</v>
      </c>
      <c r="R287" s="212"/>
      <c r="S287" s="212"/>
      <c r="T287" s="213">
        <f t="shared" si="46"/>
        <v>45513</v>
      </c>
      <c r="U287" s="54"/>
      <c r="V287" s="215"/>
      <c r="W287" s="54"/>
      <c r="X287" s="217"/>
      <c r="Y287" s="54"/>
      <c r="Z287" s="215"/>
      <c r="AA287" s="54"/>
      <c r="AB287" s="215"/>
      <c r="AC287" s="54"/>
      <c r="AD287" s="215"/>
      <c r="AE287" s="54"/>
      <c r="AF287" s="215"/>
      <c r="AG287" s="215"/>
      <c r="AH287" s="215"/>
      <c r="AI287" s="54"/>
      <c r="AJ287" s="215"/>
      <c r="AK287" s="54"/>
      <c r="AL287" s="215"/>
      <c r="AM287" s="54"/>
      <c r="AN287" s="215"/>
      <c r="AO287" s="54"/>
      <c r="AP287" s="215"/>
      <c r="AQ287" s="55"/>
      <c r="AR287" s="215"/>
      <c r="AS287" s="187">
        <f t="shared" si="47"/>
        <v>0</v>
      </c>
    </row>
    <row r="288" spans="1:45" x14ac:dyDescent="0.25">
      <c r="A288" s="230">
        <f t="shared" si="48"/>
        <v>45514</v>
      </c>
      <c r="B288" s="203"/>
      <c r="C288" s="203"/>
      <c r="D288" s="203"/>
      <c r="E288" s="203"/>
      <c r="F288" s="203"/>
      <c r="G288" s="205"/>
      <c r="H288" s="205"/>
      <c r="I288" s="205"/>
      <c r="J288" s="207"/>
      <c r="K288" s="207"/>
      <c r="L288" s="207"/>
      <c r="M288" s="208"/>
      <c r="N288" s="209">
        <f t="shared" si="44"/>
        <v>0</v>
      </c>
      <c r="O288" s="203"/>
      <c r="P288" s="203"/>
      <c r="Q288" s="209">
        <f t="shared" si="45"/>
        <v>0</v>
      </c>
      <c r="R288" s="212"/>
      <c r="S288" s="212"/>
      <c r="T288" s="213">
        <f t="shared" si="46"/>
        <v>45514</v>
      </c>
      <c r="U288" s="54"/>
      <c r="V288" s="215"/>
      <c r="W288" s="54"/>
      <c r="X288" s="217"/>
      <c r="Y288" s="54"/>
      <c r="Z288" s="215"/>
      <c r="AA288" s="54"/>
      <c r="AB288" s="215"/>
      <c r="AC288" s="54"/>
      <c r="AD288" s="215"/>
      <c r="AE288" s="54"/>
      <c r="AF288" s="215"/>
      <c r="AG288" s="215"/>
      <c r="AH288" s="215"/>
      <c r="AI288" s="54"/>
      <c r="AJ288" s="215"/>
      <c r="AK288" s="54"/>
      <c r="AL288" s="215"/>
      <c r="AM288" s="54"/>
      <c r="AN288" s="215"/>
      <c r="AO288" s="54"/>
      <c r="AP288" s="215"/>
      <c r="AQ288" s="55"/>
      <c r="AR288" s="215"/>
      <c r="AS288" s="187">
        <f t="shared" si="47"/>
        <v>0</v>
      </c>
    </row>
    <row r="289" spans="1:45" x14ac:dyDescent="0.25">
      <c r="A289" s="230">
        <f t="shared" si="48"/>
        <v>45515</v>
      </c>
      <c r="B289" s="203"/>
      <c r="C289" s="203"/>
      <c r="D289" s="203"/>
      <c r="E289" s="203"/>
      <c r="F289" s="203"/>
      <c r="G289" s="205"/>
      <c r="H289" s="205"/>
      <c r="I289" s="205"/>
      <c r="J289" s="207"/>
      <c r="K289" s="207"/>
      <c r="L289" s="207"/>
      <c r="M289" s="208"/>
      <c r="N289" s="209">
        <f t="shared" si="44"/>
        <v>0</v>
      </c>
      <c r="O289" s="203"/>
      <c r="P289" s="203"/>
      <c r="Q289" s="209">
        <f t="shared" si="45"/>
        <v>0</v>
      </c>
      <c r="R289" s="212"/>
      <c r="S289" s="212"/>
      <c r="T289" s="213">
        <f t="shared" si="46"/>
        <v>45515</v>
      </c>
      <c r="U289" s="54"/>
      <c r="V289" s="215"/>
      <c r="W289" s="54"/>
      <c r="X289" s="217"/>
      <c r="Y289" s="54"/>
      <c r="Z289" s="215"/>
      <c r="AA289" s="54"/>
      <c r="AB289" s="215"/>
      <c r="AC289" s="54"/>
      <c r="AD289" s="215"/>
      <c r="AE289" s="54"/>
      <c r="AF289" s="215"/>
      <c r="AG289" s="215"/>
      <c r="AH289" s="215"/>
      <c r="AI289" s="54"/>
      <c r="AJ289" s="215"/>
      <c r="AK289" s="54"/>
      <c r="AL289" s="215"/>
      <c r="AM289" s="54"/>
      <c r="AN289" s="215"/>
      <c r="AO289" s="54"/>
      <c r="AP289" s="215"/>
      <c r="AQ289" s="55"/>
      <c r="AR289" s="215"/>
      <c r="AS289" s="187">
        <f t="shared" si="47"/>
        <v>0</v>
      </c>
    </row>
    <row r="290" spans="1:45" x14ac:dyDescent="0.25">
      <c r="A290" s="230">
        <f t="shared" si="48"/>
        <v>45516</v>
      </c>
      <c r="B290" s="203"/>
      <c r="C290" s="203"/>
      <c r="D290" s="203"/>
      <c r="E290" s="203"/>
      <c r="F290" s="203"/>
      <c r="G290" s="205"/>
      <c r="H290" s="205"/>
      <c r="I290" s="205"/>
      <c r="J290" s="207"/>
      <c r="K290" s="207"/>
      <c r="L290" s="207"/>
      <c r="M290" s="208"/>
      <c r="N290" s="209">
        <f t="shared" si="44"/>
        <v>0</v>
      </c>
      <c r="O290" s="203"/>
      <c r="P290" s="203"/>
      <c r="Q290" s="209">
        <f t="shared" si="45"/>
        <v>0</v>
      </c>
      <c r="R290" s="212"/>
      <c r="S290" s="212"/>
      <c r="T290" s="213">
        <f t="shared" si="46"/>
        <v>45516</v>
      </c>
      <c r="U290" s="54"/>
      <c r="V290" s="215"/>
      <c r="W290" s="54"/>
      <c r="X290" s="217"/>
      <c r="Y290" s="54"/>
      <c r="Z290" s="215"/>
      <c r="AA290" s="54"/>
      <c r="AB290" s="215"/>
      <c r="AC290" s="54"/>
      <c r="AD290" s="215"/>
      <c r="AE290" s="54"/>
      <c r="AF290" s="215"/>
      <c r="AG290" s="215"/>
      <c r="AH290" s="215"/>
      <c r="AI290" s="54"/>
      <c r="AJ290" s="215"/>
      <c r="AK290" s="54"/>
      <c r="AL290" s="215"/>
      <c r="AM290" s="54"/>
      <c r="AN290" s="215"/>
      <c r="AO290" s="54"/>
      <c r="AP290" s="215"/>
      <c r="AQ290" s="55"/>
      <c r="AR290" s="215"/>
      <c r="AS290" s="187">
        <f t="shared" si="47"/>
        <v>0</v>
      </c>
    </row>
    <row r="291" spans="1:45" x14ac:dyDescent="0.25">
      <c r="A291" s="230">
        <f t="shared" si="48"/>
        <v>45517</v>
      </c>
      <c r="B291" s="203"/>
      <c r="C291" s="203"/>
      <c r="D291" s="203"/>
      <c r="E291" s="203"/>
      <c r="F291" s="203"/>
      <c r="G291" s="205"/>
      <c r="H291" s="205"/>
      <c r="I291" s="205"/>
      <c r="J291" s="207"/>
      <c r="K291" s="207"/>
      <c r="L291" s="207"/>
      <c r="M291" s="208"/>
      <c r="N291" s="209">
        <f t="shared" si="44"/>
        <v>0</v>
      </c>
      <c r="O291" s="203"/>
      <c r="P291" s="203"/>
      <c r="Q291" s="209">
        <f t="shared" si="45"/>
        <v>0</v>
      </c>
      <c r="R291" s="212"/>
      <c r="S291" s="212"/>
      <c r="T291" s="213">
        <f t="shared" si="46"/>
        <v>45517</v>
      </c>
      <c r="U291" s="54"/>
      <c r="V291" s="215"/>
      <c r="W291" s="54"/>
      <c r="X291" s="217"/>
      <c r="Y291" s="54"/>
      <c r="Z291" s="215"/>
      <c r="AA291" s="54"/>
      <c r="AB291" s="215"/>
      <c r="AC291" s="54"/>
      <c r="AD291" s="215"/>
      <c r="AE291" s="54"/>
      <c r="AF291" s="215"/>
      <c r="AG291" s="219"/>
      <c r="AH291" s="215"/>
      <c r="AI291" s="54"/>
      <c r="AJ291" s="215"/>
      <c r="AK291" s="54"/>
      <c r="AL291" s="215"/>
      <c r="AM291" s="54"/>
      <c r="AN291" s="215"/>
      <c r="AO291" s="54"/>
      <c r="AP291" s="215"/>
      <c r="AQ291" s="55"/>
      <c r="AR291" s="215"/>
      <c r="AS291" s="187">
        <f t="shared" si="47"/>
        <v>0</v>
      </c>
    </row>
    <row r="292" spans="1:45" x14ac:dyDescent="0.25">
      <c r="A292" s="230">
        <f t="shared" si="48"/>
        <v>45518</v>
      </c>
      <c r="B292" s="203"/>
      <c r="C292" s="203"/>
      <c r="D292" s="203"/>
      <c r="E292" s="203"/>
      <c r="F292" s="203"/>
      <c r="G292" s="205"/>
      <c r="H292" s="205"/>
      <c r="I292" s="205"/>
      <c r="J292" s="207"/>
      <c r="K292" s="207"/>
      <c r="L292" s="207"/>
      <c r="M292" s="208"/>
      <c r="N292" s="209">
        <f t="shared" si="44"/>
        <v>0</v>
      </c>
      <c r="O292" s="203"/>
      <c r="P292" s="203"/>
      <c r="Q292" s="209">
        <f t="shared" si="45"/>
        <v>0</v>
      </c>
      <c r="R292" s="212"/>
      <c r="S292" s="212"/>
      <c r="T292" s="213">
        <f t="shared" si="46"/>
        <v>45518</v>
      </c>
      <c r="U292" s="54"/>
      <c r="V292" s="215"/>
      <c r="W292" s="54"/>
      <c r="X292" s="217"/>
      <c r="Y292" s="54"/>
      <c r="Z292" s="215"/>
      <c r="AA292" s="54"/>
      <c r="AB292" s="215"/>
      <c r="AC292" s="54"/>
      <c r="AD292" s="215"/>
      <c r="AE292" s="54"/>
      <c r="AF292" s="215"/>
      <c r="AG292" s="215"/>
      <c r="AH292" s="215"/>
      <c r="AI292" s="54"/>
      <c r="AJ292" s="215"/>
      <c r="AK292" s="54"/>
      <c r="AL292" s="215"/>
      <c r="AM292" s="54"/>
      <c r="AN292" s="215"/>
      <c r="AO292" s="54"/>
      <c r="AP292" s="215"/>
      <c r="AQ292" s="55"/>
      <c r="AR292" s="215"/>
      <c r="AS292" s="187">
        <f t="shared" si="47"/>
        <v>0</v>
      </c>
    </row>
    <row r="293" spans="1:45" x14ac:dyDescent="0.25">
      <c r="A293" s="230">
        <f t="shared" si="48"/>
        <v>45519</v>
      </c>
      <c r="B293" s="203"/>
      <c r="C293" s="203"/>
      <c r="D293" s="203"/>
      <c r="E293" s="203"/>
      <c r="F293" s="203"/>
      <c r="G293" s="205"/>
      <c r="H293" s="205"/>
      <c r="I293" s="205"/>
      <c r="J293" s="207"/>
      <c r="K293" s="207"/>
      <c r="L293" s="207"/>
      <c r="M293" s="208"/>
      <c r="N293" s="209">
        <f t="shared" si="44"/>
        <v>0</v>
      </c>
      <c r="O293" s="203"/>
      <c r="P293" s="203"/>
      <c r="Q293" s="209">
        <f t="shared" si="45"/>
        <v>0</v>
      </c>
      <c r="R293" s="212"/>
      <c r="S293" s="212"/>
      <c r="T293" s="213">
        <f t="shared" si="46"/>
        <v>45519</v>
      </c>
      <c r="U293" s="54"/>
      <c r="V293" s="215"/>
      <c r="W293" s="55"/>
      <c r="X293" s="217"/>
      <c r="Y293" s="54"/>
      <c r="Z293" s="215"/>
      <c r="AA293" s="54"/>
      <c r="AB293" s="215"/>
      <c r="AC293" s="54"/>
      <c r="AD293" s="215"/>
      <c r="AE293" s="54"/>
      <c r="AF293" s="215"/>
      <c r="AG293" s="215"/>
      <c r="AH293" s="215"/>
      <c r="AI293" s="54"/>
      <c r="AJ293" s="215"/>
      <c r="AK293" s="54"/>
      <c r="AL293" s="215"/>
      <c r="AM293" s="54"/>
      <c r="AN293" s="215"/>
      <c r="AO293" s="54"/>
      <c r="AP293" s="215"/>
      <c r="AQ293" s="55"/>
      <c r="AR293" s="215"/>
      <c r="AS293" s="187">
        <f t="shared" si="47"/>
        <v>0</v>
      </c>
    </row>
    <row r="294" spans="1:45" x14ac:dyDescent="0.25">
      <c r="A294" s="230">
        <f t="shared" si="48"/>
        <v>45520</v>
      </c>
      <c r="B294" s="203"/>
      <c r="C294" s="203"/>
      <c r="D294" s="203"/>
      <c r="E294" s="203"/>
      <c r="F294" s="203"/>
      <c r="G294" s="205"/>
      <c r="H294" s="205"/>
      <c r="I294" s="205"/>
      <c r="J294" s="207"/>
      <c r="K294" s="207"/>
      <c r="L294" s="207"/>
      <c r="M294" s="208"/>
      <c r="N294" s="209">
        <f t="shared" si="44"/>
        <v>0</v>
      </c>
      <c r="O294" s="203"/>
      <c r="P294" s="203"/>
      <c r="Q294" s="209">
        <f t="shared" si="45"/>
        <v>0</v>
      </c>
      <c r="R294" s="212"/>
      <c r="S294" s="212"/>
      <c r="T294" s="213">
        <f t="shared" si="46"/>
        <v>45520</v>
      </c>
      <c r="U294" s="54"/>
      <c r="V294" s="215"/>
      <c r="W294" s="54"/>
      <c r="X294" s="217"/>
      <c r="Y294" s="54"/>
      <c r="Z294" s="215"/>
      <c r="AA294" s="54"/>
      <c r="AB294" s="215"/>
      <c r="AC294" s="54"/>
      <c r="AD294" s="215"/>
      <c r="AE294" s="54"/>
      <c r="AF294" s="215"/>
      <c r="AG294" s="215"/>
      <c r="AH294" s="215"/>
      <c r="AI294" s="54"/>
      <c r="AJ294" s="215"/>
      <c r="AK294" s="54"/>
      <c r="AL294" s="215"/>
      <c r="AM294" s="54"/>
      <c r="AN294" s="215"/>
      <c r="AO294" s="54"/>
      <c r="AP294" s="215"/>
      <c r="AQ294" s="55"/>
      <c r="AR294" s="215"/>
      <c r="AS294" s="187">
        <f t="shared" si="47"/>
        <v>0</v>
      </c>
    </row>
    <row r="295" spans="1:45" x14ac:dyDescent="0.25">
      <c r="A295" s="230">
        <f t="shared" si="48"/>
        <v>45521</v>
      </c>
      <c r="B295" s="203"/>
      <c r="C295" s="203"/>
      <c r="D295" s="203"/>
      <c r="E295" s="203"/>
      <c r="F295" s="203"/>
      <c r="G295" s="205"/>
      <c r="H295" s="205"/>
      <c r="I295" s="205"/>
      <c r="J295" s="207"/>
      <c r="K295" s="207"/>
      <c r="L295" s="207"/>
      <c r="M295" s="208"/>
      <c r="N295" s="209">
        <f t="shared" si="44"/>
        <v>0</v>
      </c>
      <c r="O295" s="203"/>
      <c r="P295" s="203"/>
      <c r="Q295" s="209">
        <f t="shared" si="45"/>
        <v>0</v>
      </c>
      <c r="R295" s="212"/>
      <c r="S295" s="212"/>
      <c r="T295" s="213">
        <f t="shared" si="46"/>
        <v>45521</v>
      </c>
      <c r="U295" s="54"/>
      <c r="V295" s="215"/>
      <c r="W295" s="54"/>
      <c r="X295" s="217"/>
      <c r="Y295" s="54"/>
      <c r="Z295" s="215"/>
      <c r="AA295" s="54"/>
      <c r="AB295" s="215"/>
      <c r="AC295" s="54"/>
      <c r="AD295" s="215"/>
      <c r="AE295" s="54"/>
      <c r="AF295" s="215"/>
      <c r="AG295" s="215"/>
      <c r="AH295" s="215"/>
      <c r="AI295" s="54"/>
      <c r="AJ295" s="215"/>
      <c r="AK295" s="54"/>
      <c r="AL295" s="215"/>
      <c r="AM295" s="54"/>
      <c r="AN295" s="215"/>
      <c r="AO295" s="54"/>
      <c r="AP295" s="215"/>
      <c r="AQ295" s="55"/>
      <c r="AR295" s="215"/>
      <c r="AS295" s="187">
        <f t="shared" si="47"/>
        <v>0</v>
      </c>
    </row>
    <row r="296" spans="1:45" x14ac:dyDescent="0.25">
      <c r="A296" s="230">
        <f t="shared" si="48"/>
        <v>45522</v>
      </c>
      <c r="B296" s="203"/>
      <c r="C296" s="203"/>
      <c r="D296" s="203"/>
      <c r="E296" s="203"/>
      <c r="F296" s="203"/>
      <c r="G296" s="205"/>
      <c r="H296" s="205"/>
      <c r="I296" s="205"/>
      <c r="J296" s="207"/>
      <c r="K296" s="207"/>
      <c r="L296" s="207"/>
      <c r="M296" s="208"/>
      <c r="N296" s="209">
        <f t="shared" si="44"/>
        <v>0</v>
      </c>
      <c r="O296" s="203"/>
      <c r="P296" s="203"/>
      <c r="Q296" s="209">
        <f t="shared" si="45"/>
        <v>0</v>
      </c>
      <c r="R296" s="212"/>
      <c r="S296" s="212"/>
      <c r="T296" s="213">
        <f t="shared" si="46"/>
        <v>45522</v>
      </c>
      <c r="U296" s="54"/>
      <c r="V296" s="215"/>
      <c r="W296" s="54"/>
      <c r="X296" s="217"/>
      <c r="Y296" s="54"/>
      <c r="Z296" s="215"/>
      <c r="AA296" s="54"/>
      <c r="AB296" s="215"/>
      <c r="AC296" s="54"/>
      <c r="AD296" s="215"/>
      <c r="AE296" s="54"/>
      <c r="AF296" s="215"/>
      <c r="AG296" s="215"/>
      <c r="AH296" s="215"/>
      <c r="AI296" s="54"/>
      <c r="AJ296" s="215"/>
      <c r="AK296" s="54"/>
      <c r="AL296" s="215"/>
      <c r="AM296" s="54"/>
      <c r="AN296" s="215"/>
      <c r="AO296" s="54"/>
      <c r="AP296" s="215"/>
      <c r="AQ296" s="55"/>
      <c r="AR296" s="215"/>
      <c r="AS296" s="187">
        <f t="shared" si="47"/>
        <v>0</v>
      </c>
    </row>
    <row r="297" spans="1:45" x14ac:dyDescent="0.25">
      <c r="A297" s="230">
        <f t="shared" si="48"/>
        <v>45523</v>
      </c>
      <c r="B297" s="203"/>
      <c r="C297" s="203"/>
      <c r="D297" s="203"/>
      <c r="E297" s="203"/>
      <c r="F297" s="203"/>
      <c r="G297" s="205"/>
      <c r="H297" s="205"/>
      <c r="I297" s="205"/>
      <c r="J297" s="207"/>
      <c r="K297" s="207"/>
      <c r="L297" s="207"/>
      <c r="M297" s="208"/>
      <c r="N297" s="209">
        <f t="shared" si="44"/>
        <v>0</v>
      </c>
      <c r="O297" s="203"/>
      <c r="P297" s="203"/>
      <c r="Q297" s="209">
        <f t="shared" si="45"/>
        <v>0</v>
      </c>
      <c r="R297" s="262"/>
      <c r="S297" s="212"/>
      <c r="T297" s="213">
        <f t="shared" si="46"/>
        <v>45523</v>
      </c>
      <c r="U297" s="54"/>
      <c r="V297" s="215"/>
      <c r="W297" s="54"/>
      <c r="X297" s="217"/>
      <c r="Y297" s="54"/>
      <c r="Z297" s="215"/>
      <c r="AA297" s="55"/>
      <c r="AB297" s="215"/>
      <c r="AC297" s="54"/>
      <c r="AD297" s="215"/>
      <c r="AE297" s="55"/>
      <c r="AF297" s="215"/>
      <c r="AG297" s="215"/>
      <c r="AH297" s="215"/>
      <c r="AI297" s="54"/>
      <c r="AJ297" s="215"/>
      <c r="AK297" s="55"/>
      <c r="AL297" s="215"/>
      <c r="AM297" s="54"/>
      <c r="AN297" s="215"/>
      <c r="AO297" s="55"/>
      <c r="AP297" s="215"/>
      <c r="AQ297" s="55"/>
      <c r="AR297" s="215"/>
      <c r="AS297" s="187">
        <f t="shared" si="47"/>
        <v>0</v>
      </c>
    </row>
    <row r="298" spans="1:45" x14ac:dyDescent="0.25">
      <c r="A298" s="230">
        <f t="shared" si="48"/>
        <v>45524</v>
      </c>
      <c r="B298" s="203"/>
      <c r="C298" s="203"/>
      <c r="D298" s="203"/>
      <c r="E298" s="203"/>
      <c r="F298" s="203"/>
      <c r="G298" s="205"/>
      <c r="H298" s="205"/>
      <c r="I298" s="205"/>
      <c r="J298" s="207"/>
      <c r="K298" s="207"/>
      <c r="L298" s="207"/>
      <c r="M298" s="208"/>
      <c r="N298" s="209">
        <f t="shared" si="44"/>
        <v>0</v>
      </c>
      <c r="O298" s="203"/>
      <c r="P298" s="203"/>
      <c r="Q298" s="209">
        <f t="shared" si="45"/>
        <v>0</v>
      </c>
      <c r="R298" s="212"/>
      <c r="S298" s="212"/>
      <c r="T298" s="213">
        <f t="shared" si="46"/>
        <v>45524</v>
      </c>
      <c r="U298" s="54"/>
      <c r="V298" s="215"/>
      <c r="W298" s="54"/>
      <c r="X298" s="217"/>
      <c r="Y298" s="54"/>
      <c r="Z298" s="215"/>
      <c r="AA298" s="54"/>
      <c r="AB298" s="215"/>
      <c r="AC298" s="54"/>
      <c r="AD298" s="215"/>
      <c r="AE298" s="55"/>
      <c r="AF298" s="215"/>
      <c r="AG298" s="215"/>
      <c r="AH298" s="215"/>
      <c r="AI298" s="54"/>
      <c r="AJ298" s="215"/>
      <c r="AK298" s="54"/>
      <c r="AL298" s="215"/>
      <c r="AM298" s="54"/>
      <c r="AN298" s="215"/>
      <c r="AO298" s="54"/>
      <c r="AP298" s="215"/>
      <c r="AQ298" s="55"/>
      <c r="AR298" s="215"/>
      <c r="AS298" s="187">
        <f t="shared" si="47"/>
        <v>0</v>
      </c>
    </row>
    <row r="299" spans="1:45" x14ac:dyDescent="0.25">
      <c r="A299" s="230">
        <f t="shared" si="48"/>
        <v>45525</v>
      </c>
      <c r="B299" s="203"/>
      <c r="C299" s="203"/>
      <c r="D299" s="203"/>
      <c r="E299" s="203"/>
      <c r="F299" s="203"/>
      <c r="G299" s="205"/>
      <c r="H299" s="205"/>
      <c r="I299" s="205"/>
      <c r="J299" s="207"/>
      <c r="K299" s="207"/>
      <c r="L299" s="207"/>
      <c r="M299" s="208"/>
      <c r="N299" s="209">
        <f t="shared" si="44"/>
        <v>0</v>
      </c>
      <c r="O299" s="203"/>
      <c r="P299" s="203"/>
      <c r="Q299" s="209">
        <f t="shared" si="45"/>
        <v>0</v>
      </c>
      <c r="R299" s="212"/>
      <c r="S299" s="212"/>
      <c r="T299" s="213">
        <f t="shared" si="46"/>
        <v>45525</v>
      </c>
      <c r="U299" s="54"/>
      <c r="V299" s="215"/>
      <c r="W299" s="54"/>
      <c r="X299" s="217"/>
      <c r="Y299" s="54"/>
      <c r="Z299" s="215"/>
      <c r="AA299" s="54"/>
      <c r="AB299" s="215"/>
      <c r="AC299" s="54"/>
      <c r="AD299" s="215"/>
      <c r="AE299" s="54"/>
      <c r="AF299" s="215"/>
      <c r="AG299" s="215"/>
      <c r="AH299" s="215"/>
      <c r="AI299" s="54"/>
      <c r="AJ299" s="215"/>
      <c r="AK299" s="54"/>
      <c r="AL299" s="215"/>
      <c r="AM299" s="54"/>
      <c r="AN299" s="215"/>
      <c r="AO299" s="54"/>
      <c r="AP299" s="215"/>
      <c r="AQ299" s="55"/>
      <c r="AR299" s="215"/>
      <c r="AS299" s="187">
        <f t="shared" si="47"/>
        <v>0</v>
      </c>
    </row>
    <row r="300" spans="1:45" x14ac:dyDescent="0.25">
      <c r="A300" s="230">
        <f t="shared" si="48"/>
        <v>45526</v>
      </c>
      <c r="B300" s="203"/>
      <c r="C300" s="203"/>
      <c r="D300" s="203"/>
      <c r="E300" s="203"/>
      <c r="F300" s="203"/>
      <c r="G300" s="205"/>
      <c r="H300" s="205"/>
      <c r="I300" s="205"/>
      <c r="J300" s="207"/>
      <c r="K300" s="207"/>
      <c r="L300" s="207"/>
      <c r="M300" s="208"/>
      <c r="N300" s="209">
        <f t="shared" si="44"/>
        <v>0</v>
      </c>
      <c r="O300" s="203"/>
      <c r="P300" s="203"/>
      <c r="Q300" s="209">
        <f t="shared" si="45"/>
        <v>0</v>
      </c>
      <c r="R300" s="212"/>
      <c r="S300" s="212"/>
      <c r="T300" s="213">
        <f t="shared" si="46"/>
        <v>45526</v>
      </c>
      <c r="U300" s="54"/>
      <c r="V300" s="215"/>
      <c r="W300" s="54"/>
      <c r="X300" s="217"/>
      <c r="Y300" s="54"/>
      <c r="Z300" s="215"/>
      <c r="AA300" s="54"/>
      <c r="AB300" s="215"/>
      <c r="AC300" s="54"/>
      <c r="AD300" s="215"/>
      <c r="AE300" s="54"/>
      <c r="AF300" s="215"/>
      <c r="AG300" s="215"/>
      <c r="AH300" s="215"/>
      <c r="AI300" s="54"/>
      <c r="AJ300" s="215"/>
      <c r="AK300" s="54"/>
      <c r="AL300" s="215"/>
      <c r="AM300" s="54"/>
      <c r="AN300" s="215"/>
      <c r="AO300" s="54"/>
      <c r="AP300" s="215"/>
      <c r="AQ300" s="55"/>
      <c r="AR300" s="215"/>
      <c r="AS300" s="187">
        <f t="shared" si="47"/>
        <v>0</v>
      </c>
    </row>
    <row r="301" spans="1:45" x14ac:dyDescent="0.25">
      <c r="A301" s="230">
        <f t="shared" si="48"/>
        <v>45527</v>
      </c>
      <c r="B301" s="203"/>
      <c r="C301" s="203"/>
      <c r="D301" s="203"/>
      <c r="E301" s="203"/>
      <c r="F301" s="203"/>
      <c r="G301" s="205"/>
      <c r="H301" s="205"/>
      <c r="I301" s="205"/>
      <c r="J301" s="207"/>
      <c r="K301" s="207"/>
      <c r="L301" s="207"/>
      <c r="M301" s="208"/>
      <c r="N301" s="209">
        <f t="shared" si="44"/>
        <v>0</v>
      </c>
      <c r="O301" s="203"/>
      <c r="P301" s="203"/>
      <c r="Q301" s="209">
        <f t="shared" si="45"/>
        <v>0</v>
      </c>
      <c r="R301" s="212"/>
      <c r="S301" s="212"/>
      <c r="T301" s="213">
        <f t="shared" si="46"/>
        <v>45527</v>
      </c>
      <c r="U301" s="54"/>
      <c r="V301" s="215"/>
      <c r="W301" s="54"/>
      <c r="X301" s="217"/>
      <c r="Y301" s="54"/>
      <c r="Z301" s="215"/>
      <c r="AA301" s="54"/>
      <c r="AB301" s="215"/>
      <c r="AC301" s="54"/>
      <c r="AD301" s="215"/>
      <c r="AE301" s="54"/>
      <c r="AF301" s="215"/>
      <c r="AG301" s="215"/>
      <c r="AH301" s="215"/>
      <c r="AI301" s="54"/>
      <c r="AJ301" s="215"/>
      <c r="AK301" s="54"/>
      <c r="AL301" s="215"/>
      <c r="AM301" s="54"/>
      <c r="AN301" s="215"/>
      <c r="AO301" s="54"/>
      <c r="AP301" s="215"/>
      <c r="AQ301" s="55"/>
      <c r="AR301" s="215"/>
      <c r="AS301" s="187">
        <f t="shared" si="47"/>
        <v>0</v>
      </c>
    </row>
    <row r="302" spans="1:45" x14ac:dyDescent="0.25">
      <c r="A302" s="230">
        <f t="shared" si="48"/>
        <v>45528</v>
      </c>
      <c r="B302" s="203"/>
      <c r="C302" s="203"/>
      <c r="D302" s="203"/>
      <c r="E302" s="203"/>
      <c r="F302" s="203"/>
      <c r="G302" s="205"/>
      <c r="H302" s="205"/>
      <c r="I302" s="205"/>
      <c r="J302" s="207"/>
      <c r="K302" s="207"/>
      <c r="L302" s="207"/>
      <c r="M302" s="208"/>
      <c r="N302" s="209">
        <f t="shared" si="44"/>
        <v>0</v>
      </c>
      <c r="O302" s="203"/>
      <c r="P302" s="203"/>
      <c r="Q302" s="209">
        <f t="shared" si="45"/>
        <v>0</v>
      </c>
      <c r="R302" s="212"/>
      <c r="S302" s="212"/>
      <c r="T302" s="213">
        <f t="shared" si="46"/>
        <v>45528</v>
      </c>
      <c r="U302" s="54"/>
      <c r="V302" s="215"/>
      <c r="W302" s="54"/>
      <c r="X302" s="217"/>
      <c r="Y302" s="54"/>
      <c r="Z302" s="215"/>
      <c r="AA302" s="54"/>
      <c r="AB302" s="215"/>
      <c r="AC302" s="54"/>
      <c r="AD302" s="215"/>
      <c r="AE302" s="54"/>
      <c r="AF302" s="215"/>
      <c r="AG302" s="215"/>
      <c r="AH302" s="215"/>
      <c r="AI302" s="54"/>
      <c r="AJ302" s="215"/>
      <c r="AK302" s="54"/>
      <c r="AL302" s="215"/>
      <c r="AM302" s="54"/>
      <c r="AN302" s="215"/>
      <c r="AO302" s="54"/>
      <c r="AP302" s="215"/>
      <c r="AQ302" s="55"/>
      <c r="AR302" s="215"/>
      <c r="AS302" s="187">
        <f t="shared" si="47"/>
        <v>0</v>
      </c>
    </row>
    <row r="303" spans="1:45" x14ac:dyDescent="0.25">
      <c r="A303" s="230">
        <f t="shared" si="48"/>
        <v>45529</v>
      </c>
      <c r="B303" s="203"/>
      <c r="C303" s="203"/>
      <c r="D303" s="203"/>
      <c r="E303" s="203"/>
      <c r="F303" s="203"/>
      <c r="G303" s="205"/>
      <c r="H303" s="205"/>
      <c r="I303" s="205"/>
      <c r="J303" s="207"/>
      <c r="K303" s="207"/>
      <c r="L303" s="207"/>
      <c r="M303" s="208"/>
      <c r="N303" s="209">
        <f t="shared" si="44"/>
        <v>0</v>
      </c>
      <c r="O303" s="203"/>
      <c r="P303" s="203"/>
      <c r="Q303" s="209">
        <f t="shared" si="45"/>
        <v>0</v>
      </c>
      <c r="R303" s="212"/>
      <c r="S303" s="212"/>
      <c r="T303" s="213">
        <f t="shared" si="46"/>
        <v>45529</v>
      </c>
      <c r="U303" s="54"/>
      <c r="V303" s="215"/>
      <c r="W303" s="54"/>
      <c r="X303" s="217"/>
      <c r="Y303" s="54"/>
      <c r="Z303" s="215"/>
      <c r="AA303" s="54"/>
      <c r="AB303" s="215"/>
      <c r="AC303" s="54"/>
      <c r="AD303" s="215"/>
      <c r="AE303" s="54"/>
      <c r="AF303" s="215"/>
      <c r="AG303" s="215"/>
      <c r="AH303" s="215"/>
      <c r="AI303" s="54"/>
      <c r="AJ303" s="215"/>
      <c r="AK303" s="54"/>
      <c r="AL303" s="215"/>
      <c r="AM303" s="54"/>
      <c r="AN303" s="215"/>
      <c r="AO303" s="54"/>
      <c r="AP303" s="215"/>
      <c r="AQ303" s="55"/>
      <c r="AR303" s="215"/>
      <c r="AS303" s="187">
        <f t="shared" si="47"/>
        <v>0</v>
      </c>
    </row>
    <row r="304" spans="1:45" x14ac:dyDescent="0.25">
      <c r="A304" s="230">
        <f t="shared" si="48"/>
        <v>45530</v>
      </c>
      <c r="B304" s="203"/>
      <c r="C304" s="203"/>
      <c r="D304" s="203"/>
      <c r="E304" s="203"/>
      <c r="F304" s="203"/>
      <c r="G304" s="205"/>
      <c r="H304" s="205"/>
      <c r="I304" s="205"/>
      <c r="J304" s="207"/>
      <c r="K304" s="207"/>
      <c r="L304" s="207"/>
      <c r="M304" s="208"/>
      <c r="N304" s="209">
        <f t="shared" si="44"/>
        <v>0</v>
      </c>
      <c r="O304" s="203"/>
      <c r="P304" s="203"/>
      <c r="Q304" s="209">
        <f t="shared" si="45"/>
        <v>0</v>
      </c>
      <c r="R304" s="212"/>
      <c r="S304" s="212"/>
      <c r="T304" s="213">
        <f t="shared" si="46"/>
        <v>45530</v>
      </c>
      <c r="U304" s="54"/>
      <c r="V304" s="215"/>
      <c r="W304" s="54"/>
      <c r="X304" s="217"/>
      <c r="Y304" s="54"/>
      <c r="Z304" s="215"/>
      <c r="AA304" s="54"/>
      <c r="AB304" s="215"/>
      <c r="AC304" s="54"/>
      <c r="AD304" s="215"/>
      <c r="AE304" s="55"/>
      <c r="AF304" s="215"/>
      <c r="AG304" s="215"/>
      <c r="AH304" s="215"/>
      <c r="AI304" s="54"/>
      <c r="AJ304" s="215"/>
      <c r="AK304" s="54"/>
      <c r="AL304" s="215"/>
      <c r="AM304" s="54"/>
      <c r="AN304" s="215"/>
      <c r="AO304" s="54"/>
      <c r="AP304" s="215"/>
      <c r="AQ304" s="55"/>
      <c r="AR304" s="215"/>
      <c r="AS304" s="187">
        <f t="shared" si="47"/>
        <v>0</v>
      </c>
    </row>
    <row r="305" spans="1:64" x14ac:dyDescent="0.25">
      <c r="A305" s="230">
        <f t="shared" si="48"/>
        <v>45531</v>
      </c>
      <c r="B305" s="203"/>
      <c r="C305" s="203"/>
      <c r="D305" s="203"/>
      <c r="E305" s="203"/>
      <c r="F305" s="203"/>
      <c r="G305" s="205"/>
      <c r="H305" s="205"/>
      <c r="I305" s="205"/>
      <c r="J305" s="207"/>
      <c r="K305" s="207"/>
      <c r="L305" s="207"/>
      <c r="M305" s="208"/>
      <c r="N305" s="209">
        <f t="shared" si="44"/>
        <v>0</v>
      </c>
      <c r="O305" s="203"/>
      <c r="P305" s="203"/>
      <c r="Q305" s="209">
        <f t="shared" si="45"/>
        <v>0</v>
      </c>
      <c r="R305" s="212"/>
      <c r="S305" s="212"/>
      <c r="T305" s="213">
        <f t="shared" si="46"/>
        <v>45531</v>
      </c>
      <c r="U305" s="54"/>
      <c r="V305" s="215"/>
      <c r="W305" s="54"/>
      <c r="X305" s="217"/>
      <c r="Y305" s="54"/>
      <c r="Z305" s="215"/>
      <c r="AA305" s="54"/>
      <c r="AB305" s="215"/>
      <c r="AC305" s="54"/>
      <c r="AD305" s="215"/>
      <c r="AE305" s="55"/>
      <c r="AF305" s="215"/>
      <c r="AG305" s="215"/>
      <c r="AH305" s="215"/>
      <c r="AI305" s="54"/>
      <c r="AJ305" s="215"/>
      <c r="AK305" s="54"/>
      <c r="AL305" s="215"/>
      <c r="AM305" s="54"/>
      <c r="AN305" s="215"/>
      <c r="AO305" s="54"/>
      <c r="AP305" s="215"/>
      <c r="AQ305" s="55"/>
      <c r="AR305" s="215"/>
      <c r="AS305" s="187">
        <f t="shared" si="47"/>
        <v>0</v>
      </c>
    </row>
    <row r="306" spans="1:64" x14ac:dyDescent="0.25">
      <c r="A306" s="230">
        <f t="shared" si="48"/>
        <v>45532</v>
      </c>
      <c r="B306" s="203"/>
      <c r="C306" s="203"/>
      <c r="D306" s="203"/>
      <c r="E306" s="203"/>
      <c r="F306" s="203"/>
      <c r="G306" s="205"/>
      <c r="H306" s="205"/>
      <c r="I306" s="205"/>
      <c r="J306" s="207"/>
      <c r="K306" s="207"/>
      <c r="L306" s="207"/>
      <c r="M306" s="208"/>
      <c r="N306" s="209">
        <f t="shared" si="44"/>
        <v>0</v>
      </c>
      <c r="O306" s="203"/>
      <c r="P306" s="203"/>
      <c r="Q306" s="209">
        <f t="shared" si="45"/>
        <v>0</v>
      </c>
      <c r="R306" s="212"/>
      <c r="S306" s="212"/>
      <c r="T306" s="213">
        <f t="shared" si="46"/>
        <v>45532</v>
      </c>
      <c r="U306" s="54"/>
      <c r="V306" s="215"/>
      <c r="W306" s="54"/>
      <c r="X306" s="217"/>
      <c r="Y306" s="54"/>
      <c r="Z306" s="215"/>
      <c r="AA306" s="54"/>
      <c r="AB306" s="215"/>
      <c r="AC306" s="54"/>
      <c r="AD306" s="215"/>
      <c r="AE306" s="55"/>
      <c r="AF306" s="215"/>
      <c r="AG306" s="215"/>
      <c r="AH306" s="215"/>
      <c r="AI306" s="54"/>
      <c r="AJ306" s="215"/>
      <c r="AK306" s="66"/>
      <c r="AL306" s="215"/>
      <c r="AM306" s="54"/>
      <c r="AN306" s="215"/>
      <c r="AO306" s="54"/>
      <c r="AP306" s="215"/>
      <c r="AQ306" s="55"/>
      <c r="AR306" s="215"/>
      <c r="AS306" s="187">
        <f t="shared" si="47"/>
        <v>0</v>
      </c>
    </row>
    <row r="307" spans="1:64" x14ac:dyDescent="0.25">
      <c r="A307" s="230">
        <f t="shared" si="48"/>
        <v>45533</v>
      </c>
      <c r="B307" s="203"/>
      <c r="C307" s="203"/>
      <c r="D307" s="203"/>
      <c r="E307" s="203"/>
      <c r="F307" s="203"/>
      <c r="G307" s="205"/>
      <c r="H307" s="205"/>
      <c r="I307" s="205"/>
      <c r="J307" s="207"/>
      <c r="K307" s="207"/>
      <c r="L307" s="207"/>
      <c r="M307" s="208"/>
      <c r="N307" s="209">
        <f t="shared" si="44"/>
        <v>0</v>
      </c>
      <c r="O307" s="203"/>
      <c r="P307" s="203"/>
      <c r="Q307" s="209">
        <f t="shared" si="45"/>
        <v>0</v>
      </c>
      <c r="R307" s="212"/>
      <c r="S307" s="212"/>
      <c r="T307" s="213">
        <f t="shared" si="46"/>
        <v>45533</v>
      </c>
      <c r="U307" s="54"/>
      <c r="V307" s="215"/>
      <c r="W307" s="55"/>
      <c r="X307" s="217"/>
      <c r="Y307" s="54"/>
      <c r="Z307" s="215"/>
      <c r="AA307" s="55"/>
      <c r="AB307" s="215"/>
      <c r="AC307" s="215"/>
      <c r="AD307" s="55"/>
      <c r="AE307" s="215"/>
      <c r="AF307" s="215"/>
      <c r="AG307" s="215"/>
      <c r="AH307" s="54"/>
      <c r="AI307" s="55"/>
      <c r="AJ307" s="67"/>
      <c r="AK307" s="263"/>
      <c r="AL307" s="215"/>
      <c r="AM307" s="241"/>
      <c r="AN307" s="55"/>
      <c r="AO307" s="215"/>
      <c r="AP307" s="55"/>
      <c r="AQ307" s="215"/>
      <c r="AR307" s="264"/>
      <c r="AS307" s="187">
        <f t="shared" si="47"/>
        <v>0</v>
      </c>
      <c r="BL307" s="1"/>
    </row>
    <row r="308" spans="1:64" x14ac:dyDescent="0.25">
      <c r="A308" s="230">
        <f t="shared" si="48"/>
        <v>45534</v>
      </c>
      <c r="B308" s="203"/>
      <c r="C308" s="203"/>
      <c r="D308" s="203"/>
      <c r="E308" s="203"/>
      <c r="F308" s="203"/>
      <c r="G308" s="205"/>
      <c r="H308" s="205"/>
      <c r="I308" s="205"/>
      <c r="J308" s="207"/>
      <c r="K308" s="207"/>
      <c r="L308" s="207"/>
      <c r="M308" s="208"/>
      <c r="N308" s="209">
        <f t="shared" si="44"/>
        <v>0</v>
      </c>
      <c r="O308" s="203"/>
      <c r="P308" s="203"/>
      <c r="Q308" s="209">
        <f t="shared" si="45"/>
        <v>0</v>
      </c>
      <c r="R308" s="212"/>
      <c r="S308" s="212"/>
      <c r="T308" s="213">
        <f t="shared" si="46"/>
        <v>45534</v>
      </c>
      <c r="U308" s="54"/>
      <c r="V308" s="215"/>
      <c r="W308" s="54"/>
      <c r="X308" s="217"/>
      <c r="Y308" s="54"/>
      <c r="Z308" s="215"/>
      <c r="AA308" s="54"/>
      <c r="AB308" s="215"/>
      <c r="AC308" s="54"/>
      <c r="AD308" s="215"/>
      <c r="AE308" s="55"/>
      <c r="AF308" s="215"/>
      <c r="AG308" s="215"/>
      <c r="AH308" s="215"/>
      <c r="AI308" s="54"/>
      <c r="AJ308" s="215"/>
      <c r="AK308" s="68"/>
      <c r="AL308" s="265"/>
      <c r="AM308" s="214"/>
      <c r="AN308" s="215"/>
      <c r="AO308" s="54"/>
      <c r="AP308" s="215"/>
      <c r="AQ308" s="55"/>
      <c r="AR308" s="215"/>
      <c r="AS308" s="187">
        <f t="shared" si="47"/>
        <v>0</v>
      </c>
    </row>
    <row r="309" spans="1:64" x14ac:dyDescent="0.25">
      <c r="B309" s="128">
        <f t="shared" ref="B309:S309" si="49">SUM(B278:B308)</f>
        <v>0</v>
      </c>
      <c r="C309" s="128">
        <f t="shared" si="49"/>
        <v>0</v>
      </c>
      <c r="D309" s="128">
        <f t="shared" si="49"/>
        <v>0</v>
      </c>
      <c r="E309" s="128">
        <f t="shared" si="49"/>
        <v>0</v>
      </c>
      <c r="F309" s="128">
        <f t="shared" si="49"/>
        <v>0</v>
      </c>
      <c r="G309" s="128">
        <f t="shared" si="49"/>
        <v>0</v>
      </c>
      <c r="H309" s="128">
        <f t="shared" si="49"/>
        <v>0</v>
      </c>
      <c r="I309" s="128">
        <f t="shared" si="49"/>
        <v>0</v>
      </c>
      <c r="J309" s="71">
        <f t="shared" si="49"/>
        <v>0</v>
      </c>
      <c r="K309" s="128">
        <f t="shared" si="49"/>
        <v>0</v>
      </c>
      <c r="L309" s="128">
        <f t="shared" si="49"/>
        <v>0</v>
      </c>
      <c r="M309" s="128">
        <f t="shared" si="49"/>
        <v>0</v>
      </c>
      <c r="N309" s="128">
        <f t="shared" si="49"/>
        <v>0</v>
      </c>
      <c r="O309" s="128">
        <f t="shared" si="49"/>
        <v>0</v>
      </c>
      <c r="P309" s="128">
        <f t="shared" si="49"/>
        <v>0</v>
      </c>
      <c r="Q309" s="128">
        <f t="shared" si="49"/>
        <v>0</v>
      </c>
      <c r="R309" s="128">
        <f t="shared" si="49"/>
        <v>0</v>
      </c>
      <c r="S309" s="128">
        <f t="shared" si="49"/>
        <v>0</v>
      </c>
      <c r="U309" s="141"/>
      <c r="V309" s="141">
        <f>SUM(V278:V308)</f>
        <v>0</v>
      </c>
      <c r="W309" s="141"/>
      <c r="X309" s="236">
        <f>SUM(X278:X308)</f>
        <v>0</v>
      </c>
      <c r="Y309" s="141"/>
      <c r="Z309" s="141">
        <f>SUM(Z278:Z308)</f>
        <v>0</v>
      </c>
      <c r="AA309" s="141"/>
      <c r="AB309" s="141">
        <f>SUM(AB278:AB308)</f>
        <v>0</v>
      </c>
      <c r="AC309" s="141"/>
      <c r="AD309" s="141">
        <f>SUM(AD278:AD308)</f>
        <v>0</v>
      </c>
      <c r="AE309" s="141"/>
      <c r="AF309" s="141">
        <f>SUM(AF278:AF308)</f>
        <v>0</v>
      </c>
      <c r="AG309" s="141"/>
      <c r="AH309" s="141">
        <f>SUM(AH278:AH308)</f>
        <v>0</v>
      </c>
      <c r="AI309" s="141"/>
      <c r="AJ309" s="141">
        <f>SUM(AJ278:AJ308)</f>
        <v>0</v>
      </c>
      <c r="AL309" s="141">
        <f>SUM(AL278:AL308)</f>
        <v>0</v>
      </c>
      <c r="AM309" s="141"/>
      <c r="AN309" s="141">
        <f>SUM(AN278:AN308)</f>
        <v>0</v>
      </c>
      <c r="AO309" s="141"/>
      <c r="AP309" s="141">
        <f>SUM(AP278:AP308)</f>
        <v>0</v>
      </c>
      <c r="AQ309" s="141"/>
      <c r="AR309" s="141">
        <f>SUM(AR278:AR308)</f>
        <v>0</v>
      </c>
      <c r="AS309" s="141">
        <f>SUM(AS278:AS308)</f>
        <v>0</v>
      </c>
    </row>
    <row r="310" spans="1:64" x14ac:dyDescent="0.25">
      <c r="N310" s="130"/>
      <c r="Q310" s="130"/>
    </row>
    <row r="311" spans="1:64" x14ac:dyDescent="0.25">
      <c r="C311" s="131"/>
      <c r="F311" s="131"/>
      <c r="I311" s="132"/>
    </row>
    <row r="312" spans="1:64" x14ac:dyDescent="0.25">
      <c r="I312" s="132"/>
    </row>
    <row r="314" spans="1:64" ht="16.149999999999999" customHeight="1" thickBot="1" x14ac:dyDescent="0.3">
      <c r="A314" s="575" t="s">
        <v>63</v>
      </c>
      <c r="B314" s="563"/>
      <c r="C314" s="563"/>
      <c r="D314" s="563"/>
      <c r="E314" s="563"/>
      <c r="F314" s="563"/>
      <c r="G314" s="563"/>
      <c r="H314" s="563"/>
      <c r="I314" s="563"/>
      <c r="J314" s="564"/>
      <c r="K314" s="564"/>
      <c r="L314" s="564"/>
      <c r="M314" s="80"/>
      <c r="N314" s="79"/>
      <c r="O314" s="565"/>
      <c r="P314" s="560"/>
      <c r="Q314" s="560"/>
      <c r="R314" s="560"/>
      <c r="S314" s="560"/>
      <c r="U314" s="559" t="str">
        <f>A314</f>
        <v>SEPTEMBRE</v>
      </c>
      <c r="V314" s="560"/>
      <c r="W314" s="560"/>
      <c r="X314" s="560"/>
      <c r="Y314" s="560"/>
      <c r="Z314" s="560"/>
      <c r="AA314" s="560"/>
      <c r="AB314" s="559" t="str">
        <f>A314</f>
        <v>SEPTEMBRE</v>
      </c>
      <c r="AC314" s="560"/>
      <c r="AD314" s="560"/>
      <c r="AE314" s="560"/>
      <c r="AF314" s="560"/>
      <c r="AG314" s="560"/>
      <c r="AH314" s="560"/>
      <c r="AI314" s="560"/>
      <c r="AJ314" s="560"/>
      <c r="AK314" s="559" t="str">
        <f>A314</f>
        <v>SEPTEMBRE</v>
      </c>
      <c r="AL314" s="560"/>
      <c r="AM314" s="560"/>
      <c r="AN314" s="560"/>
      <c r="AO314" s="560"/>
      <c r="AP314" s="560"/>
      <c r="AQ314" s="560"/>
    </row>
    <row r="315" spans="1:64" ht="16.149999999999999" customHeight="1" thickBot="1" x14ac:dyDescent="0.3">
      <c r="A315" s="175"/>
      <c r="B315" s="81"/>
      <c r="C315" s="81"/>
      <c r="D315" s="81"/>
      <c r="E315" s="81"/>
      <c r="F315" s="81"/>
      <c r="G315" s="81"/>
      <c r="H315" s="81"/>
      <c r="I315" s="554"/>
      <c r="J315" s="554"/>
      <c r="K315" s="554"/>
      <c r="L315" s="554"/>
      <c r="M315" s="133"/>
      <c r="N315" s="134"/>
      <c r="O315" s="135"/>
      <c r="P315" s="134"/>
      <c r="Q315" s="134"/>
      <c r="R315" s="553" t="s">
        <v>2</v>
      </c>
      <c r="S315" s="554"/>
      <c r="T315" s="227"/>
      <c r="U315" s="549" t="str">
        <f>U3</f>
        <v>Agedi</v>
      </c>
      <c r="V315" s="550"/>
      <c r="W315" s="549" t="str">
        <f>W3</f>
        <v>Saf</v>
      </c>
      <c r="X315" s="550"/>
      <c r="Y315" s="549" t="str">
        <f>Y3</f>
        <v>Midi Libre</v>
      </c>
      <c r="Z315" s="550"/>
      <c r="AA315" s="549" t="str">
        <f>AA3</f>
        <v>Loto</v>
      </c>
      <c r="AB315" s="550"/>
      <c r="AC315" s="555" t="str">
        <f>AC3</f>
        <v>Altadis</v>
      </c>
      <c r="AD315" s="556"/>
      <c r="AE315" s="549" t="str">
        <f>AE3</f>
        <v>Crédit agricole</v>
      </c>
      <c r="AF315" s="550"/>
      <c r="AG315" s="574" t="s">
        <v>53</v>
      </c>
      <c r="AH315" s="570"/>
      <c r="AI315" s="555" t="str">
        <f>AI3</f>
        <v>charges locatives</v>
      </c>
      <c r="AJ315" s="556"/>
      <c r="AK315" s="555" t="str">
        <f>AK3</f>
        <v>Poste TCN TF PVA</v>
      </c>
      <c r="AL315" s="556"/>
      <c r="AM315" s="549" t="str">
        <f>AM3</f>
        <v>GSA/NVX FR</v>
      </c>
      <c r="AN315" s="550"/>
      <c r="AO315" s="549" t="str">
        <f>AO3</f>
        <v>Charge</v>
      </c>
      <c r="AP315" s="550"/>
      <c r="AQ315" s="549" t="str">
        <f>AQ3</f>
        <v>Divers</v>
      </c>
      <c r="AR315" s="550"/>
      <c r="AS315" s="83" t="s">
        <v>16</v>
      </c>
    </row>
    <row r="316" spans="1:64" x14ac:dyDescent="0.25">
      <c r="A316" s="228"/>
      <c r="B316" s="178" t="s">
        <v>17</v>
      </c>
      <c r="C316" s="178" t="s">
        <v>18</v>
      </c>
      <c r="D316" s="178" t="s">
        <v>19</v>
      </c>
      <c r="E316" s="178" t="s">
        <v>20</v>
      </c>
      <c r="F316" s="178" t="s">
        <v>21</v>
      </c>
      <c r="G316" s="178" t="s">
        <v>22</v>
      </c>
      <c r="H316" s="178" t="s">
        <v>23</v>
      </c>
      <c r="I316" s="569" t="s">
        <v>24</v>
      </c>
      <c r="J316" s="570"/>
      <c r="K316" s="178" t="s">
        <v>25</v>
      </c>
      <c r="L316" s="178" t="s">
        <v>26</v>
      </c>
      <c r="M316" s="180" t="s">
        <v>27</v>
      </c>
      <c r="N316" s="178" t="s">
        <v>28</v>
      </c>
      <c r="O316" s="178" t="s">
        <v>29</v>
      </c>
      <c r="P316" s="178" t="s">
        <v>30</v>
      </c>
      <c r="Q316" s="178" t="s">
        <v>16</v>
      </c>
      <c r="R316" s="178" t="s">
        <v>32</v>
      </c>
      <c r="S316" s="178" t="s">
        <v>33</v>
      </c>
      <c r="T316" s="181"/>
      <c r="U316" s="182" t="s">
        <v>34</v>
      </c>
      <c r="V316" s="183"/>
      <c r="W316" s="184" t="s">
        <v>34</v>
      </c>
      <c r="X316" s="229"/>
      <c r="Y316" s="184" t="s">
        <v>34</v>
      </c>
      <c r="Z316" s="180"/>
      <c r="AA316" s="184" t="s">
        <v>34</v>
      </c>
      <c r="AB316" s="180"/>
      <c r="AC316" s="184" t="s">
        <v>34</v>
      </c>
      <c r="AD316" s="180"/>
      <c r="AE316" s="184" t="s">
        <v>34</v>
      </c>
      <c r="AF316" s="180"/>
      <c r="AG316" s="184"/>
      <c r="AH316" s="183"/>
      <c r="AI316" s="184" t="s">
        <v>34</v>
      </c>
      <c r="AJ316" s="180"/>
      <c r="AK316" s="186" t="s">
        <v>34</v>
      </c>
      <c r="AL316" s="183"/>
      <c r="AM316" s="184" t="s">
        <v>34</v>
      </c>
      <c r="AN316" s="183"/>
      <c r="AO316" s="184" t="s">
        <v>34</v>
      </c>
      <c r="AP316" s="183"/>
      <c r="AQ316" s="184" t="s">
        <v>34</v>
      </c>
      <c r="AR316" s="183"/>
      <c r="AS316" s="187"/>
    </row>
    <row r="317" spans="1:64" x14ac:dyDescent="0.25">
      <c r="A317" s="230">
        <f>A308+1</f>
        <v>45535</v>
      </c>
      <c r="B317" s="203"/>
      <c r="C317" s="203"/>
      <c r="D317" s="203"/>
      <c r="E317" s="203"/>
      <c r="F317" s="203"/>
      <c r="G317" s="205"/>
      <c r="H317" s="205"/>
      <c r="I317" s="205"/>
      <c r="J317" s="207"/>
      <c r="K317" s="207"/>
      <c r="L317" s="207"/>
      <c r="M317" s="208"/>
      <c r="N317" s="209">
        <f t="shared" ref="N317:N346" si="50">B317+C317+D317+F317+G317+H317+I317+K317-L317+M317+E317</f>
        <v>0</v>
      </c>
      <c r="O317" s="203"/>
      <c r="P317" s="203"/>
      <c r="Q317" s="209">
        <f t="shared" ref="Q317:Q346" si="51">N317+O317-P317</f>
        <v>0</v>
      </c>
      <c r="R317" s="212"/>
      <c r="S317" s="212"/>
      <c r="T317" s="213">
        <f t="shared" ref="T317:T346" si="52">A317</f>
        <v>45535</v>
      </c>
      <c r="U317" s="54"/>
      <c r="V317" s="215"/>
      <c r="W317" s="54"/>
      <c r="X317" s="217"/>
      <c r="Y317" s="55"/>
      <c r="Z317" s="215"/>
      <c r="AA317" s="55"/>
      <c r="AB317" s="215"/>
      <c r="AC317" s="55"/>
      <c r="AD317" s="215"/>
      <c r="AE317" s="55"/>
      <c r="AF317" s="215"/>
      <c r="AG317" s="219"/>
      <c r="AH317" s="215"/>
      <c r="AI317" s="54"/>
      <c r="AJ317" s="215"/>
      <c r="AK317" s="55"/>
      <c r="AL317" s="215"/>
      <c r="AM317" s="55"/>
      <c r="AN317" s="215"/>
      <c r="AO317" s="55"/>
      <c r="AP317" s="215"/>
      <c r="AQ317" s="216"/>
      <c r="AR317" s="215"/>
      <c r="AS317" s="187">
        <f t="shared" ref="AS317:AS347" si="53">V317+X317+Z317+AB317+AD317+AF317+AJ317+AL317+AN317+AP317+AR317+AH317</f>
        <v>0</v>
      </c>
    </row>
    <row r="318" spans="1:64" x14ac:dyDescent="0.25">
      <c r="A318" s="230">
        <f t="shared" ref="A318:A346" si="54">A317+1</f>
        <v>45536</v>
      </c>
      <c r="B318" s="203"/>
      <c r="C318" s="203"/>
      <c r="D318" s="203"/>
      <c r="E318" s="203"/>
      <c r="F318" s="203"/>
      <c r="G318" s="205"/>
      <c r="H318" s="205"/>
      <c r="I318" s="205"/>
      <c r="J318" s="207"/>
      <c r="K318" s="207"/>
      <c r="L318" s="207"/>
      <c r="M318" s="208"/>
      <c r="N318" s="209">
        <f t="shared" si="50"/>
        <v>0</v>
      </c>
      <c r="O318" s="203"/>
      <c r="P318" s="203"/>
      <c r="Q318" s="209">
        <f t="shared" si="51"/>
        <v>0</v>
      </c>
      <c r="R318" s="212"/>
      <c r="S318" s="212"/>
      <c r="T318" s="213">
        <f t="shared" si="52"/>
        <v>45536</v>
      </c>
      <c r="U318" s="54"/>
      <c r="V318" s="215"/>
      <c r="W318" s="55"/>
      <c r="X318" s="217"/>
      <c r="Y318" s="55"/>
      <c r="Z318" s="215"/>
      <c r="AA318" s="55"/>
      <c r="AB318" s="215"/>
      <c r="AC318" s="54"/>
      <c r="AD318" s="215"/>
      <c r="AE318" s="55"/>
      <c r="AF318" s="215"/>
      <c r="AG318" s="219"/>
      <c r="AH318" s="215"/>
      <c r="AI318" s="54"/>
      <c r="AJ318" s="215"/>
      <c r="AK318" s="55"/>
      <c r="AL318" s="215"/>
      <c r="AM318" s="54"/>
      <c r="AN318" s="215"/>
      <c r="AO318" s="54"/>
      <c r="AP318" s="215"/>
      <c r="AQ318" s="216"/>
      <c r="AR318" s="215"/>
      <c r="AS318" s="187">
        <f t="shared" si="53"/>
        <v>0</v>
      </c>
    </row>
    <row r="319" spans="1:64" x14ac:dyDescent="0.25">
      <c r="A319" s="230">
        <f t="shared" si="54"/>
        <v>45537</v>
      </c>
      <c r="B319" s="203"/>
      <c r="C319" s="203"/>
      <c r="D319" s="203"/>
      <c r="E319" s="203"/>
      <c r="F319" s="203"/>
      <c r="G319" s="205"/>
      <c r="H319" s="205"/>
      <c r="I319" s="205"/>
      <c r="J319" s="207"/>
      <c r="K319" s="207"/>
      <c r="L319" s="207"/>
      <c r="M319" s="208"/>
      <c r="N319" s="209">
        <f t="shared" si="50"/>
        <v>0</v>
      </c>
      <c r="O319" s="203"/>
      <c r="P319" s="203"/>
      <c r="Q319" s="209">
        <f t="shared" si="51"/>
        <v>0</v>
      </c>
      <c r="R319" s="212"/>
      <c r="S319" s="212"/>
      <c r="T319" s="213">
        <f t="shared" si="52"/>
        <v>45537</v>
      </c>
      <c r="U319" s="54"/>
      <c r="V319" s="215"/>
      <c r="W319" s="55"/>
      <c r="X319" s="217"/>
      <c r="Y319" s="55"/>
      <c r="Z319" s="215"/>
      <c r="AA319" s="55"/>
      <c r="AB319" s="215"/>
      <c r="AC319" s="54"/>
      <c r="AD319" s="215"/>
      <c r="AE319" s="55"/>
      <c r="AF319" s="215"/>
      <c r="AG319" s="215"/>
      <c r="AH319" s="215"/>
      <c r="AI319" s="54"/>
      <c r="AJ319" s="215"/>
      <c r="AK319" s="55"/>
      <c r="AL319" s="215"/>
      <c r="AM319" s="54"/>
      <c r="AN319" s="215"/>
      <c r="AO319" s="55"/>
      <c r="AP319" s="215"/>
      <c r="AQ319" s="216"/>
      <c r="AR319" s="215"/>
      <c r="AS319" s="187">
        <f t="shared" si="53"/>
        <v>0</v>
      </c>
    </row>
    <row r="320" spans="1:64" x14ac:dyDescent="0.25">
      <c r="A320" s="230">
        <f t="shared" si="54"/>
        <v>45538</v>
      </c>
      <c r="B320" s="203"/>
      <c r="C320" s="203"/>
      <c r="D320" s="203"/>
      <c r="E320" s="203"/>
      <c r="F320" s="203"/>
      <c r="G320" s="205"/>
      <c r="H320" s="205"/>
      <c r="I320" s="205"/>
      <c r="J320" s="207"/>
      <c r="K320" s="207"/>
      <c r="L320" s="207"/>
      <c r="M320" s="208"/>
      <c r="N320" s="209">
        <f t="shared" si="50"/>
        <v>0</v>
      </c>
      <c r="O320" s="203"/>
      <c r="P320" s="203"/>
      <c r="Q320" s="209">
        <f t="shared" si="51"/>
        <v>0</v>
      </c>
      <c r="R320" s="212"/>
      <c r="S320" s="212"/>
      <c r="T320" s="213">
        <f t="shared" si="52"/>
        <v>45538</v>
      </c>
      <c r="U320" s="54"/>
      <c r="V320" s="215"/>
      <c r="W320" s="55"/>
      <c r="X320" s="217"/>
      <c r="Y320" s="55"/>
      <c r="Z320" s="215"/>
      <c r="AA320" s="55"/>
      <c r="AB320" s="215"/>
      <c r="AC320" s="54"/>
      <c r="AD320" s="215"/>
      <c r="AE320" s="55"/>
      <c r="AF320" s="266"/>
      <c r="AG320" s="219"/>
      <c r="AH320" s="215"/>
      <c r="AI320" s="54"/>
      <c r="AJ320" s="215"/>
      <c r="AK320" s="55"/>
      <c r="AL320" s="215"/>
      <c r="AM320" s="54"/>
      <c r="AN320" s="215"/>
      <c r="AO320" s="54"/>
      <c r="AP320" s="218"/>
      <c r="AQ320" s="216"/>
      <c r="AR320" s="215"/>
      <c r="AS320" s="187">
        <f t="shared" si="53"/>
        <v>0</v>
      </c>
    </row>
    <row r="321" spans="1:45" x14ac:dyDescent="0.25">
      <c r="A321" s="230">
        <f t="shared" si="54"/>
        <v>45539</v>
      </c>
      <c r="B321" s="203"/>
      <c r="C321" s="203"/>
      <c r="D321" s="203"/>
      <c r="E321" s="203"/>
      <c r="F321" s="203"/>
      <c r="G321" s="205"/>
      <c r="H321" s="205"/>
      <c r="I321" s="205"/>
      <c r="J321" s="207"/>
      <c r="K321" s="207"/>
      <c r="L321" s="207"/>
      <c r="M321" s="208"/>
      <c r="N321" s="209">
        <f t="shared" si="50"/>
        <v>0</v>
      </c>
      <c r="O321" s="203"/>
      <c r="P321" s="203"/>
      <c r="Q321" s="209">
        <f t="shared" si="51"/>
        <v>0</v>
      </c>
      <c r="R321" s="212"/>
      <c r="S321" s="212"/>
      <c r="T321" s="213">
        <f t="shared" si="52"/>
        <v>45539</v>
      </c>
      <c r="U321" s="54"/>
      <c r="V321" s="215"/>
      <c r="W321" s="55"/>
      <c r="X321" s="217"/>
      <c r="Y321" s="55"/>
      <c r="Z321" s="215"/>
      <c r="AA321" s="55"/>
      <c r="AB321" s="215"/>
      <c r="AC321" s="54"/>
      <c r="AD321" s="215"/>
      <c r="AE321" s="55"/>
      <c r="AF321" s="215"/>
      <c r="AG321" s="215"/>
      <c r="AH321" s="215"/>
      <c r="AI321" s="54"/>
      <c r="AJ321" s="215"/>
      <c r="AK321" s="54"/>
      <c r="AL321" s="215"/>
      <c r="AM321" s="55"/>
      <c r="AN321" s="215"/>
      <c r="AO321" s="54"/>
      <c r="AP321" s="218"/>
      <c r="AQ321" s="55"/>
      <c r="AR321" s="215"/>
      <c r="AS321" s="187">
        <f t="shared" si="53"/>
        <v>0</v>
      </c>
    </row>
    <row r="322" spans="1:45" x14ac:dyDescent="0.25">
      <c r="A322" s="230">
        <f t="shared" si="54"/>
        <v>45540</v>
      </c>
      <c r="B322" s="203"/>
      <c r="C322" s="203"/>
      <c r="D322" s="203"/>
      <c r="E322" s="203"/>
      <c r="F322" s="203"/>
      <c r="G322" s="205"/>
      <c r="H322" s="205"/>
      <c r="I322" s="205"/>
      <c r="J322" s="207"/>
      <c r="K322" s="207"/>
      <c r="L322" s="207"/>
      <c r="M322" s="208"/>
      <c r="N322" s="209">
        <f t="shared" si="50"/>
        <v>0</v>
      </c>
      <c r="O322" s="203"/>
      <c r="P322" s="203"/>
      <c r="Q322" s="209">
        <f t="shared" si="51"/>
        <v>0</v>
      </c>
      <c r="R322" s="212"/>
      <c r="S322" s="212"/>
      <c r="T322" s="213">
        <f t="shared" si="52"/>
        <v>45540</v>
      </c>
      <c r="U322" s="54"/>
      <c r="V322" s="215"/>
      <c r="W322" s="54"/>
      <c r="X322" s="217"/>
      <c r="Y322" s="55"/>
      <c r="Z322" s="215"/>
      <c r="AA322" s="55"/>
      <c r="AB322" s="215"/>
      <c r="AC322" s="54"/>
      <c r="AD322" s="215"/>
      <c r="AE322" s="55"/>
      <c r="AF322" s="215"/>
      <c r="AG322" s="215"/>
      <c r="AH322" s="215"/>
      <c r="AI322" s="54"/>
      <c r="AJ322" s="215"/>
      <c r="AK322" s="54"/>
      <c r="AL322" s="215"/>
      <c r="AM322" s="54"/>
      <c r="AN322" s="215"/>
      <c r="AO322" s="54"/>
      <c r="AP322" s="215"/>
      <c r="AQ322" s="216"/>
      <c r="AR322" s="215"/>
      <c r="AS322" s="187">
        <f t="shared" si="53"/>
        <v>0</v>
      </c>
    </row>
    <row r="323" spans="1:45" x14ac:dyDescent="0.25">
      <c r="A323" s="230">
        <f t="shared" si="54"/>
        <v>45541</v>
      </c>
      <c r="B323" s="203"/>
      <c r="C323" s="203"/>
      <c r="D323" s="203"/>
      <c r="E323" s="203"/>
      <c r="F323" s="203"/>
      <c r="G323" s="205"/>
      <c r="H323" s="205"/>
      <c r="I323" s="205"/>
      <c r="J323" s="207"/>
      <c r="K323" s="207"/>
      <c r="L323" s="207"/>
      <c r="M323" s="208"/>
      <c r="N323" s="209">
        <f t="shared" si="50"/>
        <v>0</v>
      </c>
      <c r="O323" s="203"/>
      <c r="P323" s="203"/>
      <c r="Q323" s="209">
        <f t="shared" si="51"/>
        <v>0</v>
      </c>
      <c r="R323" s="212"/>
      <c r="S323" s="212"/>
      <c r="T323" s="213">
        <f t="shared" si="52"/>
        <v>45541</v>
      </c>
      <c r="U323" s="54"/>
      <c r="V323" s="215"/>
      <c r="W323" s="54"/>
      <c r="X323" s="217"/>
      <c r="Y323" s="55"/>
      <c r="Z323" s="215"/>
      <c r="AA323" s="55"/>
      <c r="AB323" s="215"/>
      <c r="AC323" s="54"/>
      <c r="AD323" s="215"/>
      <c r="AE323" s="55"/>
      <c r="AF323" s="215"/>
      <c r="AG323" s="215"/>
      <c r="AH323" s="215"/>
      <c r="AI323" s="54"/>
      <c r="AJ323" s="215"/>
      <c r="AK323" s="54"/>
      <c r="AL323" s="215"/>
      <c r="AM323" s="54"/>
      <c r="AN323" s="215"/>
      <c r="AO323" s="214"/>
      <c r="AP323" s="218"/>
      <c r="AQ323" s="216"/>
      <c r="AR323" s="215"/>
      <c r="AS323" s="187">
        <f t="shared" si="53"/>
        <v>0</v>
      </c>
    </row>
    <row r="324" spans="1:45" x14ac:dyDescent="0.25">
      <c r="A324" s="230">
        <f t="shared" si="54"/>
        <v>45542</v>
      </c>
      <c r="B324" s="203"/>
      <c r="C324" s="203"/>
      <c r="D324" s="203"/>
      <c r="E324" s="203"/>
      <c r="F324" s="203"/>
      <c r="G324" s="205"/>
      <c r="H324" s="205"/>
      <c r="I324" s="205"/>
      <c r="J324" s="207"/>
      <c r="K324" s="207"/>
      <c r="L324" s="207"/>
      <c r="M324" s="208"/>
      <c r="N324" s="209">
        <f t="shared" si="50"/>
        <v>0</v>
      </c>
      <c r="O324" s="203"/>
      <c r="P324" s="203"/>
      <c r="Q324" s="209">
        <f t="shared" si="51"/>
        <v>0</v>
      </c>
      <c r="R324" s="212"/>
      <c r="S324" s="212"/>
      <c r="T324" s="213">
        <f t="shared" si="52"/>
        <v>45542</v>
      </c>
      <c r="U324" s="54"/>
      <c r="V324" s="215"/>
      <c r="W324" s="54"/>
      <c r="X324" s="217"/>
      <c r="Y324" s="55"/>
      <c r="Z324" s="215"/>
      <c r="AA324" s="55"/>
      <c r="AB324" s="215"/>
      <c r="AC324" s="54"/>
      <c r="AD324" s="215"/>
      <c r="AE324" s="55"/>
      <c r="AF324" s="215"/>
      <c r="AG324" s="215"/>
      <c r="AH324" s="215"/>
      <c r="AI324" s="54"/>
      <c r="AJ324" s="215"/>
      <c r="AK324" s="54"/>
      <c r="AL324" s="215"/>
      <c r="AM324" s="54"/>
      <c r="AN324" s="215"/>
      <c r="AO324" s="54"/>
      <c r="AP324" s="215"/>
      <c r="AQ324" s="216"/>
      <c r="AR324" s="215"/>
      <c r="AS324" s="187">
        <f t="shared" si="53"/>
        <v>0</v>
      </c>
    </row>
    <row r="325" spans="1:45" x14ac:dyDescent="0.25">
      <c r="A325" s="230">
        <f t="shared" si="54"/>
        <v>45543</v>
      </c>
      <c r="B325" s="203"/>
      <c r="C325" s="203"/>
      <c r="D325" s="203"/>
      <c r="E325" s="203"/>
      <c r="F325" s="203"/>
      <c r="G325" s="205"/>
      <c r="H325" s="205"/>
      <c r="I325" s="205"/>
      <c r="J325" s="207"/>
      <c r="K325" s="207"/>
      <c r="L325" s="207"/>
      <c r="M325" s="208"/>
      <c r="N325" s="209">
        <f t="shared" si="50"/>
        <v>0</v>
      </c>
      <c r="O325" s="203"/>
      <c r="P325" s="203"/>
      <c r="Q325" s="209">
        <f t="shared" si="51"/>
        <v>0</v>
      </c>
      <c r="R325" s="212"/>
      <c r="S325" s="212"/>
      <c r="T325" s="213">
        <f t="shared" si="52"/>
        <v>45543</v>
      </c>
      <c r="U325" s="54"/>
      <c r="V325" s="215"/>
      <c r="W325" s="54"/>
      <c r="X325" s="217"/>
      <c r="Y325" s="55"/>
      <c r="Z325" s="215"/>
      <c r="AA325" s="55"/>
      <c r="AB325" s="215"/>
      <c r="AC325" s="54"/>
      <c r="AD325" s="215"/>
      <c r="AE325" s="55"/>
      <c r="AF325" s="215"/>
      <c r="AG325" s="215"/>
      <c r="AH325" s="215"/>
      <c r="AI325" s="54"/>
      <c r="AJ325" s="215"/>
      <c r="AK325" s="54"/>
      <c r="AL325" s="215"/>
      <c r="AM325" s="54"/>
      <c r="AN325" s="215"/>
      <c r="AO325" s="54"/>
      <c r="AP325" s="215"/>
      <c r="AQ325" s="216"/>
      <c r="AR325" s="215"/>
      <c r="AS325" s="187">
        <f t="shared" si="53"/>
        <v>0</v>
      </c>
    </row>
    <row r="326" spans="1:45" x14ac:dyDescent="0.25">
      <c r="A326" s="230">
        <f t="shared" si="54"/>
        <v>45544</v>
      </c>
      <c r="B326" s="203"/>
      <c r="C326" s="203"/>
      <c r="D326" s="203"/>
      <c r="E326" s="203"/>
      <c r="F326" s="203"/>
      <c r="G326" s="205"/>
      <c r="H326" s="205"/>
      <c r="I326" s="205"/>
      <c r="J326" s="207"/>
      <c r="K326" s="207"/>
      <c r="L326" s="207"/>
      <c r="M326" s="208"/>
      <c r="N326" s="209">
        <f t="shared" si="50"/>
        <v>0</v>
      </c>
      <c r="O326" s="203"/>
      <c r="P326" s="203"/>
      <c r="Q326" s="209">
        <f t="shared" si="51"/>
        <v>0</v>
      </c>
      <c r="R326" s="212"/>
      <c r="S326" s="212"/>
      <c r="T326" s="213">
        <f t="shared" si="52"/>
        <v>45544</v>
      </c>
      <c r="U326" s="54"/>
      <c r="V326" s="215"/>
      <c r="W326" s="54"/>
      <c r="X326" s="217"/>
      <c r="Y326" s="55"/>
      <c r="Z326" s="215"/>
      <c r="AA326" s="55"/>
      <c r="AB326" s="215"/>
      <c r="AC326" s="54"/>
      <c r="AD326" s="215"/>
      <c r="AE326" s="55"/>
      <c r="AF326" s="215"/>
      <c r="AG326" s="215"/>
      <c r="AH326" s="215"/>
      <c r="AI326" s="54"/>
      <c r="AJ326" s="215"/>
      <c r="AK326" s="54"/>
      <c r="AL326" s="215"/>
      <c r="AM326" s="54"/>
      <c r="AN326" s="215"/>
      <c r="AO326" s="54"/>
      <c r="AP326" s="215"/>
      <c r="AQ326" s="216"/>
      <c r="AR326" s="215"/>
      <c r="AS326" s="187">
        <f t="shared" si="53"/>
        <v>0</v>
      </c>
    </row>
    <row r="327" spans="1:45" x14ac:dyDescent="0.25">
      <c r="A327" s="230">
        <f t="shared" si="54"/>
        <v>45545</v>
      </c>
      <c r="B327" s="203"/>
      <c r="C327" s="203"/>
      <c r="D327" s="203"/>
      <c r="E327" s="203"/>
      <c r="F327" s="203"/>
      <c r="G327" s="205"/>
      <c r="H327" s="205"/>
      <c r="I327" s="205"/>
      <c r="J327" s="207"/>
      <c r="K327" s="207"/>
      <c r="L327" s="207"/>
      <c r="M327" s="208"/>
      <c r="N327" s="209">
        <f t="shared" si="50"/>
        <v>0</v>
      </c>
      <c r="O327" s="203"/>
      <c r="P327" s="203"/>
      <c r="Q327" s="209">
        <f t="shared" si="51"/>
        <v>0</v>
      </c>
      <c r="R327" s="212"/>
      <c r="S327" s="212"/>
      <c r="T327" s="213">
        <f t="shared" si="52"/>
        <v>45545</v>
      </c>
      <c r="U327" s="54"/>
      <c r="V327" s="215"/>
      <c r="W327" s="54"/>
      <c r="X327" s="217"/>
      <c r="Y327" s="55"/>
      <c r="Z327" s="215"/>
      <c r="AA327" s="55"/>
      <c r="AB327" s="215"/>
      <c r="AC327" s="54"/>
      <c r="AD327" s="215"/>
      <c r="AE327" s="55"/>
      <c r="AF327" s="215"/>
      <c r="AG327" s="219"/>
      <c r="AH327" s="215"/>
      <c r="AI327" s="54"/>
      <c r="AJ327" s="215"/>
      <c r="AK327" s="54"/>
      <c r="AL327" s="215"/>
      <c r="AM327" s="54"/>
      <c r="AN327" s="215"/>
      <c r="AO327" s="54"/>
      <c r="AP327" s="215"/>
      <c r="AQ327" s="216"/>
      <c r="AR327" s="215"/>
      <c r="AS327" s="187">
        <f t="shared" si="53"/>
        <v>0</v>
      </c>
    </row>
    <row r="328" spans="1:45" x14ac:dyDescent="0.25">
      <c r="A328" s="230">
        <f t="shared" si="54"/>
        <v>45546</v>
      </c>
      <c r="B328" s="203"/>
      <c r="C328" s="203"/>
      <c r="D328" s="203"/>
      <c r="E328" s="203"/>
      <c r="F328" s="203"/>
      <c r="G328" s="205"/>
      <c r="H328" s="205"/>
      <c r="I328" s="205"/>
      <c r="J328" s="207"/>
      <c r="K328" s="207"/>
      <c r="L328" s="207"/>
      <c r="M328" s="208"/>
      <c r="N328" s="209">
        <f t="shared" si="50"/>
        <v>0</v>
      </c>
      <c r="O328" s="203"/>
      <c r="P328" s="203"/>
      <c r="Q328" s="209">
        <f t="shared" si="51"/>
        <v>0</v>
      </c>
      <c r="R328" s="212"/>
      <c r="S328" s="212"/>
      <c r="T328" s="213">
        <f t="shared" si="52"/>
        <v>45546</v>
      </c>
      <c r="U328" s="54"/>
      <c r="V328" s="215"/>
      <c r="W328" s="54"/>
      <c r="X328" s="217"/>
      <c r="Y328" s="55"/>
      <c r="Z328" s="215"/>
      <c r="AA328" s="55"/>
      <c r="AB328" s="215"/>
      <c r="AC328" s="54"/>
      <c r="AD328" s="215"/>
      <c r="AE328" s="55"/>
      <c r="AF328" s="215"/>
      <c r="AG328" s="215"/>
      <c r="AH328" s="215"/>
      <c r="AI328" s="54"/>
      <c r="AJ328" s="215"/>
      <c r="AK328" s="54"/>
      <c r="AL328" s="215"/>
      <c r="AM328" s="54"/>
      <c r="AN328" s="215"/>
      <c r="AO328" s="54"/>
      <c r="AP328" s="215"/>
      <c r="AQ328" s="216"/>
      <c r="AR328" s="215"/>
      <c r="AS328" s="187">
        <f t="shared" si="53"/>
        <v>0</v>
      </c>
    </row>
    <row r="329" spans="1:45" x14ac:dyDescent="0.25">
      <c r="A329" s="230">
        <f t="shared" si="54"/>
        <v>45547</v>
      </c>
      <c r="B329" s="203"/>
      <c r="C329" s="203"/>
      <c r="D329" s="203"/>
      <c r="E329" s="203"/>
      <c r="F329" s="203"/>
      <c r="G329" s="205"/>
      <c r="H329" s="205"/>
      <c r="I329" s="205"/>
      <c r="J329" s="207"/>
      <c r="K329" s="207"/>
      <c r="L329" s="207"/>
      <c r="M329" s="208"/>
      <c r="N329" s="209">
        <f t="shared" si="50"/>
        <v>0</v>
      </c>
      <c r="O329" s="203"/>
      <c r="P329" s="203"/>
      <c r="Q329" s="209">
        <f t="shared" si="51"/>
        <v>0</v>
      </c>
      <c r="R329" s="212"/>
      <c r="S329" s="212"/>
      <c r="T329" s="213">
        <f t="shared" si="52"/>
        <v>45547</v>
      </c>
      <c r="U329" s="54"/>
      <c r="V329" s="215"/>
      <c r="W329" s="54"/>
      <c r="X329" s="217"/>
      <c r="Y329" s="55"/>
      <c r="Z329" s="215"/>
      <c r="AA329" s="55"/>
      <c r="AB329" s="215"/>
      <c r="AC329" s="54"/>
      <c r="AD329" s="215"/>
      <c r="AE329" s="55"/>
      <c r="AF329" s="215"/>
      <c r="AG329" s="215"/>
      <c r="AH329" s="215"/>
      <c r="AI329" s="54"/>
      <c r="AJ329" s="215"/>
      <c r="AK329" s="54"/>
      <c r="AL329" s="215"/>
      <c r="AM329" s="54"/>
      <c r="AN329" s="215"/>
      <c r="AO329" s="54"/>
      <c r="AP329" s="215"/>
      <c r="AQ329" s="55"/>
      <c r="AR329" s="215"/>
      <c r="AS329" s="187">
        <f t="shared" si="53"/>
        <v>0</v>
      </c>
    </row>
    <row r="330" spans="1:45" x14ac:dyDescent="0.25">
      <c r="A330" s="230">
        <f t="shared" si="54"/>
        <v>45548</v>
      </c>
      <c r="B330" s="203"/>
      <c r="C330" s="203"/>
      <c r="D330" s="203"/>
      <c r="E330" s="203"/>
      <c r="F330" s="203"/>
      <c r="G330" s="205"/>
      <c r="H330" s="205"/>
      <c r="I330" s="205"/>
      <c r="J330" s="207"/>
      <c r="K330" s="207"/>
      <c r="L330" s="207"/>
      <c r="M330" s="208"/>
      <c r="N330" s="209">
        <f t="shared" si="50"/>
        <v>0</v>
      </c>
      <c r="O330" s="203"/>
      <c r="P330" s="203"/>
      <c r="Q330" s="209">
        <f t="shared" si="51"/>
        <v>0</v>
      </c>
      <c r="R330" s="212"/>
      <c r="S330" s="212"/>
      <c r="T330" s="213">
        <f t="shared" si="52"/>
        <v>45548</v>
      </c>
      <c r="U330" s="54"/>
      <c r="V330" s="215"/>
      <c r="W330" s="54"/>
      <c r="X330" s="217"/>
      <c r="Y330" s="55"/>
      <c r="Z330" s="215"/>
      <c r="AA330" s="55"/>
      <c r="AB330" s="215"/>
      <c r="AC330" s="54"/>
      <c r="AD330" s="215"/>
      <c r="AE330" s="55"/>
      <c r="AF330" s="215"/>
      <c r="AG330" s="215"/>
      <c r="AH330" s="215"/>
      <c r="AI330" s="214"/>
      <c r="AJ330" s="215"/>
      <c r="AK330" s="54"/>
      <c r="AL330" s="215"/>
      <c r="AM330" s="54"/>
      <c r="AN330" s="215"/>
      <c r="AO330" s="54"/>
      <c r="AP330" s="215"/>
      <c r="AQ330" s="55"/>
      <c r="AR330" s="215"/>
      <c r="AS330" s="187">
        <f t="shared" si="53"/>
        <v>0</v>
      </c>
    </row>
    <row r="331" spans="1:45" x14ac:dyDescent="0.25">
      <c r="A331" s="230">
        <f t="shared" si="54"/>
        <v>45549</v>
      </c>
      <c r="B331" s="203"/>
      <c r="C331" s="203"/>
      <c r="D331" s="203"/>
      <c r="E331" s="203"/>
      <c r="F331" s="203"/>
      <c r="G331" s="205"/>
      <c r="H331" s="205"/>
      <c r="I331" s="205"/>
      <c r="J331" s="207"/>
      <c r="K331" s="207"/>
      <c r="L331" s="207"/>
      <c r="M331" s="208"/>
      <c r="N331" s="209">
        <f t="shared" si="50"/>
        <v>0</v>
      </c>
      <c r="O331" s="203"/>
      <c r="P331" s="203"/>
      <c r="Q331" s="209">
        <f t="shared" si="51"/>
        <v>0</v>
      </c>
      <c r="R331" s="212"/>
      <c r="S331" s="212"/>
      <c r="T331" s="213">
        <f t="shared" si="52"/>
        <v>45549</v>
      </c>
      <c r="U331" s="54"/>
      <c r="V331" s="215"/>
      <c r="W331" s="54"/>
      <c r="X331" s="217"/>
      <c r="Y331" s="55"/>
      <c r="Z331" s="215"/>
      <c r="AA331" s="55"/>
      <c r="AB331" s="215"/>
      <c r="AC331" s="54"/>
      <c r="AD331" s="215"/>
      <c r="AE331" s="55"/>
      <c r="AF331" s="215"/>
      <c r="AG331" s="215"/>
      <c r="AH331" s="215"/>
      <c r="AI331" s="214"/>
      <c r="AJ331" s="215"/>
      <c r="AK331" s="54"/>
      <c r="AL331" s="215"/>
      <c r="AM331" s="54"/>
      <c r="AN331" s="215"/>
      <c r="AO331" s="54"/>
      <c r="AP331" s="215"/>
      <c r="AQ331" s="55"/>
      <c r="AR331" s="215"/>
      <c r="AS331" s="187">
        <f t="shared" si="53"/>
        <v>0</v>
      </c>
    </row>
    <row r="332" spans="1:45" x14ac:dyDescent="0.25">
      <c r="A332" s="230">
        <f t="shared" si="54"/>
        <v>45550</v>
      </c>
      <c r="B332" s="203"/>
      <c r="C332" s="203"/>
      <c r="D332" s="203"/>
      <c r="E332" s="203"/>
      <c r="F332" s="203"/>
      <c r="G332" s="205"/>
      <c r="H332" s="205"/>
      <c r="I332" s="205"/>
      <c r="J332" s="207"/>
      <c r="K332" s="207"/>
      <c r="L332" s="207"/>
      <c r="M332" s="208"/>
      <c r="N332" s="209">
        <f t="shared" si="50"/>
        <v>0</v>
      </c>
      <c r="O332" s="203"/>
      <c r="P332" s="203"/>
      <c r="Q332" s="209">
        <f t="shared" si="51"/>
        <v>0</v>
      </c>
      <c r="R332" s="212"/>
      <c r="S332" s="212"/>
      <c r="T332" s="213">
        <f t="shared" si="52"/>
        <v>45550</v>
      </c>
      <c r="U332" s="54"/>
      <c r="V332" s="215"/>
      <c r="W332" s="54"/>
      <c r="X332" s="217"/>
      <c r="Y332" s="55"/>
      <c r="Z332" s="215"/>
      <c r="AA332" s="55"/>
      <c r="AB332" s="215"/>
      <c r="AC332" s="54"/>
      <c r="AD332" s="215"/>
      <c r="AE332" s="55"/>
      <c r="AF332" s="215"/>
      <c r="AG332" s="215"/>
      <c r="AH332" s="215"/>
      <c r="AI332" s="214"/>
      <c r="AJ332" s="215"/>
      <c r="AK332" s="54"/>
      <c r="AL332" s="215"/>
      <c r="AM332" s="54"/>
      <c r="AN332" s="215"/>
      <c r="AO332" s="54"/>
      <c r="AP332" s="215"/>
      <c r="AQ332" s="55"/>
      <c r="AR332" s="215"/>
      <c r="AS332" s="187">
        <f t="shared" si="53"/>
        <v>0</v>
      </c>
    </row>
    <row r="333" spans="1:45" x14ac:dyDescent="0.25">
      <c r="A333" s="230">
        <f t="shared" si="54"/>
        <v>45551</v>
      </c>
      <c r="B333" s="203"/>
      <c r="C333" s="203"/>
      <c r="D333" s="203"/>
      <c r="E333" s="203"/>
      <c r="F333" s="203"/>
      <c r="G333" s="205"/>
      <c r="H333" s="205"/>
      <c r="I333" s="205"/>
      <c r="J333" s="207"/>
      <c r="K333" s="207"/>
      <c r="L333" s="207"/>
      <c r="M333" s="208"/>
      <c r="N333" s="209">
        <f t="shared" si="50"/>
        <v>0</v>
      </c>
      <c r="O333" s="203"/>
      <c r="P333" s="203"/>
      <c r="Q333" s="209">
        <f t="shared" si="51"/>
        <v>0</v>
      </c>
      <c r="R333" s="212"/>
      <c r="S333" s="212"/>
      <c r="T333" s="213">
        <f t="shared" si="52"/>
        <v>45551</v>
      </c>
      <c r="U333" s="54"/>
      <c r="V333" s="215"/>
      <c r="W333" s="54"/>
      <c r="X333" s="217"/>
      <c r="Y333" s="55"/>
      <c r="Z333" s="215"/>
      <c r="AA333" s="55"/>
      <c r="AB333" s="215"/>
      <c r="AC333" s="54"/>
      <c r="AD333" s="215"/>
      <c r="AE333" s="55"/>
      <c r="AF333" s="215"/>
      <c r="AG333" s="215"/>
      <c r="AH333" s="215"/>
      <c r="AI333" s="214"/>
      <c r="AJ333" s="215"/>
      <c r="AK333" s="54"/>
      <c r="AL333" s="215"/>
      <c r="AM333" s="54"/>
      <c r="AN333" s="215"/>
      <c r="AO333" s="54"/>
      <c r="AP333" s="215"/>
      <c r="AQ333" s="55"/>
      <c r="AR333" s="215"/>
      <c r="AS333" s="187">
        <f t="shared" si="53"/>
        <v>0</v>
      </c>
    </row>
    <row r="334" spans="1:45" x14ac:dyDescent="0.25">
      <c r="A334" s="230">
        <f t="shared" si="54"/>
        <v>45552</v>
      </c>
      <c r="B334" s="203"/>
      <c r="C334" s="203"/>
      <c r="D334" s="203"/>
      <c r="E334" s="203"/>
      <c r="F334" s="203"/>
      <c r="G334" s="205"/>
      <c r="H334" s="205"/>
      <c r="I334" s="205"/>
      <c r="J334" s="207"/>
      <c r="K334" s="207"/>
      <c r="L334" s="207"/>
      <c r="M334" s="208"/>
      <c r="N334" s="209">
        <f t="shared" si="50"/>
        <v>0</v>
      </c>
      <c r="O334" s="203"/>
      <c r="P334" s="203"/>
      <c r="Q334" s="209">
        <f t="shared" si="51"/>
        <v>0</v>
      </c>
      <c r="R334" s="212"/>
      <c r="S334" s="212"/>
      <c r="T334" s="213">
        <f t="shared" si="52"/>
        <v>45552</v>
      </c>
      <c r="U334" s="54"/>
      <c r="V334" s="215"/>
      <c r="W334" s="54"/>
      <c r="X334" s="217"/>
      <c r="Y334" s="55"/>
      <c r="Z334" s="215"/>
      <c r="AA334" s="55"/>
      <c r="AB334" s="215"/>
      <c r="AC334" s="54"/>
      <c r="AD334" s="215"/>
      <c r="AE334" s="55"/>
      <c r="AF334" s="215"/>
      <c r="AG334" s="215"/>
      <c r="AH334" s="215"/>
      <c r="AI334" s="54"/>
      <c r="AJ334" s="215"/>
      <c r="AK334" s="54"/>
      <c r="AL334" s="215"/>
      <c r="AM334" s="54"/>
      <c r="AN334" s="215"/>
      <c r="AO334" s="54"/>
      <c r="AP334" s="215"/>
      <c r="AQ334" s="55"/>
      <c r="AR334" s="215"/>
      <c r="AS334" s="187">
        <f t="shared" si="53"/>
        <v>0</v>
      </c>
    </row>
    <row r="335" spans="1:45" x14ac:dyDescent="0.25">
      <c r="A335" s="230">
        <f t="shared" si="54"/>
        <v>45553</v>
      </c>
      <c r="B335" s="203"/>
      <c r="C335" s="203"/>
      <c r="D335" s="203"/>
      <c r="E335" s="203"/>
      <c r="F335" s="203"/>
      <c r="G335" s="205"/>
      <c r="H335" s="205"/>
      <c r="I335" s="205"/>
      <c r="J335" s="207"/>
      <c r="K335" s="207"/>
      <c r="L335" s="207"/>
      <c r="M335" s="208"/>
      <c r="N335" s="209">
        <f t="shared" si="50"/>
        <v>0</v>
      </c>
      <c r="O335" s="203"/>
      <c r="P335" s="203"/>
      <c r="Q335" s="209">
        <f t="shared" si="51"/>
        <v>0</v>
      </c>
      <c r="R335" s="212"/>
      <c r="S335" s="212"/>
      <c r="T335" s="213">
        <f t="shared" si="52"/>
        <v>45553</v>
      </c>
      <c r="U335" s="54"/>
      <c r="V335" s="215"/>
      <c r="W335" s="54"/>
      <c r="X335" s="217"/>
      <c r="Y335" s="55"/>
      <c r="Z335" s="215"/>
      <c r="AA335" s="55"/>
      <c r="AB335" s="215"/>
      <c r="AC335" s="54"/>
      <c r="AD335" s="215"/>
      <c r="AE335" s="55"/>
      <c r="AF335" s="215"/>
      <c r="AG335" s="215"/>
      <c r="AH335" s="215"/>
      <c r="AI335" s="214"/>
      <c r="AJ335" s="215"/>
      <c r="AK335" s="54"/>
      <c r="AL335" s="215"/>
      <c r="AM335" s="54"/>
      <c r="AN335" s="215"/>
      <c r="AO335" s="54"/>
      <c r="AP335" s="215"/>
      <c r="AQ335" s="55"/>
      <c r="AR335" s="215"/>
      <c r="AS335" s="187">
        <f t="shared" si="53"/>
        <v>0</v>
      </c>
    </row>
    <row r="336" spans="1:45" x14ac:dyDescent="0.25">
      <c r="A336" s="230">
        <f t="shared" si="54"/>
        <v>45554</v>
      </c>
      <c r="B336" s="203"/>
      <c r="C336" s="203"/>
      <c r="D336" s="203"/>
      <c r="E336" s="203"/>
      <c r="F336" s="203"/>
      <c r="G336" s="205"/>
      <c r="H336" s="205"/>
      <c r="I336" s="205"/>
      <c r="J336" s="207"/>
      <c r="K336" s="207"/>
      <c r="L336" s="207"/>
      <c r="M336" s="208"/>
      <c r="N336" s="209">
        <f t="shared" si="50"/>
        <v>0</v>
      </c>
      <c r="O336" s="203"/>
      <c r="P336" s="203"/>
      <c r="Q336" s="209">
        <f t="shared" si="51"/>
        <v>0</v>
      </c>
      <c r="R336" s="212"/>
      <c r="S336" s="212"/>
      <c r="T336" s="213">
        <f t="shared" si="52"/>
        <v>45554</v>
      </c>
      <c r="U336" s="54"/>
      <c r="V336" s="215"/>
      <c r="W336" s="55"/>
      <c r="X336" s="217"/>
      <c r="Y336" s="55"/>
      <c r="Z336" s="215"/>
      <c r="AA336" s="55"/>
      <c r="AB336" s="215"/>
      <c r="AC336" s="54"/>
      <c r="AD336" s="215"/>
      <c r="AE336" s="55"/>
      <c r="AF336" s="215"/>
      <c r="AG336" s="215"/>
      <c r="AH336" s="215"/>
      <c r="AI336" s="214"/>
      <c r="AJ336" s="215"/>
      <c r="AK336" s="55"/>
      <c r="AL336" s="215"/>
      <c r="AM336" s="54"/>
      <c r="AN336" s="215"/>
      <c r="AO336" s="55"/>
      <c r="AP336" s="215"/>
      <c r="AQ336" s="55"/>
      <c r="AR336" s="215"/>
      <c r="AS336" s="187">
        <f t="shared" si="53"/>
        <v>0</v>
      </c>
    </row>
    <row r="337" spans="1:45" x14ac:dyDescent="0.25">
      <c r="A337" s="230">
        <f t="shared" si="54"/>
        <v>45555</v>
      </c>
      <c r="B337" s="203"/>
      <c r="C337" s="203"/>
      <c r="D337" s="203"/>
      <c r="E337" s="203"/>
      <c r="F337" s="203"/>
      <c r="G337" s="205"/>
      <c r="H337" s="205"/>
      <c r="I337" s="205"/>
      <c r="J337" s="207"/>
      <c r="K337" s="207"/>
      <c r="L337" s="207"/>
      <c r="M337" s="208"/>
      <c r="N337" s="209">
        <f t="shared" si="50"/>
        <v>0</v>
      </c>
      <c r="O337" s="203"/>
      <c r="P337" s="203"/>
      <c r="Q337" s="209">
        <f t="shared" si="51"/>
        <v>0</v>
      </c>
      <c r="R337" s="212"/>
      <c r="S337" s="212"/>
      <c r="T337" s="213">
        <f t="shared" si="52"/>
        <v>45555</v>
      </c>
      <c r="U337" s="54"/>
      <c r="V337" s="215"/>
      <c r="W337" s="54"/>
      <c r="X337" s="217"/>
      <c r="Y337" s="55"/>
      <c r="Z337" s="215"/>
      <c r="AA337" s="55"/>
      <c r="AB337" s="215"/>
      <c r="AC337" s="54"/>
      <c r="AD337" s="215"/>
      <c r="AE337" s="55"/>
      <c r="AF337" s="215"/>
      <c r="AG337" s="215"/>
      <c r="AH337" s="215"/>
      <c r="AI337" s="214"/>
      <c r="AJ337" s="215"/>
      <c r="AK337" s="54"/>
      <c r="AL337" s="215"/>
      <c r="AM337" s="54"/>
      <c r="AN337" s="215"/>
      <c r="AO337" s="54"/>
      <c r="AP337" s="215"/>
      <c r="AQ337" s="55"/>
      <c r="AR337" s="215"/>
      <c r="AS337" s="187">
        <f t="shared" si="53"/>
        <v>0</v>
      </c>
    </row>
    <row r="338" spans="1:45" x14ac:dyDescent="0.25">
      <c r="A338" s="230">
        <f t="shared" si="54"/>
        <v>45556</v>
      </c>
      <c r="B338" s="203"/>
      <c r="C338" s="203"/>
      <c r="D338" s="203"/>
      <c r="E338" s="203"/>
      <c r="F338" s="203"/>
      <c r="G338" s="205"/>
      <c r="H338" s="205"/>
      <c r="I338" s="205"/>
      <c r="J338" s="207"/>
      <c r="K338" s="207"/>
      <c r="L338" s="207"/>
      <c r="M338" s="208"/>
      <c r="N338" s="209">
        <f t="shared" si="50"/>
        <v>0</v>
      </c>
      <c r="O338" s="203"/>
      <c r="P338" s="203"/>
      <c r="Q338" s="209">
        <f t="shared" si="51"/>
        <v>0</v>
      </c>
      <c r="R338" s="212"/>
      <c r="S338" s="212"/>
      <c r="T338" s="213">
        <f t="shared" si="52"/>
        <v>45556</v>
      </c>
      <c r="U338" s="54"/>
      <c r="V338" s="215"/>
      <c r="W338" s="54"/>
      <c r="X338" s="217"/>
      <c r="Y338" s="55"/>
      <c r="Z338" s="215"/>
      <c r="AA338" s="55"/>
      <c r="AB338" s="215"/>
      <c r="AC338" s="54"/>
      <c r="AD338" s="215"/>
      <c r="AE338" s="55"/>
      <c r="AF338" s="215"/>
      <c r="AG338" s="215"/>
      <c r="AH338" s="215"/>
      <c r="AI338" s="214"/>
      <c r="AJ338" s="215"/>
      <c r="AK338" s="54"/>
      <c r="AL338" s="215"/>
      <c r="AM338" s="54"/>
      <c r="AN338" s="215"/>
      <c r="AO338" s="54"/>
      <c r="AP338" s="215"/>
      <c r="AQ338" s="55"/>
      <c r="AR338" s="215"/>
      <c r="AS338" s="187">
        <f t="shared" si="53"/>
        <v>0</v>
      </c>
    </row>
    <row r="339" spans="1:45" x14ac:dyDescent="0.25">
      <c r="A339" s="230">
        <f t="shared" si="54"/>
        <v>45557</v>
      </c>
      <c r="B339" s="203"/>
      <c r="C339" s="203"/>
      <c r="D339" s="203"/>
      <c r="E339" s="203"/>
      <c r="F339" s="203"/>
      <c r="G339" s="205"/>
      <c r="H339" s="205"/>
      <c r="I339" s="205"/>
      <c r="J339" s="207"/>
      <c r="K339" s="207"/>
      <c r="L339" s="207"/>
      <c r="M339" s="208"/>
      <c r="N339" s="209">
        <f t="shared" si="50"/>
        <v>0</v>
      </c>
      <c r="O339" s="203"/>
      <c r="P339" s="203"/>
      <c r="Q339" s="209">
        <f t="shared" si="51"/>
        <v>0</v>
      </c>
      <c r="R339" s="212"/>
      <c r="S339" s="212"/>
      <c r="T339" s="213">
        <f t="shared" si="52"/>
        <v>45557</v>
      </c>
      <c r="U339" s="54"/>
      <c r="V339" s="215"/>
      <c r="W339" s="54"/>
      <c r="X339" s="217"/>
      <c r="Y339" s="55"/>
      <c r="Z339" s="215"/>
      <c r="AA339" s="55"/>
      <c r="AB339" s="215"/>
      <c r="AC339" s="54"/>
      <c r="AD339" s="215"/>
      <c r="AE339" s="55"/>
      <c r="AF339" s="215"/>
      <c r="AG339" s="215"/>
      <c r="AH339" s="215"/>
      <c r="AI339" s="214"/>
      <c r="AJ339" s="215"/>
      <c r="AK339" s="54"/>
      <c r="AL339" s="215"/>
      <c r="AM339" s="54"/>
      <c r="AN339" s="215"/>
      <c r="AO339" s="54"/>
      <c r="AP339" s="215"/>
      <c r="AQ339" s="55"/>
      <c r="AR339" s="215"/>
      <c r="AS339" s="187">
        <f t="shared" si="53"/>
        <v>0</v>
      </c>
    </row>
    <row r="340" spans="1:45" x14ac:dyDescent="0.25">
      <c r="A340" s="230">
        <f t="shared" si="54"/>
        <v>45558</v>
      </c>
      <c r="B340" s="203"/>
      <c r="C340" s="203"/>
      <c r="D340" s="203"/>
      <c r="E340" s="203"/>
      <c r="F340" s="203"/>
      <c r="G340" s="205"/>
      <c r="H340" s="205"/>
      <c r="I340" s="205"/>
      <c r="J340" s="207"/>
      <c r="K340" s="207"/>
      <c r="L340" s="207"/>
      <c r="M340" s="208"/>
      <c r="N340" s="209">
        <f t="shared" si="50"/>
        <v>0</v>
      </c>
      <c r="O340" s="203"/>
      <c r="P340" s="203"/>
      <c r="Q340" s="209">
        <f t="shared" si="51"/>
        <v>0</v>
      </c>
      <c r="R340" s="212"/>
      <c r="S340" s="212"/>
      <c r="T340" s="213">
        <f t="shared" si="52"/>
        <v>45558</v>
      </c>
      <c r="U340" s="54"/>
      <c r="V340" s="215"/>
      <c r="W340" s="54"/>
      <c r="X340" s="217"/>
      <c r="Y340" s="55"/>
      <c r="Z340" s="215"/>
      <c r="AA340" s="55"/>
      <c r="AB340" s="215"/>
      <c r="AC340" s="54"/>
      <c r="AD340" s="215"/>
      <c r="AE340" s="55"/>
      <c r="AF340" s="215"/>
      <c r="AG340" s="215"/>
      <c r="AH340" s="215"/>
      <c r="AI340" s="214"/>
      <c r="AJ340" s="215"/>
      <c r="AK340" s="54"/>
      <c r="AL340" s="215"/>
      <c r="AM340" s="54"/>
      <c r="AN340" s="215"/>
      <c r="AO340" s="54"/>
      <c r="AP340" s="215"/>
      <c r="AQ340" s="55"/>
      <c r="AR340" s="215"/>
      <c r="AS340" s="187">
        <f t="shared" si="53"/>
        <v>0</v>
      </c>
    </row>
    <row r="341" spans="1:45" x14ac:dyDescent="0.25">
      <c r="A341" s="230">
        <f t="shared" si="54"/>
        <v>45559</v>
      </c>
      <c r="B341" s="203"/>
      <c r="C341" s="203"/>
      <c r="D341" s="203"/>
      <c r="E341" s="203"/>
      <c r="F341" s="203"/>
      <c r="G341" s="205"/>
      <c r="H341" s="205"/>
      <c r="I341" s="205"/>
      <c r="J341" s="207"/>
      <c r="K341" s="207"/>
      <c r="L341" s="207"/>
      <c r="M341" s="208"/>
      <c r="N341" s="209">
        <f t="shared" si="50"/>
        <v>0</v>
      </c>
      <c r="O341" s="203"/>
      <c r="P341" s="203"/>
      <c r="Q341" s="209">
        <f t="shared" si="51"/>
        <v>0</v>
      </c>
      <c r="R341" s="212"/>
      <c r="S341" s="212"/>
      <c r="T341" s="213">
        <f t="shared" si="52"/>
        <v>45559</v>
      </c>
      <c r="U341" s="54"/>
      <c r="V341" s="215"/>
      <c r="W341" s="54"/>
      <c r="X341" s="217"/>
      <c r="Y341" s="55"/>
      <c r="Z341" s="215"/>
      <c r="AA341" s="55"/>
      <c r="AB341" s="215"/>
      <c r="AC341" s="54"/>
      <c r="AD341" s="215"/>
      <c r="AE341" s="55"/>
      <c r="AF341" s="215"/>
      <c r="AG341" s="215"/>
      <c r="AH341" s="215"/>
      <c r="AI341" s="214"/>
      <c r="AJ341" s="215"/>
      <c r="AK341" s="54"/>
      <c r="AL341" s="215"/>
      <c r="AM341" s="54"/>
      <c r="AN341" s="215"/>
      <c r="AO341" s="54"/>
      <c r="AP341" s="215"/>
      <c r="AQ341" s="55"/>
      <c r="AR341" s="215"/>
      <c r="AS341" s="187">
        <f t="shared" si="53"/>
        <v>0</v>
      </c>
    </row>
    <row r="342" spans="1:45" x14ac:dyDescent="0.25">
      <c r="A342" s="230">
        <f t="shared" si="54"/>
        <v>45560</v>
      </c>
      <c r="B342" s="203"/>
      <c r="C342" s="203"/>
      <c r="D342" s="203"/>
      <c r="E342" s="203"/>
      <c r="F342" s="203"/>
      <c r="G342" s="205"/>
      <c r="H342" s="205"/>
      <c r="I342" s="205"/>
      <c r="J342" s="207"/>
      <c r="K342" s="207"/>
      <c r="L342" s="207"/>
      <c r="M342" s="208"/>
      <c r="N342" s="209">
        <f t="shared" si="50"/>
        <v>0</v>
      </c>
      <c r="O342" s="203"/>
      <c r="P342" s="203"/>
      <c r="Q342" s="209">
        <f t="shared" si="51"/>
        <v>0</v>
      </c>
      <c r="R342" s="212"/>
      <c r="S342" s="212"/>
      <c r="T342" s="213">
        <f t="shared" si="52"/>
        <v>45560</v>
      </c>
      <c r="U342" s="54"/>
      <c r="V342" s="215"/>
      <c r="W342" s="54"/>
      <c r="X342" s="217"/>
      <c r="Y342" s="55"/>
      <c r="Z342" s="215"/>
      <c r="AA342" s="55"/>
      <c r="AB342" s="215"/>
      <c r="AC342" s="54"/>
      <c r="AD342" s="215"/>
      <c r="AE342" s="55"/>
      <c r="AF342" s="215"/>
      <c r="AG342" s="215"/>
      <c r="AH342" s="215"/>
      <c r="AI342" s="214"/>
      <c r="AJ342" s="215"/>
      <c r="AK342" s="54"/>
      <c r="AL342" s="215"/>
      <c r="AM342" s="54"/>
      <c r="AN342" s="215"/>
      <c r="AO342" s="54"/>
      <c r="AP342" s="215"/>
      <c r="AQ342" s="55"/>
      <c r="AR342" s="215"/>
      <c r="AS342" s="187">
        <f t="shared" si="53"/>
        <v>0</v>
      </c>
    </row>
    <row r="343" spans="1:45" x14ac:dyDescent="0.25">
      <c r="A343" s="230">
        <f t="shared" si="54"/>
        <v>45561</v>
      </c>
      <c r="B343" s="203"/>
      <c r="C343" s="203"/>
      <c r="D343" s="203"/>
      <c r="E343" s="203"/>
      <c r="F343" s="203"/>
      <c r="G343" s="205"/>
      <c r="H343" s="205"/>
      <c r="I343" s="205"/>
      <c r="J343" s="207"/>
      <c r="K343" s="207"/>
      <c r="L343" s="207"/>
      <c r="M343" s="208"/>
      <c r="N343" s="209">
        <f t="shared" si="50"/>
        <v>0</v>
      </c>
      <c r="O343" s="203"/>
      <c r="P343" s="203"/>
      <c r="Q343" s="209">
        <f t="shared" si="51"/>
        <v>0</v>
      </c>
      <c r="R343" s="212"/>
      <c r="S343" s="212"/>
      <c r="T343" s="213">
        <f t="shared" si="52"/>
        <v>45561</v>
      </c>
      <c r="U343" s="54"/>
      <c r="V343" s="215"/>
      <c r="W343" s="54"/>
      <c r="X343" s="217"/>
      <c r="Y343" s="55"/>
      <c r="Z343" s="215"/>
      <c r="AA343" s="55"/>
      <c r="AB343" s="215"/>
      <c r="AC343" s="54"/>
      <c r="AD343" s="215"/>
      <c r="AE343" s="55"/>
      <c r="AF343" s="215"/>
      <c r="AG343" s="215"/>
      <c r="AH343" s="215"/>
      <c r="AI343" s="214"/>
      <c r="AJ343" s="215"/>
      <c r="AK343" s="54"/>
      <c r="AL343" s="215"/>
      <c r="AM343" s="54"/>
      <c r="AN343" s="215"/>
      <c r="AO343" s="54"/>
      <c r="AP343" s="215"/>
      <c r="AQ343" s="55"/>
      <c r="AR343" s="215"/>
      <c r="AS343" s="187">
        <f t="shared" si="53"/>
        <v>0</v>
      </c>
    </row>
    <row r="344" spans="1:45" x14ac:dyDescent="0.25">
      <c r="A344" s="230">
        <f t="shared" si="54"/>
        <v>45562</v>
      </c>
      <c r="B344" s="203"/>
      <c r="C344" s="203"/>
      <c r="D344" s="203"/>
      <c r="E344" s="203"/>
      <c r="F344" s="203"/>
      <c r="G344" s="205"/>
      <c r="H344" s="205"/>
      <c r="I344" s="205"/>
      <c r="J344" s="207"/>
      <c r="K344" s="207"/>
      <c r="L344" s="207"/>
      <c r="M344" s="208"/>
      <c r="N344" s="209">
        <f t="shared" si="50"/>
        <v>0</v>
      </c>
      <c r="O344" s="203"/>
      <c r="P344" s="203"/>
      <c r="Q344" s="209">
        <f t="shared" si="51"/>
        <v>0</v>
      </c>
      <c r="R344" s="212"/>
      <c r="S344" s="212"/>
      <c r="T344" s="213">
        <f t="shared" si="52"/>
        <v>45562</v>
      </c>
      <c r="U344" s="54"/>
      <c r="V344" s="215"/>
      <c r="W344" s="54"/>
      <c r="X344" s="217"/>
      <c r="Y344" s="55"/>
      <c r="Z344" s="215"/>
      <c r="AA344" s="55"/>
      <c r="AB344" s="215"/>
      <c r="AC344" s="54"/>
      <c r="AD344" s="215"/>
      <c r="AE344" s="55"/>
      <c r="AF344" s="215"/>
      <c r="AG344" s="215"/>
      <c r="AH344" s="215"/>
      <c r="AI344" s="214"/>
      <c r="AJ344" s="215"/>
      <c r="AK344" s="54"/>
      <c r="AL344" s="215"/>
      <c r="AM344" s="54"/>
      <c r="AN344" s="215"/>
      <c r="AO344" s="54"/>
      <c r="AP344" s="215"/>
      <c r="AQ344" s="55"/>
      <c r="AR344" s="215"/>
      <c r="AS344" s="187">
        <f t="shared" si="53"/>
        <v>0</v>
      </c>
    </row>
    <row r="345" spans="1:45" x14ac:dyDescent="0.25">
      <c r="A345" s="230">
        <f t="shared" si="54"/>
        <v>45563</v>
      </c>
      <c r="B345" s="203"/>
      <c r="C345" s="203"/>
      <c r="D345" s="203"/>
      <c r="E345" s="203"/>
      <c r="F345" s="203"/>
      <c r="G345" s="205"/>
      <c r="H345" s="205"/>
      <c r="I345" s="205"/>
      <c r="J345" s="207"/>
      <c r="K345" s="207"/>
      <c r="L345" s="207"/>
      <c r="M345" s="208"/>
      <c r="N345" s="209">
        <f t="shared" si="50"/>
        <v>0</v>
      </c>
      <c r="O345" s="203"/>
      <c r="P345" s="203"/>
      <c r="Q345" s="209">
        <f t="shared" si="51"/>
        <v>0</v>
      </c>
      <c r="R345" s="212"/>
      <c r="S345" s="212"/>
      <c r="T345" s="213">
        <f t="shared" si="52"/>
        <v>45563</v>
      </c>
      <c r="U345" s="54"/>
      <c r="V345" s="215"/>
      <c r="W345" s="54"/>
      <c r="X345" s="217"/>
      <c r="Y345" s="55"/>
      <c r="Z345" s="215"/>
      <c r="AA345" s="55"/>
      <c r="AB345" s="215"/>
      <c r="AC345" s="54"/>
      <c r="AD345" s="215"/>
      <c r="AE345" s="55"/>
      <c r="AF345" s="215"/>
      <c r="AG345" s="215"/>
      <c r="AH345" s="215"/>
      <c r="AI345" s="214"/>
      <c r="AJ345" s="215"/>
      <c r="AK345" s="54"/>
      <c r="AL345" s="215"/>
      <c r="AM345" s="54"/>
      <c r="AN345" s="215"/>
      <c r="AO345" s="55"/>
      <c r="AP345" s="215"/>
      <c r="AQ345" s="55"/>
      <c r="AR345" s="215"/>
      <c r="AS345" s="187">
        <f t="shared" si="53"/>
        <v>0</v>
      </c>
    </row>
    <row r="346" spans="1:45" x14ac:dyDescent="0.25">
      <c r="A346" s="230">
        <f t="shared" si="54"/>
        <v>45564</v>
      </c>
      <c r="B346" s="203"/>
      <c r="C346" s="203"/>
      <c r="D346" s="203"/>
      <c r="E346" s="203"/>
      <c r="F346" s="203"/>
      <c r="G346" s="205"/>
      <c r="H346" s="205"/>
      <c r="I346" s="205"/>
      <c r="J346" s="207"/>
      <c r="K346" s="207"/>
      <c r="L346" s="207"/>
      <c r="M346" s="208"/>
      <c r="N346" s="209">
        <f t="shared" si="50"/>
        <v>0</v>
      </c>
      <c r="O346" s="203"/>
      <c r="P346" s="203"/>
      <c r="Q346" s="209">
        <f t="shared" si="51"/>
        <v>0</v>
      </c>
      <c r="R346" s="212"/>
      <c r="S346" s="212"/>
      <c r="T346" s="213">
        <f t="shared" si="52"/>
        <v>45564</v>
      </c>
      <c r="U346" s="54"/>
      <c r="V346" s="215"/>
      <c r="W346" s="55"/>
      <c r="X346" s="217"/>
      <c r="Y346" s="55"/>
      <c r="Z346" s="215"/>
      <c r="AA346" s="55"/>
      <c r="AB346" s="215"/>
      <c r="AC346" s="54"/>
      <c r="AD346" s="215"/>
      <c r="AE346" s="55"/>
      <c r="AF346" s="215"/>
      <c r="AG346" s="215"/>
      <c r="AH346" s="215"/>
      <c r="AI346" s="214"/>
      <c r="AJ346" s="215"/>
      <c r="AK346" s="55"/>
      <c r="AL346" s="215"/>
      <c r="AM346" s="55"/>
      <c r="AN346" s="215"/>
      <c r="AO346" s="55"/>
      <c r="AP346" s="215"/>
      <c r="AQ346" s="55"/>
      <c r="AR346" s="215"/>
      <c r="AS346" s="187">
        <f t="shared" si="53"/>
        <v>0</v>
      </c>
    </row>
    <row r="347" spans="1:45" x14ac:dyDescent="0.25">
      <c r="A347" s="230"/>
      <c r="B347" s="187"/>
      <c r="C347" s="187"/>
      <c r="D347" s="187"/>
      <c r="E347" s="187"/>
      <c r="F347" s="187"/>
      <c r="G347" s="267"/>
      <c r="H347" s="267"/>
      <c r="I347" s="267"/>
      <c r="J347" s="268"/>
      <c r="K347" s="268"/>
      <c r="L347" s="268"/>
      <c r="M347" s="269"/>
      <c r="N347" s="270"/>
      <c r="O347" s="187"/>
      <c r="P347" s="187"/>
      <c r="Q347" s="270"/>
      <c r="R347" s="187"/>
      <c r="S347" s="187"/>
      <c r="T347" s="213"/>
      <c r="U347" s="54"/>
      <c r="V347" s="215"/>
      <c r="W347" s="54"/>
      <c r="X347" s="217"/>
      <c r="Y347" s="214"/>
      <c r="Z347" s="215"/>
      <c r="AA347" s="214"/>
      <c r="AB347" s="215"/>
      <c r="AC347" s="54"/>
      <c r="AD347" s="215"/>
      <c r="AE347" s="55"/>
      <c r="AF347" s="215"/>
      <c r="AG347" s="215"/>
      <c r="AH347" s="215"/>
      <c r="AI347" s="54"/>
      <c r="AJ347" s="215"/>
      <c r="AK347" s="54"/>
      <c r="AL347" s="215"/>
      <c r="AM347" s="54"/>
      <c r="AN347" s="215"/>
      <c r="AO347" s="54"/>
      <c r="AP347" s="215"/>
      <c r="AQ347" s="55"/>
      <c r="AR347" s="215"/>
      <c r="AS347" s="187">
        <f t="shared" si="53"/>
        <v>0</v>
      </c>
    </row>
    <row r="348" spans="1:45" x14ac:dyDescent="0.25">
      <c r="B348" s="128">
        <f t="shared" ref="B348:S348" si="55">SUM(B317:B347)</f>
        <v>0</v>
      </c>
      <c r="C348" s="128">
        <f t="shared" si="55"/>
        <v>0</v>
      </c>
      <c r="D348" s="128">
        <f t="shared" si="55"/>
        <v>0</v>
      </c>
      <c r="E348" s="128">
        <f t="shared" si="55"/>
        <v>0</v>
      </c>
      <c r="F348" s="128">
        <f t="shared" si="55"/>
        <v>0</v>
      </c>
      <c r="G348" s="128">
        <f t="shared" si="55"/>
        <v>0</v>
      </c>
      <c r="H348" s="128">
        <f t="shared" si="55"/>
        <v>0</v>
      </c>
      <c r="I348" s="128">
        <f t="shared" si="55"/>
        <v>0</v>
      </c>
      <c r="J348" s="71">
        <f t="shared" si="55"/>
        <v>0</v>
      </c>
      <c r="K348" s="128">
        <f t="shared" si="55"/>
        <v>0</v>
      </c>
      <c r="L348" s="128">
        <f t="shared" si="55"/>
        <v>0</v>
      </c>
      <c r="M348" s="128">
        <f t="shared" si="55"/>
        <v>0</v>
      </c>
      <c r="N348" s="128">
        <f t="shared" si="55"/>
        <v>0</v>
      </c>
      <c r="O348" s="128">
        <f t="shared" si="55"/>
        <v>0</v>
      </c>
      <c r="P348" s="128">
        <f t="shared" si="55"/>
        <v>0</v>
      </c>
      <c r="Q348" s="128">
        <f t="shared" si="55"/>
        <v>0</v>
      </c>
      <c r="R348" s="128">
        <f t="shared" si="55"/>
        <v>0</v>
      </c>
      <c r="S348" s="128">
        <f t="shared" si="55"/>
        <v>0</v>
      </c>
      <c r="U348" s="141"/>
      <c r="V348" s="141">
        <f>SUM(V317:V347)</f>
        <v>0</v>
      </c>
      <c r="W348" s="141"/>
      <c r="X348" s="236">
        <f>SUM(X317:X347)</f>
        <v>0</v>
      </c>
      <c r="Y348" s="141"/>
      <c r="Z348" s="141">
        <f>SUM(Z317:Z347)</f>
        <v>0</v>
      </c>
      <c r="AA348" s="141"/>
      <c r="AB348" s="141">
        <f>SUM(AB317:AB347)</f>
        <v>0</v>
      </c>
      <c r="AC348" s="141"/>
      <c r="AD348" s="141">
        <f>SUM(AD317:AD347)</f>
        <v>0</v>
      </c>
      <c r="AE348" s="141"/>
      <c r="AF348" s="141">
        <f>SUM(AF317:AF347)</f>
        <v>0</v>
      </c>
      <c r="AG348" s="141"/>
      <c r="AH348" s="141">
        <f>SUM(AH317:AH347)</f>
        <v>0</v>
      </c>
      <c r="AI348" s="141"/>
      <c r="AJ348" s="141">
        <f>SUM(AJ317:AJ347)</f>
        <v>0</v>
      </c>
      <c r="AL348" s="141">
        <f>SUM(AL317:AL347)</f>
        <v>0</v>
      </c>
      <c r="AM348" s="141"/>
      <c r="AN348" s="141">
        <f>SUM(AN317:AN347)</f>
        <v>0</v>
      </c>
      <c r="AO348" s="141"/>
      <c r="AP348" s="141">
        <f>SUM(AP317:AP347)</f>
        <v>0</v>
      </c>
      <c r="AQ348" s="141"/>
      <c r="AR348" s="141">
        <f>SUM(AR317:AR347)</f>
        <v>0</v>
      </c>
      <c r="AS348" s="141">
        <f>SUM(AS317:AS347)</f>
        <v>0</v>
      </c>
    </row>
    <row r="349" spans="1:45" x14ac:dyDescent="0.25">
      <c r="N349" s="130"/>
      <c r="Q349" s="130"/>
    </row>
    <row r="350" spans="1:45" x14ac:dyDescent="0.25">
      <c r="C350" s="131"/>
      <c r="F350" s="131"/>
      <c r="I350" s="132"/>
    </row>
    <row r="351" spans="1:45" x14ac:dyDescent="0.25">
      <c r="I351" s="132"/>
    </row>
    <row r="353" spans="1:45" ht="16.149999999999999" customHeight="1" thickBot="1" x14ac:dyDescent="0.3">
      <c r="A353" s="575" t="s">
        <v>64</v>
      </c>
      <c r="B353" s="563"/>
      <c r="C353" s="563"/>
      <c r="D353" s="563"/>
      <c r="E353" s="563"/>
      <c r="F353" s="563"/>
      <c r="G353" s="563"/>
      <c r="H353" s="563"/>
      <c r="I353" s="563"/>
      <c r="J353" s="564"/>
      <c r="K353" s="564"/>
      <c r="L353" s="564"/>
      <c r="M353" s="80"/>
      <c r="N353" s="79"/>
      <c r="O353" s="565"/>
      <c r="P353" s="560"/>
      <c r="Q353" s="560"/>
      <c r="R353" s="560"/>
      <c r="S353" s="560"/>
      <c r="U353" s="559" t="str">
        <f>A353</f>
        <v>OCTOBRE</v>
      </c>
      <c r="V353" s="560"/>
      <c r="W353" s="560"/>
      <c r="X353" s="560"/>
      <c r="Y353" s="560"/>
      <c r="Z353" s="560"/>
      <c r="AA353" s="560"/>
      <c r="AB353" s="559" t="str">
        <f>A353</f>
        <v>OCTOBRE</v>
      </c>
      <c r="AC353" s="560"/>
      <c r="AD353" s="560"/>
      <c r="AE353" s="560"/>
      <c r="AF353" s="560"/>
      <c r="AG353" s="560"/>
      <c r="AH353" s="560"/>
      <c r="AI353" s="560"/>
      <c r="AJ353" s="560"/>
      <c r="AK353" s="559" t="str">
        <f>A353</f>
        <v>OCTOBRE</v>
      </c>
      <c r="AL353" s="560"/>
      <c r="AM353" s="560"/>
      <c r="AN353" s="560"/>
      <c r="AO353" s="560"/>
      <c r="AP353" s="560"/>
      <c r="AQ353" s="560"/>
    </row>
    <row r="354" spans="1:45" x14ac:dyDescent="0.25">
      <c r="A354" s="228"/>
      <c r="B354" s="178"/>
      <c r="C354" s="178"/>
      <c r="D354" s="178"/>
      <c r="E354" s="178"/>
      <c r="F354" s="178"/>
      <c r="G354" s="178"/>
      <c r="H354" s="178"/>
      <c r="I354" s="572"/>
      <c r="J354" s="573"/>
      <c r="K354" s="573"/>
      <c r="L354" s="570"/>
      <c r="M354" s="180"/>
      <c r="N354" s="178"/>
      <c r="O354" s="178"/>
      <c r="P354" s="178"/>
      <c r="Q354" s="178"/>
      <c r="R354" s="569" t="s">
        <v>2</v>
      </c>
      <c r="S354" s="570"/>
      <c r="T354" s="228"/>
      <c r="U354" s="574" t="str">
        <f>U3</f>
        <v>Agedi</v>
      </c>
      <c r="V354" s="570"/>
      <c r="W354" s="574" t="str">
        <f>W3</f>
        <v>Saf</v>
      </c>
      <c r="X354" s="570"/>
      <c r="Y354" s="574" t="str">
        <f>Y3</f>
        <v>Midi Libre</v>
      </c>
      <c r="Z354" s="570"/>
      <c r="AA354" s="574" t="str">
        <f>AA3</f>
        <v>Loto</v>
      </c>
      <c r="AB354" s="570"/>
      <c r="AC354" s="574" t="str">
        <f>AC3</f>
        <v>Altadis</v>
      </c>
      <c r="AD354" s="570"/>
      <c r="AE354" s="574" t="str">
        <f>AE3</f>
        <v>Crédit agricole</v>
      </c>
      <c r="AF354" s="570"/>
      <c r="AG354" s="574" t="s">
        <v>53</v>
      </c>
      <c r="AH354" s="570"/>
      <c r="AI354" s="574" t="str">
        <f>AI3</f>
        <v>charges locatives</v>
      </c>
      <c r="AJ354" s="570"/>
      <c r="AK354" s="574" t="str">
        <f>AK3</f>
        <v>Poste TCN TF PVA</v>
      </c>
      <c r="AL354" s="570"/>
      <c r="AM354" s="574" t="str">
        <f>AM3</f>
        <v>GSA/NVX FR</v>
      </c>
      <c r="AN354" s="570"/>
      <c r="AO354" s="574" t="str">
        <f>AO3</f>
        <v>Charge</v>
      </c>
      <c r="AP354" s="570"/>
      <c r="AQ354" s="574" t="str">
        <f>AQ3</f>
        <v>Divers</v>
      </c>
      <c r="AR354" s="570"/>
      <c r="AS354" s="186" t="s">
        <v>16</v>
      </c>
    </row>
    <row r="355" spans="1:45" x14ac:dyDescent="0.25">
      <c r="A355" s="228"/>
      <c r="B355" s="178" t="s">
        <v>17</v>
      </c>
      <c r="C355" s="178" t="s">
        <v>18</v>
      </c>
      <c r="D355" s="178" t="s">
        <v>19</v>
      </c>
      <c r="E355" s="178" t="s">
        <v>20</v>
      </c>
      <c r="F355" s="178" t="s">
        <v>21</v>
      </c>
      <c r="G355" s="178" t="s">
        <v>22</v>
      </c>
      <c r="H355" s="178" t="s">
        <v>23</v>
      </c>
      <c r="I355" s="569" t="s">
        <v>24</v>
      </c>
      <c r="J355" s="570"/>
      <c r="K355" s="178" t="s">
        <v>25</v>
      </c>
      <c r="L355" s="178" t="s">
        <v>26</v>
      </c>
      <c r="M355" s="180" t="s">
        <v>27</v>
      </c>
      <c r="N355" s="178" t="s">
        <v>28</v>
      </c>
      <c r="O355" s="178" t="s">
        <v>29</v>
      </c>
      <c r="P355" s="178" t="s">
        <v>30</v>
      </c>
      <c r="Q355" s="178" t="s">
        <v>16</v>
      </c>
      <c r="R355" s="178" t="s">
        <v>32</v>
      </c>
      <c r="S355" s="178" t="s">
        <v>33</v>
      </c>
      <c r="T355" s="181"/>
      <c r="U355" s="182" t="s">
        <v>34</v>
      </c>
      <c r="V355" s="183"/>
      <c r="W355" s="184" t="s">
        <v>34</v>
      </c>
      <c r="X355" s="229"/>
      <c r="Y355" s="184" t="s">
        <v>34</v>
      </c>
      <c r="Z355" s="180"/>
      <c r="AA355" s="184" t="s">
        <v>34</v>
      </c>
      <c r="AB355" s="180"/>
      <c r="AC355" s="184" t="s">
        <v>34</v>
      </c>
      <c r="AD355" s="180"/>
      <c r="AE355" s="184" t="s">
        <v>34</v>
      </c>
      <c r="AF355" s="180"/>
      <c r="AG355" s="184"/>
      <c r="AH355" s="183"/>
      <c r="AI355" s="184" t="s">
        <v>34</v>
      </c>
      <c r="AJ355" s="180"/>
      <c r="AK355" s="186" t="s">
        <v>34</v>
      </c>
      <c r="AL355" s="183"/>
      <c r="AM355" s="184" t="s">
        <v>34</v>
      </c>
      <c r="AN355" s="183"/>
      <c r="AO355" s="184" t="s">
        <v>34</v>
      </c>
      <c r="AP355" s="183"/>
      <c r="AQ355" s="184" t="s">
        <v>34</v>
      </c>
      <c r="AR355" s="183"/>
      <c r="AS355" s="187"/>
    </row>
    <row r="356" spans="1:45" x14ac:dyDescent="0.25">
      <c r="A356" s="230">
        <f>A346+1</f>
        <v>45565</v>
      </c>
      <c r="B356" s="203"/>
      <c r="C356" s="203"/>
      <c r="D356" s="203"/>
      <c r="E356" s="203"/>
      <c r="F356" s="203"/>
      <c r="G356" s="205"/>
      <c r="H356" s="205"/>
      <c r="I356" s="205"/>
      <c r="J356" s="207"/>
      <c r="K356" s="207"/>
      <c r="L356" s="207"/>
      <c r="M356" s="208"/>
      <c r="N356" s="209">
        <f t="shared" ref="N356:N386" si="56">B356+C356+D356+F356+G356+H356+I356+K356-L356+M356+E356</f>
        <v>0</v>
      </c>
      <c r="O356" s="203"/>
      <c r="P356" s="203"/>
      <c r="Q356" s="209">
        <f t="shared" ref="Q356:Q386" si="57">N356+O356-P356</f>
        <v>0</v>
      </c>
      <c r="R356" s="212"/>
      <c r="S356" s="212"/>
      <c r="T356" s="213">
        <f t="shared" ref="T356:T386" si="58">A356</f>
        <v>45565</v>
      </c>
      <c r="U356" s="54"/>
      <c r="V356" s="215"/>
      <c r="W356" s="55"/>
      <c r="X356" s="217"/>
      <c r="Y356" s="55"/>
      <c r="Z356" s="215"/>
      <c r="AA356" s="55"/>
      <c r="AB356" s="215"/>
      <c r="AC356" s="55"/>
      <c r="AD356" s="215"/>
      <c r="AE356" s="216"/>
      <c r="AF356" s="215"/>
      <c r="AG356" s="219"/>
      <c r="AH356" s="215"/>
      <c r="AI356" s="214"/>
      <c r="AJ356" s="215"/>
      <c r="AK356" s="55"/>
      <c r="AL356" s="215"/>
      <c r="AM356" s="55"/>
      <c r="AN356" s="215"/>
      <c r="AO356" s="216"/>
      <c r="AP356" s="215"/>
      <c r="AQ356" s="216"/>
      <c r="AR356" s="215"/>
      <c r="AS356" s="187">
        <f t="shared" ref="AS356:AS386" si="59">V356+X356+Z356+AB356+AD356+AF356+AJ356+AL356+AN356+AP356+AR356+AH356</f>
        <v>0</v>
      </c>
    </row>
    <row r="357" spans="1:45" x14ac:dyDescent="0.25">
      <c r="A357" s="230">
        <f t="shared" ref="A357:A386" si="60">A356+1</f>
        <v>45566</v>
      </c>
      <c r="B357" s="203"/>
      <c r="C357" s="203"/>
      <c r="D357" s="203"/>
      <c r="E357" s="203"/>
      <c r="F357" s="203"/>
      <c r="G357" s="205"/>
      <c r="H357" s="205"/>
      <c r="I357" s="205"/>
      <c r="J357" s="207"/>
      <c r="K357" s="207"/>
      <c r="L357" s="207"/>
      <c r="M357" s="208"/>
      <c r="N357" s="209">
        <f t="shared" si="56"/>
        <v>0</v>
      </c>
      <c r="O357" s="203"/>
      <c r="P357" s="203"/>
      <c r="Q357" s="209">
        <f t="shared" si="57"/>
        <v>0</v>
      </c>
      <c r="R357" s="212"/>
      <c r="S357" s="212"/>
      <c r="T357" s="213">
        <f t="shared" si="58"/>
        <v>45566</v>
      </c>
      <c r="U357" s="54"/>
      <c r="V357" s="215"/>
      <c r="W357" s="55"/>
      <c r="X357" s="217"/>
      <c r="Y357" s="55"/>
      <c r="Z357" s="215"/>
      <c r="AA357" s="55"/>
      <c r="AB357" s="215"/>
      <c r="AC357" s="55"/>
      <c r="AD357" s="215"/>
      <c r="AE357" s="216"/>
      <c r="AF357" s="215"/>
      <c r="AG357" s="215"/>
      <c r="AH357" s="215"/>
      <c r="AI357" s="54"/>
      <c r="AJ357" s="215"/>
      <c r="AK357" s="55"/>
      <c r="AL357" s="215"/>
      <c r="AM357" s="54"/>
      <c r="AN357" s="215"/>
      <c r="AO357" s="214"/>
      <c r="AP357" s="215"/>
      <c r="AQ357" s="216"/>
      <c r="AR357" s="215"/>
      <c r="AS357" s="187">
        <f t="shared" si="59"/>
        <v>0</v>
      </c>
    </row>
    <row r="358" spans="1:45" x14ac:dyDescent="0.25">
      <c r="A358" s="230">
        <f t="shared" si="60"/>
        <v>45567</v>
      </c>
      <c r="B358" s="203"/>
      <c r="C358" s="203"/>
      <c r="D358" s="203"/>
      <c r="E358" s="203"/>
      <c r="F358" s="203"/>
      <c r="G358" s="205"/>
      <c r="H358" s="205"/>
      <c r="I358" s="205"/>
      <c r="J358" s="207"/>
      <c r="K358" s="207"/>
      <c r="L358" s="207"/>
      <c r="M358" s="208"/>
      <c r="N358" s="209">
        <f t="shared" si="56"/>
        <v>0</v>
      </c>
      <c r="O358" s="203"/>
      <c r="P358" s="203"/>
      <c r="Q358" s="209">
        <f t="shared" si="57"/>
        <v>0</v>
      </c>
      <c r="R358" s="212"/>
      <c r="S358" s="212"/>
      <c r="T358" s="213">
        <f t="shared" si="58"/>
        <v>45567</v>
      </c>
      <c r="U358" s="54"/>
      <c r="V358" s="215"/>
      <c r="W358" s="55"/>
      <c r="X358" s="217"/>
      <c r="Y358" s="55"/>
      <c r="Z358" s="215"/>
      <c r="AA358" s="55"/>
      <c r="AB358" s="215"/>
      <c r="AC358" s="55"/>
      <c r="AD358" s="215"/>
      <c r="AE358" s="216"/>
      <c r="AF358" s="215"/>
      <c r="AG358" s="215"/>
      <c r="AH358" s="215"/>
      <c r="AI358" s="54"/>
      <c r="AJ358" s="215"/>
      <c r="AK358" s="55"/>
      <c r="AL358" s="215"/>
      <c r="AM358" s="54"/>
      <c r="AN358" s="215"/>
      <c r="AO358" s="216"/>
      <c r="AP358" s="215"/>
      <c r="AQ358" s="216"/>
      <c r="AR358" s="215"/>
      <c r="AS358" s="187">
        <f t="shared" si="59"/>
        <v>0</v>
      </c>
    </row>
    <row r="359" spans="1:45" x14ac:dyDescent="0.25">
      <c r="A359" s="230">
        <f t="shared" si="60"/>
        <v>45568</v>
      </c>
      <c r="B359" s="203"/>
      <c r="C359" s="203"/>
      <c r="D359" s="203"/>
      <c r="E359" s="203"/>
      <c r="F359" s="203"/>
      <c r="G359" s="205"/>
      <c r="H359" s="205"/>
      <c r="I359" s="205"/>
      <c r="J359" s="207"/>
      <c r="K359" s="207"/>
      <c r="L359" s="207"/>
      <c r="M359" s="208"/>
      <c r="N359" s="209">
        <f t="shared" si="56"/>
        <v>0</v>
      </c>
      <c r="O359" s="203"/>
      <c r="P359" s="203"/>
      <c r="Q359" s="209">
        <f t="shared" si="57"/>
        <v>0</v>
      </c>
      <c r="R359" s="212"/>
      <c r="S359" s="212"/>
      <c r="T359" s="213">
        <f t="shared" si="58"/>
        <v>45568</v>
      </c>
      <c r="U359" s="54"/>
      <c r="V359" s="215"/>
      <c r="W359" s="55"/>
      <c r="X359" s="217"/>
      <c r="Y359" s="55"/>
      <c r="Z359" s="215"/>
      <c r="AA359" s="55"/>
      <c r="AB359" s="215"/>
      <c r="AC359" s="55"/>
      <c r="AD359" s="215"/>
      <c r="AE359" s="216"/>
      <c r="AF359" s="215"/>
      <c r="AG359" s="219"/>
      <c r="AH359" s="215"/>
      <c r="AI359" s="54"/>
      <c r="AJ359" s="215"/>
      <c r="AK359" s="55"/>
      <c r="AL359" s="215"/>
      <c r="AM359" s="54"/>
      <c r="AN359" s="215"/>
      <c r="AO359" s="216"/>
      <c r="AP359" s="215"/>
      <c r="AQ359" s="216"/>
      <c r="AR359" s="215"/>
      <c r="AS359" s="187">
        <f t="shared" si="59"/>
        <v>0</v>
      </c>
    </row>
    <row r="360" spans="1:45" x14ac:dyDescent="0.25">
      <c r="A360" s="230">
        <f t="shared" si="60"/>
        <v>45569</v>
      </c>
      <c r="B360" s="203"/>
      <c r="C360" s="203"/>
      <c r="D360" s="203"/>
      <c r="E360" s="203"/>
      <c r="F360" s="203"/>
      <c r="G360" s="205"/>
      <c r="H360" s="205"/>
      <c r="I360" s="205"/>
      <c r="J360" s="207"/>
      <c r="K360" s="207"/>
      <c r="L360" s="207"/>
      <c r="M360" s="208"/>
      <c r="N360" s="209">
        <f t="shared" si="56"/>
        <v>0</v>
      </c>
      <c r="O360" s="203"/>
      <c r="P360" s="203"/>
      <c r="Q360" s="209">
        <f t="shared" si="57"/>
        <v>0</v>
      </c>
      <c r="R360" s="212"/>
      <c r="S360" s="212"/>
      <c r="T360" s="213">
        <f t="shared" si="58"/>
        <v>45569</v>
      </c>
      <c r="U360" s="54"/>
      <c r="V360" s="215"/>
      <c r="W360" s="55"/>
      <c r="X360" s="217"/>
      <c r="Y360" s="55"/>
      <c r="Z360" s="215"/>
      <c r="AA360" s="55"/>
      <c r="AB360" s="215"/>
      <c r="AC360" s="55"/>
      <c r="AD360" s="215"/>
      <c r="AE360" s="214"/>
      <c r="AF360" s="215"/>
      <c r="AG360" s="219"/>
      <c r="AH360" s="215"/>
      <c r="AI360" s="54"/>
      <c r="AJ360" s="215"/>
      <c r="AK360" s="55"/>
      <c r="AL360" s="215"/>
      <c r="AM360" s="54"/>
      <c r="AN360" s="215"/>
      <c r="AO360" s="214"/>
      <c r="AP360" s="218"/>
      <c r="AQ360" s="216"/>
      <c r="AR360" s="215"/>
      <c r="AS360" s="187">
        <f t="shared" si="59"/>
        <v>0</v>
      </c>
    </row>
    <row r="361" spans="1:45" x14ac:dyDescent="0.25">
      <c r="A361" s="230">
        <f t="shared" si="60"/>
        <v>45570</v>
      </c>
      <c r="B361" s="203"/>
      <c r="C361" s="203"/>
      <c r="D361" s="203"/>
      <c r="E361" s="203"/>
      <c r="F361" s="203"/>
      <c r="G361" s="205"/>
      <c r="H361" s="205"/>
      <c r="I361" s="205"/>
      <c r="J361" s="207"/>
      <c r="K361" s="207"/>
      <c r="L361" s="207"/>
      <c r="M361" s="208"/>
      <c r="N361" s="209">
        <f t="shared" si="56"/>
        <v>0</v>
      </c>
      <c r="O361" s="203"/>
      <c r="P361" s="203"/>
      <c r="Q361" s="209">
        <f t="shared" si="57"/>
        <v>0</v>
      </c>
      <c r="R361" s="212"/>
      <c r="S361" s="212"/>
      <c r="T361" s="213">
        <f t="shared" si="58"/>
        <v>45570</v>
      </c>
      <c r="U361" s="54"/>
      <c r="V361" s="215"/>
      <c r="W361" s="55"/>
      <c r="X361" s="217"/>
      <c r="Y361" s="55"/>
      <c r="Z361" s="215"/>
      <c r="AA361" s="55"/>
      <c r="AB361" s="215"/>
      <c r="AC361" s="55"/>
      <c r="AD361" s="215"/>
      <c r="AE361" s="214"/>
      <c r="AF361" s="215"/>
      <c r="AG361" s="215"/>
      <c r="AH361" s="215"/>
      <c r="AI361" s="54"/>
      <c r="AJ361" s="215"/>
      <c r="AK361" s="55"/>
      <c r="AL361" s="215"/>
      <c r="AM361" s="54"/>
      <c r="AN361" s="215"/>
      <c r="AO361" s="214"/>
      <c r="AP361" s="218"/>
      <c r="AQ361" s="216"/>
      <c r="AR361" s="215"/>
      <c r="AS361" s="187">
        <f t="shared" si="59"/>
        <v>0</v>
      </c>
    </row>
    <row r="362" spans="1:45" x14ac:dyDescent="0.25">
      <c r="A362" s="230">
        <f t="shared" si="60"/>
        <v>45571</v>
      </c>
      <c r="B362" s="203"/>
      <c r="C362" s="203"/>
      <c r="D362" s="203"/>
      <c r="E362" s="203"/>
      <c r="F362" s="203"/>
      <c r="G362" s="205"/>
      <c r="H362" s="205"/>
      <c r="I362" s="205"/>
      <c r="J362" s="207"/>
      <c r="K362" s="207"/>
      <c r="L362" s="207"/>
      <c r="M362" s="208"/>
      <c r="N362" s="209">
        <f t="shared" si="56"/>
        <v>0</v>
      </c>
      <c r="O362" s="203"/>
      <c r="P362" s="203"/>
      <c r="Q362" s="209">
        <f t="shared" si="57"/>
        <v>0</v>
      </c>
      <c r="R362" s="212"/>
      <c r="S362" s="212"/>
      <c r="T362" s="213">
        <f t="shared" si="58"/>
        <v>45571</v>
      </c>
      <c r="U362" s="54"/>
      <c r="V362" s="215"/>
      <c r="W362" s="55"/>
      <c r="X362" s="217"/>
      <c r="Y362" s="55"/>
      <c r="Z362" s="215"/>
      <c r="AA362" s="55"/>
      <c r="AB362" s="215"/>
      <c r="AC362" s="55"/>
      <c r="AD362" s="215"/>
      <c r="AE362" s="214"/>
      <c r="AF362" s="215"/>
      <c r="AG362" s="215"/>
      <c r="AH362" s="215"/>
      <c r="AI362" s="54"/>
      <c r="AJ362" s="215"/>
      <c r="AK362" s="55"/>
      <c r="AL362" s="215"/>
      <c r="AM362" s="54"/>
      <c r="AN362" s="215"/>
      <c r="AO362" s="214"/>
      <c r="AP362" s="215"/>
      <c r="AQ362" s="216"/>
      <c r="AR362" s="215"/>
      <c r="AS362" s="187">
        <f t="shared" si="59"/>
        <v>0</v>
      </c>
    </row>
    <row r="363" spans="1:45" x14ac:dyDescent="0.25">
      <c r="A363" s="230">
        <f t="shared" si="60"/>
        <v>45572</v>
      </c>
      <c r="B363" s="203"/>
      <c r="C363" s="203"/>
      <c r="D363" s="203"/>
      <c r="E363" s="203"/>
      <c r="F363" s="203"/>
      <c r="G363" s="205"/>
      <c r="H363" s="205"/>
      <c r="I363" s="205"/>
      <c r="J363" s="207"/>
      <c r="K363" s="207"/>
      <c r="L363" s="207"/>
      <c r="M363" s="208"/>
      <c r="N363" s="209">
        <f t="shared" si="56"/>
        <v>0</v>
      </c>
      <c r="O363" s="203"/>
      <c r="P363" s="203"/>
      <c r="Q363" s="209">
        <f t="shared" si="57"/>
        <v>0</v>
      </c>
      <c r="R363" s="212"/>
      <c r="S363" s="212"/>
      <c r="T363" s="213">
        <f t="shared" si="58"/>
        <v>45572</v>
      </c>
      <c r="U363" s="54"/>
      <c r="V363" s="215"/>
      <c r="W363" s="55"/>
      <c r="X363" s="217"/>
      <c r="Y363" s="55"/>
      <c r="Z363" s="215"/>
      <c r="AA363" s="55"/>
      <c r="AB363" s="215"/>
      <c r="AC363" s="55"/>
      <c r="AD363" s="215"/>
      <c r="AE363" s="54"/>
      <c r="AF363" s="215"/>
      <c r="AG363" s="215"/>
      <c r="AH363" s="215"/>
      <c r="AI363" s="54"/>
      <c r="AJ363" s="215"/>
      <c r="AK363" s="55"/>
      <c r="AL363" s="215"/>
      <c r="AM363" s="54"/>
      <c r="AN363" s="215"/>
      <c r="AO363" s="214"/>
      <c r="AP363" s="215"/>
      <c r="AQ363" s="216"/>
      <c r="AR363" s="215"/>
      <c r="AS363" s="187">
        <f t="shared" si="59"/>
        <v>0</v>
      </c>
    </row>
    <row r="364" spans="1:45" x14ac:dyDescent="0.25">
      <c r="A364" s="230">
        <f t="shared" si="60"/>
        <v>45573</v>
      </c>
      <c r="B364" s="203"/>
      <c r="C364" s="203"/>
      <c r="D364" s="203"/>
      <c r="E364" s="203"/>
      <c r="F364" s="203"/>
      <c r="G364" s="205"/>
      <c r="H364" s="205"/>
      <c r="I364" s="205"/>
      <c r="J364" s="207"/>
      <c r="K364" s="207"/>
      <c r="L364" s="207"/>
      <c r="M364" s="208"/>
      <c r="N364" s="209">
        <f t="shared" si="56"/>
        <v>0</v>
      </c>
      <c r="O364" s="203"/>
      <c r="P364" s="203"/>
      <c r="Q364" s="209">
        <f t="shared" si="57"/>
        <v>0</v>
      </c>
      <c r="R364" s="212"/>
      <c r="S364" s="212"/>
      <c r="T364" s="213">
        <f t="shared" si="58"/>
        <v>45573</v>
      </c>
      <c r="U364" s="54"/>
      <c r="V364" s="215"/>
      <c r="W364" s="55"/>
      <c r="X364" s="217"/>
      <c r="Y364" s="55"/>
      <c r="Z364" s="215"/>
      <c r="AA364" s="55"/>
      <c r="AB364" s="215"/>
      <c r="AC364" s="55"/>
      <c r="AD364" s="215"/>
      <c r="AE364" s="54"/>
      <c r="AF364" s="215"/>
      <c r="AG364" s="215"/>
      <c r="AH364" s="215"/>
      <c r="AI364" s="54"/>
      <c r="AJ364" s="215"/>
      <c r="AK364" s="55"/>
      <c r="AL364" s="215"/>
      <c r="AM364" s="54"/>
      <c r="AN364" s="215"/>
      <c r="AO364" s="214"/>
      <c r="AP364" s="215"/>
      <c r="AQ364" s="216"/>
      <c r="AR364" s="215"/>
      <c r="AS364" s="187">
        <f t="shared" si="59"/>
        <v>0</v>
      </c>
    </row>
    <row r="365" spans="1:45" x14ac:dyDescent="0.25">
      <c r="A365" s="230">
        <f t="shared" si="60"/>
        <v>45574</v>
      </c>
      <c r="B365" s="203"/>
      <c r="C365" s="203"/>
      <c r="D365" s="203"/>
      <c r="E365" s="203"/>
      <c r="F365" s="203"/>
      <c r="G365" s="205"/>
      <c r="H365" s="205"/>
      <c r="I365" s="205"/>
      <c r="J365" s="207"/>
      <c r="K365" s="207"/>
      <c r="L365" s="207"/>
      <c r="M365" s="208"/>
      <c r="N365" s="209">
        <f t="shared" si="56"/>
        <v>0</v>
      </c>
      <c r="O365" s="203"/>
      <c r="P365" s="203"/>
      <c r="Q365" s="209">
        <f t="shared" si="57"/>
        <v>0</v>
      </c>
      <c r="R365" s="212"/>
      <c r="S365" s="212"/>
      <c r="T365" s="213">
        <f t="shared" si="58"/>
        <v>45574</v>
      </c>
      <c r="U365" s="54"/>
      <c r="V365" s="215"/>
      <c r="W365" s="55"/>
      <c r="X365" s="217"/>
      <c r="Y365" s="55"/>
      <c r="Z365" s="215"/>
      <c r="AA365" s="55"/>
      <c r="AB365" s="215"/>
      <c r="AC365" s="55"/>
      <c r="AD365" s="215"/>
      <c r="AE365" s="54"/>
      <c r="AF365" s="215"/>
      <c r="AG365" s="215"/>
      <c r="AH365" s="215"/>
      <c r="AI365" s="54"/>
      <c r="AJ365" s="215"/>
      <c r="AK365" s="55"/>
      <c r="AL365" s="215"/>
      <c r="AM365" s="54"/>
      <c r="AN365" s="215"/>
      <c r="AO365" s="214"/>
      <c r="AP365" s="215"/>
      <c r="AQ365" s="216"/>
      <c r="AR365" s="215"/>
      <c r="AS365" s="187">
        <f t="shared" si="59"/>
        <v>0</v>
      </c>
    </row>
    <row r="366" spans="1:45" x14ac:dyDescent="0.25">
      <c r="A366" s="230">
        <f t="shared" si="60"/>
        <v>45575</v>
      </c>
      <c r="B366" s="203"/>
      <c r="C366" s="203"/>
      <c r="D366" s="203"/>
      <c r="E366" s="203"/>
      <c r="F366" s="203"/>
      <c r="G366" s="205"/>
      <c r="H366" s="205"/>
      <c r="I366" s="205"/>
      <c r="J366" s="207"/>
      <c r="K366" s="207"/>
      <c r="L366" s="207"/>
      <c r="M366" s="208"/>
      <c r="N366" s="209">
        <f t="shared" si="56"/>
        <v>0</v>
      </c>
      <c r="O366" s="203"/>
      <c r="P366" s="203"/>
      <c r="Q366" s="209">
        <f t="shared" si="57"/>
        <v>0</v>
      </c>
      <c r="R366" s="212"/>
      <c r="S366" s="212"/>
      <c r="T366" s="213">
        <f t="shared" si="58"/>
        <v>45575</v>
      </c>
      <c r="U366" s="54"/>
      <c r="V366" s="215"/>
      <c r="W366" s="55"/>
      <c r="X366" s="217"/>
      <c r="Y366" s="55"/>
      <c r="Z366" s="215"/>
      <c r="AA366" s="55"/>
      <c r="AB366" s="215"/>
      <c r="AC366" s="55"/>
      <c r="AD366" s="215"/>
      <c r="AE366" s="54"/>
      <c r="AF366" s="215"/>
      <c r="AG366" s="215"/>
      <c r="AH366" s="215"/>
      <c r="AI366" s="54"/>
      <c r="AJ366" s="215"/>
      <c r="AK366" s="55"/>
      <c r="AL366" s="215"/>
      <c r="AM366" s="54"/>
      <c r="AN366" s="215"/>
      <c r="AO366" s="214"/>
      <c r="AP366" s="215"/>
      <c r="AQ366" s="216"/>
      <c r="AR366" s="215"/>
      <c r="AS366" s="187">
        <f t="shared" si="59"/>
        <v>0</v>
      </c>
    </row>
    <row r="367" spans="1:45" x14ac:dyDescent="0.25">
      <c r="A367" s="230">
        <f t="shared" si="60"/>
        <v>45576</v>
      </c>
      <c r="B367" s="203"/>
      <c r="C367" s="203"/>
      <c r="D367" s="203"/>
      <c r="E367" s="203"/>
      <c r="F367" s="203"/>
      <c r="G367" s="205"/>
      <c r="H367" s="205"/>
      <c r="I367" s="205"/>
      <c r="J367" s="207"/>
      <c r="K367" s="207"/>
      <c r="L367" s="207"/>
      <c r="M367" s="208"/>
      <c r="N367" s="209">
        <f t="shared" si="56"/>
        <v>0</v>
      </c>
      <c r="O367" s="203"/>
      <c r="P367" s="203"/>
      <c r="Q367" s="209">
        <f t="shared" si="57"/>
        <v>0</v>
      </c>
      <c r="R367" s="212"/>
      <c r="S367" s="212"/>
      <c r="T367" s="213">
        <f t="shared" si="58"/>
        <v>45576</v>
      </c>
      <c r="U367" s="54"/>
      <c r="V367" s="215"/>
      <c r="W367" s="55"/>
      <c r="X367" s="217"/>
      <c r="Y367" s="55"/>
      <c r="Z367" s="215"/>
      <c r="AA367" s="55"/>
      <c r="AB367" s="215"/>
      <c r="AC367" s="55"/>
      <c r="AD367" s="215"/>
      <c r="AE367" s="54"/>
      <c r="AF367" s="215"/>
      <c r="AG367" s="215"/>
      <c r="AH367" s="215"/>
      <c r="AI367" s="54"/>
      <c r="AJ367" s="215"/>
      <c r="AK367" s="55"/>
      <c r="AL367" s="215"/>
      <c r="AM367" s="54"/>
      <c r="AN367" s="215"/>
      <c r="AO367" s="214"/>
      <c r="AP367" s="215"/>
      <c r="AQ367" s="216"/>
      <c r="AR367" s="215"/>
      <c r="AS367" s="187">
        <f t="shared" si="59"/>
        <v>0</v>
      </c>
    </row>
    <row r="368" spans="1:45" x14ac:dyDescent="0.25">
      <c r="A368" s="230">
        <f t="shared" si="60"/>
        <v>45577</v>
      </c>
      <c r="B368" s="203"/>
      <c r="C368" s="203"/>
      <c r="D368" s="203"/>
      <c r="E368" s="203"/>
      <c r="F368" s="203"/>
      <c r="G368" s="205"/>
      <c r="H368" s="205"/>
      <c r="I368" s="205"/>
      <c r="J368" s="207"/>
      <c r="K368" s="207"/>
      <c r="L368" s="207"/>
      <c r="M368" s="208"/>
      <c r="N368" s="209">
        <f t="shared" si="56"/>
        <v>0</v>
      </c>
      <c r="O368" s="203"/>
      <c r="P368" s="203"/>
      <c r="Q368" s="209">
        <f t="shared" si="57"/>
        <v>0</v>
      </c>
      <c r="R368" s="212"/>
      <c r="S368" s="212"/>
      <c r="T368" s="213">
        <f t="shared" si="58"/>
        <v>45577</v>
      </c>
      <c r="U368" s="54"/>
      <c r="V368" s="215"/>
      <c r="W368" s="55"/>
      <c r="X368" s="217"/>
      <c r="Y368" s="55"/>
      <c r="Z368" s="215"/>
      <c r="AA368" s="55"/>
      <c r="AB368" s="215"/>
      <c r="AC368" s="55"/>
      <c r="AD368" s="215"/>
      <c r="AE368" s="54"/>
      <c r="AF368" s="215"/>
      <c r="AG368" s="215"/>
      <c r="AH368" s="215"/>
      <c r="AI368" s="54"/>
      <c r="AJ368" s="215"/>
      <c r="AK368" s="55"/>
      <c r="AL368" s="215"/>
      <c r="AM368" s="54"/>
      <c r="AN368" s="215"/>
      <c r="AO368" s="214"/>
      <c r="AP368" s="215"/>
      <c r="AQ368" s="216"/>
      <c r="AR368" s="215"/>
      <c r="AS368" s="187">
        <f t="shared" si="59"/>
        <v>0</v>
      </c>
    </row>
    <row r="369" spans="1:45" x14ac:dyDescent="0.25">
      <c r="A369" s="230">
        <f t="shared" si="60"/>
        <v>45578</v>
      </c>
      <c r="B369" s="203"/>
      <c r="C369" s="203"/>
      <c r="D369" s="203"/>
      <c r="E369" s="203"/>
      <c r="F369" s="203"/>
      <c r="G369" s="205"/>
      <c r="H369" s="205"/>
      <c r="I369" s="205"/>
      <c r="J369" s="207"/>
      <c r="K369" s="207"/>
      <c r="L369" s="207"/>
      <c r="M369" s="208"/>
      <c r="N369" s="209">
        <f t="shared" si="56"/>
        <v>0</v>
      </c>
      <c r="O369" s="203"/>
      <c r="P369" s="203"/>
      <c r="Q369" s="209">
        <f t="shared" si="57"/>
        <v>0</v>
      </c>
      <c r="R369" s="212"/>
      <c r="S369" s="212"/>
      <c r="T369" s="213">
        <f t="shared" si="58"/>
        <v>45578</v>
      </c>
      <c r="U369" s="54"/>
      <c r="V369" s="215"/>
      <c r="W369" s="55"/>
      <c r="X369" s="217"/>
      <c r="Y369" s="55"/>
      <c r="Z369" s="215"/>
      <c r="AA369" s="55"/>
      <c r="AB369" s="215"/>
      <c r="AC369" s="55"/>
      <c r="AD369" s="215"/>
      <c r="AE369" s="54"/>
      <c r="AF369" s="215"/>
      <c r="AG369" s="215"/>
      <c r="AH369" s="215"/>
      <c r="AI369" s="54"/>
      <c r="AJ369" s="215"/>
      <c r="AK369" s="55"/>
      <c r="AL369" s="215"/>
      <c r="AM369" s="54"/>
      <c r="AN369" s="215"/>
      <c r="AO369" s="214"/>
      <c r="AP369" s="215"/>
      <c r="AQ369" s="216"/>
      <c r="AR369" s="215"/>
      <c r="AS369" s="187">
        <f t="shared" si="59"/>
        <v>0</v>
      </c>
    </row>
    <row r="370" spans="1:45" x14ac:dyDescent="0.25">
      <c r="A370" s="230">
        <f t="shared" si="60"/>
        <v>45579</v>
      </c>
      <c r="B370" s="203"/>
      <c r="C370" s="203"/>
      <c r="D370" s="203"/>
      <c r="E370" s="203"/>
      <c r="F370" s="203"/>
      <c r="G370" s="205"/>
      <c r="H370" s="205"/>
      <c r="I370" s="205"/>
      <c r="J370" s="207"/>
      <c r="K370" s="207"/>
      <c r="L370" s="207"/>
      <c r="M370" s="208"/>
      <c r="N370" s="209">
        <f t="shared" si="56"/>
        <v>0</v>
      </c>
      <c r="O370" s="203"/>
      <c r="P370" s="203"/>
      <c r="Q370" s="209">
        <f t="shared" si="57"/>
        <v>0</v>
      </c>
      <c r="R370" s="212"/>
      <c r="S370" s="212"/>
      <c r="T370" s="213">
        <f t="shared" si="58"/>
        <v>45579</v>
      </c>
      <c r="U370" s="54"/>
      <c r="V370" s="215"/>
      <c r="W370" s="55"/>
      <c r="X370" s="217"/>
      <c r="Y370" s="55"/>
      <c r="Z370" s="215"/>
      <c r="AA370" s="55"/>
      <c r="AB370" s="215"/>
      <c r="AC370" s="55"/>
      <c r="AD370" s="215"/>
      <c r="AE370" s="54"/>
      <c r="AF370" s="215"/>
      <c r="AG370" s="215"/>
      <c r="AH370" s="215"/>
      <c r="AI370" s="54"/>
      <c r="AJ370" s="215"/>
      <c r="AK370" s="55"/>
      <c r="AL370" s="215"/>
      <c r="AM370" s="54"/>
      <c r="AN370" s="215"/>
      <c r="AO370" s="214"/>
      <c r="AP370" s="215"/>
      <c r="AQ370" s="216"/>
      <c r="AR370" s="215"/>
      <c r="AS370" s="187">
        <f t="shared" si="59"/>
        <v>0</v>
      </c>
    </row>
    <row r="371" spans="1:45" x14ac:dyDescent="0.25">
      <c r="A371" s="230">
        <f t="shared" si="60"/>
        <v>45580</v>
      </c>
      <c r="B371" s="203"/>
      <c r="C371" s="203"/>
      <c r="D371" s="203"/>
      <c r="E371" s="203"/>
      <c r="F371" s="203"/>
      <c r="G371" s="205"/>
      <c r="H371" s="205"/>
      <c r="I371" s="205"/>
      <c r="J371" s="207"/>
      <c r="K371" s="207"/>
      <c r="L371" s="207"/>
      <c r="M371" s="208"/>
      <c r="N371" s="209">
        <f t="shared" si="56"/>
        <v>0</v>
      </c>
      <c r="O371" s="203"/>
      <c r="P371" s="203"/>
      <c r="Q371" s="209">
        <f t="shared" si="57"/>
        <v>0</v>
      </c>
      <c r="R371" s="212"/>
      <c r="S371" s="212"/>
      <c r="T371" s="213">
        <f t="shared" si="58"/>
        <v>45580</v>
      </c>
      <c r="U371" s="54"/>
      <c r="V371" s="215"/>
      <c r="W371" s="55"/>
      <c r="X371" s="217"/>
      <c r="Y371" s="55"/>
      <c r="Z371" s="215"/>
      <c r="AA371" s="55"/>
      <c r="AB371" s="215"/>
      <c r="AC371" s="55"/>
      <c r="AD371" s="215"/>
      <c r="AE371" s="54"/>
      <c r="AF371" s="215"/>
      <c r="AG371" s="219"/>
      <c r="AH371" s="215"/>
      <c r="AI371" s="54"/>
      <c r="AJ371" s="215"/>
      <c r="AK371" s="55"/>
      <c r="AL371" s="215"/>
      <c r="AM371" s="54"/>
      <c r="AN371" s="215"/>
      <c r="AO371" s="54"/>
      <c r="AP371" s="215"/>
      <c r="AQ371" s="216"/>
      <c r="AR371" s="215"/>
      <c r="AS371" s="187">
        <f t="shared" si="59"/>
        <v>0</v>
      </c>
    </row>
    <row r="372" spans="1:45" x14ac:dyDescent="0.25">
      <c r="A372" s="230">
        <f t="shared" si="60"/>
        <v>45581</v>
      </c>
      <c r="B372" s="203"/>
      <c r="C372" s="203"/>
      <c r="D372" s="203"/>
      <c r="E372" s="203"/>
      <c r="F372" s="203"/>
      <c r="G372" s="205"/>
      <c r="H372" s="205"/>
      <c r="I372" s="205"/>
      <c r="J372" s="207"/>
      <c r="K372" s="207"/>
      <c r="L372" s="207"/>
      <c r="M372" s="208"/>
      <c r="N372" s="209">
        <f t="shared" si="56"/>
        <v>0</v>
      </c>
      <c r="O372" s="203"/>
      <c r="P372" s="203"/>
      <c r="Q372" s="209">
        <f t="shared" si="57"/>
        <v>0</v>
      </c>
      <c r="R372" s="212"/>
      <c r="S372" s="212"/>
      <c r="T372" s="213">
        <f t="shared" si="58"/>
        <v>45581</v>
      </c>
      <c r="U372" s="54"/>
      <c r="V372" s="215"/>
      <c r="W372" s="55"/>
      <c r="X372" s="217"/>
      <c r="Y372" s="55"/>
      <c r="Z372" s="215"/>
      <c r="AA372" s="55"/>
      <c r="AB372" s="215"/>
      <c r="AC372" s="55"/>
      <c r="AD372" s="215"/>
      <c r="AE372" s="54"/>
      <c r="AF372" s="215"/>
      <c r="AG372" s="215"/>
      <c r="AH372" s="215"/>
      <c r="AI372" s="54"/>
      <c r="AJ372" s="215"/>
      <c r="AK372" s="55"/>
      <c r="AL372" s="215"/>
      <c r="AM372" s="54"/>
      <c r="AN372" s="215"/>
      <c r="AO372" s="54"/>
      <c r="AP372" s="215"/>
      <c r="AQ372" s="216"/>
      <c r="AR372" s="215"/>
      <c r="AS372" s="187">
        <f t="shared" si="59"/>
        <v>0</v>
      </c>
    </row>
    <row r="373" spans="1:45" x14ac:dyDescent="0.25">
      <c r="A373" s="230">
        <f t="shared" si="60"/>
        <v>45582</v>
      </c>
      <c r="B373" s="203"/>
      <c r="C373" s="203"/>
      <c r="D373" s="203"/>
      <c r="E373" s="203"/>
      <c r="F373" s="203"/>
      <c r="G373" s="205"/>
      <c r="H373" s="205"/>
      <c r="I373" s="205"/>
      <c r="J373" s="207"/>
      <c r="K373" s="207"/>
      <c r="L373" s="207"/>
      <c r="M373" s="208"/>
      <c r="N373" s="209">
        <f t="shared" si="56"/>
        <v>0</v>
      </c>
      <c r="O373" s="203"/>
      <c r="P373" s="203"/>
      <c r="Q373" s="209">
        <f t="shared" si="57"/>
        <v>0</v>
      </c>
      <c r="R373" s="212"/>
      <c r="S373" s="212"/>
      <c r="T373" s="213">
        <f t="shared" si="58"/>
        <v>45582</v>
      </c>
      <c r="U373" s="54"/>
      <c r="V373" s="215"/>
      <c r="W373" s="55"/>
      <c r="X373" s="217"/>
      <c r="Y373" s="55"/>
      <c r="Z373" s="215"/>
      <c r="AA373" s="55"/>
      <c r="AB373" s="215"/>
      <c r="AC373" s="55"/>
      <c r="AD373" s="215"/>
      <c r="AE373" s="54"/>
      <c r="AF373" s="215"/>
      <c r="AG373" s="215"/>
      <c r="AH373" s="215"/>
      <c r="AI373" s="54"/>
      <c r="AJ373" s="215"/>
      <c r="AK373" s="55"/>
      <c r="AL373" s="215"/>
      <c r="AM373" s="54"/>
      <c r="AN373" s="215"/>
      <c r="AO373" s="214"/>
      <c r="AP373" s="215"/>
      <c r="AQ373" s="216"/>
      <c r="AR373" s="215"/>
      <c r="AS373" s="187">
        <f t="shared" si="59"/>
        <v>0</v>
      </c>
    </row>
    <row r="374" spans="1:45" x14ac:dyDescent="0.25">
      <c r="A374" s="230">
        <f t="shared" si="60"/>
        <v>45583</v>
      </c>
      <c r="B374" s="203"/>
      <c r="C374" s="203"/>
      <c r="D374" s="203"/>
      <c r="E374" s="203"/>
      <c r="F374" s="203"/>
      <c r="G374" s="205"/>
      <c r="H374" s="205"/>
      <c r="I374" s="205"/>
      <c r="J374" s="207"/>
      <c r="K374" s="207"/>
      <c r="L374" s="207"/>
      <c r="M374" s="208"/>
      <c r="N374" s="209">
        <f t="shared" si="56"/>
        <v>0</v>
      </c>
      <c r="O374" s="203"/>
      <c r="P374" s="203"/>
      <c r="Q374" s="209">
        <f t="shared" si="57"/>
        <v>0</v>
      </c>
      <c r="R374" s="212"/>
      <c r="S374" s="212"/>
      <c r="T374" s="213">
        <f t="shared" si="58"/>
        <v>45583</v>
      </c>
      <c r="U374" s="54"/>
      <c r="V374" s="215"/>
      <c r="W374" s="55"/>
      <c r="X374" s="217"/>
      <c r="Y374" s="55"/>
      <c r="Z374" s="215"/>
      <c r="AA374" s="55"/>
      <c r="AB374" s="215"/>
      <c r="AC374" s="55"/>
      <c r="AD374" s="215"/>
      <c r="AE374" s="54"/>
      <c r="AF374" s="215"/>
      <c r="AG374" s="215"/>
      <c r="AH374" s="215"/>
      <c r="AI374" s="54"/>
      <c r="AJ374" s="215"/>
      <c r="AK374" s="55"/>
      <c r="AL374" s="215"/>
      <c r="AM374" s="54"/>
      <c r="AN374" s="215"/>
      <c r="AO374" s="214"/>
      <c r="AP374" s="215"/>
      <c r="AQ374" s="216"/>
      <c r="AR374" s="215"/>
      <c r="AS374" s="187">
        <f t="shared" si="59"/>
        <v>0</v>
      </c>
    </row>
    <row r="375" spans="1:45" x14ac:dyDescent="0.25">
      <c r="A375" s="230">
        <f t="shared" si="60"/>
        <v>45584</v>
      </c>
      <c r="B375" s="203"/>
      <c r="C375" s="203"/>
      <c r="D375" s="203"/>
      <c r="E375" s="203"/>
      <c r="F375" s="203"/>
      <c r="G375" s="205"/>
      <c r="H375" s="205"/>
      <c r="I375" s="205"/>
      <c r="J375" s="207"/>
      <c r="K375" s="207"/>
      <c r="L375" s="207"/>
      <c r="M375" s="208"/>
      <c r="N375" s="209">
        <f t="shared" si="56"/>
        <v>0</v>
      </c>
      <c r="O375" s="203"/>
      <c r="P375" s="203"/>
      <c r="Q375" s="209">
        <f t="shared" si="57"/>
        <v>0</v>
      </c>
      <c r="R375" s="212"/>
      <c r="S375" s="212"/>
      <c r="T375" s="213">
        <f t="shared" si="58"/>
        <v>45584</v>
      </c>
      <c r="U375" s="54"/>
      <c r="V375" s="215"/>
      <c r="W375" s="55"/>
      <c r="X375" s="217"/>
      <c r="Y375" s="55"/>
      <c r="Z375" s="215"/>
      <c r="AA375" s="55"/>
      <c r="AB375" s="215"/>
      <c r="AC375" s="55"/>
      <c r="AD375" s="215"/>
      <c r="AE375" s="54"/>
      <c r="AF375" s="215"/>
      <c r="AG375" s="215"/>
      <c r="AH375" s="215"/>
      <c r="AI375" s="54"/>
      <c r="AJ375" s="215"/>
      <c r="AK375" s="55"/>
      <c r="AL375" s="215"/>
      <c r="AM375" s="54"/>
      <c r="AN375" s="215"/>
      <c r="AO375" s="216"/>
      <c r="AP375" s="215"/>
      <c r="AQ375" s="216"/>
      <c r="AR375" s="215"/>
      <c r="AS375" s="187">
        <f t="shared" si="59"/>
        <v>0</v>
      </c>
    </row>
    <row r="376" spans="1:45" x14ac:dyDescent="0.25">
      <c r="A376" s="230">
        <f t="shared" si="60"/>
        <v>45585</v>
      </c>
      <c r="B376" s="203"/>
      <c r="C376" s="203"/>
      <c r="D376" s="203"/>
      <c r="E376" s="203"/>
      <c r="F376" s="203"/>
      <c r="G376" s="205"/>
      <c r="H376" s="205"/>
      <c r="I376" s="205"/>
      <c r="J376" s="207"/>
      <c r="K376" s="207"/>
      <c r="L376" s="207"/>
      <c r="M376" s="208"/>
      <c r="N376" s="209">
        <f t="shared" si="56"/>
        <v>0</v>
      </c>
      <c r="O376" s="203"/>
      <c r="P376" s="203"/>
      <c r="Q376" s="209">
        <f t="shared" si="57"/>
        <v>0</v>
      </c>
      <c r="R376" s="212"/>
      <c r="S376" s="212"/>
      <c r="T376" s="213">
        <f t="shared" si="58"/>
        <v>45585</v>
      </c>
      <c r="U376" s="54"/>
      <c r="V376" s="215"/>
      <c r="W376" s="55"/>
      <c r="X376" s="217"/>
      <c r="Y376" s="55"/>
      <c r="Z376" s="215"/>
      <c r="AA376" s="55"/>
      <c r="AB376" s="215"/>
      <c r="AC376" s="55"/>
      <c r="AD376" s="215"/>
      <c r="AE376" s="54"/>
      <c r="AF376" s="215"/>
      <c r="AG376" s="215"/>
      <c r="AH376" s="215"/>
      <c r="AI376" s="54"/>
      <c r="AJ376" s="215"/>
      <c r="AK376" s="55"/>
      <c r="AL376" s="215"/>
      <c r="AM376" s="54"/>
      <c r="AN376" s="215"/>
      <c r="AO376" s="214"/>
      <c r="AP376" s="215"/>
      <c r="AQ376" s="216"/>
      <c r="AR376" s="215"/>
      <c r="AS376" s="187">
        <f t="shared" si="59"/>
        <v>0</v>
      </c>
    </row>
    <row r="377" spans="1:45" x14ac:dyDescent="0.25">
      <c r="A377" s="230">
        <f t="shared" si="60"/>
        <v>45586</v>
      </c>
      <c r="B377" s="203"/>
      <c r="C377" s="203"/>
      <c r="D377" s="203"/>
      <c r="E377" s="203"/>
      <c r="F377" s="203"/>
      <c r="G377" s="205"/>
      <c r="H377" s="205"/>
      <c r="I377" s="205"/>
      <c r="J377" s="207"/>
      <c r="K377" s="207"/>
      <c r="L377" s="207"/>
      <c r="M377" s="208"/>
      <c r="N377" s="209">
        <f t="shared" si="56"/>
        <v>0</v>
      </c>
      <c r="O377" s="203"/>
      <c r="P377" s="203"/>
      <c r="Q377" s="209">
        <f t="shared" si="57"/>
        <v>0</v>
      </c>
      <c r="R377" s="212"/>
      <c r="S377" s="212"/>
      <c r="T377" s="213">
        <f t="shared" si="58"/>
        <v>45586</v>
      </c>
      <c r="U377" s="54"/>
      <c r="V377" s="215"/>
      <c r="W377" s="55"/>
      <c r="X377" s="217"/>
      <c r="Y377" s="55"/>
      <c r="Z377" s="215"/>
      <c r="AA377" s="55"/>
      <c r="AB377" s="215"/>
      <c r="AC377" s="55"/>
      <c r="AD377" s="215"/>
      <c r="AE377" s="54"/>
      <c r="AF377" s="215"/>
      <c r="AG377" s="215"/>
      <c r="AH377" s="215"/>
      <c r="AI377" s="54"/>
      <c r="AJ377" s="215"/>
      <c r="AK377" s="55"/>
      <c r="AL377" s="215"/>
      <c r="AM377" s="54"/>
      <c r="AN377" s="215"/>
      <c r="AO377" s="214"/>
      <c r="AP377" s="215"/>
      <c r="AQ377" s="216"/>
      <c r="AR377" s="215"/>
      <c r="AS377" s="187">
        <f t="shared" si="59"/>
        <v>0</v>
      </c>
    </row>
    <row r="378" spans="1:45" x14ac:dyDescent="0.25">
      <c r="A378" s="230">
        <f t="shared" si="60"/>
        <v>45587</v>
      </c>
      <c r="B378" s="203"/>
      <c r="C378" s="203"/>
      <c r="D378" s="203"/>
      <c r="E378" s="203"/>
      <c r="F378" s="203"/>
      <c r="G378" s="205"/>
      <c r="H378" s="205"/>
      <c r="I378" s="205"/>
      <c r="J378" s="207"/>
      <c r="K378" s="207"/>
      <c r="L378" s="207"/>
      <c r="M378" s="208"/>
      <c r="N378" s="209">
        <f t="shared" si="56"/>
        <v>0</v>
      </c>
      <c r="O378" s="203"/>
      <c r="P378" s="203"/>
      <c r="Q378" s="209">
        <f t="shared" si="57"/>
        <v>0</v>
      </c>
      <c r="R378" s="212"/>
      <c r="S378" s="212"/>
      <c r="T378" s="213">
        <f t="shared" si="58"/>
        <v>45587</v>
      </c>
      <c r="U378" s="54"/>
      <c r="V378" s="215"/>
      <c r="W378" s="55"/>
      <c r="X378" s="217"/>
      <c r="Y378" s="55"/>
      <c r="Z378" s="215"/>
      <c r="AA378" s="55"/>
      <c r="AB378" s="215"/>
      <c r="AC378" s="55"/>
      <c r="AD378" s="215"/>
      <c r="AE378" s="54"/>
      <c r="AF378" s="215"/>
      <c r="AG378" s="215"/>
      <c r="AH378" s="215"/>
      <c r="AI378" s="54"/>
      <c r="AJ378" s="215"/>
      <c r="AK378" s="55"/>
      <c r="AL378" s="215"/>
      <c r="AM378" s="54"/>
      <c r="AN378" s="215"/>
      <c r="AO378" s="214"/>
      <c r="AP378" s="215"/>
      <c r="AQ378" s="216"/>
      <c r="AR378" s="215"/>
      <c r="AS378" s="187">
        <f t="shared" si="59"/>
        <v>0</v>
      </c>
    </row>
    <row r="379" spans="1:45" x14ac:dyDescent="0.25">
      <c r="A379" s="230">
        <f t="shared" si="60"/>
        <v>45588</v>
      </c>
      <c r="B379" s="203"/>
      <c r="C379" s="203"/>
      <c r="D379" s="203"/>
      <c r="E379" s="203"/>
      <c r="F379" s="203"/>
      <c r="G379" s="205"/>
      <c r="H379" s="205"/>
      <c r="I379" s="205"/>
      <c r="J379" s="207"/>
      <c r="K379" s="207"/>
      <c r="L379" s="207"/>
      <c r="M379" s="208"/>
      <c r="N379" s="209">
        <f t="shared" si="56"/>
        <v>0</v>
      </c>
      <c r="O379" s="203"/>
      <c r="P379" s="203"/>
      <c r="Q379" s="209">
        <f t="shared" si="57"/>
        <v>0</v>
      </c>
      <c r="R379" s="212"/>
      <c r="S379" s="212"/>
      <c r="T379" s="213">
        <f t="shared" si="58"/>
        <v>45588</v>
      </c>
      <c r="U379" s="54"/>
      <c r="V379" s="215"/>
      <c r="W379" s="55"/>
      <c r="X379" s="217"/>
      <c r="Y379" s="55"/>
      <c r="Z379" s="215"/>
      <c r="AA379" s="55"/>
      <c r="AB379" s="215"/>
      <c r="AC379" s="55"/>
      <c r="AD379" s="215"/>
      <c r="AE379" s="54"/>
      <c r="AF379" s="215"/>
      <c r="AG379" s="215"/>
      <c r="AH379" s="215"/>
      <c r="AI379" s="54"/>
      <c r="AJ379" s="215"/>
      <c r="AK379" s="55"/>
      <c r="AL379" s="215"/>
      <c r="AM379" s="54"/>
      <c r="AN379" s="215"/>
      <c r="AO379" s="214"/>
      <c r="AP379" s="215"/>
      <c r="AQ379" s="216"/>
      <c r="AR379" s="215"/>
      <c r="AS379" s="187">
        <f t="shared" si="59"/>
        <v>0</v>
      </c>
    </row>
    <row r="380" spans="1:45" x14ac:dyDescent="0.25">
      <c r="A380" s="230">
        <f t="shared" si="60"/>
        <v>45589</v>
      </c>
      <c r="B380" s="203"/>
      <c r="C380" s="203"/>
      <c r="D380" s="203"/>
      <c r="E380" s="203"/>
      <c r="F380" s="203"/>
      <c r="G380" s="205"/>
      <c r="H380" s="205"/>
      <c r="I380" s="205"/>
      <c r="J380" s="207"/>
      <c r="K380" s="207"/>
      <c r="L380" s="207"/>
      <c r="M380" s="208"/>
      <c r="N380" s="209">
        <f t="shared" si="56"/>
        <v>0</v>
      </c>
      <c r="O380" s="203"/>
      <c r="P380" s="203"/>
      <c r="Q380" s="209">
        <f t="shared" si="57"/>
        <v>0</v>
      </c>
      <c r="R380" s="212"/>
      <c r="S380" s="212"/>
      <c r="T380" s="213">
        <f t="shared" si="58"/>
        <v>45589</v>
      </c>
      <c r="U380" s="54"/>
      <c r="V380" s="215"/>
      <c r="W380" s="55"/>
      <c r="X380" s="217"/>
      <c r="Y380" s="55"/>
      <c r="Z380" s="215"/>
      <c r="AA380" s="55"/>
      <c r="AB380" s="215"/>
      <c r="AC380" s="55"/>
      <c r="AD380" s="215"/>
      <c r="AE380" s="54"/>
      <c r="AF380" s="215"/>
      <c r="AG380" s="215"/>
      <c r="AH380" s="215"/>
      <c r="AI380" s="54"/>
      <c r="AJ380" s="215"/>
      <c r="AK380" s="55"/>
      <c r="AL380" s="215"/>
      <c r="AM380" s="54"/>
      <c r="AN380" s="215"/>
      <c r="AO380" s="54"/>
      <c r="AP380" s="215"/>
      <c r="AQ380" s="216"/>
      <c r="AR380" s="215"/>
      <c r="AS380" s="187">
        <f t="shared" si="59"/>
        <v>0</v>
      </c>
    </row>
    <row r="381" spans="1:45" x14ac:dyDescent="0.25">
      <c r="A381" s="230">
        <f t="shared" si="60"/>
        <v>45590</v>
      </c>
      <c r="B381" s="203"/>
      <c r="C381" s="203"/>
      <c r="D381" s="203"/>
      <c r="E381" s="203"/>
      <c r="F381" s="203"/>
      <c r="G381" s="205"/>
      <c r="H381" s="205"/>
      <c r="I381" s="205"/>
      <c r="J381" s="207"/>
      <c r="K381" s="207"/>
      <c r="L381" s="207"/>
      <c r="M381" s="208"/>
      <c r="N381" s="209">
        <f t="shared" si="56"/>
        <v>0</v>
      </c>
      <c r="O381" s="203"/>
      <c r="P381" s="203"/>
      <c r="Q381" s="209">
        <f t="shared" si="57"/>
        <v>0</v>
      </c>
      <c r="R381" s="212"/>
      <c r="S381" s="212"/>
      <c r="T381" s="213">
        <f t="shared" si="58"/>
        <v>45590</v>
      </c>
      <c r="U381" s="54"/>
      <c r="V381" s="215"/>
      <c r="W381" s="55"/>
      <c r="X381" s="217"/>
      <c r="Y381" s="55"/>
      <c r="Z381" s="215"/>
      <c r="AA381" s="55"/>
      <c r="AB381" s="215"/>
      <c r="AC381" s="55"/>
      <c r="AD381" s="215"/>
      <c r="AE381" s="54"/>
      <c r="AF381" s="215"/>
      <c r="AG381" s="215"/>
      <c r="AH381" s="215"/>
      <c r="AI381" s="54"/>
      <c r="AJ381" s="215"/>
      <c r="AK381" s="55"/>
      <c r="AL381" s="215"/>
      <c r="AM381" s="54"/>
      <c r="AN381" s="215"/>
      <c r="AO381" s="214"/>
      <c r="AP381" s="215"/>
      <c r="AQ381" s="216"/>
      <c r="AR381" s="215"/>
      <c r="AS381" s="187">
        <f t="shared" si="59"/>
        <v>0</v>
      </c>
    </row>
    <row r="382" spans="1:45" x14ac:dyDescent="0.25">
      <c r="A382" s="230">
        <f t="shared" si="60"/>
        <v>45591</v>
      </c>
      <c r="B382" s="203"/>
      <c r="C382" s="203"/>
      <c r="D382" s="203"/>
      <c r="E382" s="203"/>
      <c r="F382" s="203"/>
      <c r="G382" s="205"/>
      <c r="H382" s="205"/>
      <c r="I382" s="205"/>
      <c r="J382" s="207"/>
      <c r="K382" s="207"/>
      <c r="L382" s="207"/>
      <c r="M382" s="208"/>
      <c r="N382" s="209">
        <f t="shared" si="56"/>
        <v>0</v>
      </c>
      <c r="O382" s="203"/>
      <c r="P382" s="203"/>
      <c r="Q382" s="209">
        <f t="shared" si="57"/>
        <v>0</v>
      </c>
      <c r="R382" s="212"/>
      <c r="S382" s="212"/>
      <c r="T382" s="213">
        <f t="shared" si="58"/>
        <v>45591</v>
      </c>
      <c r="U382" s="54"/>
      <c r="V382" s="215"/>
      <c r="W382" s="55"/>
      <c r="X382" s="217"/>
      <c r="Y382" s="55"/>
      <c r="Z382" s="215"/>
      <c r="AA382" s="55"/>
      <c r="AB382" s="215"/>
      <c r="AC382" s="55"/>
      <c r="AD382" s="215"/>
      <c r="AE382" s="54"/>
      <c r="AF382" s="215"/>
      <c r="AG382" s="215"/>
      <c r="AH382" s="215"/>
      <c r="AI382" s="54"/>
      <c r="AJ382" s="215"/>
      <c r="AK382" s="55"/>
      <c r="AL382" s="215"/>
      <c r="AM382" s="54"/>
      <c r="AN382" s="215"/>
      <c r="AO382" s="214"/>
      <c r="AP382" s="215"/>
      <c r="AQ382" s="216"/>
      <c r="AR382" s="215"/>
      <c r="AS382" s="187">
        <f t="shared" si="59"/>
        <v>0</v>
      </c>
    </row>
    <row r="383" spans="1:45" x14ac:dyDescent="0.25">
      <c r="A383" s="230">
        <f t="shared" si="60"/>
        <v>45592</v>
      </c>
      <c r="B383" s="203"/>
      <c r="C383" s="203"/>
      <c r="D383" s="203"/>
      <c r="E383" s="203"/>
      <c r="F383" s="203"/>
      <c r="G383" s="205"/>
      <c r="H383" s="205"/>
      <c r="I383" s="205"/>
      <c r="J383" s="207"/>
      <c r="K383" s="207"/>
      <c r="L383" s="207"/>
      <c r="M383" s="208"/>
      <c r="N383" s="209">
        <f t="shared" si="56"/>
        <v>0</v>
      </c>
      <c r="O383" s="203"/>
      <c r="P383" s="203"/>
      <c r="Q383" s="209">
        <f t="shared" si="57"/>
        <v>0</v>
      </c>
      <c r="R383" s="212"/>
      <c r="S383" s="212"/>
      <c r="T383" s="213">
        <f t="shared" si="58"/>
        <v>45592</v>
      </c>
      <c r="U383" s="54"/>
      <c r="V383" s="215"/>
      <c r="W383" s="55"/>
      <c r="X383" s="217"/>
      <c r="Y383" s="55"/>
      <c r="Z383" s="215"/>
      <c r="AA383" s="55"/>
      <c r="AB383" s="215"/>
      <c r="AC383" s="55"/>
      <c r="AD383" s="215"/>
      <c r="AE383" s="54"/>
      <c r="AF383" s="215"/>
      <c r="AG383" s="215"/>
      <c r="AH383" s="215"/>
      <c r="AI383" s="54"/>
      <c r="AJ383" s="215"/>
      <c r="AK383" s="55"/>
      <c r="AL383" s="215"/>
      <c r="AM383" s="54"/>
      <c r="AN383" s="215"/>
      <c r="AO383" s="214"/>
      <c r="AP383" s="215"/>
      <c r="AQ383" s="216"/>
      <c r="AR383" s="215"/>
      <c r="AS383" s="187">
        <f t="shared" si="59"/>
        <v>0</v>
      </c>
    </row>
    <row r="384" spans="1:45" x14ac:dyDescent="0.25">
      <c r="A384" s="230">
        <f t="shared" si="60"/>
        <v>45593</v>
      </c>
      <c r="B384" s="203"/>
      <c r="C384" s="203"/>
      <c r="D384" s="203"/>
      <c r="E384" s="203"/>
      <c r="F384" s="203"/>
      <c r="G384" s="205"/>
      <c r="H384" s="205"/>
      <c r="I384" s="205"/>
      <c r="J384" s="207"/>
      <c r="K384" s="207"/>
      <c r="L384" s="207"/>
      <c r="M384" s="208"/>
      <c r="N384" s="209">
        <f t="shared" si="56"/>
        <v>0</v>
      </c>
      <c r="O384" s="203"/>
      <c r="P384" s="203"/>
      <c r="Q384" s="209">
        <f t="shared" si="57"/>
        <v>0</v>
      </c>
      <c r="R384" s="212"/>
      <c r="S384" s="212"/>
      <c r="T384" s="213">
        <f t="shared" si="58"/>
        <v>45593</v>
      </c>
      <c r="U384" s="54"/>
      <c r="V384" s="215"/>
      <c r="W384" s="55"/>
      <c r="X384" s="217"/>
      <c r="Y384" s="55"/>
      <c r="Z384" s="215"/>
      <c r="AA384" s="55"/>
      <c r="AB384" s="215"/>
      <c r="AC384" s="55"/>
      <c r="AD384" s="215"/>
      <c r="AE384" s="54"/>
      <c r="AF384" s="215"/>
      <c r="AG384" s="215"/>
      <c r="AH384" s="215"/>
      <c r="AI384" s="54"/>
      <c r="AJ384" s="215"/>
      <c r="AK384" s="55"/>
      <c r="AL384" s="215"/>
      <c r="AM384" s="54"/>
      <c r="AN384" s="215"/>
      <c r="AO384" s="214"/>
      <c r="AP384" s="215"/>
      <c r="AQ384" s="216"/>
      <c r="AR384" s="215"/>
      <c r="AS384" s="187">
        <f t="shared" si="59"/>
        <v>0</v>
      </c>
    </row>
    <row r="385" spans="1:45" x14ac:dyDescent="0.25">
      <c r="A385" s="230">
        <f t="shared" si="60"/>
        <v>45594</v>
      </c>
      <c r="B385" s="203"/>
      <c r="C385" s="203"/>
      <c r="D385" s="203"/>
      <c r="E385" s="203"/>
      <c r="F385" s="203"/>
      <c r="G385" s="205"/>
      <c r="H385" s="205"/>
      <c r="I385" s="205"/>
      <c r="J385" s="207"/>
      <c r="K385" s="207"/>
      <c r="L385" s="207"/>
      <c r="M385" s="208"/>
      <c r="N385" s="209">
        <f t="shared" si="56"/>
        <v>0</v>
      </c>
      <c r="O385" s="203"/>
      <c r="P385" s="203"/>
      <c r="Q385" s="209">
        <f t="shared" si="57"/>
        <v>0</v>
      </c>
      <c r="R385" s="212"/>
      <c r="S385" s="212"/>
      <c r="T385" s="213">
        <f t="shared" si="58"/>
        <v>45594</v>
      </c>
      <c r="U385" s="54"/>
      <c r="V385" s="215"/>
      <c r="W385" s="55"/>
      <c r="X385" s="217"/>
      <c r="Y385" s="55"/>
      <c r="Z385" s="215"/>
      <c r="AA385" s="55"/>
      <c r="AB385" s="215"/>
      <c r="AC385" s="55"/>
      <c r="AD385" s="215"/>
      <c r="AE385" s="54"/>
      <c r="AF385" s="215"/>
      <c r="AG385" s="215"/>
      <c r="AH385" s="215"/>
      <c r="AI385" s="54"/>
      <c r="AJ385" s="215"/>
      <c r="AK385" s="55"/>
      <c r="AL385" s="215"/>
      <c r="AM385" s="55"/>
      <c r="AN385" s="215"/>
      <c r="AO385" s="216"/>
      <c r="AP385" s="215"/>
      <c r="AQ385" s="216"/>
      <c r="AR385" s="215"/>
      <c r="AS385" s="187">
        <f t="shared" si="59"/>
        <v>0</v>
      </c>
    </row>
    <row r="386" spans="1:45" x14ac:dyDescent="0.25">
      <c r="A386" s="230">
        <f t="shared" si="60"/>
        <v>45595</v>
      </c>
      <c r="B386" s="203"/>
      <c r="C386" s="203"/>
      <c r="D386" s="203"/>
      <c r="E386" s="203"/>
      <c r="F386" s="203"/>
      <c r="G386" s="205"/>
      <c r="H386" s="205"/>
      <c r="I386" s="205"/>
      <c r="J386" s="207"/>
      <c r="K386" s="207"/>
      <c r="L386" s="207"/>
      <c r="M386" s="208"/>
      <c r="N386" s="209">
        <f t="shared" si="56"/>
        <v>0</v>
      </c>
      <c r="O386" s="203"/>
      <c r="P386" s="203"/>
      <c r="Q386" s="209">
        <f t="shared" si="57"/>
        <v>0</v>
      </c>
      <c r="R386" s="212"/>
      <c r="S386" s="212"/>
      <c r="T386" s="213">
        <f t="shared" si="58"/>
        <v>45595</v>
      </c>
      <c r="U386" s="54"/>
      <c r="V386" s="215"/>
      <c r="W386" s="55"/>
      <c r="X386" s="217"/>
      <c r="Y386" s="55"/>
      <c r="Z386" s="215"/>
      <c r="AA386" s="55"/>
      <c r="AB386" s="215"/>
      <c r="AC386" s="55"/>
      <c r="AD386" s="215"/>
      <c r="AE386" s="54"/>
      <c r="AF386" s="215"/>
      <c r="AG386" s="215"/>
      <c r="AH386" s="215"/>
      <c r="AI386" s="54"/>
      <c r="AJ386" s="215"/>
      <c r="AK386" s="55"/>
      <c r="AL386" s="215"/>
      <c r="AM386" s="54"/>
      <c r="AN386" s="215"/>
      <c r="AO386" s="214"/>
      <c r="AP386" s="215"/>
      <c r="AQ386" s="216"/>
      <c r="AR386" s="215"/>
      <c r="AS386" s="187">
        <f t="shared" si="59"/>
        <v>0</v>
      </c>
    </row>
    <row r="387" spans="1:45" x14ac:dyDescent="0.25">
      <c r="B387" s="128">
        <f t="shared" ref="B387:S387" si="61">SUM(B356:B386)</f>
        <v>0</v>
      </c>
      <c r="C387" s="128">
        <f t="shared" si="61"/>
        <v>0</v>
      </c>
      <c r="D387" s="128">
        <f t="shared" si="61"/>
        <v>0</v>
      </c>
      <c r="E387" s="128">
        <f t="shared" si="61"/>
        <v>0</v>
      </c>
      <c r="F387" s="128">
        <f t="shared" si="61"/>
        <v>0</v>
      </c>
      <c r="G387" s="128">
        <f t="shared" si="61"/>
        <v>0</v>
      </c>
      <c r="H387" s="128">
        <f t="shared" si="61"/>
        <v>0</v>
      </c>
      <c r="I387" s="128">
        <f t="shared" si="61"/>
        <v>0</v>
      </c>
      <c r="J387" s="71">
        <f t="shared" si="61"/>
        <v>0</v>
      </c>
      <c r="K387" s="128">
        <f t="shared" si="61"/>
        <v>0</v>
      </c>
      <c r="L387" s="128">
        <f t="shared" si="61"/>
        <v>0</v>
      </c>
      <c r="M387" s="128">
        <f t="shared" si="61"/>
        <v>0</v>
      </c>
      <c r="N387" s="128">
        <f t="shared" si="61"/>
        <v>0</v>
      </c>
      <c r="O387" s="128">
        <f t="shared" si="61"/>
        <v>0</v>
      </c>
      <c r="P387" s="128">
        <f t="shared" si="61"/>
        <v>0</v>
      </c>
      <c r="Q387" s="128">
        <f t="shared" si="61"/>
        <v>0</v>
      </c>
      <c r="R387" s="128">
        <f t="shared" si="61"/>
        <v>0</v>
      </c>
      <c r="S387" s="128">
        <f t="shared" si="61"/>
        <v>0</v>
      </c>
      <c r="U387" s="141"/>
      <c r="V387" s="141">
        <f>SUM(V356:V386)</f>
        <v>0</v>
      </c>
      <c r="W387" s="141"/>
      <c r="X387" s="236">
        <f>SUM(X356:X386)</f>
        <v>0</v>
      </c>
      <c r="Y387" s="141"/>
      <c r="Z387" s="141">
        <f>SUM(Z356:Z386)</f>
        <v>0</v>
      </c>
      <c r="AA387" s="141"/>
      <c r="AB387" s="141">
        <f>SUM(AB356:AB386)</f>
        <v>0</v>
      </c>
      <c r="AC387" s="141"/>
      <c r="AD387" s="141">
        <f>SUM(AD356:AD386)</f>
        <v>0</v>
      </c>
      <c r="AE387" s="141"/>
      <c r="AF387" s="141">
        <f>SUM(AF356:AF386)</f>
        <v>0</v>
      </c>
      <c r="AG387" s="141"/>
      <c r="AH387" s="141"/>
      <c r="AI387" s="141"/>
      <c r="AJ387" s="141">
        <f>SUM(AJ356:AJ386)</f>
        <v>0</v>
      </c>
      <c r="AL387" s="141">
        <f>SUM(AL356:AL386)</f>
        <v>0</v>
      </c>
      <c r="AM387" s="141"/>
      <c r="AN387" s="141">
        <f>SUM(AN356:AN386)</f>
        <v>0</v>
      </c>
      <c r="AO387" s="141"/>
      <c r="AP387" s="141">
        <f>SUM(AP356:AP386)</f>
        <v>0</v>
      </c>
      <c r="AQ387" s="141"/>
      <c r="AR387" s="141">
        <f>SUM(AR356:AR386)</f>
        <v>0</v>
      </c>
      <c r="AS387" s="141">
        <f>SUM(AS356:AS386)</f>
        <v>0</v>
      </c>
    </row>
    <row r="388" spans="1:45" x14ac:dyDescent="0.25">
      <c r="N388" s="130"/>
      <c r="Q388" s="130"/>
    </row>
    <row r="389" spans="1:45" x14ac:dyDescent="0.25">
      <c r="C389" s="131"/>
      <c r="F389" s="131"/>
      <c r="I389" s="132"/>
    </row>
    <row r="390" spans="1:45" x14ac:dyDescent="0.25">
      <c r="I390" s="132"/>
    </row>
    <row r="392" spans="1:45" ht="16.149999999999999" customHeight="1" thickBot="1" x14ac:dyDescent="0.3">
      <c r="A392" s="575" t="s">
        <v>65</v>
      </c>
      <c r="B392" s="563"/>
      <c r="C392" s="563"/>
      <c r="D392" s="563"/>
      <c r="E392" s="563"/>
      <c r="F392" s="563"/>
      <c r="G392" s="563"/>
      <c r="H392" s="563"/>
      <c r="I392" s="563"/>
      <c r="J392" s="564"/>
      <c r="K392" s="564"/>
      <c r="L392" s="564"/>
      <c r="M392" s="80"/>
      <c r="N392" s="79"/>
      <c r="O392" s="565"/>
      <c r="P392" s="560"/>
      <c r="Q392" s="560"/>
      <c r="R392" s="560"/>
      <c r="S392" s="560"/>
      <c r="U392" s="559" t="str">
        <f>A392</f>
        <v>NOVEMBRE</v>
      </c>
      <c r="V392" s="560"/>
      <c r="W392" s="560"/>
      <c r="X392" s="560"/>
      <c r="Y392" s="560"/>
      <c r="Z392" s="560"/>
      <c r="AA392" s="560"/>
      <c r="AB392" s="559" t="str">
        <f>A392</f>
        <v>NOVEMBRE</v>
      </c>
      <c r="AC392" s="560"/>
      <c r="AD392" s="560"/>
      <c r="AE392" s="560"/>
      <c r="AF392" s="560"/>
      <c r="AG392" s="560"/>
      <c r="AH392" s="560"/>
      <c r="AI392" s="560"/>
      <c r="AJ392" s="560"/>
      <c r="AK392" s="559" t="str">
        <f>A392</f>
        <v>NOVEMBRE</v>
      </c>
      <c r="AL392" s="560"/>
      <c r="AM392" s="560"/>
      <c r="AN392" s="560"/>
      <c r="AO392" s="560"/>
      <c r="AP392" s="560"/>
      <c r="AQ392" s="560"/>
    </row>
    <row r="393" spans="1:45" ht="16.149999999999999" customHeight="1" thickBot="1" x14ac:dyDescent="0.3">
      <c r="A393" s="175"/>
      <c r="B393" s="81"/>
      <c r="C393" s="81"/>
      <c r="D393" s="81"/>
      <c r="E393" s="81"/>
      <c r="F393" s="81"/>
      <c r="G393" s="81"/>
      <c r="H393" s="81"/>
      <c r="I393" s="554"/>
      <c r="J393" s="554"/>
      <c r="K393" s="554"/>
      <c r="L393" s="554"/>
      <c r="M393" s="133"/>
      <c r="N393" s="134"/>
      <c r="O393" s="135"/>
      <c r="P393" s="134"/>
      <c r="Q393" s="134"/>
      <c r="R393" s="553" t="s">
        <v>2</v>
      </c>
      <c r="S393" s="554"/>
      <c r="T393" s="227"/>
      <c r="U393" s="549" t="str">
        <f>U3</f>
        <v>Agedi</v>
      </c>
      <c r="V393" s="550"/>
      <c r="W393" s="549" t="str">
        <f>W3</f>
        <v>Saf</v>
      </c>
      <c r="X393" s="550"/>
      <c r="Y393" s="549" t="str">
        <f>Y3</f>
        <v>Midi Libre</v>
      </c>
      <c r="Z393" s="550"/>
      <c r="AA393" s="549" t="str">
        <f>AA3</f>
        <v>Loto</v>
      </c>
      <c r="AB393" s="550"/>
      <c r="AC393" s="555" t="str">
        <f>AC3</f>
        <v>Altadis</v>
      </c>
      <c r="AD393" s="556"/>
      <c r="AE393" s="549" t="str">
        <f>AE3</f>
        <v>Crédit agricole</v>
      </c>
      <c r="AF393" s="550"/>
      <c r="AG393" s="574" t="s">
        <v>53</v>
      </c>
      <c r="AH393" s="570"/>
      <c r="AI393" s="555" t="str">
        <f>AI3</f>
        <v>charges locatives</v>
      </c>
      <c r="AJ393" s="556"/>
      <c r="AK393" s="555" t="str">
        <f>AK3</f>
        <v>Poste TCN TF PVA</v>
      </c>
      <c r="AL393" s="556"/>
      <c r="AM393" s="549" t="str">
        <f>AM3</f>
        <v>GSA/NVX FR</v>
      </c>
      <c r="AN393" s="550"/>
      <c r="AO393" s="549" t="str">
        <f>AO3</f>
        <v>Charge</v>
      </c>
      <c r="AP393" s="550"/>
      <c r="AQ393" s="549" t="str">
        <f>AQ3</f>
        <v>Divers</v>
      </c>
      <c r="AR393" s="550"/>
      <c r="AS393" s="83" t="s">
        <v>16</v>
      </c>
    </row>
    <row r="394" spans="1:45" ht="16.149999999999999" customHeight="1" thickBot="1" x14ac:dyDescent="0.3">
      <c r="A394" s="177"/>
      <c r="B394" s="85" t="s">
        <v>17</v>
      </c>
      <c r="C394" s="86" t="s">
        <v>18</v>
      </c>
      <c r="D394" s="86" t="s">
        <v>19</v>
      </c>
      <c r="E394" s="87" t="s">
        <v>20</v>
      </c>
      <c r="F394" s="87" t="s">
        <v>21</v>
      </c>
      <c r="G394" s="86" t="s">
        <v>22</v>
      </c>
      <c r="H394" s="86" t="s">
        <v>23</v>
      </c>
      <c r="I394" s="557" t="s">
        <v>24</v>
      </c>
      <c r="J394" s="558"/>
      <c r="K394" s="88" t="s">
        <v>25</v>
      </c>
      <c r="L394" s="88" t="s">
        <v>26</v>
      </c>
      <c r="M394" s="89" t="s">
        <v>27</v>
      </c>
      <c r="N394" s="90" t="s">
        <v>28</v>
      </c>
      <c r="O394" s="90" t="s">
        <v>29</v>
      </c>
      <c r="P394" s="90" t="s">
        <v>30</v>
      </c>
      <c r="Q394" s="91" t="s">
        <v>16</v>
      </c>
      <c r="R394" s="85" t="s">
        <v>32</v>
      </c>
      <c r="S394" s="91" t="s">
        <v>33</v>
      </c>
      <c r="T394" s="237"/>
      <c r="U394" s="93" t="s">
        <v>34</v>
      </c>
      <c r="V394" s="94"/>
      <c r="W394" s="95" t="s">
        <v>34</v>
      </c>
      <c r="X394" s="238"/>
      <c r="Y394" s="95" t="s">
        <v>34</v>
      </c>
      <c r="Z394" s="96"/>
      <c r="AA394" s="95" t="s">
        <v>34</v>
      </c>
      <c r="AB394" s="96"/>
      <c r="AC394" s="95" t="s">
        <v>34</v>
      </c>
      <c r="AD394" s="96"/>
      <c r="AE394" s="95" t="s">
        <v>34</v>
      </c>
      <c r="AF394" s="96"/>
      <c r="AG394" s="95"/>
      <c r="AH394" s="97"/>
      <c r="AI394" s="95" t="s">
        <v>34</v>
      </c>
      <c r="AJ394" s="96"/>
      <c r="AK394" s="98" t="s">
        <v>34</v>
      </c>
      <c r="AL394" s="94"/>
      <c r="AM394" s="95" t="s">
        <v>34</v>
      </c>
      <c r="AN394" s="94"/>
      <c r="AO394" s="95" t="s">
        <v>34</v>
      </c>
      <c r="AP394" s="94"/>
      <c r="AQ394" s="95" t="s">
        <v>34</v>
      </c>
      <c r="AR394" s="94"/>
      <c r="AS394" s="99"/>
    </row>
    <row r="395" spans="1:45" x14ac:dyDescent="0.25">
      <c r="A395" s="230">
        <f>A386+1</f>
        <v>45596</v>
      </c>
      <c r="B395" s="203"/>
      <c r="C395" s="203"/>
      <c r="D395" s="203"/>
      <c r="E395" s="203"/>
      <c r="F395" s="203"/>
      <c r="G395" s="205"/>
      <c r="H395" s="205"/>
      <c r="I395" s="205"/>
      <c r="J395" s="207"/>
      <c r="K395" s="207"/>
      <c r="L395" s="207"/>
      <c r="M395" s="208"/>
      <c r="N395" s="209">
        <f t="shared" ref="N395:N424" si="62">B395+C395+D395+F395+G395+H395+I395+K395-L395+M395+E395</f>
        <v>0</v>
      </c>
      <c r="O395" s="203"/>
      <c r="P395" s="203"/>
      <c r="Q395" s="209">
        <f t="shared" ref="Q395:Q424" si="63">N395+O395-P395</f>
        <v>0</v>
      </c>
      <c r="R395" s="212"/>
      <c r="S395" s="212"/>
      <c r="T395" s="213">
        <f t="shared" ref="T395:T424" si="64">A395</f>
        <v>45596</v>
      </c>
      <c r="U395" s="271"/>
      <c r="V395" s="272"/>
      <c r="W395" s="273"/>
      <c r="X395" s="274"/>
      <c r="Y395" s="273"/>
      <c r="Z395" s="272"/>
      <c r="AA395" s="273"/>
      <c r="AB395" s="272"/>
      <c r="AC395" s="273"/>
      <c r="AD395" s="272"/>
      <c r="AE395" s="273"/>
      <c r="AF395" s="272"/>
      <c r="AG395" s="275"/>
      <c r="AH395" s="272"/>
      <c r="AI395" s="273"/>
      <c r="AJ395" s="272"/>
      <c r="AK395" s="275"/>
      <c r="AL395" s="272"/>
      <c r="AM395" s="69"/>
      <c r="AN395" s="272"/>
      <c r="AO395" s="273"/>
      <c r="AP395" s="272"/>
      <c r="AQ395" s="273"/>
      <c r="AR395" s="272"/>
      <c r="AS395" s="187">
        <f t="shared" ref="AS395:AS425" si="65">V395+X395+Z395+AB395+AD395+AF395+AJ395+AL395+AN395+AP395+AR395+AH395</f>
        <v>0</v>
      </c>
    </row>
    <row r="396" spans="1:45" x14ac:dyDescent="0.25">
      <c r="A396" s="230">
        <f t="shared" ref="A396:A424" si="66">A395+1</f>
        <v>45597</v>
      </c>
      <c r="B396" s="203"/>
      <c r="C396" s="203"/>
      <c r="D396" s="203"/>
      <c r="E396" s="203"/>
      <c r="F396" s="203"/>
      <c r="G396" s="205"/>
      <c r="H396" s="205"/>
      <c r="I396" s="205"/>
      <c r="J396" s="207"/>
      <c r="K396" s="207"/>
      <c r="L396" s="207"/>
      <c r="M396" s="208"/>
      <c r="N396" s="209">
        <f t="shared" si="62"/>
        <v>0</v>
      </c>
      <c r="O396" s="203"/>
      <c r="P396" s="203"/>
      <c r="Q396" s="209">
        <f t="shared" si="63"/>
        <v>0</v>
      </c>
      <c r="R396" s="212"/>
      <c r="S396" s="212"/>
      <c r="T396" s="213">
        <f t="shared" si="64"/>
        <v>45597</v>
      </c>
      <c r="U396" s="214"/>
      <c r="V396" s="215"/>
      <c r="W396" s="216"/>
      <c r="X396" s="217"/>
      <c r="Y396" s="214"/>
      <c r="Z396" s="215"/>
      <c r="AA396" s="216"/>
      <c r="AB396" s="215"/>
      <c r="AC396" s="214"/>
      <c r="AD396" s="215"/>
      <c r="AE396" s="216"/>
      <c r="AF396" s="215"/>
      <c r="AG396" s="215"/>
      <c r="AH396" s="215"/>
      <c r="AI396" s="214"/>
      <c r="AJ396" s="215"/>
      <c r="AK396" s="216"/>
      <c r="AL396" s="215"/>
      <c r="AM396" s="69"/>
      <c r="AN396" s="215"/>
      <c r="AO396" s="214"/>
      <c r="AP396" s="215"/>
      <c r="AQ396" s="216"/>
      <c r="AR396" s="215"/>
      <c r="AS396" s="187">
        <f t="shared" si="65"/>
        <v>0</v>
      </c>
    </row>
    <row r="397" spans="1:45" x14ac:dyDescent="0.25">
      <c r="A397" s="230">
        <f t="shared" si="66"/>
        <v>45598</v>
      </c>
      <c r="B397" s="203"/>
      <c r="C397" s="203"/>
      <c r="D397" s="203"/>
      <c r="E397" s="203"/>
      <c r="F397" s="203"/>
      <c r="G397" s="205"/>
      <c r="H397" s="205"/>
      <c r="I397" s="205"/>
      <c r="J397" s="207"/>
      <c r="K397" s="207"/>
      <c r="L397" s="207"/>
      <c r="M397" s="208"/>
      <c r="N397" s="209">
        <f t="shared" si="62"/>
        <v>0</v>
      </c>
      <c r="O397" s="203"/>
      <c r="P397" s="203"/>
      <c r="Q397" s="209">
        <f t="shared" si="63"/>
        <v>0</v>
      </c>
      <c r="R397" s="212"/>
      <c r="S397" s="212"/>
      <c r="T397" s="213">
        <f t="shared" si="64"/>
        <v>45598</v>
      </c>
      <c r="U397" s="214"/>
      <c r="V397" s="215"/>
      <c r="W397" s="216"/>
      <c r="X397" s="217"/>
      <c r="Y397" s="214"/>
      <c r="Z397" s="215"/>
      <c r="AA397" s="216"/>
      <c r="AB397" s="215"/>
      <c r="AC397" s="214"/>
      <c r="AD397" s="215"/>
      <c r="AE397" s="216"/>
      <c r="AF397" s="215"/>
      <c r="AG397" s="215"/>
      <c r="AH397" s="215"/>
      <c r="AI397" s="214"/>
      <c r="AJ397" s="215"/>
      <c r="AK397" s="216"/>
      <c r="AL397" s="215"/>
      <c r="AM397" s="69"/>
      <c r="AN397" s="215"/>
      <c r="AO397" s="216"/>
      <c r="AP397" s="215"/>
      <c r="AQ397" s="216"/>
      <c r="AR397" s="215"/>
      <c r="AS397" s="187">
        <f t="shared" si="65"/>
        <v>0</v>
      </c>
    </row>
    <row r="398" spans="1:45" x14ac:dyDescent="0.25">
      <c r="A398" s="230">
        <f t="shared" si="66"/>
        <v>45599</v>
      </c>
      <c r="B398" s="203"/>
      <c r="C398" s="203"/>
      <c r="D398" s="203"/>
      <c r="E398" s="203"/>
      <c r="F398" s="203"/>
      <c r="G398" s="205"/>
      <c r="H398" s="205"/>
      <c r="I398" s="205"/>
      <c r="J398" s="207"/>
      <c r="K398" s="207"/>
      <c r="L398" s="207"/>
      <c r="M398" s="208"/>
      <c r="N398" s="209">
        <f t="shared" si="62"/>
        <v>0</v>
      </c>
      <c r="O398" s="203"/>
      <c r="P398" s="203"/>
      <c r="Q398" s="209">
        <f t="shared" si="63"/>
        <v>0</v>
      </c>
      <c r="R398" s="212"/>
      <c r="S398" s="212"/>
      <c r="T398" s="213">
        <f t="shared" si="64"/>
        <v>45599</v>
      </c>
      <c r="U398" s="214"/>
      <c r="V398" s="215"/>
      <c r="W398" s="216"/>
      <c r="X398" s="217"/>
      <c r="Y398" s="214"/>
      <c r="Z398" s="215"/>
      <c r="AA398" s="216"/>
      <c r="AB398" s="215"/>
      <c r="AC398" s="214"/>
      <c r="AD398" s="215"/>
      <c r="AE398" s="216"/>
      <c r="AF398" s="215"/>
      <c r="AG398" s="215"/>
      <c r="AH398" s="215"/>
      <c r="AI398" s="214"/>
      <c r="AJ398" s="215"/>
      <c r="AK398" s="216"/>
      <c r="AL398" s="215"/>
      <c r="AM398" s="69"/>
      <c r="AN398" s="215"/>
      <c r="AO398" s="216"/>
      <c r="AP398" s="215"/>
      <c r="AQ398" s="216"/>
      <c r="AR398" s="215"/>
      <c r="AS398" s="187">
        <f t="shared" si="65"/>
        <v>0</v>
      </c>
    </row>
    <row r="399" spans="1:45" x14ac:dyDescent="0.25">
      <c r="A399" s="230">
        <f t="shared" si="66"/>
        <v>45600</v>
      </c>
      <c r="B399" s="203"/>
      <c r="C399" s="203"/>
      <c r="D399" s="203"/>
      <c r="E399" s="203"/>
      <c r="F399" s="203"/>
      <c r="G399" s="205"/>
      <c r="H399" s="205"/>
      <c r="I399" s="205"/>
      <c r="J399" s="207"/>
      <c r="K399" s="207"/>
      <c r="L399" s="207"/>
      <c r="M399" s="208"/>
      <c r="N399" s="209">
        <f t="shared" si="62"/>
        <v>0</v>
      </c>
      <c r="O399" s="203"/>
      <c r="P399" s="203"/>
      <c r="Q399" s="209">
        <f t="shared" si="63"/>
        <v>0</v>
      </c>
      <c r="R399" s="212"/>
      <c r="S399" s="212"/>
      <c r="T399" s="213">
        <f t="shared" si="64"/>
        <v>45600</v>
      </c>
      <c r="U399" s="214"/>
      <c r="V399" s="215"/>
      <c r="W399" s="216"/>
      <c r="X399" s="217"/>
      <c r="Y399" s="214"/>
      <c r="Z399" s="215"/>
      <c r="AA399" s="214"/>
      <c r="AB399" s="215"/>
      <c r="AC399" s="214"/>
      <c r="AD399" s="215"/>
      <c r="AE399" s="214"/>
      <c r="AF399" s="215"/>
      <c r="AG399" s="215"/>
      <c r="AH399" s="215"/>
      <c r="AI399" s="214"/>
      <c r="AJ399" s="215"/>
      <c r="AK399" s="214"/>
      <c r="AL399" s="215"/>
      <c r="AM399" s="69"/>
      <c r="AN399" s="215"/>
      <c r="AO399" s="214"/>
      <c r="AP399" s="218"/>
      <c r="AQ399" s="216"/>
      <c r="AR399" s="215"/>
      <c r="AS399" s="187">
        <f t="shared" si="65"/>
        <v>0</v>
      </c>
    </row>
    <row r="400" spans="1:45" x14ac:dyDescent="0.25">
      <c r="A400" s="230">
        <f t="shared" si="66"/>
        <v>45601</v>
      </c>
      <c r="B400" s="203"/>
      <c r="C400" s="203"/>
      <c r="D400" s="203"/>
      <c r="E400" s="203"/>
      <c r="F400" s="203"/>
      <c r="G400" s="205"/>
      <c r="H400" s="205"/>
      <c r="I400" s="205"/>
      <c r="J400" s="207"/>
      <c r="K400" s="207"/>
      <c r="L400" s="207"/>
      <c r="M400" s="208"/>
      <c r="N400" s="209">
        <f t="shared" si="62"/>
        <v>0</v>
      </c>
      <c r="O400" s="203"/>
      <c r="P400" s="203"/>
      <c r="Q400" s="209">
        <f t="shared" si="63"/>
        <v>0</v>
      </c>
      <c r="R400" s="212"/>
      <c r="S400" s="212"/>
      <c r="T400" s="213">
        <f t="shared" si="64"/>
        <v>45601</v>
      </c>
      <c r="U400" s="214"/>
      <c r="V400" s="215"/>
      <c r="W400" s="214"/>
      <c r="X400" s="217"/>
      <c r="Y400" s="214"/>
      <c r="Z400" s="215"/>
      <c r="AA400" s="214"/>
      <c r="AB400" s="215"/>
      <c r="AC400" s="214"/>
      <c r="AD400" s="215"/>
      <c r="AE400" s="214"/>
      <c r="AF400" s="215"/>
      <c r="AG400" s="215"/>
      <c r="AH400" s="215"/>
      <c r="AI400" s="214"/>
      <c r="AJ400" s="215"/>
      <c r="AK400" s="214"/>
      <c r="AL400" s="215"/>
      <c r="AM400" s="69"/>
      <c r="AN400" s="215"/>
      <c r="AO400" s="214"/>
      <c r="AP400" s="218"/>
      <c r="AQ400" s="216"/>
      <c r="AR400" s="215"/>
      <c r="AS400" s="187">
        <f t="shared" si="65"/>
        <v>0</v>
      </c>
    </row>
    <row r="401" spans="1:45" x14ac:dyDescent="0.25">
      <c r="A401" s="230">
        <f t="shared" si="66"/>
        <v>45602</v>
      </c>
      <c r="B401" s="203"/>
      <c r="C401" s="203"/>
      <c r="D401" s="203"/>
      <c r="E401" s="203"/>
      <c r="F401" s="203"/>
      <c r="G401" s="205"/>
      <c r="H401" s="205"/>
      <c r="I401" s="205"/>
      <c r="J401" s="207"/>
      <c r="K401" s="207"/>
      <c r="L401" s="207"/>
      <c r="M401" s="208"/>
      <c r="N401" s="209">
        <f t="shared" si="62"/>
        <v>0</v>
      </c>
      <c r="O401" s="203"/>
      <c r="P401" s="203"/>
      <c r="Q401" s="209">
        <f t="shared" si="63"/>
        <v>0</v>
      </c>
      <c r="R401" s="212"/>
      <c r="S401" s="212"/>
      <c r="T401" s="213">
        <f t="shared" si="64"/>
        <v>45602</v>
      </c>
      <c r="U401" s="214"/>
      <c r="V401" s="215"/>
      <c r="W401" s="214"/>
      <c r="X401" s="217"/>
      <c r="Y401" s="214"/>
      <c r="Z401" s="215"/>
      <c r="AA401" s="214"/>
      <c r="AB401" s="215"/>
      <c r="AC401" s="214"/>
      <c r="AD401" s="215"/>
      <c r="AE401" s="214"/>
      <c r="AF401" s="215"/>
      <c r="AG401" s="215"/>
      <c r="AH401" s="215"/>
      <c r="AI401" s="214"/>
      <c r="AJ401" s="215"/>
      <c r="AK401" s="214"/>
      <c r="AL401" s="215"/>
      <c r="AM401" s="69"/>
      <c r="AN401" s="215"/>
      <c r="AO401" s="214"/>
      <c r="AP401" s="215"/>
      <c r="AQ401" s="216"/>
      <c r="AR401" s="215"/>
      <c r="AS401" s="187">
        <f t="shared" si="65"/>
        <v>0</v>
      </c>
    </row>
    <row r="402" spans="1:45" x14ac:dyDescent="0.25">
      <c r="A402" s="230">
        <f t="shared" si="66"/>
        <v>45603</v>
      </c>
      <c r="B402" s="203"/>
      <c r="C402" s="203"/>
      <c r="D402" s="203"/>
      <c r="E402" s="203"/>
      <c r="F402" s="203"/>
      <c r="G402" s="205"/>
      <c r="H402" s="205"/>
      <c r="I402" s="205"/>
      <c r="J402" s="207"/>
      <c r="K402" s="207"/>
      <c r="L402" s="207"/>
      <c r="M402" s="208"/>
      <c r="N402" s="209">
        <f t="shared" si="62"/>
        <v>0</v>
      </c>
      <c r="O402" s="203"/>
      <c r="P402" s="203"/>
      <c r="Q402" s="209">
        <f t="shared" si="63"/>
        <v>0</v>
      </c>
      <c r="R402" s="212"/>
      <c r="S402" s="212"/>
      <c r="T402" s="213">
        <f t="shared" si="64"/>
        <v>45603</v>
      </c>
      <c r="U402" s="214"/>
      <c r="V402" s="215"/>
      <c r="W402" s="214"/>
      <c r="X402" s="217"/>
      <c r="Y402" s="214"/>
      <c r="Z402" s="215"/>
      <c r="AA402" s="214"/>
      <c r="AB402" s="215"/>
      <c r="AC402" s="214"/>
      <c r="AD402" s="215"/>
      <c r="AE402" s="214"/>
      <c r="AF402" s="215"/>
      <c r="AG402" s="215"/>
      <c r="AH402" s="215"/>
      <c r="AI402" s="214"/>
      <c r="AJ402" s="215"/>
      <c r="AK402" s="214"/>
      <c r="AL402" s="215"/>
      <c r="AM402" s="69"/>
      <c r="AN402" s="215"/>
      <c r="AO402" s="214"/>
      <c r="AP402" s="215"/>
      <c r="AQ402" s="216"/>
      <c r="AR402" s="215"/>
      <c r="AS402" s="187">
        <f t="shared" si="65"/>
        <v>0</v>
      </c>
    </row>
    <row r="403" spans="1:45" x14ac:dyDescent="0.25">
      <c r="A403" s="230">
        <f t="shared" si="66"/>
        <v>45604</v>
      </c>
      <c r="B403" s="203"/>
      <c r="C403" s="203"/>
      <c r="D403" s="203"/>
      <c r="E403" s="203"/>
      <c r="F403" s="203"/>
      <c r="G403" s="205"/>
      <c r="H403" s="205"/>
      <c r="I403" s="205"/>
      <c r="J403" s="207"/>
      <c r="K403" s="207"/>
      <c r="L403" s="207"/>
      <c r="M403" s="208"/>
      <c r="N403" s="209">
        <f t="shared" si="62"/>
        <v>0</v>
      </c>
      <c r="O403" s="203"/>
      <c r="P403" s="203"/>
      <c r="Q403" s="209">
        <f t="shared" si="63"/>
        <v>0</v>
      </c>
      <c r="R403" s="212"/>
      <c r="S403" s="212"/>
      <c r="T403" s="213">
        <f t="shared" si="64"/>
        <v>45604</v>
      </c>
      <c r="U403" s="214"/>
      <c r="V403" s="215"/>
      <c r="W403" s="214"/>
      <c r="X403" s="217"/>
      <c r="Y403" s="214"/>
      <c r="Z403" s="215"/>
      <c r="AA403" s="214"/>
      <c r="AB403" s="215"/>
      <c r="AC403" s="214"/>
      <c r="AD403" s="215"/>
      <c r="AE403" s="214"/>
      <c r="AF403" s="215"/>
      <c r="AG403" s="215"/>
      <c r="AH403" s="215"/>
      <c r="AI403" s="214"/>
      <c r="AJ403" s="215"/>
      <c r="AK403" s="214"/>
      <c r="AL403" s="215"/>
      <c r="AM403" s="69"/>
      <c r="AN403" s="215"/>
      <c r="AO403" s="214"/>
      <c r="AP403" s="215"/>
      <c r="AQ403" s="216"/>
      <c r="AR403" s="215"/>
      <c r="AS403" s="187">
        <f t="shared" si="65"/>
        <v>0</v>
      </c>
    </row>
    <row r="404" spans="1:45" x14ac:dyDescent="0.25">
      <c r="A404" s="230">
        <f t="shared" si="66"/>
        <v>45605</v>
      </c>
      <c r="B404" s="203"/>
      <c r="C404" s="203"/>
      <c r="D404" s="203"/>
      <c r="E404" s="203"/>
      <c r="F404" s="203"/>
      <c r="G404" s="205"/>
      <c r="H404" s="205"/>
      <c r="I404" s="205"/>
      <c r="J404" s="207"/>
      <c r="K404" s="207"/>
      <c r="L404" s="207"/>
      <c r="M404" s="208"/>
      <c r="N404" s="209">
        <f t="shared" si="62"/>
        <v>0</v>
      </c>
      <c r="O404" s="203"/>
      <c r="P404" s="203"/>
      <c r="Q404" s="209">
        <f t="shared" si="63"/>
        <v>0</v>
      </c>
      <c r="R404" s="212"/>
      <c r="S404" s="212"/>
      <c r="T404" s="213">
        <f t="shared" si="64"/>
        <v>45605</v>
      </c>
      <c r="U404" s="214"/>
      <c r="V404" s="215"/>
      <c r="W404" s="214"/>
      <c r="X404" s="217"/>
      <c r="Y404" s="214"/>
      <c r="Z404" s="215"/>
      <c r="AA404" s="214"/>
      <c r="AB404" s="215"/>
      <c r="AC404" s="214"/>
      <c r="AD404" s="215"/>
      <c r="AE404" s="214"/>
      <c r="AF404" s="215"/>
      <c r="AG404" s="215"/>
      <c r="AH404" s="215"/>
      <c r="AI404" s="214"/>
      <c r="AJ404" s="215"/>
      <c r="AK404" s="214"/>
      <c r="AL404" s="215"/>
      <c r="AM404" s="69"/>
      <c r="AN404" s="215"/>
      <c r="AO404" s="214"/>
      <c r="AP404" s="215"/>
      <c r="AQ404" s="216"/>
      <c r="AR404" s="215"/>
      <c r="AS404" s="187">
        <f t="shared" si="65"/>
        <v>0</v>
      </c>
    </row>
    <row r="405" spans="1:45" x14ac:dyDescent="0.25">
      <c r="A405" s="230">
        <f t="shared" si="66"/>
        <v>45606</v>
      </c>
      <c r="B405" s="203"/>
      <c r="C405" s="203"/>
      <c r="D405" s="203"/>
      <c r="E405" s="203"/>
      <c r="F405" s="203"/>
      <c r="G405" s="205"/>
      <c r="H405" s="205"/>
      <c r="I405" s="205"/>
      <c r="J405" s="207"/>
      <c r="K405" s="207"/>
      <c r="L405" s="207"/>
      <c r="M405" s="208"/>
      <c r="N405" s="209">
        <f t="shared" si="62"/>
        <v>0</v>
      </c>
      <c r="O405" s="203"/>
      <c r="P405" s="203"/>
      <c r="Q405" s="209">
        <f t="shared" si="63"/>
        <v>0</v>
      </c>
      <c r="R405" s="212"/>
      <c r="S405" s="212"/>
      <c r="T405" s="213">
        <f t="shared" si="64"/>
        <v>45606</v>
      </c>
      <c r="U405" s="214"/>
      <c r="V405" s="215"/>
      <c r="W405" s="214"/>
      <c r="X405" s="217"/>
      <c r="Y405" s="214"/>
      <c r="Z405" s="215"/>
      <c r="AA405" s="214"/>
      <c r="AB405" s="215"/>
      <c r="AC405" s="214"/>
      <c r="AD405" s="215"/>
      <c r="AE405" s="214"/>
      <c r="AF405" s="215"/>
      <c r="AG405" s="215"/>
      <c r="AH405" s="215"/>
      <c r="AI405" s="214"/>
      <c r="AJ405" s="215"/>
      <c r="AK405" s="214"/>
      <c r="AL405" s="215"/>
      <c r="AM405" s="69"/>
      <c r="AN405" s="215"/>
      <c r="AO405" s="214"/>
      <c r="AP405" s="215"/>
      <c r="AQ405" s="216"/>
      <c r="AR405" s="215"/>
      <c r="AS405" s="187">
        <f t="shared" si="65"/>
        <v>0</v>
      </c>
    </row>
    <row r="406" spans="1:45" x14ac:dyDescent="0.25">
      <c r="A406" s="230">
        <f t="shared" si="66"/>
        <v>45607</v>
      </c>
      <c r="B406" s="203"/>
      <c r="C406" s="203"/>
      <c r="D406" s="203"/>
      <c r="E406" s="203"/>
      <c r="F406" s="203"/>
      <c r="G406" s="205"/>
      <c r="H406" s="205"/>
      <c r="I406" s="205"/>
      <c r="J406" s="207"/>
      <c r="K406" s="207"/>
      <c r="L406" s="207"/>
      <c r="M406" s="208"/>
      <c r="N406" s="209">
        <f t="shared" si="62"/>
        <v>0</v>
      </c>
      <c r="O406" s="203"/>
      <c r="P406" s="203"/>
      <c r="Q406" s="209">
        <f t="shared" si="63"/>
        <v>0</v>
      </c>
      <c r="R406" s="212"/>
      <c r="S406" s="212"/>
      <c r="T406" s="213">
        <f t="shared" si="64"/>
        <v>45607</v>
      </c>
      <c r="U406" s="214"/>
      <c r="V406" s="215"/>
      <c r="W406" s="214"/>
      <c r="X406" s="217"/>
      <c r="Y406" s="214"/>
      <c r="Z406" s="215"/>
      <c r="AA406" s="214"/>
      <c r="AB406" s="215"/>
      <c r="AC406" s="214"/>
      <c r="AD406" s="215"/>
      <c r="AE406" s="214"/>
      <c r="AF406" s="215"/>
      <c r="AG406" s="215"/>
      <c r="AH406" s="215"/>
      <c r="AI406" s="214"/>
      <c r="AJ406" s="215"/>
      <c r="AK406" s="214"/>
      <c r="AL406" s="215"/>
      <c r="AM406" s="69"/>
      <c r="AN406" s="215"/>
      <c r="AO406" s="214"/>
      <c r="AP406" s="215"/>
      <c r="AQ406" s="216"/>
      <c r="AR406" s="215"/>
      <c r="AS406" s="187">
        <f t="shared" si="65"/>
        <v>0</v>
      </c>
    </row>
    <row r="407" spans="1:45" x14ac:dyDescent="0.25">
      <c r="A407" s="230">
        <f t="shared" si="66"/>
        <v>45608</v>
      </c>
      <c r="B407" s="203"/>
      <c r="C407" s="203"/>
      <c r="D407" s="203"/>
      <c r="E407" s="203"/>
      <c r="F407" s="203"/>
      <c r="G407" s="205"/>
      <c r="H407" s="205"/>
      <c r="I407" s="205"/>
      <c r="J407" s="207"/>
      <c r="K407" s="207"/>
      <c r="L407" s="207"/>
      <c r="M407" s="208"/>
      <c r="N407" s="209">
        <f t="shared" si="62"/>
        <v>0</v>
      </c>
      <c r="O407" s="203"/>
      <c r="P407" s="203"/>
      <c r="Q407" s="209">
        <f t="shared" si="63"/>
        <v>0</v>
      </c>
      <c r="R407" s="212"/>
      <c r="S407" s="212"/>
      <c r="T407" s="213">
        <f t="shared" si="64"/>
        <v>45608</v>
      </c>
      <c r="U407" s="214"/>
      <c r="V407" s="215"/>
      <c r="W407" s="214"/>
      <c r="X407" s="217"/>
      <c r="Y407" s="214"/>
      <c r="Z407" s="215"/>
      <c r="AA407" s="214"/>
      <c r="AB407" s="215"/>
      <c r="AC407" s="214"/>
      <c r="AD407" s="215"/>
      <c r="AE407" s="214"/>
      <c r="AF407" s="215"/>
      <c r="AG407" s="219"/>
      <c r="AH407" s="215"/>
      <c r="AI407" s="214"/>
      <c r="AJ407" s="215"/>
      <c r="AK407" s="214"/>
      <c r="AL407" s="215"/>
      <c r="AM407" s="69"/>
      <c r="AN407" s="215"/>
      <c r="AO407" s="214"/>
      <c r="AP407" s="215"/>
      <c r="AQ407" s="216"/>
      <c r="AR407" s="215"/>
      <c r="AS407" s="187">
        <f t="shared" si="65"/>
        <v>0</v>
      </c>
    </row>
    <row r="408" spans="1:45" x14ac:dyDescent="0.25">
      <c r="A408" s="230">
        <f t="shared" si="66"/>
        <v>45609</v>
      </c>
      <c r="B408" s="203"/>
      <c r="C408" s="203"/>
      <c r="D408" s="203"/>
      <c r="E408" s="203"/>
      <c r="F408" s="203"/>
      <c r="G408" s="205"/>
      <c r="H408" s="205"/>
      <c r="I408" s="205"/>
      <c r="J408" s="207"/>
      <c r="K408" s="207"/>
      <c r="L408" s="207"/>
      <c r="M408" s="208"/>
      <c r="N408" s="209">
        <f t="shared" si="62"/>
        <v>0</v>
      </c>
      <c r="O408" s="203"/>
      <c r="P408" s="203"/>
      <c r="Q408" s="209">
        <f t="shared" si="63"/>
        <v>0</v>
      </c>
      <c r="R408" s="212"/>
      <c r="S408" s="212"/>
      <c r="T408" s="213">
        <f t="shared" si="64"/>
        <v>45609</v>
      </c>
      <c r="U408" s="214"/>
      <c r="V408" s="215"/>
      <c r="W408" s="214"/>
      <c r="X408" s="217"/>
      <c r="Y408" s="214"/>
      <c r="Z408" s="215"/>
      <c r="AA408" s="214"/>
      <c r="AB408" s="215"/>
      <c r="AC408" s="214"/>
      <c r="AD408" s="215"/>
      <c r="AE408" s="214"/>
      <c r="AF408" s="215"/>
      <c r="AG408" s="215"/>
      <c r="AH408" s="215"/>
      <c r="AI408" s="214"/>
      <c r="AJ408" s="215"/>
      <c r="AK408" s="214"/>
      <c r="AL408" s="215"/>
      <c r="AM408" s="69"/>
      <c r="AN408" s="215"/>
      <c r="AO408" s="214"/>
      <c r="AP408" s="215"/>
      <c r="AQ408" s="216"/>
      <c r="AR408" s="215"/>
      <c r="AS408" s="187">
        <f t="shared" si="65"/>
        <v>0</v>
      </c>
    </row>
    <row r="409" spans="1:45" x14ac:dyDescent="0.25">
      <c r="A409" s="230">
        <f t="shared" si="66"/>
        <v>45610</v>
      </c>
      <c r="B409" s="203"/>
      <c r="C409" s="203"/>
      <c r="D409" s="203"/>
      <c r="E409" s="203"/>
      <c r="F409" s="203"/>
      <c r="G409" s="205"/>
      <c r="H409" s="205"/>
      <c r="I409" s="205"/>
      <c r="J409" s="207"/>
      <c r="K409" s="207"/>
      <c r="L409" s="207"/>
      <c r="M409" s="208"/>
      <c r="N409" s="209">
        <f t="shared" si="62"/>
        <v>0</v>
      </c>
      <c r="O409" s="203"/>
      <c r="P409" s="203"/>
      <c r="Q409" s="209">
        <f t="shared" si="63"/>
        <v>0</v>
      </c>
      <c r="R409" s="212"/>
      <c r="S409" s="212"/>
      <c r="T409" s="213">
        <f t="shared" si="64"/>
        <v>45610</v>
      </c>
      <c r="U409" s="214"/>
      <c r="V409" s="215"/>
      <c r="W409" s="214"/>
      <c r="X409" s="217"/>
      <c r="Y409" s="214"/>
      <c r="Z409" s="215"/>
      <c r="AA409" s="214"/>
      <c r="AB409" s="215"/>
      <c r="AC409" s="214"/>
      <c r="AD409" s="215"/>
      <c r="AE409" s="214"/>
      <c r="AF409" s="215"/>
      <c r="AG409" s="215"/>
      <c r="AH409" s="215"/>
      <c r="AI409" s="214"/>
      <c r="AJ409" s="215"/>
      <c r="AK409" s="214"/>
      <c r="AL409" s="215"/>
      <c r="AM409" s="69"/>
      <c r="AN409" s="215"/>
      <c r="AO409" s="214"/>
      <c r="AP409" s="215"/>
      <c r="AQ409" s="216"/>
      <c r="AR409" s="215"/>
      <c r="AS409" s="187">
        <f t="shared" si="65"/>
        <v>0</v>
      </c>
    </row>
    <row r="410" spans="1:45" x14ac:dyDescent="0.25">
      <c r="A410" s="230">
        <f t="shared" si="66"/>
        <v>45611</v>
      </c>
      <c r="B410" s="203"/>
      <c r="C410" s="203"/>
      <c r="D410" s="203"/>
      <c r="E410" s="203"/>
      <c r="F410" s="203"/>
      <c r="G410" s="205"/>
      <c r="H410" s="205"/>
      <c r="I410" s="205"/>
      <c r="J410" s="207"/>
      <c r="K410" s="207"/>
      <c r="L410" s="207"/>
      <c r="M410" s="208"/>
      <c r="N410" s="209">
        <f t="shared" si="62"/>
        <v>0</v>
      </c>
      <c r="O410" s="203"/>
      <c r="P410" s="203"/>
      <c r="Q410" s="209">
        <f t="shared" si="63"/>
        <v>0</v>
      </c>
      <c r="R410" s="212"/>
      <c r="S410" s="212"/>
      <c r="T410" s="213">
        <f t="shared" si="64"/>
        <v>45611</v>
      </c>
      <c r="U410" s="214"/>
      <c r="V410" s="215"/>
      <c r="W410" s="214"/>
      <c r="X410" s="217"/>
      <c r="Y410" s="214"/>
      <c r="Z410" s="215"/>
      <c r="AA410" s="214"/>
      <c r="AB410" s="215"/>
      <c r="AC410" s="214"/>
      <c r="AD410" s="215"/>
      <c r="AE410" s="214"/>
      <c r="AF410" s="215"/>
      <c r="AG410" s="215"/>
      <c r="AH410" s="215"/>
      <c r="AI410" s="214"/>
      <c r="AJ410" s="215"/>
      <c r="AK410" s="214"/>
      <c r="AL410" s="215"/>
      <c r="AM410" s="69"/>
      <c r="AN410" s="215"/>
      <c r="AO410" s="214"/>
      <c r="AP410" s="215"/>
      <c r="AQ410" s="216"/>
      <c r="AR410" s="215"/>
      <c r="AS410" s="187">
        <f t="shared" si="65"/>
        <v>0</v>
      </c>
    </row>
    <row r="411" spans="1:45" x14ac:dyDescent="0.25">
      <c r="A411" s="230">
        <f t="shared" si="66"/>
        <v>45612</v>
      </c>
      <c r="B411" s="203"/>
      <c r="C411" s="203"/>
      <c r="D411" s="203"/>
      <c r="E411" s="203"/>
      <c r="F411" s="203"/>
      <c r="G411" s="205"/>
      <c r="H411" s="205"/>
      <c r="I411" s="205"/>
      <c r="J411" s="207"/>
      <c r="K411" s="207"/>
      <c r="L411" s="207"/>
      <c r="M411" s="208"/>
      <c r="N411" s="209">
        <f t="shared" si="62"/>
        <v>0</v>
      </c>
      <c r="O411" s="203"/>
      <c r="P411" s="203"/>
      <c r="Q411" s="209">
        <f t="shared" si="63"/>
        <v>0</v>
      </c>
      <c r="R411" s="212"/>
      <c r="S411" s="212"/>
      <c r="T411" s="213">
        <f t="shared" si="64"/>
        <v>45612</v>
      </c>
      <c r="U411" s="214"/>
      <c r="V411" s="215"/>
      <c r="W411" s="214"/>
      <c r="X411" s="217"/>
      <c r="Y411" s="214"/>
      <c r="Z411" s="215"/>
      <c r="AA411" s="214"/>
      <c r="AB411" s="215"/>
      <c r="AC411" s="214"/>
      <c r="AD411" s="215"/>
      <c r="AE411" s="214"/>
      <c r="AF411" s="215"/>
      <c r="AG411" s="215"/>
      <c r="AH411" s="215"/>
      <c r="AI411" s="214"/>
      <c r="AJ411" s="215"/>
      <c r="AK411" s="214"/>
      <c r="AL411" s="215"/>
      <c r="AM411" s="69"/>
      <c r="AN411" s="215"/>
      <c r="AO411" s="214"/>
      <c r="AP411" s="215"/>
      <c r="AQ411" s="216"/>
      <c r="AR411" s="215"/>
      <c r="AS411" s="187">
        <f t="shared" si="65"/>
        <v>0</v>
      </c>
    </row>
    <row r="412" spans="1:45" x14ac:dyDescent="0.25">
      <c r="A412" s="230">
        <f t="shared" si="66"/>
        <v>45613</v>
      </c>
      <c r="B412" s="203"/>
      <c r="C412" s="203"/>
      <c r="D412" s="203"/>
      <c r="E412" s="203"/>
      <c r="F412" s="203"/>
      <c r="G412" s="205"/>
      <c r="H412" s="205"/>
      <c r="I412" s="205"/>
      <c r="J412" s="207"/>
      <c r="K412" s="207"/>
      <c r="L412" s="207"/>
      <c r="M412" s="208"/>
      <c r="N412" s="209">
        <f t="shared" si="62"/>
        <v>0</v>
      </c>
      <c r="O412" s="203"/>
      <c r="P412" s="203"/>
      <c r="Q412" s="209">
        <f t="shared" si="63"/>
        <v>0</v>
      </c>
      <c r="R412" s="212"/>
      <c r="S412" s="212"/>
      <c r="T412" s="213">
        <f t="shared" si="64"/>
        <v>45613</v>
      </c>
      <c r="U412" s="214"/>
      <c r="V412" s="215"/>
      <c r="W412" s="214"/>
      <c r="X412" s="217"/>
      <c r="Y412" s="214"/>
      <c r="Z412" s="215"/>
      <c r="AA412" s="214"/>
      <c r="AB412" s="215"/>
      <c r="AC412" s="214"/>
      <c r="AD412" s="215"/>
      <c r="AE412" s="214"/>
      <c r="AF412" s="215"/>
      <c r="AG412" s="215"/>
      <c r="AH412" s="215"/>
      <c r="AI412" s="214"/>
      <c r="AJ412" s="215"/>
      <c r="AK412" s="214"/>
      <c r="AL412" s="215"/>
      <c r="AM412" s="69"/>
      <c r="AN412" s="215"/>
      <c r="AO412" s="214"/>
      <c r="AP412" s="215"/>
      <c r="AQ412" s="216"/>
      <c r="AR412" s="215"/>
      <c r="AS412" s="187">
        <f t="shared" si="65"/>
        <v>0</v>
      </c>
    </row>
    <row r="413" spans="1:45" x14ac:dyDescent="0.25">
      <c r="A413" s="230">
        <f t="shared" si="66"/>
        <v>45614</v>
      </c>
      <c r="B413" s="203"/>
      <c r="C413" s="203"/>
      <c r="D413" s="203"/>
      <c r="E413" s="203"/>
      <c r="F413" s="203"/>
      <c r="G413" s="205"/>
      <c r="H413" s="205"/>
      <c r="I413" s="205"/>
      <c r="J413" s="207"/>
      <c r="K413" s="207"/>
      <c r="L413" s="207"/>
      <c r="M413" s="208"/>
      <c r="N413" s="209">
        <f t="shared" si="62"/>
        <v>0</v>
      </c>
      <c r="O413" s="203"/>
      <c r="P413" s="203"/>
      <c r="Q413" s="209">
        <f t="shared" si="63"/>
        <v>0</v>
      </c>
      <c r="R413" s="212"/>
      <c r="S413" s="212"/>
      <c r="T413" s="213">
        <f t="shared" si="64"/>
        <v>45614</v>
      </c>
      <c r="U413" s="214"/>
      <c r="V413" s="215"/>
      <c r="W413" s="214"/>
      <c r="X413" s="217"/>
      <c r="Y413" s="214"/>
      <c r="Z413" s="215"/>
      <c r="AA413" s="214"/>
      <c r="AB413" s="215"/>
      <c r="AC413" s="214"/>
      <c r="AD413" s="215"/>
      <c r="AE413" s="214"/>
      <c r="AF413" s="215"/>
      <c r="AG413" s="215"/>
      <c r="AH413" s="215"/>
      <c r="AI413" s="214"/>
      <c r="AJ413" s="215"/>
      <c r="AK413" s="214"/>
      <c r="AL413" s="215"/>
      <c r="AM413" s="69"/>
      <c r="AN413" s="215"/>
      <c r="AO413" s="214"/>
      <c r="AP413" s="215"/>
      <c r="AQ413" s="216"/>
      <c r="AR413" s="215"/>
      <c r="AS413" s="187">
        <f t="shared" si="65"/>
        <v>0</v>
      </c>
    </row>
    <row r="414" spans="1:45" x14ac:dyDescent="0.25">
      <c r="A414" s="230">
        <f t="shared" si="66"/>
        <v>45615</v>
      </c>
      <c r="B414" s="203"/>
      <c r="C414" s="203"/>
      <c r="D414" s="203"/>
      <c r="E414" s="203"/>
      <c r="F414" s="203"/>
      <c r="G414" s="205"/>
      <c r="H414" s="205"/>
      <c r="I414" s="205"/>
      <c r="J414" s="207"/>
      <c r="K414" s="207"/>
      <c r="L414" s="207"/>
      <c r="M414" s="208"/>
      <c r="N414" s="209">
        <f t="shared" si="62"/>
        <v>0</v>
      </c>
      <c r="O414" s="203"/>
      <c r="P414" s="203"/>
      <c r="Q414" s="209">
        <f t="shared" si="63"/>
        <v>0</v>
      </c>
      <c r="R414" s="212"/>
      <c r="S414" s="212"/>
      <c r="T414" s="213">
        <f t="shared" si="64"/>
        <v>45615</v>
      </c>
      <c r="U414" s="214"/>
      <c r="V414" s="215"/>
      <c r="W414" s="216"/>
      <c r="X414" s="217"/>
      <c r="Y414" s="214"/>
      <c r="Z414" s="215"/>
      <c r="AA414" s="216"/>
      <c r="AB414" s="215"/>
      <c r="AC414" s="214"/>
      <c r="AD414" s="215"/>
      <c r="AE414" s="216"/>
      <c r="AF414" s="215"/>
      <c r="AG414" s="219"/>
      <c r="AH414" s="215"/>
      <c r="AI414" s="214"/>
      <c r="AJ414" s="215"/>
      <c r="AK414" s="216"/>
      <c r="AL414" s="215"/>
      <c r="AM414" s="69"/>
      <c r="AN414" s="215"/>
      <c r="AO414" s="216"/>
      <c r="AP414" s="215"/>
      <c r="AQ414" s="216"/>
      <c r="AR414" s="215"/>
      <c r="AS414" s="187">
        <f t="shared" si="65"/>
        <v>0</v>
      </c>
    </row>
    <row r="415" spans="1:45" x14ac:dyDescent="0.25">
      <c r="A415" s="230">
        <f t="shared" si="66"/>
        <v>45616</v>
      </c>
      <c r="B415" s="203"/>
      <c r="C415" s="203"/>
      <c r="D415" s="203"/>
      <c r="E415" s="203"/>
      <c r="F415" s="203"/>
      <c r="G415" s="205"/>
      <c r="H415" s="205"/>
      <c r="I415" s="205"/>
      <c r="J415" s="207"/>
      <c r="K415" s="207"/>
      <c r="L415" s="207"/>
      <c r="M415" s="208"/>
      <c r="N415" s="209">
        <f t="shared" si="62"/>
        <v>0</v>
      </c>
      <c r="O415" s="203"/>
      <c r="P415" s="203"/>
      <c r="Q415" s="209">
        <f t="shared" si="63"/>
        <v>0</v>
      </c>
      <c r="R415" s="212"/>
      <c r="S415" s="212"/>
      <c r="T415" s="213">
        <f t="shared" si="64"/>
        <v>45616</v>
      </c>
      <c r="U415" s="214"/>
      <c r="V415" s="215"/>
      <c r="W415" s="214"/>
      <c r="X415" s="217"/>
      <c r="Y415" s="214"/>
      <c r="Z415" s="215"/>
      <c r="AA415" s="214"/>
      <c r="AB415" s="215"/>
      <c r="AC415" s="214"/>
      <c r="AD415" s="215"/>
      <c r="AE415" s="214"/>
      <c r="AF415" s="215"/>
      <c r="AG415" s="215"/>
      <c r="AH415" s="215"/>
      <c r="AI415" s="214"/>
      <c r="AJ415" s="215"/>
      <c r="AK415" s="214"/>
      <c r="AL415" s="215"/>
      <c r="AM415" s="69"/>
      <c r="AN415" s="215"/>
      <c r="AO415" s="214"/>
      <c r="AP415" s="215"/>
      <c r="AQ415" s="216"/>
      <c r="AR415" s="215"/>
      <c r="AS415" s="187">
        <f t="shared" si="65"/>
        <v>0</v>
      </c>
    </row>
    <row r="416" spans="1:45" x14ac:dyDescent="0.25">
      <c r="A416" s="230">
        <f t="shared" si="66"/>
        <v>45617</v>
      </c>
      <c r="B416" s="203"/>
      <c r="C416" s="203"/>
      <c r="D416" s="203"/>
      <c r="E416" s="203"/>
      <c r="F416" s="203"/>
      <c r="G416" s="205"/>
      <c r="H416" s="205"/>
      <c r="I416" s="205"/>
      <c r="J416" s="207"/>
      <c r="K416" s="207"/>
      <c r="L416" s="207"/>
      <c r="M416" s="208"/>
      <c r="N416" s="209">
        <f t="shared" si="62"/>
        <v>0</v>
      </c>
      <c r="O416" s="203"/>
      <c r="P416" s="203"/>
      <c r="Q416" s="209">
        <f t="shared" si="63"/>
        <v>0</v>
      </c>
      <c r="R416" s="212"/>
      <c r="S416" s="212"/>
      <c r="T416" s="213">
        <f t="shared" si="64"/>
        <v>45617</v>
      </c>
      <c r="U416" s="214"/>
      <c r="V416" s="215"/>
      <c r="W416" s="214"/>
      <c r="X416" s="217"/>
      <c r="Y416" s="214"/>
      <c r="Z416" s="215"/>
      <c r="AA416" s="214"/>
      <c r="AB416" s="215"/>
      <c r="AC416" s="214"/>
      <c r="AD416" s="215"/>
      <c r="AE416" s="214"/>
      <c r="AF416" s="215"/>
      <c r="AG416" s="215"/>
      <c r="AH416" s="215"/>
      <c r="AI416" s="214"/>
      <c r="AJ416" s="215"/>
      <c r="AK416" s="214"/>
      <c r="AL416" s="215"/>
      <c r="AM416" s="69"/>
      <c r="AN416" s="215"/>
      <c r="AO416" s="214"/>
      <c r="AP416" s="215"/>
      <c r="AQ416" s="216"/>
      <c r="AR416" s="215"/>
      <c r="AS416" s="187">
        <f t="shared" si="65"/>
        <v>0</v>
      </c>
    </row>
    <row r="417" spans="1:45" x14ac:dyDescent="0.25">
      <c r="A417" s="230">
        <f t="shared" si="66"/>
        <v>45618</v>
      </c>
      <c r="B417" s="203"/>
      <c r="C417" s="203"/>
      <c r="D417" s="203"/>
      <c r="E417" s="203"/>
      <c r="F417" s="203"/>
      <c r="G417" s="205"/>
      <c r="H417" s="205"/>
      <c r="I417" s="205"/>
      <c r="J417" s="207"/>
      <c r="K417" s="207"/>
      <c r="L417" s="207"/>
      <c r="M417" s="208"/>
      <c r="N417" s="209">
        <f t="shared" si="62"/>
        <v>0</v>
      </c>
      <c r="O417" s="203"/>
      <c r="P417" s="203"/>
      <c r="Q417" s="209">
        <f t="shared" si="63"/>
        <v>0</v>
      </c>
      <c r="R417" s="212"/>
      <c r="S417" s="212"/>
      <c r="T417" s="213">
        <f t="shared" si="64"/>
        <v>45618</v>
      </c>
      <c r="U417" s="214"/>
      <c r="V417" s="215"/>
      <c r="W417" s="214"/>
      <c r="X417" s="217"/>
      <c r="Y417" s="214"/>
      <c r="Z417" s="215"/>
      <c r="AA417" s="214"/>
      <c r="AB417" s="215"/>
      <c r="AC417" s="214"/>
      <c r="AD417" s="215"/>
      <c r="AE417" s="214"/>
      <c r="AF417" s="215"/>
      <c r="AG417" s="215"/>
      <c r="AH417" s="215"/>
      <c r="AI417" s="214"/>
      <c r="AJ417" s="215"/>
      <c r="AK417" s="214"/>
      <c r="AL417" s="215"/>
      <c r="AM417" s="69"/>
      <c r="AN417" s="215"/>
      <c r="AO417" s="214"/>
      <c r="AP417" s="215"/>
      <c r="AQ417" s="216"/>
      <c r="AR417" s="215"/>
      <c r="AS417" s="187">
        <f t="shared" si="65"/>
        <v>0</v>
      </c>
    </row>
    <row r="418" spans="1:45" x14ac:dyDescent="0.25">
      <c r="A418" s="230">
        <f t="shared" si="66"/>
        <v>45619</v>
      </c>
      <c r="B418" s="203"/>
      <c r="C418" s="203"/>
      <c r="D418" s="203"/>
      <c r="E418" s="203"/>
      <c r="F418" s="203"/>
      <c r="G418" s="205"/>
      <c r="H418" s="205"/>
      <c r="I418" s="205"/>
      <c r="J418" s="207"/>
      <c r="K418" s="207"/>
      <c r="L418" s="207"/>
      <c r="M418" s="208"/>
      <c r="N418" s="209">
        <f t="shared" si="62"/>
        <v>0</v>
      </c>
      <c r="O418" s="203"/>
      <c r="P418" s="203"/>
      <c r="Q418" s="209">
        <f t="shared" si="63"/>
        <v>0</v>
      </c>
      <c r="R418" s="212"/>
      <c r="S418" s="212"/>
      <c r="T418" s="213">
        <f t="shared" si="64"/>
        <v>45619</v>
      </c>
      <c r="U418" s="214"/>
      <c r="V418" s="215"/>
      <c r="W418" s="214"/>
      <c r="X418" s="217"/>
      <c r="Y418" s="214"/>
      <c r="Z418" s="215"/>
      <c r="AA418" s="214"/>
      <c r="AB418" s="215"/>
      <c r="AC418" s="214"/>
      <c r="AD418" s="215"/>
      <c r="AE418" s="214"/>
      <c r="AF418" s="215"/>
      <c r="AG418" s="215"/>
      <c r="AH418" s="215"/>
      <c r="AI418" s="214"/>
      <c r="AJ418" s="215"/>
      <c r="AK418" s="214"/>
      <c r="AL418" s="215"/>
      <c r="AM418" s="69"/>
      <c r="AN418" s="215"/>
      <c r="AO418" s="214"/>
      <c r="AP418" s="215"/>
      <c r="AQ418" s="216"/>
      <c r="AR418" s="215"/>
      <c r="AS418" s="187">
        <f t="shared" si="65"/>
        <v>0</v>
      </c>
    </row>
    <row r="419" spans="1:45" x14ac:dyDescent="0.25">
      <c r="A419" s="230">
        <f t="shared" si="66"/>
        <v>45620</v>
      </c>
      <c r="B419" s="203"/>
      <c r="C419" s="203"/>
      <c r="D419" s="203"/>
      <c r="E419" s="203"/>
      <c r="F419" s="203"/>
      <c r="G419" s="205"/>
      <c r="H419" s="205"/>
      <c r="I419" s="205"/>
      <c r="J419" s="207"/>
      <c r="K419" s="207"/>
      <c r="L419" s="207"/>
      <c r="M419" s="208"/>
      <c r="N419" s="209">
        <f t="shared" si="62"/>
        <v>0</v>
      </c>
      <c r="O419" s="203"/>
      <c r="P419" s="203"/>
      <c r="Q419" s="209">
        <f t="shared" si="63"/>
        <v>0</v>
      </c>
      <c r="R419" s="212"/>
      <c r="S419" s="212"/>
      <c r="T419" s="213">
        <f t="shared" si="64"/>
        <v>45620</v>
      </c>
      <c r="U419" s="214"/>
      <c r="V419" s="215"/>
      <c r="W419" s="214"/>
      <c r="X419" s="217"/>
      <c r="Y419" s="214"/>
      <c r="Z419" s="215"/>
      <c r="AA419" s="214"/>
      <c r="AB419" s="215"/>
      <c r="AC419" s="214"/>
      <c r="AD419" s="215"/>
      <c r="AE419" s="214"/>
      <c r="AF419" s="215"/>
      <c r="AG419" s="215"/>
      <c r="AH419" s="215"/>
      <c r="AI419" s="214"/>
      <c r="AJ419" s="215"/>
      <c r="AK419" s="214"/>
      <c r="AL419" s="215"/>
      <c r="AM419" s="69"/>
      <c r="AN419" s="215"/>
      <c r="AO419" s="214"/>
      <c r="AP419" s="215"/>
      <c r="AQ419" s="216"/>
      <c r="AR419" s="215"/>
      <c r="AS419" s="187">
        <f t="shared" si="65"/>
        <v>0</v>
      </c>
    </row>
    <row r="420" spans="1:45" x14ac:dyDescent="0.25">
      <c r="A420" s="230">
        <f t="shared" si="66"/>
        <v>45621</v>
      </c>
      <c r="B420" s="203"/>
      <c r="C420" s="203"/>
      <c r="D420" s="203"/>
      <c r="E420" s="203"/>
      <c r="F420" s="203"/>
      <c r="G420" s="205"/>
      <c r="H420" s="205"/>
      <c r="I420" s="205"/>
      <c r="J420" s="207"/>
      <c r="K420" s="207"/>
      <c r="L420" s="207"/>
      <c r="M420" s="208"/>
      <c r="N420" s="209">
        <f t="shared" si="62"/>
        <v>0</v>
      </c>
      <c r="O420" s="203"/>
      <c r="P420" s="203"/>
      <c r="Q420" s="209">
        <f t="shared" si="63"/>
        <v>0</v>
      </c>
      <c r="R420" s="212"/>
      <c r="S420" s="212"/>
      <c r="T420" s="213">
        <f t="shared" si="64"/>
        <v>45621</v>
      </c>
      <c r="U420" s="214"/>
      <c r="V420" s="215"/>
      <c r="W420" s="214"/>
      <c r="X420" s="217"/>
      <c r="Y420" s="214"/>
      <c r="Z420" s="215"/>
      <c r="AA420" s="214"/>
      <c r="AB420" s="215"/>
      <c r="AC420" s="214"/>
      <c r="AD420" s="215"/>
      <c r="AE420" s="214"/>
      <c r="AF420" s="215"/>
      <c r="AG420" s="215"/>
      <c r="AH420" s="215"/>
      <c r="AI420" s="214"/>
      <c r="AJ420" s="215"/>
      <c r="AK420" s="214"/>
      <c r="AL420" s="215"/>
      <c r="AM420" s="69"/>
      <c r="AN420" s="260"/>
      <c r="AO420" s="214"/>
      <c r="AP420" s="215"/>
      <c r="AQ420" s="216"/>
      <c r="AR420" s="215"/>
      <c r="AS420" s="187">
        <f t="shared" si="65"/>
        <v>0</v>
      </c>
    </row>
    <row r="421" spans="1:45" x14ac:dyDescent="0.25">
      <c r="A421" s="230">
        <f t="shared" si="66"/>
        <v>45622</v>
      </c>
      <c r="B421" s="203"/>
      <c r="C421" s="203"/>
      <c r="D421" s="203"/>
      <c r="E421" s="203"/>
      <c r="F421" s="203"/>
      <c r="G421" s="205"/>
      <c r="H421" s="205"/>
      <c r="I421" s="205"/>
      <c r="J421" s="207"/>
      <c r="K421" s="207"/>
      <c r="L421" s="207"/>
      <c r="M421" s="208"/>
      <c r="N421" s="209">
        <f t="shared" si="62"/>
        <v>0</v>
      </c>
      <c r="O421" s="203"/>
      <c r="P421" s="203"/>
      <c r="Q421" s="209">
        <f t="shared" si="63"/>
        <v>0</v>
      </c>
      <c r="R421" s="212"/>
      <c r="S421" s="212"/>
      <c r="T421" s="213">
        <f t="shared" si="64"/>
        <v>45622</v>
      </c>
      <c r="U421" s="214"/>
      <c r="V421" s="215"/>
      <c r="W421" s="214"/>
      <c r="X421" s="217"/>
      <c r="Y421" s="214"/>
      <c r="Z421" s="215"/>
      <c r="AA421" s="214"/>
      <c r="AB421" s="215"/>
      <c r="AC421" s="214"/>
      <c r="AD421" s="215"/>
      <c r="AE421" s="216"/>
      <c r="AF421" s="215"/>
      <c r="AG421" s="215"/>
      <c r="AH421" s="215"/>
      <c r="AI421" s="214"/>
      <c r="AJ421" s="215"/>
      <c r="AK421" s="214"/>
      <c r="AL421" s="215"/>
      <c r="AM421" s="69"/>
      <c r="AN421" s="215"/>
      <c r="AO421" s="214"/>
      <c r="AP421" s="215"/>
      <c r="AQ421" s="216"/>
      <c r="AR421" s="215"/>
      <c r="AS421" s="187">
        <f t="shared" si="65"/>
        <v>0</v>
      </c>
    </row>
    <row r="422" spans="1:45" x14ac:dyDescent="0.25">
      <c r="A422" s="230">
        <f t="shared" si="66"/>
        <v>45623</v>
      </c>
      <c r="B422" s="203"/>
      <c r="C422" s="203"/>
      <c r="D422" s="203"/>
      <c r="E422" s="203"/>
      <c r="F422" s="203"/>
      <c r="G422" s="205"/>
      <c r="H422" s="205"/>
      <c r="I422" s="205"/>
      <c r="J422" s="207"/>
      <c r="K422" s="207"/>
      <c r="L422" s="207"/>
      <c r="M422" s="208"/>
      <c r="N422" s="209">
        <f t="shared" si="62"/>
        <v>0</v>
      </c>
      <c r="O422" s="203"/>
      <c r="P422" s="203"/>
      <c r="Q422" s="209">
        <f t="shared" si="63"/>
        <v>0</v>
      </c>
      <c r="R422" s="212"/>
      <c r="S422" s="212"/>
      <c r="T422" s="213">
        <f t="shared" si="64"/>
        <v>45623</v>
      </c>
      <c r="U422" s="214"/>
      <c r="V422" s="215"/>
      <c r="W422" s="214"/>
      <c r="X422" s="217"/>
      <c r="Y422" s="214"/>
      <c r="Z422" s="215"/>
      <c r="AA422" s="214"/>
      <c r="AB422" s="215"/>
      <c r="AC422" s="214"/>
      <c r="AD422" s="215"/>
      <c r="AE422" s="216"/>
      <c r="AF422" s="215"/>
      <c r="AG422" s="215"/>
      <c r="AH422" s="215"/>
      <c r="AI422" s="214"/>
      <c r="AJ422" s="215"/>
      <c r="AK422" s="214"/>
      <c r="AL422" s="215"/>
      <c r="AM422" s="69"/>
      <c r="AN422" s="215"/>
      <c r="AO422" s="214"/>
      <c r="AP422" s="215"/>
      <c r="AQ422" s="216"/>
      <c r="AR422" s="215"/>
      <c r="AS422" s="187">
        <f t="shared" si="65"/>
        <v>0</v>
      </c>
    </row>
    <row r="423" spans="1:45" x14ac:dyDescent="0.25">
      <c r="A423" s="230">
        <f t="shared" si="66"/>
        <v>45624</v>
      </c>
      <c r="B423" s="203"/>
      <c r="C423" s="203"/>
      <c r="D423" s="203"/>
      <c r="E423" s="203"/>
      <c r="F423" s="203"/>
      <c r="G423" s="205"/>
      <c r="H423" s="205"/>
      <c r="I423" s="205"/>
      <c r="J423" s="207"/>
      <c r="K423" s="207"/>
      <c r="L423" s="207"/>
      <c r="M423" s="208"/>
      <c r="N423" s="209">
        <f t="shared" si="62"/>
        <v>0</v>
      </c>
      <c r="O423" s="203"/>
      <c r="P423" s="203"/>
      <c r="Q423" s="209">
        <f t="shared" si="63"/>
        <v>0</v>
      </c>
      <c r="R423" s="212"/>
      <c r="S423" s="212"/>
      <c r="T423" s="213">
        <f t="shared" si="64"/>
        <v>45624</v>
      </c>
      <c r="U423" s="214"/>
      <c r="V423" s="215"/>
      <c r="W423" s="214"/>
      <c r="X423" s="217"/>
      <c r="Y423" s="214"/>
      <c r="Z423" s="215"/>
      <c r="AA423" s="214"/>
      <c r="AB423" s="215"/>
      <c r="AC423" s="214"/>
      <c r="AD423" s="215"/>
      <c r="AE423" s="216"/>
      <c r="AF423" s="215"/>
      <c r="AG423" s="215"/>
      <c r="AH423" s="215"/>
      <c r="AI423" s="214"/>
      <c r="AJ423" s="215"/>
      <c r="AK423" s="214"/>
      <c r="AL423" s="215"/>
      <c r="AM423" s="69"/>
      <c r="AN423" s="215"/>
      <c r="AO423" s="214"/>
      <c r="AP423" s="215"/>
      <c r="AQ423" s="216"/>
      <c r="AR423" s="215"/>
      <c r="AS423" s="187">
        <f t="shared" si="65"/>
        <v>0</v>
      </c>
    </row>
    <row r="424" spans="1:45" x14ac:dyDescent="0.25">
      <c r="A424" s="230">
        <f t="shared" si="66"/>
        <v>45625</v>
      </c>
      <c r="B424" s="203"/>
      <c r="C424" s="203"/>
      <c r="D424" s="203"/>
      <c r="E424" s="203"/>
      <c r="F424" s="203"/>
      <c r="G424" s="205"/>
      <c r="H424" s="205"/>
      <c r="I424" s="205"/>
      <c r="J424" s="207"/>
      <c r="K424" s="207"/>
      <c r="L424" s="207"/>
      <c r="M424" s="208"/>
      <c r="N424" s="209">
        <f t="shared" si="62"/>
        <v>0</v>
      </c>
      <c r="O424" s="203"/>
      <c r="P424" s="203"/>
      <c r="Q424" s="209">
        <f t="shared" si="63"/>
        <v>0</v>
      </c>
      <c r="R424" s="212"/>
      <c r="S424" s="212"/>
      <c r="T424" s="213">
        <f t="shared" si="64"/>
        <v>45625</v>
      </c>
      <c r="U424" s="214"/>
      <c r="V424" s="215"/>
      <c r="W424" s="216"/>
      <c r="X424" s="217"/>
      <c r="Y424" s="214"/>
      <c r="Z424" s="215"/>
      <c r="AA424" s="216"/>
      <c r="AB424" s="215"/>
      <c r="AC424" s="214"/>
      <c r="AD424" s="215"/>
      <c r="AE424" s="216"/>
      <c r="AF424" s="215"/>
      <c r="AG424" s="215"/>
      <c r="AH424" s="215"/>
      <c r="AI424" s="214"/>
      <c r="AJ424" s="215"/>
      <c r="AK424" s="216"/>
      <c r="AL424" s="215"/>
      <c r="AM424" s="69"/>
      <c r="AN424" s="215"/>
      <c r="AO424" s="216"/>
      <c r="AP424" s="215"/>
      <c r="AQ424" s="216"/>
      <c r="AR424" s="215"/>
      <c r="AS424" s="187">
        <f t="shared" si="65"/>
        <v>0</v>
      </c>
    </row>
    <row r="425" spans="1:45" x14ac:dyDescent="0.25">
      <c r="A425" s="230"/>
      <c r="B425" s="187"/>
      <c r="C425" s="187"/>
      <c r="D425" s="187"/>
      <c r="E425" s="187"/>
      <c r="F425" s="187"/>
      <c r="G425" s="267"/>
      <c r="H425" s="267"/>
      <c r="I425" s="267"/>
      <c r="J425" s="268"/>
      <c r="K425" s="268"/>
      <c r="L425" s="268"/>
      <c r="M425" s="269"/>
      <c r="N425" s="270"/>
      <c r="O425" s="187"/>
      <c r="P425" s="187"/>
      <c r="Q425" s="270"/>
      <c r="R425" s="187"/>
      <c r="S425" s="187"/>
      <c r="T425" s="213"/>
      <c r="U425" s="214"/>
      <c r="V425" s="215"/>
      <c r="W425" s="214"/>
      <c r="X425" s="217"/>
      <c r="Y425" s="214"/>
      <c r="Z425" s="215"/>
      <c r="AA425" s="214"/>
      <c r="AB425" s="215"/>
      <c r="AC425" s="214"/>
      <c r="AD425" s="215"/>
      <c r="AE425" s="214"/>
      <c r="AF425" s="215"/>
      <c r="AG425" s="215"/>
      <c r="AH425" s="215"/>
      <c r="AI425" s="214"/>
      <c r="AJ425" s="215"/>
      <c r="AK425" s="214"/>
      <c r="AL425" s="215"/>
      <c r="AM425" s="214"/>
      <c r="AN425" s="215"/>
      <c r="AO425" s="214"/>
      <c r="AP425" s="215"/>
      <c r="AQ425" s="216"/>
      <c r="AR425" s="215"/>
      <c r="AS425" s="187">
        <f t="shared" si="65"/>
        <v>0</v>
      </c>
    </row>
    <row r="426" spans="1:45" x14ac:dyDescent="0.25">
      <c r="B426" s="128">
        <f t="shared" ref="B426:S426" si="67">SUM(B395:B425)</f>
        <v>0</v>
      </c>
      <c r="C426" s="128">
        <f t="shared" si="67"/>
        <v>0</v>
      </c>
      <c r="D426" s="128">
        <f t="shared" si="67"/>
        <v>0</v>
      </c>
      <c r="E426" s="128">
        <f t="shared" si="67"/>
        <v>0</v>
      </c>
      <c r="F426" s="128">
        <f t="shared" si="67"/>
        <v>0</v>
      </c>
      <c r="G426" s="128">
        <f t="shared" si="67"/>
        <v>0</v>
      </c>
      <c r="H426" s="128">
        <f t="shared" si="67"/>
        <v>0</v>
      </c>
      <c r="I426" s="128">
        <f t="shared" si="67"/>
        <v>0</v>
      </c>
      <c r="J426" s="71">
        <f t="shared" si="67"/>
        <v>0</v>
      </c>
      <c r="K426" s="128">
        <f t="shared" si="67"/>
        <v>0</v>
      </c>
      <c r="L426" s="128">
        <f t="shared" si="67"/>
        <v>0</v>
      </c>
      <c r="M426" s="128">
        <f t="shared" si="67"/>
        <v>0</v>
      </c>
      <c r="N426" s="128">
        <f t="shared" si="67"/>
        <v>0</v>
      </c>
      <c r="O426" s="128">
        <f t="shared" si="67"/>
        <v>0</v>
      </c>
      <c r="P426" s="128">
        <f t="shared" si="67"/>
        <v>0</v>
      </c>
      <c r="Q426" s="128">
        <f t="shared" si="67"/>
        <v>0</v>
      </c>
      <c r="R426" s="128">
        <f t="shared" si="67"/>
        <v>0</v>
      </c>
      <c r="S426" s="128">
        <f t="shared" si="67"/>
        <v>0</v>
      </c>
      <c r="U426" s="141"/>
      <c r="V426" s="141">
        <f>SUM(V395:V425)</f>
        <v>0</v>
      </c>
      <c r="W426" s="141"/>
      <c r="X426" s="236">
        <f>SUM(X395:X425)</f>
        <v>0</v>
      </c>
      <c r="Y426" s="141"/>
      <c r="Z426" s="141">
        <f>SUM(Z395:Z425)</f>
        <v>0</v>
      </c>
      <c r="AA426" s="141"/>
      <c r="AB426" s="141">
        <f>SUM(AB395:AB425)</f>
        <v>0</v>
      </c>
      <c r="AC426" s="141"/>
      <c r="AD426" s="141">
        <f>SUM(AD395:AD425)</f>
        <v>0</v>
      </c>
      <c r="AE426" s="141"/>
      <c r="AF426" s="141">
        <f>SUM(AF395:AF425)</f>
        <v>0</v>
      </c>
      <c r="AG426" s="141"/>
      <c r="AH426" s="141"/>
      <c r="AI426" s="141"/>
      <c r="AJ426" s="141">
        <f>SUM(AJ395:AJ425)</f>
        <v>0</v>
      </c>
      <c r="AL426" s="141">
        <f>SUM(AL395:AL425)</f>
        <v>0</v>
      </c>
      <c r="AM426" s="141"/>
      <c r="AN426" s="141">
        <f>SUM(AN395:AN425)</f>
        <v>0</v>
      </c>
      <c r="AO426" s="141"/>
      <c r="AP426" s="141">
        <f>SUM(AP395:AP425)</f>
        <v>0</v>
      </c>
      <c r="AQ426" s="141"/>
      <c r="AR426" s="141">
        <f>SUM(AR395:AR425)</f>
        <v>0</v>
      </c>
      <c r="AS426" s="141">
        <f>SUM(AS395:AS425)</f>
        <v>0</v>
      </c>
    </row>
    <row r="427" spans="1:45" x14ac:dyDescent="0.25">
      <c r="N427" s="130"/>
      <c r="Q427" s="130"/>
    </row>
    <row r="428" spans="1:45" x14ac:dyDescent="0.25">
      <c r="C428" s="131"/>
      <c r="F428" s="131"/>
      <c r="I428" s="132"/>
    </row>
    <row r="429" spans="1:45" x14ac:dyDescent="0.25">
      <c r="I429" s="132"/>
    </row>
    <row r="431" spans="1:45" ht="16.149999999999999" customHeight="1" thickBot="1" x14ac:dyDescent="0.3">
      <c r="A431" s="575" t="s">
        <v>66</v>
      </c>
      <c r="B431" s="563"/>
      <c r="C431" s="563"/>
      <c r="D431" s="563"/>
      <c r="E431" s="563"/>
      <c r="F431" s="563"/>
      <c r="G431" s="563"/>
      <c r="H431" s="563"/>
      <c r="I431" s="563"/>
      <c r="J431" s="564"/>
      <c r="K431" s="564"/>
      <c r="L431" s="564"/>
      <c r="M431" s="80"/>
      <c r="N431" s="79"/>
      <c r="O431" s="565"/>
      <c r="P431" s="560"/>
      <c r="Q431" s="560"/>
      <c r="R431" s="560"/>
      <c r="S431" s="560"/>
      <c r="U431" s="559" t="str">
        <f>A431</f>
        <v>DECEMBRE</v>
      </c>
      <c r="V431" s="560"/>
      <c r="W431" s="560"/>
      <c r="X431" s="560"/>
      <c r="Y431" s="560"/>
      <c r="Z431" s="560"/>
      <c r="AA431" s="560"/>
      <c r="AB431" s="559" t="str">
        <f>A431</f>
        <v>DECEMBRE</v>
      </c>
      <c r="AC431" s="560"/>
      <c r="AD431" s="560"/>
      <c r="AE431" s="560"/>
      <c r="AF431" s="560"/>
      <c r="AG431" s="560"/>
      <c r="AH431" s="560"/>
      <c r="AI431" s="560"/>
      <c r="AJ431" s="560"/>
      <c r="AK431" s="559" t="str">
        <f>A431</f>
        <v>DECEMBRE</v>
      </c>
      <c r="AL431" s="560"/>
      <c r="AM431" s="560"/>
      <c r="AN431" s="560"/>
      <c r="AO431" s="560"/>
      <c r="AP431" s="560"/>
      <c r="AQ431" s="560"/>
    </row>
    <row r="432" spans="1:45" ht="16.149999999999999" customHeight="1" thickBot="1" x14ac:dyDescent="0.3">
      <c r="A432" s="175"/>
      <c r="B432" s="81"/>
      <c r="C432" s="81"/>
      <c r="D432" s="81"/>
      <c r="E432" s="81"/>
      <c r="F432" s="81"/>
      <c r="G432" s="81"/>
      <c r="H432" s="81"/>
      <c r="I432" s="554"/>
      <c r="J432" s="554"/>
      <c r="K432" s="554"/>
      <c r="L432" s="554"/>
      <c r="M432" s="133"/>
      <c r="N432" s="134"/>
      <c r="O432" s="135"/>
      <c r="P432" s="134"/>
      <c r="Q432" s="134"/>
      <c r="R432" s="553" t="s">
        <v>2</v>
      </c>
      <c r="S432" s="554"/>
      <c r="T432" s="227"/>
      <c r="U432" s="549" t="str">
        <f>U3</f>
        <v>Agedi</v>
      </c>
      <c r="V432" s="550"/>
      <c r="W432" s="549" t="str">
        <f>W3</f>
        <v>Saf</v>
      </c>
      <c r="X432" s="550"/>
      <c r="Y432" s="549" t="str">
        <f>Y3</f>
        <v>Midi Libre</v>
      </c>
      <c r="Z432" s="550"/>
      <c r="AA432" s="549" t="str">
        <f>AA3</f>
        <v>Loto</v>
      </c>
      <c r="AB432" s="550"/>
      <c r="AC432" s="555" t="str">
        <f>AC3</f>
        <v>Altadis</v>
      </c>
      <c r="AD432" s="556"/>
      <c r="AE432" s="549" t="str">
        <f>AE3</f>
        <v>Crédit agricole</v>
      </c>
      <c r="AF432" s="550"/>
      <c r="AG432" s="574" t="s">
        <v>53</v>
      </c>
      <c r="AH432" s="570"/>
      <c r="AI432" s="555" t="str">
        <f>AI3</f>
        <v>charges locatives</v>
      </c>
      <c r="AJ432" s="556"/>
      <c r="AK432" s="555" t="str">
        <f>AK3</f>
        <v>Poste TCN TF PVA</v>
      </c>
      <c r="AL432" s="556"/>
      <c r="AM432" s="549" t="str">
        <f>AM3</f>
        <v>GSA/NVX FR</v>
      </c>
      <c r="AN432" s="550"/>
      <c r="AO432" s="549" t="str">
        <f>AO3</f>
        <v>Charge</v>
      </c>
      <c r="AP432" s="550"/>
      <c r="AQ432" s="549" t="str">
        <f>AQ3</f>
        <v>Divers</v>
      </c>
      <c r="AR432" s="550"/>
      <c r="AS432" s="83" t="s">
        <v>16</v>
      </c>
    </row>
    <row r="433" spans="1:45" ht="16.149999999999999" customHeight="1" thickBot="1" x14ac:dyDescent="0.3">
      <c r="A433" s="177"/>
      <c r="B433" s="85" t="s">
        <v>17</v>
      </c>
      <c r="C433" s="86" t="s">
        <v>18</v>
      </c>
      <c r="D433" s="86" t="s">
        <v>19</v>
      </c>
      <c r="E433" s="87" t="s">
        <v>20</v>
      </c>
      <c r="F433" s="87" t="s">
        <v>21</v>
      </c>
      <c r="G433" s="86" t="s">
        <v>22</v>
      </c>
      <c r="H433" s="86" t="s">
        <v>23</v>
      </c>
      <c r="I433" s="557" t="s">
        <v>24</v>
      </c>
      <c r="J433" s="558"/>
      <c r="K433" s="88" t="s">
        <v>25</v>
      </c>
      <c r="L433" s="88" t="s">
        <v>26</v>
      </c>
      <c r="M433" s="89" t="s">
        <v>27</v>
      </c>
      <c r="N433" s="90" t="s">
        <v>28</v>
      </c>
      <c r="O433" s="90" t="s">
        <v>29</v>
      </c>
      <c r="P433" s="90" t="s">
        <v>30</v>
      </c>
      <c r="Q433" s="91" t="s">
        <v>16</v>
      </c>
      <c r="R433" s="85" t="s">
        <v>32</v>
      </c>
      <c r="S433" s="91" t="s">
        <v>33</v>
      </c>
      <c r="T433" s="237"/>
      <c r="U433" s="93" t="s">
        <v>34</v>
      </c>
      <c r="V433" s="94"/>
      <c r="W433" s="95" t="s">
        <v>34</v>
      </c>
      <c r="X433" s="238"/>
      <c r="Y433" s="95" t="s">
        <v>34</v>
      </c>
      <c r="Z433" s="96"/>
      <c r="AA433" s="95" t="s">
        <v>34</v>
      </c>
      <c r="AB433" s="96"/>
      <c r="AC433" s="95" t="s">
        <v>34</v>
      </c>
      <c r="AD433" s="96"/>
      <c r="AE433" s="95" t="s">
        <v>34</v>
      </c>
      <c r="AF433" s="96"/>
      <c r="AG433" s="95"/>
      <c r="AH433" s="97"/>
      <c r="AI433" s="95" t="s">
        <v>34</v>
      </c>
      <c r="AJ433" s="96"/>
      <c r="AK433" s="98" t="s">
        <v>34</v>
      </c>
      <c r="AL433" s="94"/>
      <c r="AM433" s="95" t="s">
        <v>34</v>
      </c>
      <c r="AN433" s="94"/>
      <c r="AO433" s="95" t="s">
        <v>34</v>
      </c>
      <c r="AP433" s="94"/>
      <c r="AQ433" s="95" t="s">
        <v>34</v>
      </c>
      <c r="AR433" s="94"/>
      <c r="AS433" s="99"/>
    </row>
    <row r="434" spans="1:45" x14ac:dyDescent="0.25">
      <c r="A434" s="230">
        <f>A424+1</f>
        <v>45626</v>
      </c>
      <c r="B434" s="203"/>
      <c r="C434" s="203"/>
      <c r="D434" s="203"/>
      <c r="E434" s="203"/>
      <c r="F434" s="203"/>
      <c r="G434" s="205"/>
      <c r="H434" s="205"/>
      <c r="I434" s="205"/>
      <c r="J434" s="207"/>
      <c r="K434" s="207"/>
      <c r="L434" s="207"/>
      <c r="M434" s="208"/>
      <c r="N434" s="209">
        <f t="shared" ref="N434:N457" si="68">B434+C434+D434+F434+G434+H434+I434+K434-L434+M434+E434</f>
        <v>0</v>
      </c>
      <c r="O434" s="203"/>
      <c r="P434" s="203"/>
      <c r="Q434" s="209">
        <f t="shared" ref="Q434:Q457" si="69">N434+O434-P434</f>
        <v>0</v>
      </c>
      <c r="R434" s="276"/>
      <c r="S434" s="276"/>
      <c r="T434" s="213">
        <f t="shared" ref="T434:T464" si="70">A434</f>
        <v>45626</v>
      </c>
      <c r="U434" s="214"/>
      <c r="V434" s="215"/>
      <c r="W434" s="216"/>
      <c r="X434" s="217"/>
      <c r="Y434" s="216"/>
      <c r="Z434" s="215"/>
      <c r="AA434" s="216"/>
      <c r="AB434" s="215"/>
      <c r="AC434" s="216"/>
      <c r="AD434" s="215"/>
      <c r="AE434" s="216"/>
      <c r="AF434" s="215"/>
      <c r="AG434" s="215"/>
      <c r="AH434" s="215"/>
      <c r="AI434" s="214"/>
      <c r="AJ434" s="215"/>
      <c r="AK434" s="219"/>
      <c r="AL434" s="215"/>
      <c r="AM434" s="216"/>
      <c r="AN434" s="215"/>
      <c r="AO434" s="216"/>
      <c r="AP434" s="215"/>
      <c r="AQ434" s="216"/>
      <c r="AR434" s="215"/>
      <c r="AS434" s="187">
        <f t="shared" ref="AS434:AS457" si="71">V434+X434+Z434+AB434+AD434+AF434+AJ434+AL434+AN434+AP434+AR434+AH434</f>
        <v>0</v>
      </c>
    </row>
    <row r="435" spans="1:45" x14ac:dyDescent="0.25">
      <c r="A435" s="230">
        <f t="shared" ref="A435:A464" si="72">A434+1</f>
        <v>45627</v>
      </c>
      <c r="B435" s="203"/>
      <c r="C435" s="203"/>
      <c r="D435" s="203"/>
      <c r="E435" s="203"/>
      <c r="F435" s="203"/>
      <c r="G435" s="205"/>
      <c r="H435" s="205"/>
      <c r="I435" s="205"/>
      <c r="J435" s="207"/>
      <c r="K435" s="207"/>
      <c r="L435" s="207"/>
      <c r="M435" s="208"/>
      <c r="N435" s="209">
        <f t="shared" si="68"/>
        <v>0</v>
      </c>
      <c r="O435" s="203"/>
      <c r="P435" s="203"/>
      <c r="Q435" s="209">
        <f t="shared" si="69"/>
        <v>0</v>
      </c>
      <c r="R435" s="276"/>
      <c r="S435" s="276"/>
      <c r="T435" s="213">
        <f t="shared" si="70"/>
        <v>45627</v>
      </c>
      <c r="U435" s="214"/>
      <c r="V435" s="215"/>
      <c r="W435" s="216"/>
      <c r="X435" s="217"/>
      <c r="Y435" s="214"/>
      <c r="Z435" s="215"/>
      <c r="AA435" s="216"/>
      <c r="AB435" s="215"/>
      <c r="AC435" s="214"/>
      <c r="AD435" s="215"/>
      <c r="AE435" s="216"/>
      <c r="AF435" s="215"/>
      <c r="AG435" s="215"/>
      <c r="AH435" s="215"/>
      <c r="AI435" s="214"/>
      <c r="AJ435" s="215"/>
      <c r="AK435" s="216"/>
      <c r="AL435" s="215"/>
      <c r="AM435" s="214"/>
      <c r="AN435" s="215"/>
      <c r="AO435" s="214"/>
      <c r="AP435" s="215"/>
      <c r="AQ435" s="216"/>
      <c r="AR435" s="215"/>
      <c r="AS435" s="187">
        <f t="shared" si="71"/>
        <v>0</v>
      </c>
    </row>
    <row r="436" spans="1:45" x14ac:dyDescent="0.25">
      <c r="A436" s="230">
        <f t="shared" si="72"/>
        <v>45628</v>
      </c>
      <c r="B436" s="203"/>
      <c r="C436" s="203"/>
      <c r="D436" s="203"/>
      <c r="E436" s="203"/>
      <c r="F436" s="203"/>
      <c r="G436" s="205"/>
      <c r="H436" s="205"/>
      <c r="I436" s="205"/>
      <c r="J436" s="207"/>
      <c r="K436" s="207"/>
      <c r="L436" s="207"/>
      <c r="M436" s="208"/>
      <c r="N436" s="209">
        <f t="shared" si="68"/>
        <v>0</v>
      </c>
      <c r="O436" s="203"/>
      <c r="P436" s="203"/>
      <c r="Q436" s="209">
        <f t="shared" si="69"/>
        <v>0</v>
      </c>
      <c r="R436" s="276"/>
      <c r="S436" s="276"/>
      <c r="T436" s="213">
        <f t="shared" si="70"/>
        <v>45628</v>
      </c>
      <c r="U436" s="214"/>
      <c r="V436" s="215"/>
      <c r="W436" s="216"/>
      <c r="X436" s="217"/>
      <c r="Y436" s="214"/>
      <c r="Z436" s="215"/>
      <c r="AA436" s="216"/>
      <c r="AB436" s="215"/>
      <c r="AC436" s="214"/>
      <c r="AD436" s="215"/>
      <c r="AE436" s="216"/>
      <c r="AF436" s="215"/>
      <c r="AG436" s="215"/>
      <c r="AH436" s="215"/>
      <c r="AI436" s="214"/>
      <c r="AJ436" s="215"/>
      <c r="AK436" s="216"/>
      <c r="AL436" s="215"/>
      <c r="AM436" s="214"/>
      <c r="AN436" s="215"/>
      <c r="AO436" s="216"/>
      <c r="AP436" s="215"/>
      <c r="AQ436" s="216"/>
      <c r="AR436" s="215"/>
      <c r="AS436" s="187">
        <f t="shared" si="71"/>
        <v>0</v>
      </c>
    </row>
    <row r="437" spans="1:45" x14ac:dyDescent="0.25">
      <c r="A437" s="230">
        <f t="shared" si="72"/>
        <v>45629</v>
      </c>
      <c r="B437" s="203"/>
      <c r="C437" s="203"/>
      <c r="D437" s="203"/>
      <c r="E437" s="203"/>
      <c r="F437" s="203"/>
      <c r="G437" s="205"/>
      <c r="H437" s="205"/>
      <c r="I437" s="205"/>
      <c r="J437" s="207"/>
      <c r="K437" s="207"/>
      <c r="L437" s="207"/>
      <c r="M437" s="208"/>
      <c r="N437" s="209">
        <f t="shared" si="68"/>
        <v>0</v>
      </c>
      <c r="O437" s="203"/>
      <c r="P437" s="203"/>
      <c r="Q437" s="209">
        <f t="shared" si="69"/>
        <v>0</v>
      </c>
      <c r="R437" s="276"/>
      <c r="S437" s="276"/>
      <c r="T437" s="213">
        <f t="shared" si="70"/>
        <v>45629</v>
      </c>
      <c r="U437" s="214"/>
      <c r="V437" s="215"/>
      <c r="W437" s="216"/>
      <c r="X437" s="217"/>
      <c r="Y437" s="214"/>
      <c r="Z437" s="215"/>
      <c r="AA437" s="216"/>
      <c r="AB437" s="215"/>
      <c r="AC437" s="214"/>
      <c r="AD437" s="215"/>
      <c r="AE437" s="216"/>
      <c r="AF437" s="215"/>
      <c r="AG437" s="215"/>
      <c r="AH437" s="215"/>
      <c r="AI437" s="214"/>
      <c r="AJ437" s="215"/>
      <c r="AK437" s="216"/>
      <c r="AL437" s="215"/>
      <c r="AM437" s="214"/>
      <c r="AN437" s="215"/>
      <c r="AO437" s="216"/>
      <c r="AP437" s="215"/>
      <c r="AQ437" s="216"/>
      <c r="AR437" s="215"/>
      <c r="AS437" s="187">
        <f t="shared" si="71"/>
        <v>0</v>
      </c>
    </row>
    <row r="438" spans="1:45" x14ac:dyDescent="0.25">
      <c r="A438" s="230">
        <f t="shared" si="72"/>
        <v>45630</v>
      </c>
      <c r="B438" s="203"/>
      <c r="C438" s="203"/>
      <c r="D438" s="203"/>
      <c r="E438" s="203"/>
      <c r="F438" s="203"/>
      <c r="G438" s="205"/>
      <c r="H438" s="205"/>
      <c r="I438" s="205"/>
      <c r="J438" s="207"/>
      <c r="K438" s="207"/>
      <c r="L438" s="207"/>
      <c r="M438" s="208"/>
      <c r="N438" s="209">
        <f t="shared" si="68"/>
        <v>0</v>
      </c>
      <c r="O438" s="203"/>
      <c r="P438" s="203"/>
      <c r="Q438" s="209">
        <f t="shared" si="69"/>
        <v>0</v>
      </c>
      <c r="R438" s="276"/>
      <c r="S438" s="276"/>
      <c r="T438" s="213">
        <f t="shared" si="70"/>
        <v>45630</v>
      </c>
      <c r="U438" s="214"/>
      <c r="V438" s="215"/>
      <c r="W438" s="216"/>
      <c r="X438" s="217"/>
      <c r="Y438" s="214"/>
      <c r="Z438" s="215"/>
      <c r="AA438" s="214"/>
      <c r="AB438" s="215"/>
      <c r="AC438" s="214"/>
      <c r="AD438" s="215"/>
      <c r="AE438" s="214"/>
      <c r="AF438" s="215"/>
      <c r="AG438" s="215"/>
      <c r="AH438" s="215"/>
      <c r="AI438" s="214"/>
      <c r="AJ438" s="215"/>
      <c r="AK438" s="214"/>
      <c r="AL438" s="215"/>
      <c r="AM438" s="214"/>
      <c r="AN438" s="215"/>
      <c r="AO438" s="214"/>
      <c r="AP438" s="218"/>
      <c r="AQ438" s="216"/>
      <c r="AR438" s="215"/>
      <c r="AS438" s="187">
        <f t="shared" si="71"/>
        <v>0</v>
      </c>
    </row>
    <row r="439" spans="1:45" x14ac:dyDescent="0.25">
      <c r="A439" s="230">
        <f t="shared" si="72"/>
        <v>45631</v>
      </c>
      <c r="B439" s="203"/>
      <c r="C439" s="203"/>
      <c r="D439" s="203"/>
      <c r="E439" s="203"/>
      <c r="F439" s="203"/>
      <c r="G439" s="205"/>
      <c r="H439" s="205"/>
      <c r="I439" s="205"/>
      <c r="J439" s="207"/>
      <c r="K439" s="207"/>
      <c r="L439" s="207"/>
      <c r="M439" s="208"/>
      <c r="N439" s="209">
        <f t="shared" si="68"/>
        <v>0</v>
      </c>
      <c r="O439" s="203"/>
      <c r="P439" s="203"/>
      <c r="Q439" s="209">
        <f t="shared" si="69"/>
        <v>0</v>
      </c>
      <c r="R439" s="276"/>
      <c r="S439" s="276"/>
      <c r="T439" s="213">
        <f t="shared" si="70"/>
        <v>45631</v>
      </c>
      <c r="U439" s="214"/>
      <c r="V439" s="215"/>
      <c r="W439" s="214"/>
      <c r="X439" s="217"/>
      <c r="Y439" s="214"/>
      <c r="Z439" s="215"/>
      <c r="AA439" s="214"/>
      <c r="AB439" s="215"/>
      <c r="AC439" s="214"/>
      <c r="AD439" s="215"/>
      <c r="AE439" s="214"/>
      <c r="AF439" s="215"/>
      <c r="AG439" s="215"/>
      <c r="AH439" s="215"/>
      <c r="AI439" s="214"/>
      <c r="AJ439" s="215"/>
      <c r="AK439" s="214"/>
      <c r="AL439" s="215"/>
      <c r="AM439" s="214"/>
      <c r="AN439" s="215"/>
      <c r="AO439" s="214"/>
      <c r="AP439" s="218"/>
      <c r="AQ439" s="216"/>
      <c r="AR439" s="215"/>
      <c r="AS439" s="187">
        <f t="shared" si="71"/>
        <v>0</v>
      </c>
    </row>
    <row r="440" spans="1:45" x14ac:dyDescent="0.25">
      <c r="A440" s="230">
        <f t="shared" si="72"/>
        <v>45632</v>
      </c>
      <c r="B440" s="203"/>
      <c r="C440" s="203"/>
      <c r="D440" s="203"/>
      <c r="E440" s="203"/>
      <c r="F440" s="203"/>
      <c r="G440" s="205"/>
      <c r="H440" s="205"/>
      <c r="I440" s="205"/>
      <c r="J440" s="207"/>
      <c r="K440" s="207"/>
      <c r="L440" s="207"/>
      <c r="M440" s="208"/>
      <c r="N440" s="209">
        <f t="shared" si="68"/>
        <v>0</v>
      </c>
      <c r="O440" s="203"/>
      <c r="P440" s="203"/>
      <c r="Q440" s="209">
        <f t="shared" si="69"/>
        <v>0</v>
      </c>
      <c r="R440" s="276"/>
      <c r="S440" s="276"/>
      <c r="T440" s="213">
        <f t="shared" si="70"/>
        <v>45632</v>
      </c>
      <c r="U440" s="214"/>
      <c r="V440" s="215"/>
      <c r="W440" s="214"/>
      <c r="X440" s="217"/>
      <c r="Y440" s="214"/>
      <c r="Z440" s="215"/>
      <c r="AA440" s="214"/>
      <c r="AB440" s="215"/>
      <c r="AC440" s="214"/>
      <c r="AD440" s="215"/>
      <c r="AE440" s="214"/>
      <c r="AF440" s="215"/>
      <c r="AG440" s="215"/>
      <c r="AH440" s="215"/>
      <c r="AI440" s="214"/>
      <c r="AJ440" s="215"/>
      <c r="AK440" s="214"/>
      <c r="AL440" s="215"/>
      <c r="AM440" s="214"/>
      <c r="AN440" s="215"/>
      <c r="AO440" s="214"/>
      <c r="AP440" s="215"/>
      <c r="AQ440" s="216"/>
      <c r="AR440" s="215"/>
      <c r="AS440" s="187">
        <f t="shared" si="71"/>
        <v>0</v>
      </c>
    </row>
    <row r="441" spans="1:45" x14ac:dyDescent="0.25">
      <c r="A441" s="230">
        <f t="shared" si="72"/>
        <v>45633</v>
      </c>
      <c r="B441" s="203"/>
      <c r="C441" s="203"/>
      <c r="D441" s="203"/>
      <c r="E441" s="203"/>
      <c r="F441" s="203"/>
      <c r="G441" s="205"/>
      <c r="H441" s="205"/>
      <c r="I441" s="205"/>
      <c r="J441" s="207"/>
      <c r="K441" s="207"/>
      <c r="L441" s="207"/>
      <c r="M441" s="208"/>
      <c r="N441" s="209">
        <f t="shared" si="68"/>
        <v>0</v>
      </c>
      <c r="O441" s="203"/>
      <c r="P441" s="203"/>
      <c r="Q441" s="209">
        <f t="shared" si="69"/>
        <v>0</v>
      </c>
      <c r="R441" s="276"/>
      <c r="S441" s="276"/>
      <c r="T441" s="213">
        <f t="shared" si="70"/>
        <v>45633</v>
      </c>
      <c r="U441" s="214"/>
      <c r="V441" s="215"/>
      <c r="W441" s="214"/>
      <c r="X441" s="217"/>
      <c r="Y441" s="214"/>
      <c r="Z441" s="215"/>
      <c r="AA441" s="214"/>
      <c r="AB441" s="215"/>
      <c r="AC441" s="214"/>
      <c r="AD441" s="215"/>
      <c r="AE441" s="214"/>
      <c r="AF441" s="215"/>
      <c r="AG441" s="215"/>
      <c r="AH441" s="215"/>
      <c r="AI441" s="214"/>
      <c r="AJ441" s="215"/>
      <c r="AK441" s="214"/>
      <c r="AL441" s="215"/>
      <c r="AM441" s="214"/>
      <c r="AN441" s="215"/>
      <c r="AO441" s="214"/>
      <c r="AP441" s="215"/>
      <c r="AQ441" s="216"/>
      <c r="AR441" s="215"/>
      <c r="AS441" s="187">
        <f t="shared" si="71"/>
        <v>0</v>
      </c>
    </row>
    <row r="442" spans="1:45" x14ac:dyDescent="0.25">
      <c r="A442" s="230">
        <f t="shared" si="72"/>
        <v>45634</v>
      </c>
      <c r="B442" s="203"/>
      <c r="C442" s="203"/>
      <c r="D442" s="203"/>
      <c r="E442" s="203"/>
      <c r="F442" s="203"/>
      <c r="G442" s="205"/>
      <c r="H442" s="205"/>
      <c r="I442" s="205"/>
      <c r="J442" s="207"/>
      <c r="K442" s="207"/>
      <c r="L442" s="207"/>
      <c r="M442" s="208"/>
      <c r="N442" s="209">
        <f t="shared" si="68"/>
        <v>0</v>
      </c>
      <c r="O442" s="203"/>
      <c r="P442" s="203"/>
      <c r="Q442" s="209">
        <f t="shared" si="69"/>
        <v>0</v>
      </c>
      <c r="R442" s="276"/>
      <c r="S442" s="276"/>
      <c r="T442" s="213">
        <f t="shared" si="70"/>
        <v>45634</v>
      </c>
      <c r="U442" s="214"/>
      <c r="V442" s="215"/>
      <c r="W442" s="214"/>
      <c r="X442" s="217"/>
      <c r="Y442" s="214"/>
      <c r="Z442" s="215"/>
      <c r="AA442" s="214"/>
      <c r="AB442" s="215"/>
      <c r="AC442" s="214"/>
      <c r="AD442" s="215"/>
      <c r="AE442" s="214"/>
      <c r="AF442" s="215"/>
      <c r="AG442" s="215"/>
      <c r="AH442" s="215"/>
      <c r="AI442" s="214"/>
      <c r="AJ442" s="215"/>
      <c r="AK442" s="214"/>
      <c r="AL442" s="215"/>
      <c r="AM442" s="214"/>
      <c r="AN442" s="215"/>
      <c r="AO442" s="214"/>
      <c r="AP442" s="215"/>
      <c r="AQ442" s="216"/>
      <c r="AR442" s="215"/>
      <c r="AS442" s="187">
        <f t="shared" si="71"/>
        <v>0</v>
      </c>
    </row>
    <row r="443" spans="1:45" x14ac:dyDescent="0.25">
      <c r="A443" s="230">
        <f t="shared" si="72"/>
        <v>45635</v>
      </c>
      <c r="B443" s="203"/>
      <c r="C443" s="203"/>
      <c r="D443" s="203"/>
      <c r="E443" s="203"/>
      <c r="F443" s="203"/>
      <c r="G443" s="205"/>
      <c r="H443" s="205"/>
      <c r="I443" s="205"/>
      <c r="J443" s="207"/>
      <c r="K443" s="207"/>
      <c r="L443" s="207"/>
      <c r="M443" s="208"/>
      <c r="N443" s="209">
        <f t="shared" si="68"/>
        <v>0</v>
      </c>
      <c r="O443" s="203"/>
      <c r="P443" s="203"/>
      <c r="Q443" s="209">
        <f t="shared" si="69"/>
        <v>0</v>
      </c>
      <c r="R443" s="276"/>
      <c r="S443" s="276"/>
      <c r="T443" s="213">
        <f t="shared" si="70"/>
        <v>45635</v>
      </c>
      <c r="U443" s="214"/>
      <c r="V443" s="215"/>
      <c r="W443" s="214"/>
      <c r="X443" s="217"/>
      <c r="Y443" s="214"/>
      <c r="Z443" s="215"/>
      <c r="AA443" s="214"/>
      <c r="AB443" s="215"/>
      <c r="AC443" s="214"/>
      <c r="AD443" s="215"/>
      <c r="AE443" s="214"/>
      <c r="AF443" s="215"/>
      <c r="AG443" s="215"/>
      <c r="AH443" s="215"/>
      <c r="AI443" s="214"/>
      <c r="AJ443" s="215"/>
      <c r="AK443" s="214"/>
      <c r="AL443" s="215"/>
      <c r="AM443" s="214"/>
      <c r="AN443" s="215"/>
      <c r="AO443" s="214"/>
      <c r="AP443" s="215"/>
      <c r="AQ443" s="216"/>
      <c r="AR443" s="215"/>
      <c r="AS443" s="187">
        <f t="shared" si="71"/>
        <v>0</v>
      </c>
    </row>
    <row r="444" spans="1:45" x14ac:dyDescent="0.25">
      <c r="A444" s="230">
        <f t="shared" si="72"/>
        <v>45636</v>
      </c>
      <c r="B444" s="203"/>
      <c r="C444" s="203"/>
      <c r="D444" s="203"/>
      <c r="E444" s="203"/>
      <c r="F444" s="203"/>
      <c r="G444" s="205"/>
      <c r="H444" s="205"/>
      <c r="I444" s="205"/>
      <c r="J444" s="207"/>
      <c r="K444" s="207"/>
      <c r="L444" s="207"/>
      <c r="M444" s="208"/>
      <c r="N444" s="209">
        <f t="shared" si="68"/>
        <v>0</v>
      </c>
      <c r="O444" s="203"/>
      <c r="P444" s="203"/>
      <c r="Q444" s="209">
        <f t="shared" si="69"/>
        <v>0</v>
      </c>
      <c r="R444" s="276"/>
      <c r="S444" s="276"/>
      <c r="T444" s="213">
        <f t="shared" si="70"/>
        <v>45636</v>
      </c>
      <c r="U444" s="214"/>
      <c r="V444" s="215"/>
      <c r="W444" s="214"/>
      <c r="X444" s="217"/>
      <c r="Y444" s="214"/>
      <c r="Z444" s="215"/>
      <c r="AA444" s="214"/>
      <c r="AB444" s="215"/>
      <c r="AC444" s="214"/>
      <c r="AD444" s="215"/>
      <c r="AE444" s="214"/>
      <c r="AF444" s="215"/>
      <c r="AG444" s="215"/>
      <c r="AH444" s="215"/>
      <c r="AI444" s="214"/>
      <c r="AJ444" s="215"/>
      <c r="AK444" s="214"/>
      <c r="AL444" s="215"/>
      <c r="AM444" s="214"/>
      <c r="AN444" s="215"/>
      <c r="AO444" s="214"/>
      <c r="AP444" s="215"/>
      <c r="AQ444" s="216"/>
      <c r="AR444" s="215"/>
      <c r="AS444" s="187">
        <f t="shared" si="71"/>
        <v>0</v>
      </c>
    </row>
    <row r="445" spans="1:45" x14ac:dyDescent="0.25">
      <c r="A445" s="230">
        <f t="shared" si="72"/>
        <v>45637</v>
      </c>
      <c r="B445" s="203"/>
      <c r="C445" s="203"/>
      <c r="D445" s="203"/>
      <c r="E445" s="203"/>
      <c r="F445" s="203"/>
      <c r="G445" s="205"/>
      <c r="H445" s="205"/>
      <c r="I445" s="205"/>
      <c r="J445" s="207"/>
      <c r="K445" s="207"/>
      <c r="L445" s="207"/>
      <c r="M445" s="208"/>
      <c r="N445" s="209">
        <f t="shared" si="68"/>
        <v>0</v>
      </c>
      <c r="O445" s="203"/>
      <c r="P445" s="203"/>
      <c r="Q445" s="209">
        <f t="shared" si="69"/>
        <v>0</v>
      </c>
      <c r="R445" s="276"/>
      <c r="S445" s="276"/>
      <c r="T445" s="213">
        <f t="shared" si="70"/>
        <v>45637</v>
      </c>
      <c r="U445" s="214"/>
      <c r="V445" s="215"/>
      <c r="W445" s="214"/>
      <c r="X445" s="217"/>
      <c r="Y445" s="214"/>
      <c r="Z445" s="215"/>
      <c r="AA445" s="214"/>
      <c r="AB445" s="215"/>
      <c r="AC445" s="214"/>
      <c r="AD445" s="215"/>
      <c r="AE445" s="214"/>
      <c r="AF445" s="215"/>
      <c r="AG445" s="215"/>
      <c r="AH445" s="215"/>
      <c r="AI445" s="214"/>
      <c r="AJ445" s="215"/>
      <c r="AK445" s="214"/>
      <c r="AL445" s="215"/>
      <c r="AM445" s="214"/>
      <c r="AN445" s="215"/>
      <c r="AO445" s="214"/>
      <c r="AP445" s="215"/>
      <c r="AQ445" s="216"/>
      <c r="AR445" s="215"/>
      <c r="AS445" s="187">
        <f t="shared" si="71"/>
        <v>0</v>
      </c>
    </row>
    <row r="446" spans="1:45" x14ac:dyDescent="0.25">
      <c r="A446" s="230">
        <f t="shared" si="72"/>
        <v>45638</v>
      </c>
      <c r="B446" s="203"/>
      <c r="C446" s="203"/>
      <c r="D446" s="203"/>
      <c r="E446" s="203"/>
      <c r="F446" s="203"/>
      <c r="G446" s="205"/>
      <c r="H446" s="205"/>
      <c r="I446" s="205"/>
      <c r="J446" s="207"/>
      <c r="K446" s="207"/>
      <c r="L446" s="207"/>
      <c r="M446" s="208"/>
      <c r="N446" s="209">
        <f t="shared" si="68"/>
        <v>0</v>
      </c>
      <c r="O446" s="203"/>
      <c r="P446" s="203"/>
      <c r="Q446" s="209">
        <f t="shared" si="69"/>
        <v>0</v>
      </c>
      <c r="R446" s="276"/>
      <c r="S446" s="276"/>
      <c r="T446" s="213">
        <f t="shared" si="70"/>
        <v>45638</v>
      </c>
      <c r="U446" s="214"/>
      <c r="V446" s="215"/>
      <c r="W446" s="214"/>
      <c r="X446" s="217"/>
      <c r="Y446" s="214"/>
      <c r="Z446" s="215"/>
      <c r="AA446" s="214"/>
      <c r="AB446" s="215"/>
      <c r="AC446" s="214"/>
      <c r="AD446" s="215"/>
      <c r="AE446" s="214"/>
      <c r="AF446" s="215"/>
      <c r="AG446" s="215"/>
      <c r="AH446" s="215"/>
      <c r="AI446" s="214"/>
      <c r="AJ446" s="215"/>
      <c r="AK446" s="214"/>
      <c r="AL446" s="215"/>
      <c r="AM446" s="214"/>
      <c r="AN446" s="215"/>
      <c r="AO446" s="214"/>
      <c r="AP446" s="215"/>
      <c r="AQ446" s="216"/>
      <c r="AR446" s="215"/>
      <c r="AS446" s="187">
        <f t="shared" si="71"/>
        <v>0</v>
      </c>
    </row>
    <row r="447" spans="1:45" x14ac:dyDescent="0.25">
      <c r="A447" s="230">
        <f t="shared" si="72"/>
        <v>45639</v>
      </c>
      <c r="B447" s="203"/>
      <c r="C447" s="203"/>
      <c r="D447" s="203"/>
      <c r="E447" s="203"/>
      <c r="F447" s="203"/>
      <c r="G447" s="205"/>
      <c r="H447" s="205"/>
      <c r="I447" s="205"/>
      <c r="J447" s="207"/>
      <c r="K447" s="207"/>
      <c r="L447" s="207"/>
      <c r="M447" s="208"/>
      <c r="N447" s="209">
        <f t="shared" si="68"/>
        <v>0</v>
      </c>
      <c r="O447" s="203"/>
      <c r="P447" s="203"/>
      <c r="Q447" s="209">
        <f t="shared" si="69"/>
        <v>0</v>
      </c>
      <c r="R447" s="276"/>
      <c r="S447" s="276"/>
      <c r="T447" s="213">
        <f t="shared" si="70"/>
        <v>45639</v>
      </c>
      <c r="U447" s="214"/>
      <c r="V447" s="215"/>
      <c r="W447" s="214"/>
      <c r="X447" s="217"/>
      <c r="Y447" s="214"/>
      <c r="Z447" s="215"/>
      <c r="AA447" s="214"/>
      <c r="AB447" s="215"/>
      <c r="AC447" s="214"/>
      <c r="AD447" s="215"/>
      <c r="AE447" s="214"/>
      <c r="AF447" s="215"/>
      <c r="AG447" s="215"/>
      <c r="AH447" s="215"/>
      <c r="AI447" s="214"/>
      <c r="AJ447" s="215"/>
      <c r="AK447" s="214"/>
      <c r="AL447" s="215"/>
      <c r="AM447" s="214"/>
      <c r="AN447" s="215"/>
      <c r="AO447" s="214"/>
      <c r="AP447" s="215"/>
      <c r="AQ447" s="216"/>
      <c r="AR447" s="215"/>
      <c r="AS447" s="187">
        <f t="shared" si="71"/>
        <v>0</v>
      </c>
    </row>
    <row r="448" spans="1:45" x14ac:dyDescent="0.25">
      <c r="A448" s="230">
        <f t="shared" si="72"/>
        <v>45640</v>
      </c>
      <c r="B448" s="203"/>
      <c r="C448" s="203"/>
      <c r="D448" s="203"/>
      <c r="E448" s="203"/>
      <c r="F448" s="203"/>
      <c r="G448" s="205"/>
      <c r="H448" s="205"/>
      <c r="I448" s="205"/>
      <c r="J448" s="207"/>
      <c r="K448" s="207"/>
      <c r="L448" s="207"/>
      <c r="M448" s="208"/>
      <c r="N448" s="209">
        <f t="shared" si="68"/>
        <v>0</v>
      </c>
      <c r="O448" s="203"/>
      <c r="P448" s="203"/>
      <c r="Q448" s="209">
        <f t="shared" si="69"/>
        <v>0</v>
      </c>
      <c r="R448" s="276"/>
      <c r="S448" s="276"/>
      <c r="T448" s="213">
        <f t="shared" si="70"/>
        <v>45640</v>
      </c>
      <c r="U448" s="214"/>
      <c r="V448" s="215"/>
      <c r="W448" s="214"/>
      <c r="X448" s="217"/>
      <c r="Y448" s="214"/>
      <c r="Z448" s="215"/>
      <c r="AA448" s="214"/>
      <c r="AB448" s="215"/>
      <c r="AC448" s="214"/>
      <c r="AD448" s="215"/>
      <c r="AE448" s="214"/>
      <c r="AF448" s="215"/>
      <c r="AG448" s="215"/>
      <c r="AH448" s="215"/>
      <c r="AI448" s="214"/>
      <c r="AJ448" s="215"/>
      <c r="AK448" s="214"/>
      <c r="AL448" s="215"/>
      <c r="AM448" s="214"/>
      <c r="AN448" s="215"/>
      <c r="AO448" s="214"/>
      <c r="AP448" s="215"/>
      <c r="AQ448" s="216"/>
      <c r="AR448" s="215"/>
      <c r="AS448" s="187">
        <f t="shared" si="71"/>
        <v>0</v>
      </c>
    </row>
    <row r="449" spans="1:45" x14ac:dyDescent="0.25">
      <c r="A449" s="230">
        <f t="shared" si="72"/>
        <v>45641</v>
      </c>
      <c r="B449" s="203"/>
      <c r="C449" s="203"/>
      <c r="D449" s="203"/>
      <c r="E449" s="203"/>
      <c r="F449" s="203"/>
      <c r="G449" s="205"/>
      <c r="H449" s="205"/>
      <c r="I449" s="205"/>
      <c r="J449" s="207"/>
      <c r="K449" s="207"/>
      <c r="L449" s="207"/>
      <c r="M449" s="208"/>
      <c r="N449" s="209">
        <f t="shared" si="68"/>
        <v>0</v>
      </c>
      <c r="O449" s="203"/>
      <c r="P449" s="203"/>
      <c r="Q449" s="209">
        <f t="shared" si="69"/>
        <v>0</v>
      </c>
      <c r="R449" s="276"/>
      <c r="S449" s="276"/>
      <c r="T449" s="213">
        <f t="shared" si="70"/>
        <v>45641</v>
      </c>
      <c r="U449" s="214"/>
      <c r="V449" s="215"/>
      <c r="W449" s="214"/>
      <c r="X449" s="217"/>
      <c r="Y449" s="214"/>
      <c r="Z449" s="215"/>
      <c r="AA449" s="214"/>
      <c r="AB449" s="215"/>
      <c r="AC449" s="214"/>
      <c r="AD449" s="215"/>
      <c r="AE449" s="214"/>
      <c r="AF449" s="215"/>
      <c r="AG449" s="215"/>
      <c r="AH449" s="215"/>
      <c r="AI449" s="214"/>
      <c r="AJ449" s="215"/>
      <c r="AK449" s="214"/>
      <c r="AL449" s="215"/>
      <c r="AM449" s="214"/>
      <c r="AN449" s="215"/>
      <c r="AO449" s="214"/>
      <c r="AP449" s="215"/>
      <c r="AQ449" s="216"/>
      <c r="AR449" s="215"/>
      <c r="AS449" s="187">
        <f t="shared" si="71"/>
        <v>0</v>
      </c>
    </row>
    <row r="450" spans="1:45" x14ac:dyDescent="0.25">
      <c r="A450" s="230">
        <f t="shared" si="72"/>
        <v>45642</v>
      </c>
      <c r="B450" s="203"/>
      <c r="C450" s="203"/>
      <c r="D450" s="203"/>
      <c r="E450" s="203"/>
      <c r="F450" s="203"/>
      <c r="G450" s="205"/>
      <c r="H450" s="205"/>
      <c r="I450" s="205"/>
      <c r="J450" s="207"/>
      <c r="K450" s="207"/>
      <c r="L450" s="207"/>
      <c r="M450" s="208"/>
      <c r="N450" s="209">
        <f t="shared" si="68"/>
        <v>0</v>
      </c>
      <c r="O450" s="203"/>
      <c r="P450" s="203"/>
      <c r="Q450" s="209">
        <f t="shared" si="69"/>
        <v>0</v>
      </c>
      <c r="R450" s="276"/>
      <c r="S450" s="276"/>
      <c r="T450" s="213">
        <f t="shared" si="70"/>
        <v>45642</v>
      </c>
      <c r="U450" s="214"/>
      <c r="V450" s="215"/>
      <c r="W450" s="214"/>
      <c r="X450" s="217"/>
      <c r="Y450" s="214"/>
      <c r="Z450" s="215"/>
      <c r="AA450" s="214"/>
      <c r="AB450" s="215"/>
      <c r="AC450" s="214"/>
      <c r="AD450" s="215"/>
      <c r="AE450" s="214"/>
      <c r="AF450" s="215"/>
      <c r="AG450" s="215"/>
      <c r="AH450" s="215"/>
      <c r="AI450" s="214"/>
      <c r="AJ450" s="215"/>
      <c r="AK450" s="214"/>
      <c r="AL450" s="215"/>
      <c r="AM450" s="214"/>
      <c r="AN450" s="215"/>
      <c r="AO450" s="214"/>
      <c r="AP450" s="215"/>
      <c r="AQ450" s="216"/>
      <c r="AR450" s="215"/>
      <c r="AS450" s="187">
        <f t="shared" si="71"/>
        <v>0</v>
      </c>
    </row>
    <row r="451" spans="1:45" x14ac:dyDescent="0.25">
      <c r="A451" s="230">
        <f t="shared" si="72"/>
        <v>45643</v>
      </c>
      <c r="B451" s="203"/>
      <c r="C451" s="203"/>
      <c r="D451" s="203"/>
      <c r="E451" s="203"/>
      <c r="F451" s="203"/>
      <c r="G451" s="205"/>
      <c r="H451" s="205"/>
      <c r="I451" s="205"/>
      <c r="J451" s="207"/>
      <c r="K451" s="207"/>
      <c r="L451" s="207"/>
      <c r="M451" s="208"/>
      <c r="N451" s="209">
        <f t="shared" si="68"/>
        <v>0</v>
      </c>
      <c r="O451" s="203"/>
      <c r="P451" s="203"/>
      <c r="Q451" s="209">
        <f t="shared" si="69"/>
        <v>0</v>
      </c>
      <c r="R451" s="276"/>
      <c r="S451" s="276"/>
      <c r="T451" s="213">
        <f t="shared" si="70"/>
        <v>45643</v>
      </c>
      <c r="U451" s="214"/>
      <c r="V451" s="215"/>
      <c r="W451" s="214"/>
      <c r="X451" s="217"/>
      <c r="Y451" s="214"/>
      <c r="Z451" s="215"/>
      <c r="AA451" s="214"/>
      <c r="AB451" s="215"/>
      <c r="AC451" s="214"/>
      <c r="AD451" s="215"/>
      <c r="AE451" s="214"/>
      <c r="AF451" s="215"/>
      <c r="AG451" s="215"/>
      <c r="AH451" s="215"/>
      <c r="AI451" s="214"/>
      <c r="AJ451" s="215"/>
      <c r="AK451" s="214"/>
      <c r="AL451" s="215"/>
      <c r="AM451" s="214"/>
      <c r="AN451" s="215"/>
      <c r="AO451" s="214"/>
      <c r="AP451" s="215"/>
      <c r="AQ451" s="216"/>
      <c r="AR451" s="215"/>
      <c r="AS451" s="187">
        <f t="shared" si="71"/>
        <v>0</v>
      </c>
    </row>
    <row r="452" spans="1:45" x14ac:dyDescent="0.25">
      <c r="A452" s="230">
        <f t="shared" si="72"/>
        <v>45644</v>
      </c>
      <c r="B452" s="203"/>
      <c r="C452" s="203"/>
      <c r="D452" s="203"/>
      <c r="E452" s="203"/>
      <c r="F452" s="203"/>
      <c r="G452" s="205"/>
      <c r="H452" s="205"/>
      <c r="I452" s="205"/>
      <c r="J452" s="207"/>
      <c r="K452" s="207"/>
      <c r="L452" s="207"/>
      <c r="M452" s="208"/>
      <c r="N452" s="209">
        <f t="shared" si="68"/>
        <v>0</v>
      </c>
      <c r="O452" s="203"/>
      <c r="P452" s="203"/>
      <c r="Q452" s="209">
        <f t="shared" si="69"/>
        <v>0</v>
      </c>
      <c r="R452" s="276"/>
      <c r="S452" s="276"/>
      <c r="T452" s="213">
        <f t="shared" si="70"/>
        <v>45644</v>
      </c>
      <c r="U452" s="214"/>
      <c r="V452" s="215"/>
      <c r="W452" s="214"/>
      <c r="X452" s="217"/>
      <c r="Y452" s="214"/>
      <c r="Z452" s="215"/>
      <c r="AA452" s="214"/>
      <c r="AB452" s="215"/>
      <c r="AC452" s="214"/>
      <c r="AD452" s="215"/>
      <c r="AE452" s="214"/>
      <c r="AF452" s="215"/>
      <c r="AG452" s="215"/>
      <c r="AH452" s="215"/>
      <c r="AI452" s="214"/>
      <c r="AJ452" s="215"/>
      <c r="AK452" s="214"/>
      <c r="AL452" s="215"/>
      <c r="AM452" s="214"/>
      <c r="AN452" s="215"/>
      <c r="AO452" s="214"/>
      <c r="AP452" s="215"/>
      <c r="AQ452" s="216"/>
      <c r="AR452" s="215"/>
      <c r="AS452" s="187">
        <f t="shared" si="71"/>
        <v>0</v>
      </c>
    </row>
    <row r="453" spans="1:45" x14ac:dyDescent="0.25">
      <c r="A453" s="230">
        <f t="shared" si="72"/>
        <v>45645</v>
      </c>
      <c r="B453" s="203"/>
      <c r="C453" s="203"/>
      <c r="D453" s="203"/>
      <c r="E453" s="203"/>
      <c r="F453" s="203"/>
      <c r="G453" s="205"/>
      <c r="H453" s="205"/>
      <c r="I453" s="205"/>
      <c r="J453" s="207"/>
      <c r="K453" s="207"/>
      <c r="L453" s="207"/>
      <c r="M453" s="208"/>
      <c r="N453" s="209">
        <f t="shared" si="68"/>
        <v>0</v>
      </c>
      <c r="O453" s="203"/>
      <c r="P453" s="203"/>
      <c r="Q453" s="209">
        <f t="shared" si="69"/>
        <v>0</v>
      </c>
      <c r="R453" s="276"/>
      <c r="S453" s="276"/>
      <c r="T453" s="213">
        <f t="shared" si="70"/>
        <v>45645</v>
      </c>
      <c r="U453" s="214"/>
      <c r="V453" s="215"/>
      <c r="W453" s="216"/>
      <c r="X453" s="217"/>
      <c r="Y453" s="214"/>
      <c r="Z453" s="215"/>
      <c r="AA453" s="216"/>
      <c r="AB453" s="215"/>
      <c r="AC453" s="214"/>
      <c r="AD453" s="215"/>
      <c r="AE453" s="216"/>
      <c r="AF453" s="215"/>
      <c r="AG453" s="215"/>
      <c r="AH453" s="215"/>
      <c r="AI453" s="214"/>
      <c r="AJ453" s="215"/>
      <c r="AK453" s="216"/>
      <c r="AL453" s="215"/>
      <c r="AM453" s="214"/>
      <c r="AN453" s="215"/>
      <c r="AO453" s="216"/>
      <c r="AP453" s="215"/>
      <c r="AQ453" s="216"/>
      <c r="AR453" s="215"/>
      <c r="AS453" s="187">
        <f t="shared" si="71"/>
        <v>0</v>
      </c>
    </row>
    <row r="454" spans="1:45" x14ac:dyDescent="0.25">
      <c r="A454" s="230">
        <f t="shared" si="72"/>
        <v>45646</v>
      </c>
      <c r="B454" s="203"/>
      <c r="C454" s="203"/>
      <c r="D454" s="203"/>
      <c r="E454" s="203"/>
      <c r="F454" s="203"/>
      <c r="G454" s="205"/>
      <c r="H454" s="205"/>
      <c r="I454" s="205"/>
      <c r="J454" s="207"/>
      <c r="K454" s="207"/>
      <c r="L454" s="207"/>
      <c r="M454" s="208"/>
      <c r="N454" s="209">
        <f t="shared" si="68"/>
        <v>0</v>
      </c>
      <c r="O454" s="203"/>
      <c r="P454" s="203"/>
      <c r="Q454" s="209">
        <f t="shared" si="69"/>
        <v>0</v>
      </c>
      <c r="R454" s="276"/>
      <c r="S454" s="276"/>
      <c r="T454" s="213">
        <f t="shared" si="70"/>
        <v>45646</v>
      </c>
      <c r="U454" s="214"/>
      <c r="V454" s="215"/>
      <c r="W454" s="214"/>
      <c r="X454" s="217"/>
      <c r="Y454" s="214"/>
      <c r="Z454" s="215"/>
      <c r="AA454" s="214"/>
      <c r="AB454" s="215"/>
      <c r="AC454" s="214"/>
      <c r="AD454" s="215"/>
      <c r="AE454" s="214"/>
      <c r="AF454" s="215"/>
      <c r="AG454" s="215"/>
      <c r="AH454" s="215"/>
      <c r="AI454" s="214"/>
      <c r="AJ454" s="215"/>
      <c r="AK454" s="214"/>
      <c r="AL454" s="215"/>
      <c r="AM454" s="214"/>
      <c r="AN454" s="215"/>
      <c r="AO454" s="214"/>
      <c r="AP454" s="215"/>
      <c r="AQ454" s="216"/>
      <c r="AR454" s="215"/>
      <c r="AS454" s="187">
        <f t="shared" si="71"/>
        <v>0</v>
      </c>
    </row>
    <row r="455" spans="1:45" x14ac:dyDescent="0.25">
      <c r="A455" s="230">
        <f t="shared" si="72"/>
        <v>45647</v>
      </c>
      <c r="B455" s="203"/>
      <c r="C455" s="203"/>
      <c r="D455" s="203"/>
      <c r="E455" s="203"/>
      <c r="F455" s="203"/>
      <c r="G455" s="205"/>
      <c r="H455" s="205"/>
      <c r="I455" s="205"/>
      <c r="J455" s="207"/>
      <c r="K455" s="207"/>
      <c r="L455" s="207"/>
      <c r="M455" s="208"/>
      <c r="N455" s="209">
        <f t="shared" si="68"/>
        <v>0</v>
      </c>
      <c r="O455" s="203"/>
      <c r="P455" s="203"/>
      <c r="Q455" s="209">
        <f t="shared" si="69"/>
        <v>0</v>
      </c>
      <c r="R455" s="276"/>
      <c r="S455" s="276"/>
      <c r="T455" s="213">
        <f t="shared" si="70"/>
        <v>45647</v>
      </c>
      <c r="U455" s="214"/>
      <c r="V455" s="215"/>
      <c r="W455" s="214"/>
      <c r="X455" s="217"/>
      <c r="Y455" s="214"/>
      <c r="Z455" s="215"/>
      <c r="AA455" s="214"/>
      <c r="AB455" s="215"/>
      <c r="AC455" s="214"/>
      <c r="AD455" s="215"/>
      <c r="AE455" s="214"/>
      <c r="AF455" s="215"/>
      <c r="AG455" s="215"/>
      <c r="AH455" s="215"/>
      <c r="AI455" s="214"/>
      <c r="AJ455" s="215"/>
      <c r="AK455" s="214"/>
      <c r="AL455" s="215"/>
      <c r="AM455" s="214"/>
      <c r="AN455" s="215"/>
      <c r="AO455" s="214"/>
      <c r="AP455" s="215"/>
      <c r="AQ455" s="216"/>
      <c r="AR455" s="215"/>
      <c r="AS455" s="187">
        <f t="shared" si="71"/>
        <v>0</v>
      </c>
    </row>
    <row r="456" spans="1:45" x14ac:dyDescent="0.25">
      <c r="A456" s="230">
        <f t="shared" si="72"/>
        <v>45648</v>
      </c>
      <c r="B456" s="203"/>
      <c r="C456" s="203"/>
      <c r="D456" s="203"/>
      <c r="E456" s="203"/>
      <c r="F456" s="203"/>
      <c r="G456" s="205"/>
      <c r="H456" s="205"/>
      <c r="I456" s="205"/>
      <c r="J456" s="207"/>
      <c r="K456" s="207"/>
      <c r="L456" s="207"/>
      <c r="M456" s="208"/>
      <c r="N456" s="209">
        <f t="shared" si="68"/>
        <v>0</v>
      </c>
      <c r="O456" s="203"/>
      <c r="P456" s="203"/>
      <c r="Q456" s="209">
        <f t="shared" si="69"/>
        <v>0</v>
      </c>
      <c r="R456" s="276"/>
      <c r="S456" s="276"/>
      <c r="T456" s="213">
        <f t="shared" si="70"/>
        <v>45648</v>
      </c>
      <c r="U456" s="214"/>
      <c r="V456" s="215"/>
      <c r="W456" s="214"/>
      <c r="X456" s="217"/>
      <c r="Y456" s="214"/>
      <c r="Z456" s="215"/>
      <c r="AA456" s="214"/>
      <c r="AB456" s="215"/>
      <c r="AC456" s="214"/>
      <c r="AD456" s="215"/>
      <c r="AE456" s="214"/>
      <c r="AF456" s="215"/>
      <c r="AG456" s="215"/>
      <c r="AH456" s="215"/>
      <c r="AI456" s="214"/>
      <c r="AJ456" s="215"/>
      <c r="AK456" s="214"/>
      <c r="AL456" s="215"/>
      <c r="AM456" s="214"/>
      <c r="AN456" s="215"/>
      <c r="AO456" s="214"/>
      <c r="AP456" s="215"/>
      <c r="AQ456" s="216"/>
      <c r="AR456" s="215"/>
      <c r="AS456" s="187">
        <f t="shared" si="71"/>
        <v>0</v>
      </c>
    </row>
    <row r="457" spans="1:45" x14ac:dyDescent="0.25">
      <c r="A457" s="230">
        <f t="shared" si="72"/>
        <v>45649</v>
      </c>
      <c r="B457" s="203"/>
      <c r="C457" s="203"/>
      <c r="D457" s="203"/>
      <c r="E457" s="203"/>
      <c r="F457" s="203"/>
      <c r="G457" s="205"/>
      <c r="H457" s="205"/>
      <c r="I457" s="205"/>
      <c r="J457" s="207"/>
      <c r="K457" s="207"/>
      <c r="L457" s="207"/>
      <c r="M457" s="208"/>
      <c r="N457" s="209">
        <f t="shared" si="68"/>
        <v>0</v>
      </c>
      <c r="O457" s="203"/>
      <c r="P457" s="203"/>
      <c r="Q457" s="209">
        <f t="shared" si="69"/>
        <v>0</v>
      </c>
      <c r="R457" s="276"/>
      <c r="S457" s="276"/>
      <c r="T457" s="213">
        <f t="shared" si="70"/>
        <v>45649</v>
      </c>
      <c r="U457" s="214"/>
      <c r="V457" s="215"/>
      <c r="W457" s="214"/>
      <c r="X457" s="217"/>
      <c r="Y457" s="214"/>
      <c r="Z457" s="215"/>
      <c r="AA457" s="214"/>
      <c r="AB457" s="215"/>
      <c r="AC457" s="214"/>
      <c r="AD457" s="215"/>
      <c r="AE457" s="214"/>
      <c r="AF457" s="215"/>
      <c r="AG457" s="215"/>
      <c r="AH457" s="215"/>
      <c r="AI457" s="214"/>
      <c r="AJ457" s="215"/>
      <c r="AK457" s="214"/>
      <c r="AL457" s="215"/>
      <c r="AM457" s="214"/>
      <c r="AN457" s="215"/>
      <c r="AO457" s="214"/>
      <c r="AP457" s="215"/>
      <c r="AQ457" s="216"/>
      <c r="AR457" s="215"/>
      <c r="AS457" s="187">
        <f t="shared" si="71"/>
        <v>0</v>
      </c>
    </row>
    <row r="458" spans="1:45" x14ac:dyDescent="0.25">
      <c r="A458" s="277">
        <f t="shared" si="72"/>
        <v>45650</v>
      </c>
      <c r="B458" s="194"/>
      <c r="C458" s="194"/>
      <c r="D458" s="194"/>
      <c r="E458" s="194"/>
      <c r="F458" s="194"/>
      <c r="G458" s="190"/>
      <c r="H458" s="190"/>
      <c r="I458" s="190"/>
      <c r="J458" s="191"/>
      <c r="K458" s="191"/>
      <c r="L458" s="191"/>
      <c r="M458" s="192"/>
      <c r="N458" s="193"/>
      <c r="O458" s="194"/>
      <c r="P458" s="194"/>
      <c r="Q458" s="193"/>
      <c r="R458" s="194"/>
      <c r="S458" s="194"/>
      <c r="T458" s="195">
        <f t="shared" si="70"/>
        <v>45650</v>
      </c>
      <c r="U458" s="278"/>
      <c r="V458" s="279"/>
      <c r="W458" s="278"/>
      <c r="X458" s="280"/>
      <c r="Y458" s="278"/>
      <c r="Z458" s="279"/>
      <c r="AA458" s="278"/>
      <c r="AB458" s="279"/>
      <c r="AC458" s="278"/>
      <c r="AD458" s="279"/>
      <c r="AE458" s="278"/>
      <c r="AF458" s="279"/>
      <c r="AG458" s="279"/>
      <c r="AH458" s="279"/>
      <c r="AI458" s="278"/>
      <c r="AJ458" s="279"/>
      <c r="AK458" s="278"/>
      <c r="AL458" s="279"/>
      <c r="AM458" s="278"/>
      <c r="AN458" s="279"/>
      <c r="AO458" s="278"/>
      <c r="AP458" s="279"/>
      <c r="AQ458" s="281"/>
      <c r="AR458" s="279"/>
      <c r="AS458" s="194">
        <f>V458+X458+Z458+AB458+AD458+AF458+AJ458+AL458+AN458+AP458+AR458</f>
        <v>0</v>
      </c>
    </row>
    <row r="459" spans="1:45" x14ac:dyDescent="0.25">
      <c r="A459" s="230">
        <f t="shared" si="72"/>
        <v>45651</v>
      </c>
      <c r="B459" s="203"/>
      <c r="C459" s="203"/>
      <c r="D459" s="203"/>
      <c r="E459" s="203"/>
      <c r="F459" s="203"/>
      <c r="G459" s="205"/>
      <c r="H459" s="205"/>
      <c r="I459" s="205"/>
      <c r="J459" s="207"/>
      <c r="K459" s="207"/>
      <c r="L459" s="207"/>
      <c r="M459" s="208"/>
      <c r="N459" s="209">
        <f t="shared" ref="N459:N464" si="73">B459+C459+D459+F459+G459+H459+I459+K459-L459+M459+E459</f>
        <v>0</v>
      </c>
      <c r="O459" s="203"/>
      <c r="P459" s="203"/>
      <c r="Q459" s="209">
        <f t="shared" ref="Q459:Q464" si="74">N459+O459-P459</f>
        <v>0</v>
      </c>
      <c r="R459" s="276"/>
      <c r="S459" s="276"/>
      <c r="T459" s="213">
        <f t="shared" si="70"/>
        <v>45651</v>
      </c>
      <c r="U459" s="214"/>
      <c r="V459" s="215"/>
      <c r="W459" s="214"/>
      <c r="X459" s="217"/>
      <c r="Y459" s="214"/>
      <c r="Z459" s="215"/>
      <c r="AA459" s="214"/>
      <c r="AB459" s="215"/>
      <c r="AC459" s="214"/>
      <c r="AD459" s="215"/>
      <c r="AE459" s="214"/>
      <c r="AF459" s="215"/>
      <c r="AG459" s="215"/>
      <c r="AH459" s="215"/>
      <c r="AI459" s="214"/>
      <c r="AJ459" s="215"/>
      <c r="AK459" s="214"/>
      <c r="AL459" s="215"/>
      <c r="AM459" s="214"/>
      <c r="AN459" s="215"/>
      <c r="AO459" s="214"/>
      <c r="AP459" s="215"/>
      <c r="AQ459" s="216"/>
      <c r="AR459" s="215"/>
      <c r="AS459" s="187">
        <f t="shared" ref="AS459:AS464" si="75">V459+X459+Z459+AB459+AD459+AF459+AJ459+AL459+AN459+AP459+AR459+AH459</f>
        <v>0</v>
      </c>
    </row>
    <row r="460" spans="1:45" x14ac:dyDescent="0.25">
      <c r="A460" s="230">
        <f t="shared" si="72"/>
        <v>45652</v>
      </c>
      <c r="B460" s="203"/>
      <c r="C460" s="203"/>
      <c r="D460" s="203"/>
      <c r="E460" s="203"/>
      <c r="F460" s="203"/>
      <c r="G460" s="205"/>
      <c r="H460" s="205"/>
      <c r="I460" s="205"/>
      <c r="J460" s="207"/>
      <c r="K460" s="207"/>
      <c r="L460" s="207"/>
      <c r="M460" s="208"/>
      <c r="N460" s="209">
        <f t="shared" si="73"/>
        <v>0</v>
      </c>
      <c r="O460" s="203"/>
      <c r="P460" s="203"/>
      <c r="Q460" s="209">
        <f t="shared" si="74"/>
        <v>0</v>
      </c>
      <c r="R460" s="276"/>
      <c r="S460" s="276"/>
      <c r="T460" s="213">
        <f t="shared" si="70"/>
        <v>45652</v>
      </c>
      <c r="U460" s="214"/>
      <c r="V460" s="215"/>
      <c r="W460" s="214"/>
      <c r="X460" s="217"/>
      <c r="Y460" s="214"/>
      <c r="Z460" s="215"/>
      <c r="AA460" s="214"/>
      <c r="AB460" s="215"/>
      <c r="AC460" s="214"/>
      <c r="AD460" s="215"/>
      <c r="AE460" s="216"/>
      <c r="AF460" s="215"/>
      <c r="AG460" s="215"/>
      <c r="AH460" s="215"/>
      <c r="AI460" s="214"/>
      <c r="AJ460" s="215"/>
      <c r="AK460" s="214"/>
      <c r="AL460" s="215"/>
      <c r="AM460" s="214"/>
      <c r="AN460" s="215"/>
      <c r="AO460" s="214"/>
      <c r="AP460" s="215"/>
      <c r="AQ460" s="216"/>
      <c r="AR460" s="215"/>
      <c r="AS460" s="187">
        <f t="shared" si="75"/>
        <v>0</v>
      </c>
    </row>
    <row r="461" spans="1:45" x14ac:dyDescent="0.25">
      <c r="A461" s="230">
        <f t="shared" si="72"/>
        <v>45653</v>
      </c>
      <c r="B461" s="203"/>
      <c r="C461" s="203"/>
      <c r="D461" s="203"/>
      <c r="E461" s="203"/>
      <c r="F461" s="203"/>
      <c r="G461" s="205"/>
      <c r="H461" s="205"/>
      <c r="I461" s="205"/>
      <c r="J461" s="207"/>
      <c r="K461" s="207"/>
      <c r="L461" s="207"/>
      <c r="M461" s="208"/>
      <c r="N461" s="209">
        <f t="shared" si="73"/>
        <v>0</v>
      </c>
      <c r="O461" s="203"/>
      <c r="P461" s="203"/>
      <c r="Q461" s="209">
        <f t="shared" si="74"/>
        <v>0</v>
      </c>
      <c r="R461" s="276"/>
      <c r="S461" s="276"/>
      <c r="T461" s="213">
        <f t="shared" si="70"/>
        <v>45653</v>
      </c>
      <c r="U461" s="214"/>
      <c r="V461" s="215"/>
      <c r="W461" s="214"/>
      <c r="X461" s="217"/>
      <c r="Y461" s="214"/>
      <c r="Z461" s="215"/>
      <c r="AA461" s="214"/>
      <c r="AB461" s="215"/>
      <c r="AC461" s="214"/>
      <c r="AD461" s="215"/>
      <c r="AE461" s="216"/>
      <c r="AF461" s="215"/>
      <c r="AG461" s="215"/>
      <c r="AH461" s="215"/>
      <c r="AI461" s="214"/>
      <c r="AJ461" s="215"/>
      <c r="AK461" s="214"/>
      <c r="AL461" s="215"/>
      <c r="AM461" s="214"/>
      <c r="AN461" s="215"/>
      <c r="AO461" s="214"/>
      <c r="AP461" s="215"/>
      <c r="AQ461" s="216"/>
      <c r="AR461" s="215"/>
      <c r="AS461" s="187">
        <f t="shared" si="75"/>
        <v>0</v>
      </c>
    </row>
    <row r="462" spans="1:45" x14ac:dyDescent="0.25">
      <c r="A462" s="230">
        <f t="shared" si="72"/>
        <v>45654</v>
      </c>
      <c r="B462" s="203"/>
      <c r="C462" s="203"/>
      <c r="D462" s="203"/>
      <c r="E462" s="203"/>
      <c r="F462" s="203"/>
      <c r="G462" s="205"/>
      <c r="H462" s="205"/>
      <c r="I462" s="205"/>
      <c r="J462" s="207"/>
      <c r="K462" s="207"/>
      <c r="L462" s="207"/>
      <c r="M462" s="208"/>
      <c r="N462" s="209">
        <f t="shared" si="73"/>
        <v>0</v>
      </c>
      <c r="O462" s="203"/>
      <c r="P462" s="203"/>
      <c r="Q462" s="209">
        <f t="shared" si="74"/>
        <v>0</v>
      </c>
      <c r="R462" s="276"/>
      <c r="S462" s="276"/>
      <c r="T462" s="213">
        <f t="shared" si="70"/>
        <v>45654</v>
      </c>
      <c r="U462" s="214"/>
      <c r="V462" s="215"/>
      <c r="W462" s="214"/>
      <c r="X462" s="217"/>
      <c r="Y462" s="214"/>
      <c r="Z462" s="215"/>
      <c r="AA462" s="214"/>
      <c r="AB462" s="215"/>
      <c r="AC462" s="214"/>
      <c r="AD462" s="215"/>
      <c r="AE462" s="216"/>
      <c r="AF462" s="215"/>
      <c r="AG462" s="215"/>
      <c r="AH462" s="215"/>
      <c r="AI462" s="214"/>
      <c r="AJ462" s="215"/>
      <c r="AK462" s="214"/>
      <c r="AL462" s="215"/>
      <c r="AM462" s="214"/>
      <c r="AN462" s="215"/>
      <c r="AO462" s="214"/>
      <c r="AP462" s="215"/>
      <c r="AQ462" s="216"/>
      <c r="AR462" s="215"/>
      <c r="AS462" s="187">
        <f t="shared" si="75"/>
        <v>0</v>
      </c>
    </row>
    <row r="463" spans="1:45" x14ac:dyDescent="0.25">
      <c r="A463" s="230">
        <f t="shared" si="72"/>
        <v>45655</v>
      </c>
      <c r="B463" s="203"/>
      <c r="C463" s="203"/>
      <c r="D463" s="203"/>
      <c r="E463" s="203"/>
      <c r="F463" s="203"/>
      <c r="G463" s="205"/>
      <c r="H463" s="205"/>
      <c r="I463" s="205"/>
      <c r="J463" s="207"/>
      <c r="K463" s="207"/>
      <c r="L463" s="207"/>
      <c r="M463" s="208"/>
      <c r="N463" s="209">
        <f t="shared" si="73"/>
        <v>0</v>
      </c>
      <c r="O463" s="203"/>
      <c r="P463" s="203"/>
      <c r="Q463" s="209">
        <f t="shared" si="74"/>
        <v>0</v>
      </c>
      <c r="R463" s="276"/>
      <c r="S463" s="276"/>
      <c r="T463" s="213">
        <f t="shared" si="70"/>
        <v>45655</v>
      </c>
      <c r="U463" s="214"/>
      <c r="V463" s="215"/>
      <c r="W463" s="216"/>
      <c r="X463" s="217"/>
      <c r="Y463" s="214"/>
      <c r="Z463" s="215"/>
      <c r="AA463" s="216"/>
      <c r="AB463" s="215"/>
      <c r="AC463" s="214"/>
      <c r="AD463" s="215"/>
      <c r="AE463" s="216"/>
      <c r="AF463" s="215"/>
      <c r="AG463" s="215"/>
      <c r="AH463" s="215"/>
      <c r="AI463" s="214"/>
      <c r="AJ463" s="215"/>
      <c r="AK463" s="216"/>
      <c r="AL463" s="215"/>
      <c r="AM463" s="216"/>
      <c r="AN463" s="215"/>
      <c r="AO463" s="216"/>
      <c r="AP463" s="215"/>
      <c r="AQ463" s="216"/>
      <c r="AR463" s="215"/>
      <c r="AS463" s="187">
        <f t="shared" si="75"/>
        <v>0</v>
      </c>
    </row>
    <row r="464" spans="1:45" x14ac:dyDescent="0.25">
      <c r="A464" s="230">
        <f t="shared" si="72"/>
        <v>45656</v>
      </c>
      <c r="B464" s="203"/>
      <c r="C464" s="203"/>
      <c r="D464" s="203"/>
      <c r="E464" s="203"/>
      <c r="F464" s="203"/>
      <c r="G464" s="205"/>
      <c r="H464" s="205"/>
      <c r="I464" s="205"/>
      <c r="J464" s="207"/>
      <c r="K464" s="207"/>
      <c r="L464" s="207"/>
      <c r="M464" s="208"/>
      <c r="N464" s="209">
        <f t="shared" si="73"/>
        <v>0</v>
      </c>
      <c r="O464" s="203"/>
      <c r="P464" s="203"/>
      <c r="Q464" s="209">
        <f t="shared" si="74"/>
        <v>0</v>
      </c>
      <c r="R464" s="276"/>
      <c r="S464" s="276"/>
      <c r="T464" s="213">
        <f t="shared" si="70"/>
        <v>45656</v>
      </c>
      <c r="U464" s="214"/>
      <c r="V464" s="215"/>
      <c r="W464" s="214"/>
      <c r="X464" s="217"/>
      <c r="Y464" s="214"/>
      <c r="Z464" s="215"/>
      <c r="AA464" s="214"/>
      <c r="AB464" s="215"/>
      <c r="AC464" s="214"/>
      <c r="AD464" s="215"/>
      <c r="AE464" s="214"/>
      <c r="AF464" s="215"/>
      <c r="AG464" s="215"/>
      <c r="AH464" s="215"/>
      <c r="AI464" s="214"/>
      <c r="AJ464" s="215"/>
      <c r="AK464" s="214"/>
      <c r="AL464" s="215"/>
      <c r="AM464" s="214"/>
      <c r="AN464" s="215"/>
      <c r="AO464" s="214"/>
      <c r="AP464" s="215"/>
      <c r="AQ464" s="216"/>
      <c r="AR464" s="215"/>
      <c r="AS464" s="187">
        <f t="shared" si="75"/>
        <v>0</v>
      </c>
    </row>
    <row r="465" spans="2:45" x14ac:dyDescent="0.25">
      <c r="B465" s="128">
        <f t="shared" ref="B465:S465" si="76">SUM(B434:B464)</f>
        <v>0</v>
      </c>
      <c r="C465" s="128">
        <f t="shared" si="76"/>
        <v>0</v>
      </c>
      <c r="D465" s="128">
        <f t="shared" si="76"/>
        <v>0</v>
      </c>
      <c r="E465" s="128">
        <f t="shared" si="76"/>
        <v>0</v>
      </c>
      <c r="F465" s="128">
        <f t="shared" si="76"/>
        <v>0</v>
      </c>
      <c r="G465" s="128">
        <f t="shared" si="76"/>
        <v>0</v>
      </c>
      <c r="H465" s="128">
        <f t="shared" si="76"/>
        <v>0</v>
      </c>
      <c r="I465" s="128">
        <f t="shared" si="76"/>
        <v>0</v>
      </c>
      <c r="J465" s="71">
        <f t="shared" si="76"/>
        <v>0</v>
      </c>
      <c r="K465" s="128">
        <f t="shared" si="76"/>
        <v>0</v>
      </c>
      <c r="L465" s="128">
        <f t="shared" si="76"/>
        <v>0</v>
      </c>
      <c r="M465" s="128">
        <f t="shared" si="76"/>
        <v>0</v>
      </c>
      <c r="N465" s="128">
        <f t="shared" si="76"/>
        <v>0</v>
      </c>
      <c r="O465" s="128">
        <f t="shared" si="76"/>
        <v>0</v>
      </c>
      <c r="P465" s="128">
        <f t="shared" si="76"/>
        <v>0</v>
      </c>
      <c r="Q465" s="128">
        <f t="shared" si="76"/>
        <v>0</v>
      </c>
      <c r="R465" s="128">
        <f t="shared" si="76"/>
        <v>0</v>
      </c>
      <c r="S465" s="128">
        <f t="shared" si="76"/>
        <v>0</v>
      </c>
      <c r="U465" s="141"/>
      <c r="V465" s="141">
        <f>SUM(V434:V464)</f>
        <v>0</v>
      </c>
      <c r="W465" s="141"/>
      <c r="X465" s="236">
        <f>SUM(X434:X464)</f>
        <v>0</v>
      </c>
      <c r="Y465" s="141"/>
      <c r="Z465" s="141">
        <f>SUM(Z434:Z464)</f>
        <v>0</v>
      </c>
      <c r="AA465" s="141"/>
      <c r="AB465" s="141">
        <f>SUM(AB434:AB464)</f>
        <v>0</v>
      </c>
      <c r="AC465" s="141"/>
      <c r="AD465" s="141">
        <f>SUM(AD434:AD464)</f>
        <v>0</v>
      </c>
      <c r="AE465" s="141"/>
      <c r="AF465" s="141">
        <f>SUM(AF434:AF464)</f>
        <v>0</v>
      </c>
      <c r="AG465" s="141"/>
      <c r="AH465" s="141"/>
      <c r="AI465" s="141"/>
      <c r="AJ465" s="141">
        <f>SUM(AJ434:AJ464)</f>
        <v>0</v>
      </c>
      <c r="AL465" s="141">
        <f>SUM(AL434:AL464)</f>
        <v>0</v>
      </c>
      <c r="AM465" s="141"/>
      <c r="AN465" s="141">
        <f>SUM(AN434:AN464)</f>
        <v>0</v>
      </c>
      <c r="AO465" s="141"/>
      <c r="AP465" s="141">
        <f>SUM(AP434:AP464)</f>
        <v>0</v>
      </c>
      <c r="AQ465" s="141"/>
      <c r="AR465" s="141">
        <f>SUM(AR434:AR464)</f>
        <v>0</v>
      </c>
      <c r="AS465" s="141">
        <f>SUM(AS434:AS464)</f>
        <v>0</v>
      </c>
    </row>
    <row r="466" spans="2:45" x14ac:dyDescent="0.25">
      <c r="N466" s="130"/>
      <c r="Q466" s="130"/>
    </row>
    <row r="467" spans="2:45" x14ac:dyDescent="0.25">
      <c r="C467" s="131"/>
      <c r="F467" s="131"/>
      <c r="I467" s="132"/>
      <c r="U467" s="77"/>
      <c r="AC467" s="168"/>
      <c r="AD467" s="169"/>
    </row>
    <row r="468" spans="2:45" x14ac:dyDescent="0.25">
      <c r="I468" s="132"/>
      <c r="AC468" s="168"/>
      <c r="AD468" s="169"/>
    </row>
    <row r="469" spans="2:45" x14ac:dyDescent="0.25">
      <c r="AC469" s="168"/>
      <c r="AD469" s="170"/>
    </row>
    <row r="471" spans="2:45" x14ac:dyDescent="0.25">
      <c r="AD471" s="169"/>
    </row>
    <row r="473" spans="2:45" x14ac:dyDescent="0.25">
      <c r="AD473" s="171"/>
    </row>
    <row r="474" spans="2:45" x14ac:dyDescent="0.25">
      <c r="AD474" s="171"/>
    </row>
    <row r="475" spans="2:45" x14ac:dyDescent="0.25">
      <c r="AD475" s="169"/>
    </row>
    <row r="477" spans="2:45" x14ac:dyDescent="0.25">
      <c r="AD477" s="171"/>
    </row>
    <row r="481" spans="30:30" x14ac:dyDescent="0.25">
      <c r="AD481" s="171"/>
    </row>
    <row r="483" spans="30:30" x14ac:dyDescent="0.25">
      <c r="AD483" s="282"/>
    </row>
    <row r="485" spans="30:30" x14ac:dyDescent="0.25">
      <c r="AD485" s="171"/>
    </row>
    <row r="487" spans="30:30" x14ac:dyDescent="0.25">
      <c r="AD487" s="283"/>
    </row>
    <row r="489" spans="30:30" x14ac:dyDescent="0.25">
      <c r="AD489" s="284"/>
    </row>
  </sheetData>
  <mergeCells count="240">
    <mergeCell ref="AI432:AJ432"/>
    <mergeCell ref="O2:S2"/>
    <mergeCell ref="AM3:AN3"/>
    <mergeCell ref="AA393:AB393"/>
    <mergeCell ref="AQ354:AR354"/>
    <mergeCell ref="I432:L432"/>
    <mergeCell ref="AM393:AN393"/>
    <mergeCell ref="AA159:AB159"/>
    <mergeCell ref="AC159:AD159"/>
    <mergeCell ref="O41:S41"/>
    <mergeCell ref="I120:L120"/>
    <mergeCell ref="U80:AA80"/>
    <mergeCell ref="R315:S315"/>
    <mergeCell ref="U3:V3"/>
    <mergeCell ref="A392:L392"/>
    <mergeCell ref="Y354:Z354"/>
    <mergeCell ref="AC432:AD432"/>
    <mergeCell ref="AA354:AB354"/>
    <mergeCell ref="U275:AA275"/>
    <mergeCell ref="Y237:Z237"/>
    <mergeCell ref="A353:L353"/>
    <mergeCell ref="R3:S3"/>
    <mergeCell ref="Y198:Z198"/>
    <mergeCell ref="AA198:AB198"/>
    <mergeCell ref="U41:AA41"/>
    <mergeCell ref="AA3:AB3"/>
    <mergeCell ref="I4:J4"/>
    <mergeCell ref="U2:AA2"/>
    <mergeCell ref="AK159:AL159"/>
    <mergeCell ref="AB236:AJ236"/>
    <mergeCell ref="A314:L314"/>
    <mergeCell ref="U431:AA431"/>
    <mergeCell ref="I159:L159"/>
    <mergeCell ref="AK353:AQ353"/>
    <mergeCell ref="I433:J433"/>
    <mergeCell ref="W120:X120"/>
    <mergeCell ref="R432:S432"/>
    <mergeCell ref="AB80:AJ80"/>
    <mergeCell ref="Y120:Z120"/>
    <mergeCell ref="AE393:AF393"/>
    <mergeCell ref="O119:S119"/>
    <mergeCell ref="AG393:AH393"/>
    <mergeCell ref="AI120:AJ120"/>
    <mergeCell ref="AK120:AL120"/>
    <mergeCell ref="U392:AA392"/>
    <mergeCell ref="AE315:AF315"/>
    <mergeCell ref="AG315:AH315"/>
    <mergeCell ref="AE237:AF237"/>
    <mergeCell ref="U353:AA353"/>
    <mergeCell ref="AB119:AJ119"/>
    <mergeCell ref="AQ315:AR315"/>
    <mergeCell ref="A2:L2"/>
    <mergeCell ref="U236:AA236"/>
    <mergeCell ref="AK432:AL432"/>
    <mergeCell ref="AE3:AF3"/>
    <mergeCell ref="AB2:AJ2"/>
    <mergeCell ref="AM432:AN432"/>
    <mergeCell ref="U197:AA197"/>
    <mergeCell ref="AK354:AL354"/>
    <mergeCell ref="AO3:AP3"/>
    <mergeCell ref="AB431:AJ431"/>
    <mergeCell ref="AG198:AH198"/>
    <mergeCell ref="AI198:AJ198"/>
    <mergeCell ref="AK198:AL198"/>
    <mergeCell ref="R276:S276"/>
    <mergeCell ref="AC42:AD42"/>
    <mergeCell ref="I198:L198"/>
    <mergeCell ref="O236:S236"/>
    <mergeCell ref="AO42:AP42"/>
    <mergeCell ref="AK197:AQ197"/>
    <mergeCell ref="AB392:AJ392"/>
    <mergeCell ref="AM354:AN354"/>
    <mergeCell ref="AO354:AP354"/>
    <mergeCell ref="AE354:AF354"/>
    <mergeCell ref="AI159:AJ159"/>
    <mergeCell ref="I42:L42"/>
    <mergeCell ref="W237:X237"/>
    <mergeCell ref="AK119:AQ119"/>
    <mergeCell ref="AQ237:AR237"/>
    <mergeCell ref="Y3:Z3"/>
    <mergeCell ref="AC237:AD237"/>
    <mergeCell ref="A236:L236"/>
    <mergeCell ref="A158:L158"/>
    <mergeCell ref="AO237:AP237"/>
    <mergeCell ref="AC198:AD198"/>
    <mergeCell ref="AE198:AF198"/>
    <mergeCell ref="AC3:AD3"/>
    <mergeCell ref="AQ3:AR3"/>
    <mergeCell ref="AQ159:AR159"/>
    <mergeCell ref="A41:L41"/>
    <mergeCell ref="AK158:AQ158"/>
    <mergeCell ref="AE81:AF81"/>
    <mergeCell ref="AG81:AH81"/>
    <mergeCell ref="I3:Q3"/>
    <mergeCell ref="AK80:AQ80"/>
    <mergeCell ref="AK3:AL3"/>
    <mergeCell ref="AE42:AF42"/>
    <mergeCell ref="U158:AA158"/>
    <mergeCell ref="U119:AA119"/>
    <mergeCell ref="AQ432:AR432"/>
    <mergeCell ref="AO315:AP315"/>
    <mergeCell ref="AI276:AJ276"/>
    <mergeCell ref="AC354:AD354"/>
    <mergeCell ref="I82:J82"/>
    <mergeCell ref="AB353:AJ353"/>
    <mergeCell ref="A431:L431"/>
    <mergeCell ref="A275:L275"/>
    <mergeCell ref="R81:S81"/>
    <mergeCell ref="AB275:AJ275"/>
    <mergeCell ref="AC120:AD120"/>
    <mergeCell ref="A197:L197"/>
    <mergeCell ref="AB197:AJ197"/>
    <mergeCell ref="AK314:AQ314"/>
    <mergeCell ref="AQ276:AR276"/>
    <mergeCell ref="O314:S314"/>
    <mergeCell ref="AA432:AB432"/>
    <mergeCell ref="I315:L315"/>
    <mergeCell ref="AE276:AF276"/>
    <mergeCell ref="AG276:AH276"/>
    <mergeCell ref="Y276:Z276"/>
    <mergeCell ref="O353:S353"/>
    <mergeCell ref="O275:S275"/>
    <mergeCell ref="I276:L276"/>
    <mergeCell ref="AK2:AQ2"/>
    <mergeCell ref="I355:J355"/>
    <mergeCell ref="U393:V393"/>
    <mergeCell ref="W393:X393"/>
    <mergeCell ref="Y393:Z393"/>
    <mergeCell ref="AA120:AB120"/>
    <mergeCell ref="O392:S392"/>
    <mergeCell ref="AI393:AJ393"/>
    <mergeCell ref="AK275:AQ275"/>
    <mergeCell ref="AK393:AL393"/>
    <mergeCell ref="U159:V159"/>
    <mergeCell ref="W315:X315"/>
    <mergeCell ref="W159:X159"/>
    <mergeCell ref="Y315:Z315"/>
    <mergeCell ref="Y159:Z159"/>
    <mergeCell ref="I393:L393"/>
    <mergeCell ref="AI315:AJ315"/>
    <mergeCell ref="I43:J43"/>
    <mergeCell ref="AG237:AH237"/>
    <mergeCell ref="AK315:AL315"/>
    <mergeCell ref="O158:S158"/>
    <mergeCell ref="W81:X81"/>
    <mergeCell ref="R42:S42"/>
    <mergeCell ref="Y81:Z81"/>
    <mergeCell ref="AB41:AJ41"/>
    <mergeCell ref="A119:L119"/>
    <mergeCell ref="R120:S120"/>
    <mergeCell ref="AM198:AN198"/>
    <mergeCell ref="AO198:AP198"/>
    <mergeCell ref="AK41:AQ41"/>
    <mergeCell ref="I394:J394"/>
    <mergeCell ref="Y42:Z42"/>
    <mergeCell ref="W432:X432"/>
    <mergeCell ref="U354:V354"/>
    <mergeCell ref="Y432:Z432"/>
    <mergeCell ref="W354:X354"/>
    <mergeCell ref="I199:J199"/>
    <mergeCell ref="O431:S431"/>
    <mergeCell ref="AG354:AH354"/>
    <mergeCell ref="A80:L80"/>
    <mergeCell ref="AI354:AJ354"/>
    <mergeCell ref="I160:J160"/>
    <mergeCell ref="U198:V198"/>
    <mergeCell ref="AM159:AN159"/>
    <mergeCell ref="AO159:AP159"/>
    <mergeCell ref="W198:X198"/>
    <mergeCell ref="AI237:AJ237"/>
    <mergeCell ref="AB158:AJ158"/>
    <mergeCell ref="W3:X3"/>
    <mergeCell ref="AA315:AB315"/>
    <mergeCell ref="AE432:AF432"/>
    <mergeCell ref="AK392:AQ392"/>
    <mergeCell ref="AC315:AD315"/>
    <mergeCell ref="I238:J238"/>
    <mergeCell ref="AA237:AB237"/>
    <mergeCell ref="R393:S393"/>
    <mergeCell ref="W276:X276"/>
    <mergeCell ref="I121:J121"/>
    <mergeCell ref="I237:L237"/>
    <mergeCell ref="R159:S159"/>
    <mergeCell ref="U42:V42"/>
    <mergeCell ref="W42:X42"/>
    <mergeCell ref="AA276:AB276"/>
    <mergeCell ref="AC276:AD276"/>
    <mergeCell ref="U432:V432"/>
    <mergeCell ref="AG3:AH3"/>
    <mergeCell ref="AM276:AN276"/>
    <mergeCell ref="AI3:AJ3"/>
    <mergeCell ref="AO432:AP432"/>
    <mergeCell ref="AO276:AP276"/>
    <mergeCell ref="AG432:AH432"/>
    <mergeCell ref="AA42:AB42"/>
    <mergeCell ref="I316:J316"/>
    <mergeCell ref="I354:L354"/>
    <mergeCell ref="U276:V276"/>
    <mergeCell ref="AK431:AQ431"/>
    <mergeCell ref="I277:J277"/>
    <mergeCell ref="R354:S354"/>
    <mergeCell ref="U237:V237"/>
    <mergeCell ref="AQ81:AR81"/>
    <mergeCell ref="U120:V120"/>
    <mergeCell ref="AM120:AN120"/>
    <mergeCell ref="I81:L81"/>
    <mergeCell ref="AC393:AD393"/>
    <mergeCell ref="AO120:AP120"/>
    <mergeCell ref="AE120:AF120"/>
    <mergeCell ref="R198:S198"/>
    <mergeCell ref="AG120:AH120"/>
    <mergeCell ref="U314:AA314"/>
    <mergeCell ref="AB314:AJ314"/>
    <mergeCell ref="AO393:AP393"/>
    <mergeCell ref="AQ120:AR120"/>
    <mergeCell ref="AI81:AJ81"/>
    <mergeCell ref="AK81:AL81"/>
    <mergeCell ref="AK236:AQ236"/>
    <mergeCell ref="AK276:AL276"/>
    <mergeCell ref="U315:V315"/>
    <mergeCell ref="AM315:AN315"/>
    <mergeCell ref="AK42:AL42"/>
    <mergeCell ref="R237:S237"/>
    <mergeCell ref="AA81:AB81"/>
    <mergeCell ref="AM42:AN42"/>
    <mergeCell ref="AQ393:AR393"/>
    <mergeCell ref="AC81:AD81"/>
    <mergeCell ref="U81:V81"/>
    <mergeCell ref="AE159:AF159"/>
    <mergeCell ref="AM81:AN81"/>
    <mergeCell ref="AG159:AH159"/>
    <mergeCell ref="AO81:AP81"/>
    <mergeCell ref="O80:S80"/>
    <mergeCell ref="AG42:AH42"/>
    <mergeCell ref="AI42:AJ42"/>
    <mergeCell ref="AQ198:AR198"/>
    <mergeCell ref="O197:S197"/>
    <mergeCell ref="AQ42:AR42"/>
    <mergeCell ref="AK237:AL237"/>
    <mergeCell ref="AM237:AN237"/>
  </mergeCells>
  <pageMargins left="0.7" right="0.7" top="1.14375" bottom="1.143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474"/>
  <sheetViews>
    <sheetView zoomScaleNormal="100" workbookViewId="0"/>
  </sheetViews>
  <sheetFormatPr baseColWidth="10" defaultColWidth="11.7109375" defaultRowHeight="15.75" x14ac:dyDescent="0.25"/>
  <cols>
    <col min="1" max="1" width="38.85546875" style="285" customWidth="1"/>
    <col min="2" max="2" width="17.7109375" style="72" customWidth="1"/>
    <col min="3" max="3" width="15.7109375" style="72" customWidth="1"/>
    <col min="4" max="4" width="6.28515625" style="73" customWidth="1"/>
    <col min="5" max="5" width="13" style="72" customWidth="1"/>
    <col min="6" max="6" width="13.140625" style="72" customWidth="1"/>
    <col min="7" max="7" width="17.28515625" style="72" customWidth="1"/>
    <col min="8" max="8" width="14.85546875" style="72" customWidth="1"/>
    <col min="9" max="9" width="18" style="72" customWidth="1"/>
    <col min="10" max="10" width="13.85546875" style="72" customWidth="1"/>
    <col min="11" max="11" width="15.7109375" style="72" customWidth="1"/>
    <col min="12" max="12" width="15.5703125" style="72" customWidth="1"/>
    <col min="13" max="13" width="13.42578125" style="72" customWidth="1"/>
    <col min="14" max="14" width="16.42578125" style="72" customWidth="1"/>
    <col min="15" max="15" width="19.7109375" style="72" customWidth="1"/>
    <col min="16" max="16" width="13.28515625" style="131" customWidth="1"/>
    <col min="17" max="17" width="35.5703125" style="286" customWidth="1"/>
    <col min="18" max="18" width="11.28515625" style="76" customWidth="1"/>
    <col min="19" max="19" width="13.42578125" style="73" customWidth="1"/>
    <col min="20" max="20" width="11.28515625" style="77" customWidth="1"/>
    <col min="21" max="21" width="13.7109375" style="73" customWidth="1"/>
    <col min="22" max="22" width="11.28515625" style="77" customWidth="1"/>
    <col min="23" max="23" width="13.7109375" style="73" customWidth="1"/>
    <col min="24" max="24" width="11.28515625" style="77" customWidth="1"/>
    <col min="25" max="25" width="14.42578125" style="73" customWidth="1"/>
    <col min="26" max="26" width="11.28515625" style="77" customWidth="1"/>
    <col min="27" max="27" width="15.5703125" style="73" customWidth="1"/>
    <col min="28" max="28" width="11.7109375" style="77" customWidth="1"/>
    <col min="29" max="29" width="15.28515625" style="73" customWidth="1"/>
    <col min="30" max="30" width="11.28515625" style="77" customWidth="1"/>
    <col min="31" max="31" width="13.140625" style="73" customWidth="1"/>
    <col min="32" max="32" width="11.28515625" style="72" customWidth="1"/>
    <col min="33" max="33" width="13" style="72" customWidth="1"/>
    <col min="34" max="34" width="11.28515625" style="77" customWidth="1"/>
    <col min="35" max="35" width="12.85546875" style="72" customWidth="1"/>
    <col min="36" max="36" width="11.28515625" style="77" customWidth="1"/>
    <col min="37" max="37" width="14.7109375" style="72" customWidth="1"/>
    <col min="38" max="38" width="11.28515625" style="72" customWidth="1"/>
    <col min="39" max="39" width="15.28515625" style="72" customWidth="1"/>
    <col min="40" max="40" width="15.7109375" style="72" customWidth="1"/>
    <col min="41" max="64" width="11.7109375" style="72" customWidth="1"/>
    <col min="65" max="254" width="11.7109375" style="1" customWidth="1"/>
    <col min="255" max="255" width="3" style="1" customWidth="1"/>
    <col min="256" max="256" width="3.140625" style="1" customWidth="1"/>
    <col min="257" max="257" width="12.28515625" style="1" customWidth="1"/>
    <col min="258" max="258" width="10.28515625" style="1" customWidth="1"/>
    <col min="259" max="259" width="4.28515625" style="1" customWidth="1"/>
    <col min="260" max="260" width="9.7109375" style="1" customWidth="1"/>
    <col min="261" max="261" width="9.140625" style="1" customWidth="1"/>
    <col min="262" max="265" width="11.7109375" style="1" customWidth="1"/>
    <col min="266" max="266" width="14.28515625" style="1" customWidth="1"/>
    <col min="267" max="268" width="13.42578125" style="1" customWidth="1"/>
    <col min="269" max="269" width="10" style="1" customWidth="1"/>
    <col min="270" max="271" width="13.28515625" style="1" customWidth="1"/>
    <col min="272" max="272" width="3.140625" style="1" customWidth="1"/>
    <col min="273" max="273" width="3.7109375" style="1" customWidth="1"/>
    <col min="274" max="282" width="11.28515625" style="1" customWidth="1"/>
    <col min="283" max="283" width="13.140625" style="1" customWidth="1"/>
    <col min="284" max="284" width="11.28515625" style="1" customWidth="1"/>
    <col min="285" max="285" width="10.7109375" style="1" customWidth="1"/>
    <col min="286" max="286" width="11.28515625" style="1" customWidth="1"/>
    <col min="287" max="287" width="13.140625" style="1" customWidth="1"/>
    <col min="288" max="294" width="11.28515625" style="1" customWidth="1"/>
    <col min="295" max="510" width="11.7109375" style="1" customWidth="1"/>
    <col min="511" max="511" width="3" style="1" customWidth="1"/>
    <col min="512" max="512" width="3.140625" style="1" customWidth="1"/>
    <col min="513" max="513" width="12.28515625" style="1" customWidth="1"/>
    <col min="514" max="514" width="10.28515625" style="1" customWidth="1"/>
    <col min="515" max="515" width="4.28515625" style="1" customWidth="1"/>
    <col min="516" max="516" width="9.7109375" style="1" customWidth="1"/>
    <col min="517" max="517" width="9.140625" style="1" customWidth="1"/>
    <col min="518" max="521" width="11.7109375" style="1" customWidth="1"/>
    <col min="522" max="522" width="14.28515625" style="1" customWidth="1"/>
    <col min="523" max="524" width="13.42578125" style="1" customWidth="1"/>
    <col min="525" max="525" width="10" style="1" customWidth="1"/>
    <col min="526" max="527" width="13.28515625" style="1" customWidth="1"/>
    <col min="528" max="528" width="3.140625" style="1" customWidth="1"/>
    <col min="529" max="529" width="3.7109375" style="1" customWidth="1"/>
    <col min="530" max="538" width="11.28515625" style="1" customWidth="1"/>
    <col min="539" max="539" width="13.140625" style="1" customWidth="1"/>
    <col min="540" max="540" width="11.28515625" style="1" customWidth="1"/>
    <col min="541" max="541" width="10.7109375" style="1" customWidth="1"/>
    <col min="542" max="542" width="11.28515625" style="1" customWidth="1"/>
    <col min="543" max="543" width="13.140625" style="1" customWidth="1"/>
    <col min="544" max="550" width="11.28515625" style="1" customWidth="1"/>
    <col min="551" max="766" width="11.7109375" style="1" customWidth="1"/>
    <col min="767" max="767" width="3" style="1" customWidth="1"/>
    <col min="768" max="768" width="3.140625" style="1" customWidth="1"/>
    <col min="769" max="769" width="12.28515625" style="1" customWidth="1"/>
    <col min="770" max="770" width="10.28515625" style="1" customWidth="1"/>
    <col min="771" max="771" width="4.28515625" style="1" customWidth="1"/>
    <col min="772" max="772" width="9.7109375" style="1" customWidth="1"/>
    <col min="773" max="773" width="9.140625" style="1" customWidth="1"/>
    <col min="774" max="777" width="11.7109375" style="1" customWidth="1"/>
    <col min="778" max="778" width="14.28515625" style="1" customWidth="1"/>
    <col min="779" max="780" width="13.42578125" style="1" customWidth="1"/>
    <col min="781" max="781" width="10" style="1" customWidth="1"/>
    <col min="782" max="783" width="13.28515625" style="1" customWidth="1"/>
    <col min="784" max="784" width="3.140625" style="1" customWidth="1"/>
    <col min="785" max="785" width="3.7109375" style="1" customWidth="1"/>
    <col min="786" max="794" width="11.28515625" style="1" customWidth="1"/>
    <col min="795" max="795" width="13.140625" style="1" customWidth="1"/>
    <col min="796" max="796" width="11.28515625" style="1" customWidth="1"/>
    <col min="797" max="797" width="10.7109375" style="1" customWidth="1"/>
    <col min="798" max="798" width="11.28515625" style="1" customWidth="1"/>
    <col min="799" max="799" width="13.140625" style="1" customWidth="1"/>
    <col min="800" max="806" width="11.28515625" style="1" customWidth="1"/>
    <col min="807" max="1022" width="11.7109375" style="1" customWidth="1"/>
    <col min="1023" max="1023" width="3" style="1" customWidth="1"/>
    <col min="1024" max="1024" width="3.140625" style="1" customWidth="1"/>
  </cols>
  <sheetData>
    <row r="1" spans="1:40" x14ac:dyDescent="0.25">
      <c r="G1" s="143"/>
    </row>
    <row r="2" spans="1:40" ht="16.149999999999999" customHeight="1" x14ac:dyDescent="0.25">
      <c r="A2" s="580" t="s">
        <v>67</v>
      </c>
      <c r="B2" s="563"/>
      <c r="C2" s="563"/>
      <c r="D2" s="564"/>
      <c r="E2" s="563"/>
      <c r="F2" s="563"/>
      <c r="G2" s="563"/>
      <c r="H2" s="563"/>
      <c r="I2" s="563"/>
      <c r="J2" s="563"/>
      <c r="K2" s="563"/>
      <c r="L2" s="563"/>
      <c r="M2" s="563"/>
      <c r="N2" s="563"/>
      <c r="O2" s="563"/>
      <c r="P2" s="287"/>
      <c r="Q2" s="288"/>
      <c r="R2" s="581" t="s">
        <v>68</v>
      </c>
      <c r="S2" s="560"/>
      <c r="T2" s="560"/>
      <c r="U2" s="560"/>
      <c r="V2" s="560"/>
      <c r="W2" s="560"/>
      <c r="X2" s="560"/>
      <c r="Y2" s="560"/>
      <c r="Z2" s="560"/>
      <c r="AA2" s="582" t="s">
        <v>68</v>
      </c>
      <c r="AB2" s="560"/>
      <c r="AC2" s="560"/>
      <c r="AD2" s="560"/>
      <c r="AE2" s="560"/>
      <c r="AF2" s="581" t="str">
        <f>AA2</f>
        <v>Janvier 2015</v>
      </c>
      <c r="AG2" s="560"/>
      <c r="AH2" s="560"/>
      <c r="AI2" s="560"/>
      <c r="AJ2" s="560"/>
      <c r="AK2" s="560"/>
      <c r="AL2" s="560"/>
      <c r="AM2" s="560"/>
      <c r="AN2" s="289"/>
    </row>
    <row r="3" spans="1:40" ht="16.149999999999999" customHeight="1" x14ac:dyDescent="0.25">
      <c r="A3" s="290"/>
      <c r="B3" s="567" t="s">
        <v>69</v>
      </c>
      <c r="C3" s="554"/>
      <c r="D3" s="554"/>
      <c r="E3" s="554"/>
      <c r="F3" s="554"/>
      <c r="G3" s="568"/>
      <c r="H3" s="567" t="s">
        <v>1</v>
      </c>
      <c r="I3" s="554"/>
      <c r="J3" s="554"/>
      <c r="K3" s="568"/>
      <c r="L3" s="567" t="s">
        <v>2</v>
      </c>
      <c r="M3" s="554"/>
      <c r="N3" s="568"/>
      <c r="O3" s="291" t="s">
        <v>70</v>
      </c>
      <c r="P3" s="292" t="s">
        <v>71</v>
      </c>
      <c r="Q3" s="293" t="s">
        <v>3</v>
      </c>
      <c r="R3" s="549" t="s">
        <v>4</v>
      </c>
      <c r="S3" s="550"/>
      <c r="T3" s="561" t="s">
        <v>5</v>
      </c>
      <c r="U3" s="550"/>
      <c r="V3" s="561" t="s">
        <v>6</v>
      </c>
      <c r="W3" s="550"/>
      <c r="X3" s="561" t="s">
        <v>7</v>
      </c>
      <c r="Y3" s="550"/>
      <c r="Z3" s="551" t="s">
        <v>8</v>
      </c>
      <c r="AA3" s="552"/>
      <c r="AB3" s="551" t="s">
        <v>9</v>
      </c>
      <c r="AC3" s="552"/>
      <c r="AD3" s="551" t="s">
        <v>72</v>
      </c>
      <c r="AE3" s="552"/>
      <c r="AF3" s="551" t="s">
        <v>12</v>
      </c>
      <c r="AG3" s="552"/>
      <c r="AH3" s="551" t="s">
        <v>13</v>
      </c>
      <c r="AI3" s="552"/>
      <c r="AJ3" s="566" t="s">
        <v>14</v>
      </c>
      <c r="AK3" s="556"/>
      <c r="AL3" s="566" t="s">
        <v>15</v>
      </c>
      <c r="AM3" s="556"/>
      <c r="AN3" s="83" t="s">
        <v>16</v>
      </c>
    </row>
    <row r="4" spans="1:40" ht="16.149999999999999" customHeight="1" x14ac:dyDescent="0.25">
      <c r="A4" s="294"/>
      <c r="B4" s="85" t="s">
        <v>73</v>
      </c>
      <c r="C4" s="578" t="s">
        <v>24</v>
      </c>
      <c r="D4" s="579"/>
      <c r="E4" s="86" t="s">
        <v>23</v>
      </c>
      <c r="F4" s="86" t="s">
        <v>22</v>
      </c>
      <c r="G4" s="90" t="s">
        <v>38</v>
      </c>
      <c r="H4" s="85" t="s">
        <v>17</v>
      </c>
      <c r="I4" s="86" t="s">
        <v>19</v>
      </c>
      <c r="J4" s="86" t="s">
        <v>18</v>
      </c>
      <c r="K4" s="90" t="s">
        <v>29</v>
      </c>
      <c r="L4" s="85" t="s">
        <v>32</v>
      </c>
      <c r="M4" s="91" t="s">
        <v>33</v>
      </c>
      <c r="N4" s="90" t="s">
        <v>74</v>
      </c>
      <c r="O4" s="295">
        <v>0</v>
      </c>
      <c r="Q4" s="296"/>
      <c r="R4" s="93" t="s">
        <v>34</v>
      </c>
      <c r="S4" s="94"/>
      <c r="T4" s="95" t="s">
        <v>34</v>
      </c>
      <c r="U4" s="94"/>
      <c r="V4" s="95" t="s">
        <v>34</v>
      </c>
      <c r="W4" s="96"/>
      <c r="X4" s="95" t="s">
        <v>34</v>
      </c>
      <c r="Y4" s="96"/>
      <c r="Z4" s="95" t="s">
        <v>34</v>
      </c>
      <c r="AA4" s="96"/>
      <c r="AB4" s="95" t="s">
        <v>34</v>
      </c>
      <c r="AC4" s="96"/>
      <c r="AD4" s="95" t="s">
        <v>34</v>
      </c>
      <c r="AE4" s="96"/>
      <c r="AF4" s="98" t="s">
        <v>34</v>
      </c>
      <c r="AG4" s="94"/>
      <c r="AH4" s="95" t="s">
        <v>34</v>
      </c>
      <c r="AI4" s="94"/>
      <c r="AJ4" s="95" t="s">
        <v>34</v>
      </c>
      <c r="AK4" s="94"/>
      <c r="AL4" s="95" t="s">
        <v>34</v>
      </c>
      <c r="AM4" s="94"/>
      <c r="AN4" s="99"/>
    </row>
    <row r="5" spans="1:40" ht="16.149999999999999" customHeight="1" x14ac:dyDescent="0.25">
      <c r="A5" s="297">
        <v>42370</v>
      </c>
      <c r="B5" s="102"/>
      <c r="C5" s="102"/>
      <c r="D5" s="103"/>
      <c r="E5" s="102"/>
      <c r="F5" s="102"/>
      <c r="G5" s="106">
        <f t="shared" ref="G5:G35" si="0">B5-C5-E5-F5</f>
        <v>0</v>
      </c>
      <c r="H5" s="106"/>
      <c r="I5" s="106"/>
      <c r="J5" s="106"/>
      <c r="K5" s="106"/>
      <c r="L5" s="106"/>
      <c r="M5" s="106"/>
      <c r="N5" s="298">
        <f>L5+I5+J5+C5</f>
        <v>0</v>
      </c>
      <c r="O5" s="298">
        <f t="shared" ref="O5:O35" si="1">O4+N5-AN5</f>
        <v>0</v>
      </c>
      <c r="P5" s="299"/>
      <c r="Q5" s="300">
        <f t="shared" ref="Q5:Q35" si="2">A5</f>
        <v>42370</v>
      </c>
      <c r="R5" s="146"/>
      <c r="S5" s="149"/>
      <c r="T5" s="148"/>
      <c r="U5" s="149"/>
      <c r="V5" s="148"/>
      <c r="W5" s="149"/>
      <c r="X5" s="148"/>
      <c r="Y5" s="149"/>
      <c r="Z5" s="148"/>
      <c r="AA5" s="149"/>
      <c r="AB5" s="148"/>
      <c r="AC5" s="149"/>
      <c r="AD5" s="148"/>
      <c r="AE5" s="149"/>
      <c r="AF5" s="150"/>
      <c r="AG5" s="149"/>
      <c r="AH5" s="148"/>
      <c r="AI5" s="149"/>
      <c r="AJ5" s="148"/>
      <c r="AK5" s="149"/>
      <c r="AL5" s="148"/>
      <c r="AM5" s="149"/>
      <c r="AN5" s="106">
        <f>S5+U5+W5+Y31+AA5+AC5+AE5+AG5+AI5+AK5+AM5</f>
        <v>0</v>
      </c>
    </row>
    <row r="6" spans="1:40" ht="16.149999999999999" customHeight="1" x14ac:dyDescent="0.25">
      <c r="A6" s="301">
        <f t="shared" ref="A6:A35" si="3">A5+1</f>
        <v>42371</v>
      </c>
      <c r="B6" s="302"/>
      <c r="C6" s="302"/>
      <c r="D6" s="303"/>
      <c r="E6" s="302"/>
      <c r="F6" s="302"/>
      <c r="G6" s="125">
        <f t="shared" si="0"/>
        <v>0</v>
      </c>
      <c r="H6" s="304"/>
      <c r="I6" s="304"/>
      <c r="J6" s="304"/>
      <c r="K6" s="304"/>
      <c r="L6" s="125"/>
      <c r="M6" s="125"/>
      <c r="N6" s="305">
        <f>L6+I6+J5+C6+M6</f>
        <v>0</v>
      </c>
      <c r="O6" s="305">
        <f t="shared" si="1"/>
        <v>15000</v>
      </c>
      <c r="P6" s="306">
        <f t="shared" ref="P6:P35" si="4">I6*0.005</f>
        <v>0</v>
      </c>
      <c r="Q6" s="307">
        <f t="shared" si="2"/>
        <v>42371</v>
      </c>
      <c r="R6" s="308"/>
      <c r="S6" s="309"/>
      <c r="T6" s="310"/>
      <c r="U6" s="309"/>
      <c r="V6" s="308"/>
      <c r="W6" s="309"/>
      <c r="X6" s="310"/>
      <c r="Y6" s="309"/>
      <c r="Z6" s="308"/>
      <c r="AA6" s="309"/>
      <c r="AB6" s="310" t="s">
        <v>75</v>
      </c>
      <c r="AC6" s="147">
        <v>-15000</v>
      </c>
      <c r="AD6" s="308"/>
      <c r="AE6" s="309"/>
      <c r="AF6" s="310"/>
      <c r="AG6" s="309"/>
      <c r="AH6" s="308"/>
      <c r="AI6" s="309"/>
      <c r="AJ6" s="310"/>
      <c r="AK6" s="309"/>
      <c r="AL6" s="310"/>
      <c r="AM6" s="309"/>
      <c r="AN6" s="125">
        <f t="shared" ref="AN6:AN35" si="5">S6+U6+W6+Y6+AA6+AC6+AE6+AG6+AI6+AK6+AM6</f>
        <v>-15000</v>
      </c>
    </row>
    <row r="7" spans="1:40" ht="16.149999999999999" customHeight="1" x14ac:dyDescent="0.25">
      <c r="A7" s="301">
        <f t="shared" si="3"/>
        <v>42372</v>
      </c>
      <c r="B7" s="302"/>
      <c r="C7" s="302"/>
      <c r="D7" s="303"/>
      <c r="E7" s="302"/>
      <c r="F7" s="302"/>
      <c r="G7" s="125">
        <f t="shared" si="0"/>
        <v>0</v>
      </c>
      <c r="H7" s="304"/>
      <c r="I7" s="304"/>
      <c r="K7" s="304"/>
      <c r="L7" s="125"/>
      <c r="M7" s="125"/>
      <c r="N7" s="305">
        <f>L7+I7+J6+C7+M7</f>
        <v>0</v>
      </c>
      <c r="O7" s="305">
        <f t="shared" si="1"/>
        <v>58561.63</v>
      </c>
      <c r="P7" s="306">
        <f t="shared" si="4"/>
        <v>0</v>
      </c>
      <c r="Q7" s="307">
        <f t="shared" si="2"/>
        <v>42372</v>
      </c>
      <c r="R7" s="308"/>
      <c r="S7" s="309"/>
      <c r="T7" s="310"/>
      <c r="U7" s="309"/>
      <c r="V7" s="308"/>
      <c r="W7" s="309"/>
      <c r="X7" s="310"/>
      <c r="Y7" s="309"/>
      <c r="Z7" s="308"/>
      <c r="AA7" s="309"/>
      <c r="AB7" s="310" t="s">
        <v>76</v>
      </c>
      <c r="AC7" s="147">
        <v>-43561.63</v>
      </c>
      <c r="AD7" s="308"/>
      <c r="AE7" s="309"/>
      <c r="AF7" s="310"/>
      <c r="AG7" s="309"/>
      <c r="AH7" s="308"/>
      <c r="AI7" s="309"/>
      <c r="AJ7" s="310"/>
      <c r="AK7" s="309"/>
      <c r="AL7" s="310"/>
      <c r="AM7" s="309"/>
      <c r="AN7" s="125">
        <f t="shared" si="5"/>
        <v>-43561.63</v>
      </c>
    </row>
    <row r="8" spans="1:40" ht="16.149999999999999" customHeight="1" x14ac:dyDescent="0.25">
      <c r="A8" s="301">
        <f t="shared" si="3"/>
        <v>42373</v>
      </c>
      <c r="B8" s="302"/>
      <c r="C8" s="302"/>
      <c r="D8" s="303"/>
      <c r="E8" s="302"/>
      <c r="F8" s="302"/>
      <c r="G8" s="125">
        <f t="shared" si="0"/>
        <v>0</v>
      </c>
      <c r="H8" s="304"/>
      <c r="I8" s="304"/>
      <c r="J8" s="304"/>
      <c r="K8" s="304"/>
      <c r="L8" s="125"/>
      <c r="M8" s="125"/>
      <c r="N8" s="305">
        <f t="shared" ref="N8:N35" si="6">L8+I8+J8+C8+M8</f>
        <v>0</v>
      </c>
      <c r="O8" s="305">
        <f t="shared" si="1"/>
        <v>74625.399999999994</v>
      </c>
      <c r="P8" s="306">
        <f t="shared" si="4"/>
        <v>0</v>
      </c>
      <c r="Q8" s="307">
        <f t="shared" si="2"/>
        <v>42373</v>
      </c>
      <c r="R8" s="308"/>
      <c r="S8" s="309"/>
      <c r="T8" s="310"/>
      <c r="U8" s="309"/>
      <c r="V8" s="308"/>
      <c r="W8" s="309"/>
      <c r="X8" s="310"/>
      <c r="Y8" s="309"/>
      <c r="Z8" s="308"/>
      <c r="AA8" s="309"/>
      <c r="AB8" s="310" t="s">
        <v>76</v>
      </c>
      <c r="AC8" s="147">
        <v>-16063.77</v>
      </c>
      <c r="AD8" s="308"/>
      <c r="AE8" s="309"/>
      <c r="AF8" s="310"/>
      <c r="AG8" s="309"/>
      <c r="AH8" s="308"/>
      <c r="AI8" s="309"/>
      <c r="AJ8" s="310"/>
      <c r="AK8" s="309"/>
      <c r="AL8" s="310"/>
      <c r="AM8" s="309"/>
      <c r="AN8" s="125">
        <f t="shared" si="5"/>
        <v>-16063.77</v>
      </c>
    </row>
    <row r="9" spans="1:40" ht="16.149999999999999" customHeight="1" x14ac:dyDescent="0.25">
      <c r="A9" s="301">
        <f t="shared" si="3"/>
        <v>42374</v>
      </c>
      <c r="B9" s="302"/>
      <c r="C9" s="302"/>
      <c r="D9" s="303"/>
      <c r="E9" s="302"/>
      <c r="F9" s="302"/>
      <c r="G9" s="125">
        <f t="shared" si="0"/>
        <v>0</v>
      </c>
      <c r="H9" s="304"/>
      <c r="I9" s="304"/>
      <c r="J9" s="304"/>
      <c r="K9" s="304"/>
      <c r="L9" s="125"/>
      <c r="M9" s="125"/>
      <c r="N9" s="305">
        <f t="shared" si="6"/>
        <v>0</v>
      </c>
      <c r="O9" s="305">
        <f t="shared" si="1"/>
        <v>44625.399999999994</v>
      </c>
      <c r="P9" s="306">
        <f t="shared" si="4"/>
        <v>0</v>
      </c>
      <c r="Q9" s="307">
        <f t="shared" si="2"/>
        <v>42374</v>
      </c>
      <c r="R9" s="308"/>
      <c r="S9" s="309"/>
      <c r="T9" s="311"/>
      <c r="U9" s="309"/>
      <c r="V9" s="308"/>
      <c r="W9" s="309"/>
      <c r="X9" s="308"/>
      <c r="Y9" s="309"/>
      <c r="Z9" s="308"/>
      <c r="AA9" s="309"/>
      <c r="AB9" s="308" t="s">
        <v>77</v>
      </c>
      <c r="AC9" s="147">
        <v>30000</v>
      </c>
      <c r="AD9" s="308"/>
      <c r="AE9" s="309"/>
      <c r="AF9" s="308"/>
      <c r="AG9" s="309"/>
      <c r="AH9" s="308"/>
      <c r="AI9" s="309"/>
      <c r="AJ9" s="308"/>
      <c r="AK9" s="309"/>
      <c r="AL9" s="310"/>
      <c r="AM9" s="309"/>
      <c r="AN9" s="125">
        <f t="shared" si="5"/>
        <v>30000</v>
      </c>
    </row>
    <row r="10" spans="1:40" ht="16.149999999999999" customHeight="1" x14ac:dyDescent="0.25">
      <c r="A10" s="301">
        <f t="shared" si="3"/>
        <v>42375</v>
      </c>
      <c r="B10" s="302"/>
      <c r="C10" s="302"/>
      <c r="D10" s="303"/>
      <c r="E10" s="302"/>
      <c r="F10" s="302"/>
      <c r="G10" s="125">
        <f t="shared" si="0"/>
        <v>0</v>
      </c>
      <c r="H10" s="304"/>
      <c r="I10" s="304"/>
      <c r="J10" s="304"/>
      <c r="K10" s="304"/>
      <c r="L10" s="125"/>
      <c r="M10" s="125"/>
      <c r="N10" s="305">
        <f t="shared" si="6"/>
        <v>0</v>
      </c>
      <c r="O10" s="305">
        <f t="shared" si="1"/>
        <v>41625.399999999994</v>
      </c>
      <c r="P10" s="306">
        <f t="shared" si="4"/>
        <v>0</v>
      </c>
      <c r="Q10" s="307">
        <f t="shared" si="2"/>
        <v>42375</v>
      </c>
      <c r="R10" s="308"/>
      <c r="S10" s="309"/>
      <c r="T10" s="308"/>
      <c r="U10" s="309"/>
      <c r="V10" s="308"/>
      <c r="W10" s="309"/>
      <c r="X10" s="308"/>
      <c r="Y10" s="309"/>
      <c r="Z10" s="308"/>
      <c r="AA10" s="309"/>
      <c r="AB10" s="308" t="s">
        <v>77</v>
      </c>
      <c r="AC10" s="147">
        <v>3000</v>
      </c>
      <c r="AD10" s="308"/>
      <c r="AE10" s="309"/>
      <c r="AF10" s="308"/>
      <c r="AG10" s="309"/>
      <c r="AH10" s="308"/>
      <c r="AI10" s="309"/>
      <c r="AJ10" s="308"/>
      <c r="AK10" s="309"/>
      <c r="AL10" s="310"/>
      <c r="AM10" s="309"/>
      <c r="AN10" s="125">
        <f t="shared" si="5"/>
        <v>3000</v>
      </c>
    </row>
    <row r="11" spans="1:40" ht="16.149999999999999" customHeight="1" x14ac:dyDescent="0.25">
      <c r="A11" s="301">
        <f t="shared" si="3"/>
        <v>42376</v>
      </c>
      <c r="B11" s="302"/>
      <c r="C11" s="302"/>
      <c r="D11" s="303"/>
      <c r="E11" s="302"/>
      <c r="F11" s="302"/>
      <c r="G11" s="125">
        <f t="shared" si="0"/>
        <v>0</v>
      </c>
      <c r="H11" s="304"/>
      <c r="I11" s="304"/>
      <c r="J11" s="304"/>
      <c r="K11" s="304"/>
      <c r="L11" s="125"/>
      <c r="M11" s="125"/>
      <c r="N11" s="305">
        <f t="shared" si="6"/>
        <v>0</v>
      </c>
      <c r="O11" s="305">
        <f t="shared" si="1"/>
        <v>35625.399999999994</v>
      </c>
      <c r="P11" s="306">
        <f t="shared" si="4"/>
        <v>0</v>
      </c>
      <c r="Q11" s="307">
        <f t="shared" si="2"/>
        <v>42376</v>
      </c>
      <c r="R11" s="308"/>
      <c r="S11" s="309"/>
      <c r="T11" s="308"/>
      <c r="U11" s="309"/>
      <c r="V11" s="308"/>
      <c r="W11" s="309"/>
      <c r="X11" s="308"/>
      <c r="Y11" s="309"/>
      <c r="Z11" s="308"/>
      <c r="AA11" s="309"/>
      <c r="AB11" s="308" t="s">
        <v>77</v>
      </c>
      <c r="AC11" s="147">
        <v>6000</v>
      </c>
      <c r="AD11" s="308"/>
      <c r="AE11" s="309"/>
      <c r="AF11" s="308"/>
      <c r="AG11" s="309"/>
      <c r="AH11" s="308"/>
      <c r="AI11" s="309"/>
      <c r="AJ11" s="308"/>
      <c r="AK11" s="309"/>
      <c r="AL11" s="310"/>
      <c r="AM11" s="309"/>
      <c r="AN11" s="125">
        <f t="shared" si="5"/>
        <v>6000</v>
      </c>
    </row>
    <row r="12" spans="1:40" ht="16.149999999999999" customHeight="1" x14ac:dyDescent="0.25">
      <c r="A12" s="301">
        <f t="shared" si="3"/>
        <v>42377</v>
      </c>
      <c r="B12" s="302"/>
      <c r="C12" s="302"/>
      <c r="D12" s="303"/>
      <c r="E12" s="302"/>
      <c r="F12" s="302"/>
      <c r="G12" s="125">
        <f t="shared" si="0"/>
        <v>0</v>
      </c>
      <c r="H12" s="304"/>
      <c r="I12" s="304"/>
      <c r="J12" s="304"/>
      <c r="K12" s="304"/>
      <c r="L12" s="125"/>
      <c r="M12" s="125"/>
      <c r="N12" s="305">
        <f t="shared" si="6"/>
        <v>0</v>
      </c>
      <c r="O12" s="305">
        <f t="shared" si="1"/>
        <v>35604.399999999994</v>
      </c>
      <c r="P12" s="306">
        <f t="shared" si="4"/>
        <v>0</v>
      </c>
      <c r="Q12" s="307">
        <f t="shared" si="2"/>
        <v>42377</v>
      </c>
      <c r="R12" s="308"/>
      <c r="S12" s="309"/>
      <c r="T12" s="308"/>
      <c r="U12" s="309"/>
      <c r="V12" s="308"/>
      <c r="W12" s="309"/>
      <c r="X12" s="308"/>
      <c r="Y12" s="309"/>
      <c r="Z12" s="308"/>
      <c r="AA12" s="309"/>
      <c r="AB12" s="308">
        <v>160137</v>
      </c>
      <c r="AC12" s="147">
        <v>21</v>
      </c>
      <c r="AD12" s="308"/>
      <c r="AE12" s="309"/>
      <c r="AF12" s="308"/>
      <c r="AG12" s="309"/>
      <c r="AH12" s="308"/>
      <c r="AI12" s="309"/>
      <c r="AJ12" s="308"/>
      <c r="AK12" s="309"/>
      <c r="AL12" s="310"/>
      <c r="AM12" s="309"/>
      <c r="AN12" s="125">
        <f t="shared" si="5"/>
        <v>21</v>
      </c>
    </row>
    <row r="13" spans="1:40" ht="16.149999999999999" customHeight="1" x14ac:dyDescent="0.25">
      <c r="A13" s="301">
        <f t="shared" si="3"/>
        <v>42378</v>
      </c>
      <c r="B13" s="302"/>
      <c r="C13" s="302"/>
      <c r="D13" s="303"/>
      <c r="E13" s="302"/>
      <c r="F13" s="302"/>
      <c r="G13" s="125">
        <f t="shared" si="0"/>
        <v>0</v>
      </c>
      <c r="H13" s="304"/>
      <c r="I13" s="304"/>
      <c r="J13" s="304"/>
      <c r="K13" s="304"/>
      <c r="L13" s="125"/>
      <c r="M13" s="125"/>
      <c r="N13" s="305">
        <f t="shared" si="6"/>
        <v>0</v>
      </c>
      <c r="O13" s="305">
        <f t="shared" si="1"/>
        <v>35577.399999999994</v>
      </c>
      <c r="P13" s="306">
        <f t="shared" si="4"/>
        <v>0</v>
      </c>
      <c r="Q13" s="307">
        <f t="shared" si="2"/>
        <v>42378</v>
      </c>
      <c r="R13" s="308"/>
      <c r="S13" s="309"/>
      <c r="T13" s="308"/>
      <c r="U13" s="309"/>
      <c r="V13" s="308"/>
      <c r="W13" s="309"/>
      <c r="X13" s="308"/>
      <c r="Y13" s="309"/>
      <c r="Z13" s="308"/>
      <c r="AA13" s="309"/>
      <c r="AB13" s="308">
        <v>160137</v>
      </c>
      <c r="AC13" s="147">
        <v>27</v>
      </c>
      <c r="AD13" s="308"/>
      <c r="AE13" s="309"/>
      <c r="AF13" s="308"/>
      <c r="AG13" s="309"/>
      <c r="AH13" s="308"/>
      <c r="AI13" s="309"/>
      <c r="AJ13" s="308"/>
      <c r="AK13" s="309"/>
      <c r="AL13" s="310"/>
      <c r="AM13" s="309"/>
      <c r="AN13" s="125">
        <f t="shared" si="5"/>
        <v>27</v>
      </c>
    </row>
    <row r="14" spans="1:40" ht="16.149999999999999" customHeight="1" x14ac:dyDescent="0.25">
      <c r="A14" s="301">
        <f t="shared" si="3"/>
        <v>42379</v>
      </c>
      <c r="B14" s="302"/>
      <c r="C14" s="302"/>
      <c r="D14" s="303"/>
      <c r="E14" s="302"/>
      <c r="F14" s="302"/>
      <c r="G14" s="125">
        <f t="shared" si="0"/>
        <v>0</v>
      </c>
      <c r="H14" s="304"/>
      <c r="I14" s="304"/>
      <c r="J14" s="304"/>
      <c r="K14" s="304"/>
      <c r="L14" s="125"/>
      <c r="M14" s="125"/>
      <c r="N14" s="305">
        <f t="shared" si="6"/>
        <v>0</v>
      </c>
      <c r="O14" s="305">
        <f t="shared" si="1"/>
        <v>35519.469999999994</v>
      </c>
      <c r="P14" s="306">
        <f t="shared" si="4"/>
        <v>0</v>
      </c>
      <c r="Q14" s="307">
        <f t="shared" si="2"/>
        <v>42379</v>
      </c>
      <c r="R14" s="308"/>
      <c r="S14" s="309"/>
      <c r="T14" s="308"/>
      <c r="U14" s="309"/>
      <c r="V14" s="308"/>
      <c r="W14" s="309"/>
      <c r="X14" s="308"/>
      <c r="Y14" s="309"/>
      <c r="Z14" s="308"/>
      <c r="AA14" s="309"/>
      <c r="AB14" s="308">
        <v>160137</v>
      </c>
      <c r="AC14" s="147">
        <v>57.93</v>
      </c>
      <c r="AD14" s="308"/>
      <c r="AE14" s="309"/>
      <c r="AF14" s="308"/>
      <c r="AG14" s="309"/>
      <c r="AH14" s="308"/>
      <c r="AI14" s="309"/>
      <c r="AJ14" s="308"/>
      <c r="AK14" s="309"/>
      <c r="AL14" s="310"/>
      <c r="AM14" s="309"/>
      <c r="AN14" s="125">
        <f t="shared" si="5"/>
        <v>57.93</v>
      </c>
    </row>
    <row r="15" spans="1:40" ht="16.149999999999999" customHeight="1" x14ac:dyDescent="0.25">
      <c r="A15" s="301">
        <f t="shared" si="3"/>
        <v>42380</v>
      </c>
      <c r="B15" s="302"/>
      <c r="C15" s="302"/>
      <c r="D15" s="303"/>
      <c r="E15" s="302"/>
      <c r="F15" s="302"/>
      <c r="G15" s="125">
        <f t="shared" si="0"/>
        <v>0</v>
      </c>
      <c r="H15" s="304"/>
      <c r="I15" s="304"/>
      <c r="J15" s="304"/>
      <c r="K15" s="304"/>
      <c r="L15" s="125"/>
      <c r="M15" s="125"/>
      <c r="N15" s="305">
        <f t="shared" si="6"/>
        <v>0</v>
      </c>
      <c r="O15" s="305">
        <f t="shared" si="1"/>
        <v>35519.469999999994</v>
      </c>
      <c r="P15" s="306">
        <f t="shared" si="4"/>
        <v>0</v>
      </c>
      <c r="Q15" s="307">
        <f t="shared" si="2"/>
        <v>42380</v>
      </c>
      <c r="R15" s="308"/>
      <c r="S15" s="309"/>
      <c r="T15" s="308"/>
      <c r="U15" s="309"/>
      <c r="V15" s="308"/>
      <c r="W15" s="309"/>
      <c r="X15" s="308"/>
      <c r="Y15" s="309"/>
      <c r="Z15" s="308"/>
      <c r="AA15" s="309"/>
      <c r="AB15" s="308"/>
      <c r="AC15" s="309"/>
      <c r="AD15" s="308"/>
      <c r="AE15" s="309"/>
      <c r="AF15" s="308"/>
      <c r="AG15" s="309"/>
      <c r="AH15" s="308"/>
      <c r="AI15" s="309"/>
      <c r="AJ15" s="308"/>
      <c r="AK15" s="309"/>
      <c r="AL15" s="310"/>
      <c r="AM15" s="309"/>
      <c r="AN15" s="125">
        <f t="shared" si="5"/>
        <v>0</v>
      </c>
    </row>
    <row r="16" spans="1:40" ht="16.149999999999999" customHeight="1" x14ac:dyDescent="0.25">
      <c r="A16" s="301">
        <f t="shared" si="3"/>
        <v>42381</v>
      </c>
      <c r="B16" s="302"/>
      <c r="C16" s="302"/>
      <c r="D16" s="303"/>
      <c r="E16" s="302"/>
      <c r="F16" s="302"/>
      <c r="G16" s="125">
        <f t="shared" si="0"/>
        <v>0</v>
      </c>
      <c r="H16" s="304"/>
      <c r="I16" s="304"/>
      <c r="J16" s="304"/>
      <c r="K16" s="304"/>
      <c r="L16" s="125"/>
      <c r="M16" s="125"/>
      <c r="N16" s="305">
        <f t="shared" si="6"/>
        <v>0</v>
      </c>
      <c r="O16" s="305">
        <f t="shared" si="1"/>
        <v>35519.469999999994</v>
      </c>
      <c r="P16" s="306">
        <f t="shared" si="4"/>
        <v>0</v>
      </c>
      <c r="Q16" s="307">
        <f t="shared" si="2"/>
        <v>42381</v>
      </c>
      <c r="R16" s="308"/>
      <c r="S16" s="309"/>
      <c r="T16" s="308"/>
      <c r="U16" s="309"/>
      <c r="V16" s="308"/>
      <c r="W16" s="309"/>
      <c r="X16" s="308"/>
      <c r="Y16" s="309"/>
      <c r="Z16" s="308"/>
      <c r="AA16" s="309"/>
      <c r="AB16" s="308"/>
      <c r="AC16" s="309"/>
      <c r="AD16" s="308"/>
      <c r="AE16" s="309"/>
      <c r="AF16" s="308"/>
      <c r="AG16" s="309"/>
      <c r="AH16" s="308"/>
      <c r="AI16" s="309"/>
      <c r="AJ16" s="308"/>
      <c r="AK16" s="309"/>
      <c r="AL16" s="310"/>
      <c r="AM16" s="309"/>
      <c r="AN16" s="125">
        <f t="shared" si="5"/>
        <v>0</v>
      </c>
    </row>
    <row r="17" spans="1:40" ht="16.149999999999999" customHeight="1" x14ac:dyDescent="0.25">
      <c r="A17" s="301">
        <f t="shared" si="3"/>
        <v>42382</v>
      </c>
      <c r="B17" s="302"/>
      <c r="C17" s="302"/>
      <c r="D17" s="303"/>
      <c r="E17" s="302"/>
      <c r="F17" s="302"/>
      <c r="G17" s="125">
        <f t="shared" si="0"/>
        <v>0</v>
      </c>
      <c r="H17" s="304"/>
      <c r="I17" s="304"/>
      <c r="J17" s="304"/>
      <c r="K17" s="304"/>
      <c r="L17" s="125"/>
      <c r="M17" s="125"/>
      <c r="N17" s="305">
        <f t="shared" si="6"/>
        <v>0</v>
      </c>
      <c r="O17" s="305">
        <f t="shared" si="1"/>
        <v>35519.469999999994</v>
      </c>
      <c r="P17" s="306">
        <f t="shared" si="4"/>
        <v>0</v>
      </c>
      <c r="Q17" s="307">
        <f t="shared" si="2"/>
        <v>42382</v>
      </c>
      <c r="R17" s="308"/>
      <c r="S17" s="309"/>
      <c r="T17" s="308"/>
      <c r="U17" s="309"/>
      <c r="V17" s="308"/>
      <c r="W17" s="309"/>
      <c r="X17" s="308"/>
      <c r="Y17" s="309"/>
      <c r="Z17" s="308"/>
      <c r="AA17" s="309"/>
      <c r="AB17" s="308"/>
      <c r="AC17" s="309"/>
      <c r="AD17" s="308"/>
      <c r="AE17" s="309"/>
      <c r="AF17" s="308"/>
      <c r="AG17" s="309"/>
      <c r="AH17" s="308"/>
      <c r="AI17" s="309"/>
      <c r="AJ17" s="308"/>
      <c r="AK17" s="309"/>
      <c r="AL17" s="310"/>
      <c r="AM17" s="309"/>
      <c r="AN17" s="125">
        <f t="shared" si="5"/>
        <v>0</v>
      </c>
    </row>
    <row r="18" spans="1:40" ht="16.149999999999999" customHeight="1" x14ac:dyDescent="0.25">
      <c r="A18" s="301">
        <f t="shared" si="3"/>
        <v>42383</v>
      </c>
      <c r="B18" s="302"/>
      <c r="C18" s="302"/>
      <c r="D18" s="303"/>
      <c r="E18" s="302"/>
      <c r="F18" s="302"/>
      <c r="G18" s="125">
        <f t="shared" si="0"/>
        <v>0</v>
      </c>
      <c r="H18" s="304"/>
      <c r="I18" s="304"/>
      <c r="J18" s="304"/>
      <c r="K18" s="304"/>
      <c r="L18" s="125"/>
      <c r="M18" s="125"/>
      <c r="N18" s="305">
        <f t="shared" si="6"/>
        <v>0</v>
      </c>
      <c r="O18" s="305">
        <f t="shared" si="1"/>
        <v>35519.469999999994</v>
      </c>
      <c r="P18" s="306">
        <f t="shared" si="4"/>
        <v>0</v>
      </c>
      <c r="Q18" s="307">
        <f t="shared" si="2"/>
        <v>42383</v>
      </c>
      <c r="R18" s="308"/>
      <c r="S18" s="309"/>
      <c r="T18" s="308"/>
      <c r="U18" s="309"/>
      <c r="V18" s="308"/>
      <c r="W18" s="309"/>
      <c r="X18" s="308"/>
      <c r="Y18" s="309"/>
      <c r="Z18" s="308"/>
      <c r="AA18" s="309"/>
      <c r="AB18" s="308"/>
      <c r="AC18" s="309"/>
      <c r="AD18" s="308"/>
      <c r="AE18" s="309"/>
      <c r="AF18" s="308"/>
      <c r="AG18" s="309"/>
      <c r="AH18" s="308"/>
      <c r="AI18" s="309"/>
      <c r="AJ18" s="308"/>
      <c r="AK18" s="309"/>
      <c r="AL18" s="310"/>
      <c r="AM18" s="309"/>
      <c r="AN18" s="125">
        <f t="shared" si="5"/>
        <v>0</v>
      </c>
    </row>
    <row r="19" spans="1:40" ht="16.149999999999999" customHeight="1" x14ac:dyDescent="0.25">
      <c r="A19" s="301">
        <f t="shared" si="3"/>
        <v>42384</v>
      </c>
      <c r="B19" s="302"/>
      <c r="C19" s="302"/>
      <c r="D19" s="303"/>
      <c r="E19" s="302"/>
      <c r="F19" s="302"/>
      <c r="G19" s="125">
        <f t="shared" si="0"/>
        <v>0</v>
      </c>
      <c r="H19" s="304"/>
      <c r="I19" s="304"/>
      <c r="J19" s="304"/>
      <c r="K19" s="304"/>
      <c r="L19" s="125"/>
      <c r="M19" s="125"/>
      <c r="N19" s="305">
        <f t="shared" si="6"/>
        <v>0</v>
      </c>
      <c r="O19" s="305">
        <f t="shared" si="1"/>
        <v>35519.469999999994</v>
      </c>
      <c r="P19" s="306">
        <f t="shared" si="4"/>
        <v>0</v>
      </c>
      <c r="Q19" s="307">
        <f t="shared" si="2"/>
        <v>42384</v>
      </c>
      <c r="R19" s="308"/>
      <c r="S19" s="309"/>
      <c r="T19" s="308"/>
      <c r="U19" s="309"/>
      <c r="V19" s="308"/>
      <c r="W19" s="309"/>
      <c r="X19" s="308"/>
      <c r="Y19" s="309"/>
      <c r="Z19" s="308"/>
      <c r="AA19" s="309"/>
      <c r="AB19" s="308"/>
      <c r="AC19" s="309"/>
      <c r="AD19" s="308"/>
      <c r="AE19" s="309"/>
      <c r="AF19" s="308"/>
      <c r="AG19" s="309"/>
      <c r="AH19" s="308"/>
      <c r="AI19" s="309"/>
      <c r="AJ19" s="308"/>
      <c r="AK19" s="309"/>
      <c r="AL19" s="310"/>
      <c r="AM19" s="309"/>
      <c r="AN19" s="125">
        <f t="shared" si="5"/>
        <v>0</v>
      </c>
    </row>
    <row r="20" spans="1:40" ht="16.149999999999999" customHeight="1" x14ac:dyDescent="0.25">
      <c r="A20" s="301">
        <f t="shared" si="3"/>
        <v>42385</v>
      </c>
      <c r="B20" s="302"/>
      <c r="C20" s="302"/>
      <c r="D20" s="303"/>
      <c r="E20" s="302"/>
      <c r="F20" s="302"/>
      <c r="G20" s="125">
        <f t="shared" si="0"/>
        <v>0</v>
      </c>
      <c r="H20" s="304"/>
      <c r="I20" s="304"/>
      <c r="J20" s="304"/>
      <c r="K20" s="304"/>
      <c r="L20" s="125"/>
      <c r="M20" s="125"/>
      <c r="N20" s="305">
        <f t="shared" si="6"/>
        <v>0</v>
      </c>
      <c r="O20" s="305">
        <f t="shared" si="1"/>
        <v>35519.469999999994</v>
      </c>
      <c r="P20" s="306">
        <f t="shared" si="4"/>
        <v>0</v>
      </c>
      <c r="Q20" s="307">
        <f t="shared" si="2"/>
        <v>42385</v>
      </c>
      <c r="R20" s="308"/>
      <c r="S20" s="309"/>
      <c r="T20" s="308"/>
      <c r="U20" s="309"/>
      <c r="V20" s="308"/>
      <c r="W20" s="309"/>
      <c r="X20" s="308"/>
      <c r="Y20" s="309"/>
      <c r="Z20" s="308"/>
      <c r="AA20" s="309"/>
      <c r="AB20" s="308"/>
      <c r="AC20" s="309"/>
      <c r="AD20" s="308"/>
      <c r="AE20" s="309"/>
      <c r="AF20" s="308"/>
      <c r="AG20" s="309"/>
      <c r="AH20" s="308"/>
      <c r="AI20" s="309"/>
      <c r="AJ20" s="308"/>
      <c r="AK20" s="309"/>
      <c r="AL20" s="310"/>
      <c r="AM20" s="309"/>
      <c r="AN20" s="125">
        <f t="shared" si="5"/>
        <v>0</v>
      </c>
    </row>
    <row r="21" spans="1:40" ht="16.149999999999999" customHeight="1" x14ac:dyDescent="0.25">
      <c r="A21" s="301">
        <f t="shared" si="3"/>
        <v>42386</v>
      </c>
      <c r="B21" s="302"/>
      <c r="C21" s="302"/>
      <c r="D21" s="303"/>
      <c r="E21" s="302"/>
      <c r="F21" s="302"/>
      <c r="G21" s="125">
        <f t="shared" si="0"/>
        <v>0</v>
      </c>
      <c r="H21" s="304"/>
      <c r="I21" s="304"/>
      <c r="J21" s="304"/>
      <c r="K21" s="304"/>
      <c r="L21" s="125"/>
      <c r="M21" s="125"/>
      <c r="N21" s="305">
        <f t="shared" si="6"/>
        <v>0</v>
      </c>
      <c r="O21" s="305">
        <f t="shared" si="1"/>
        <v>35519.469999999994</v>
      </c>
      <c r="P21" s="306">
        <f t="shared" si="4"/>
        <v>0</v>
      </c>
      <c r="Q21" s="307">
        <f t="shared" si="2"/>
        <v>42386</v>
      </c>
      <c r="R21" s="308"/>
      <c r="S21" s="309"/>
      <c r="T21" s="308"/>
      <c r="U21" s="309"/>
      <c r="V21" s="308"/>
      <c r="W21" s="309"/>
      <c r="X21" s="308"/>
      <c r="Y21" s="309"/>
      <c r="Z21" s="308"/>
      <c r="AA21" s="309"/>
      <c r="AB21" s="308"/>
      <c r="AC21" s="309"/>
      <c r="AD21" s="308"/>
      <c r="AE21" s="309"/>
      <c r="AF21" s="308"/>
      <c r="AG21" s="309"/>
      <c r="AH21" s="308"/>
      <c r="AI21" s="309"/>
      <c r="AJ21" s="308"/>
      <c r="AK21" s="309"/>
      <c r="AL21" s="310"/>
      <c r="AM21" s="309"/>
      <c r="AN21" s="125">
        <f t="shared" si="5"/>
        <v>0</v>
      </c>
    </row>
    <row r="22" spans="1:40" ht="16.149999999999999" customHeight="1" x14ac:dyDescent="0.25">
      <c r="A22" s="301">
        <f t="shared" si="3"/>
        <v>42387</v>
      </c>
      <c r="B22" s="302"/>
      <c r="C22" s="302"/>
      <c r="D22" s="303"/>
      <c r="E22" s="302"/>
      <c r="F22" s="302"/>
      <c r="G22" s="125">
        <f t="shared" si="0"/>
        <v>0</v>
      </c>
      <c r="H22" s="304"/>
      <c r="I22" s="304"/>
      <c r="J22" s="304"/>
      <c r="K22" s="304"/>
      <c r="L22" s="125"/>
      <c r="M22" s="125"/>
      <c r="N22" s="305">
        <f t="shared" si="6"/>
        <v>0</v>
      </c>
      <c r="O22" s="305">
        <f t="shared" si="1"/>
        <v>35519.469999999994</v>
      </c>
      <c r="P22" s="306">
        <f t="shared" si="4"/>
        <v>0</v>
      </c>
      <c r="Q22" s="307">
        <f t="shared" si="2"/>
        <v>42387</v>
      </c>
      <c r="R22" s="308"/>
      <c r="S22" s="309"/>
      <c r="T22" s="308"/>
      <c r="U22" s="309"/>
      <c r="V22" s="308"/>
      <c r="W22" s="309"/>
      <c r="X22" s="308"/>
      <c r="Y22" s="309"/>
      <c r="Z22" s="308"/>
      <c r="AA22" s="309"/>
      <c r="AB22" s="308"/>
      <c r="AC22" s="309"/>
      <c r="AD22" s="308"/>
      <c r="AE22" s="309"/>
      <c r="AF22" s="308"/>
      <c r="AG22" s="309"/>
      <c r="AH22" s="308"/>
      <c r="AI22" s="309"/>
      <c r="AJ22" s="308"/>
      <c r="AK22" s="309"/>
      <c r="AL22" s="310"/>
      <c r="AM22" s="309"/>
      <c r="AN22" s="125">
        <f t="shared" si="5"/>
        <v>0</v>
      </c>
    </row>
    <row r="23" spans="1:40" ht="16.149999999999999" customHeight="1" x14ac:dyDescent="0.25">
      <c r="A23" s="301">
        <f t="shared" si="3"/>
        <v>42388</v>
      </c>
      <c r="B23" s="302"/>
      <c r="C23" s="302"/>
      <c r="D23" s="303"/>
      <c r="E23" s="302"/>
      <c r="F23" s="302"/>
      <c r="G23" s="125">
        <f t="shared" si="0"/>
        <v>0</v>
      </c>
      <c r="H23" s="304"/>
      <c r="I23" s="304"/>
      <c r="J23" s="304"/>
      <c r="K23" s="304"/>
      <c r="L23" s="125"/>
      <c r="M23" s="125"/>
      <c r="N23" s="305">
        <f t="shared" si="6"/>
        <v>0</v>
      </c>
      <c r="O23" s="305">
        <f t="shared" si="1"/>
        <v>35519.469999999994</v>
      </c>
      <c r="P23" s="306">
        <f t="shared" si="4"/>
        <v>0</v>
      </c>
      <c r="Q23" s="307">
        <f t="shared" si="2"/>
        <v>42388</v>
      </c>
      <c r="R23" s="308"/>
      <c r="S23" s="309"/>
      <c r="T23" s="308"/>
      <c r="U23" s="309"/>
      <c r="V23" s="308"/>
      <c r="W23" s="309"/>
      <c r="X23" s="308"/>
      <c r="Y23" s="309"/>
      <c r="Z23" s="308"/>
      <c r="AA23" s="309"/>
      <c r="AB23" s="308"/>
      <c r="AC23" s="309"/>
      <c r="AD23" s="308"/>
      <c r="AE23" s="309"/>
      <c r="AF23" s="308"/>
      <c r="AG23" s="309"/>
      <c r="AH23" s="308"/>
      <c r="AI23" s="309"/>
      <c r="AJ23" s="308"/>
      <c r="AK23" s="309"/>
      <c r="AL23" s="310"/>
      <c r="AM23" s="309"/>
      <c r="AN23" s="125">
        <f t="shared" si="5"/>
        <v>0</v>
      </c>
    </row>
    <row r="24" spans="1:40" ht="16.149999999999999" customHeight="1" x14ac:dyDescent="0.25">
      <c r="A24" s="301">
        <f t="shared" si="3"/>
        <v>42389</v>
      </c>
      <c r="B24" s="302"/>
      <c r="C24" s="302"/>
      <c r="D24" s="303"/>
      <c r="E24" s="302"/>
      <c r="F24" s="302"/>
      <c r="G24" s="125">
        <f t="shared" si="0"/>
        <v>0</v>
      </c>
      <c r="H24" s="304"/>
      <c r="I24" s="304"/>
      <c r="J24" s="304"/>
      <c r="K24" s="304"/>
      <c r="L24" s="125"/>
      <c r="M24" s="125"/>
      <c r="N24" s="305">
        <f t="shared" si="6"/>
        <v>0</v>
      </c>
      <c r="O24" s="305">
        <f t="shared" si="1"/>
        <v>35519.469999999994</v>
      </c>
      <c r="P24" s="306">
        <f t="shared" si="4"/>
        <v>0</v>
      </c>
      <c r="Q24" s="307">
        <f t="shared" si="2"/>
        <v>42389</v>
      </c>
      <c r="R24" s="308"/>
      <c r="S24" s="309"/>
      <c r="T24" s="310"/>
      <c r="U24" s="309"/>
      <c r="V24" s="308"/>
      <c r="W24" s="309"/>
      <c r="X24" s="310"/>
      <c r="Y24" s="309"/>
      <c r="Z24" s="308"/>
      <c r="AA24" s="309"/>
      <c r="AB24" s="310"/>
      <c r="AC24" s="309"/>
      <c r="AD24" s="308"/>
      <c r="AE24" s="309"/>
      <c r="AF24" s="310"/>
      <c r="AG24" s="309"/>
      <c r="AH24" s="308"/>
      <c r="AI24" s="309"/>
      <c r="AJ24" s="310"/>
      <c r="AK24" s="309"/>
      <c r="AL24" s="310"/>
      <c r="AM24" s="309"/>
      <c r="AN24" s="125">
        <f t="shared" si="5"/>
        <v>0</v>
      </c>
    </row>
    <row r="25" spans="1:40" ht="16.149999999999999" customHeight="1" x14ac:dyDescent="0.25">
      <c r="A25" s="301">
        <f t="shared" si="3"/>
        <v>42390</v>
      </c>
      <c r="B25" s="302"/>
      <c r="C25" s="302"/>
      <c r="D25" s="303"/>
      <c r="E25" s="302"/>
      <c r="F25" s="302"/>
      <c r="G25" s="125">
        <f t="shared" si="0"/>
        <v>0</v>
      </c>
      <c r="H25" s="304"/>
      <c r="I25" s="304"/>
      <c r="J25" s="304"/>
      <c r="K25" s="304"/>
      <c r="L25" s="125"/>
      <c r="M25" s="125"/>
      <c r="N25" s="305">
        <f t="shared" si="6"/>
        <v>0</v>
      </c>
      <c r="O25" s="305">
        <f t="shared" si="1"/>
        <v>35519.469999999994</v>
      </c>
      <c r="P25" s="306">
        <f t="shared" si="4"/>
        <v>0</v>
      </c>
      <c r="Q25" s="307">
        <f t="shared" si="2"/>
        <v>42390</v>
      </c>
      <c r="R25" s="308"/>
      <c r="S25" s="309"/>
      <c r="T25" s="308"/>
      <c r="U25" s="309"/>
      <c r="V25" s="308"/>
      <c r="W25" s="309"/>
      <c r="X25" s="308"/>
      <c r="Y25" s="309"/>
      <c r="Z25" s="308"/>
      <c r="AA25" s="309"/>
      <c r="AB25" s="308"/>
      <c r="AC25" s="309"/>
      <c r="AD25" s="308"/>
      <c r="AE25" s="309"/>
      <c r="AF25" s="308"/>
      <c r="AG25" s="309"/>
      <c r="AH25" s="308"/>
      <c r="AI25" s="309"/>
      <c r="AJ25" s="308"/>
      <c r="AK25" s="309"/>
      <c r="AL25" s="310"/>
      <c r="AM25" s="309"/>
      <c r="AN25" s="125">
        <f t="shared" si="5"/>
        <v>0</v>
      </c>
    </row>
    <row r="26" spans="1:40" ht="16.149999999999999" customHeight="1" x14ac:dyDescent="0.25">
      <c r="A26" s="301">
        <f t="shared" si="3"/>
        <v>42391</v>
      </c>
      <c r="B26" s="302"/>
      <c r="C26" s="302"/>
      <c r="D26" s="303"/>
      <c r="E26" s="302"/>
      <c r="F26" s="302"/>
      <c r="G26" s="125">
        <f t="shared" si="0"/>
        <v>0</v>
      </c>
      <c r="H26" s="304"/>
      <c r="I26" s="304"/>
      <c r="J26" s="304"/>
      <c r="K26" s="304"/>
      <c r="L26" s="125"/>
      <c r="M26" s="125"/>
      <c r="N26" s="305">
        <f t="shared" si="6"/>
        <v>0</v>
      </c>
      <c r="O26" s="305">
        <f t="shared" si="1"/>
        <v>35519.469999999994</v>
      </c>
      <c r="P26" s="306">
        <f t="shared" si="4"/>
        <v>0</v>
      </c>
      <c r="Q26" s="307">
        <f t="shared" si="2"/>
        <v>42391</v>
      </c>
      <c r="R26" s="308"/>
      <c r="S26" s="309"/>
      <c r="T26" s="308"/>
      <c r="U26" s="309"/>
      <c r="V26" s="308"/>
      <c r="W26" s="309"/>
      <c r="X26" s="308"/>
      <c r="Y26" s="309"/>
      <c r="Z26" s="308"/>
      <c r="AA26" s="309"/>
      <c r="AB26" s="308"/>
      <c r="AC26" s="309"/>
      <c r="AD26" s="308"/>
      <c r="AE26" s="309"/>
      <c r="AF26" s="308"/>
      <c r="AG26" s="309"/>
      <c r="AH26" s="308"/>
      <c r="AI26" s="309"/>
      <c r="AJ26" s="308"/>
      <c r="AK26" s="309"/>
      <c r="AL26" s="310"/>
      <c r="AM26" s="309"/>
      <c r="AN26" s="125">
        <f t="shared" si="5"/>
        <v>0</v>
      </c>
    </row>
    <row r="27" spans="1:40" ht="16.149999999999999" customHeight="1" x14ac:dyDescent="0.25">
      <c r="A27" s="301">
        <f t="shared" si="3"/>
        <v>42392</v>
      </c>
      <c r="B27" s="302"/>
      <c r="C27" s="302"/>
      <c r="D27" s="303"/>
      <c r="E27" s="302"/>
      <c r="F27" s="302"/>
      <c r="G27" s="125">
        <f t="shared" si="0"/>
        <v>0</v>
      </c>
      <c r="H27" s="304"/>
      <c r="I27" s="304"/>
      <c r="J27" s="304"/>
      <c r="K27" s="304"/>
      <c r="L27" s="125"/>
      <c r="M27" s="125"/>
      <c r="N27" s="305">
        <f t="shared" si="6"/>
        <v>0</v>
      </c>
      <c r="O27" s="305">
        <f t="shared" si="1"/>
        <v>35519.469999999994</v>
      </c>
      <c r="P27" s="306">
        <f t="shared" si="4"/>
        <v>0</v>
      </c>
      <c r="Q27" s="307">
        <f t="shared" si="2"/>
        <v>42392</v>
      </c>
      <c r="R27" s="308"/>
      <c r="S27" s="309"/>
      <c r="T27" s="308"/>
      <c r="U27" s="309"/>
      <c r="V27" s="308"/>
      <c r="W27" s="309"/>
      <c r="X27" s="308"/>
      <c r="Y27" s="309"/>
      <c r="Z27" s="308"/>
      <c r="AA27" s="309"/>
      <c r="AB27" s="308"/>
      <c r="AC27" s="309"/>
      <c r="AD27" s="308"/>
      <c r="AE27" s="309"/>
      <c r="AF27" s="308"/>
      <c r="AG27" s="309"/>
      <c r="AH27" s="308"/>
      <c r="AI27" s="309"/>
      <c r="AJ27" s="308"/>
      <c r="AK27" s="309"/>
      <c r="AL27" s="310"/>
      <c r="AM27" s="309"/>
      <c r="AN27" s="125">
        <f t="shared" si="5"/>
        <v>0</v>
      </c>
    </row>
    <row r="28" spans="1:40" ht="16.149999999999999" customHeight="1" x14ac:dyDescent="0.25">
      <c r="A28" s="301">
        <f t="shared" si="3"/>
        <v>42393</v>
      </c>
      <c r="B28" s="302"/>
      <c r="C28" s="302"/>
      <c r="D28" s="303"/>
      <c r="E28" s="302"/>
      <c r="F28" s="302"/>
      <c r="G28" s="125">
        <f t="shared" si="0"/>
        <v>0</v>
      </c>
      <c r="H28" s="304"/>
      <c r="I28" s="304"/>
      <c r="J28" s="304"/>
      <c r="K28" s="304"/>
      <c r="L28" s="125"/>
      <c r="M28" s="125"/>
      <c r="N28" s="305">
        <f t="shared" si="6"/>
        <v>0</v>
      </c>
      <c r="O28" s="305">
        <f t="shared" si="1"/>
        <v>35519.469999999994</v>
      </c>
      <c r="P28" s="306">
        <f t="shared" si="4"/>
        <v>0</v>
      </c>
      <c r="Q28" s="307">
        <f t="shared" si="2"/>
        <v>42393</v>
      </c>
      <c r="R28" s="308"/>
      <c r="S28" s="309"/>
      <c r="T28" s="308"/>
      <c r="U28" s="309"/>
      <c r="V28" s="308"/>
      <c r="W28" s="309"/>
      <c r="X28" s="308"/>
      <c r="Y28" s="309"/>
      <c r="Z28" s="308"/>
      <c r="AA28" s="309"/>
      <c r="AB28" s="308"/>
      <c r="AC28" s="309"/>
      <c r="AD28" s="308"/>
      <c r="AE28" s="309"/>
      <c r="AF28" s="308"/>
      <c r="AG28" s="309"/>
      <c r="AH28" s="308"/>
      <c r="AI28" s="309"/>
      <c r="AJ28" s="308"/>
      <c r="AK28" s="309"/>
      <c r="AL28" s="310"/>
      <c r="AM28" s="309"/>
      <c r="AN28" s="125">
        <f t="shared" si="5"/>
        <v>0</v>
      </c>
    </row>
    <row r="29" spans="1:40" ht="16.149999999999999" customHeight="1" x14ac:dyDescent="0.25">
      <c r="A29" s="301">
        <f t="shared" si="3"/>
        <v>42394</v>
      </c>
      <c r="B29" s="302"/>
      <c r="C29" s="302"/>
      <c r="D29" s="303"/>
      <c r="E29" s="302"/>
      <c r="F29" s="302"/>
      <c r="G29" s="125">
        <f t="shared" si="0"/>
        <v>0</v>
      </c>
      <c r="H29" s="304"/>
      <c r="I29" s="304"/>
      <c r="J29" s="304"/>
      <c r="K29" s="304"/>
      <c r="L29" s="125"/>
      <c r="M29" s="125"/>
      <c r="N29" s="305">
        <f t="shared" si="6"/>
        <v>0</v>
      </c>
      <c r="O29" s="305">
        <f t="shared" si="1"/>
        <v>35519.469999999994</v>
      </c>
      <c r="P29" s="306">
        <f t="shared" si="4"/>
        <v>0</v>
      </c>
      <c r="Q29" s="307">
        <f t="shared" si="2"/>
        <v>42394</v>
      </c>
      <c r="R29" s="308"/>
      <c r="S29" s="309"/>
      <c r="T29" s="308"/>
      <c r="U29" s="309"/>
      <c r="V29" s="308"/>
      <c r="W29" s="309"/>
      <c r="X29" s="308"/>
      <c r="Y29" s="309"/>
      <c r="Z29" s="308"/>
      <c r="AA29" s="309"/>
      <c r="AB29" s="308"/>
      <c r="AC29" s="309"/>
      <c r="AD29" s="308"/>
      <c r="AE29" s="309"/>
      <c r="AF29" s="308"/>
      <c r="AG29" s="309"/>
      <c r="AH29" s="308"/>
      <c r="AI29" s="309"/>
      <c r="AJ29" s="308"/>
      <c r="AK29" s="309"/>
      <c r="AL29" s="310"/>
      <c r="AM29" s="309"/>
      <c r="AN29" s="125">
        <f t="shared" si="5"/>
        <v>0</v>
      </c>
    </row>
    <row r="30" spans="1:40" ht="16.149999999999999" customHeight="1" x14ac:dyDescent="0.25">
      <c r="A30" s="301">
        <f t="shared" si="3"/>
        <v>42395</v>
      </c>
      <c r="B30" s="302"/>
      <c r="C30" s="302"/>
      <c r="D30" s="303"/>
      <c r="E30" s="302"/>
      <c r="F30" s="302"/>
      <c r="G30" s="125">
        <f t="shared" si="0"/>
        <v>0</v>
      </c>
      <c r="H30" s="304"/>
      <c r="I30" s="304"/>
      <c r="J30" s="304"/>
      <c r="K30" s="304"/>
      <c r="L30" s="125"/>
      <c r="M30" s="125"/>
      <c r="N30" s="305">
        <f t="shared" si="6"/>
        <v>0</v>
      </c>
      <c r="O30" s="305">
        <f t="shared" si="1"/>
        <v>35519.469999999994</v>
      </c>
      <c r="P30" s="306">
        <f t="shared" si="4"/>
        <v>0</v>
      </c>
      <c r="Q30" s="307">
        <f t="shared" si="2"/>
        <v>42395</v>
      </c>
      <c r="R30" s="308"/>
      <c r="S30" s="309"/>
      <c r="T30" s="308"/>
      <c r="U30" s="309"/>
      <c r="V30" s="308"/>
      <c r="W30" s="309"/>
      <c r="X30" s="308"/>
      <c r="Y30" s="309"/>
      <c r="Z30" s="308"/>
      <c r="AA30" s="309"/>
      <c r="AB30" s="308"/>
      <c r="AC30" s="309"/>
      <c r="AD30" s="308"/>
      <c r="AE30" s="309"/>
      <c r="AF30" s="308"/>
      <c r="AG30" s="309"/>
      <c r="AH30" s="308"/>
      <c r="AI30" s="309"/>
      <c r="AJ30" s="308"/>
      <c r="AK30" s="309"/>
      <c r="AL30" s="310"/>
      <c r="AM30" s="309"/>
      <c r="AN30" s="125">
        <f t="shared" si="5"/>
        <v>0</v>
      </c>
    </row>
    <row r="31" spans="1:40" ht="16.149999999999999" customHeight="1" x14ac:dyDescent="0.25">
      <c r="A31" s="301">
        <f t="shared" si="3"/>
        <v>42396</v>
      </c>
      <c r="B31" s="302"/>
      <c r="C31" s="302"/>
      <c r="D31" s="303"/>
      <c r="E31" s="302"/>
      <c r="F31" s="302"/>
      <c r="G31" s="125">
        <f t="shared" si="0"/>
        <v>0</v>
      </c>
      <c r="H31" s="304"/>
      <c r="I31" s="304"/>
      <c r="J31" s="304"/>
      <c r="K31" s="304"/>
      <c r="L31" s="125"/>
      <c r="M31" s="125"/>
      <c r="N31" s="305">
        <f t="shared" si="6"/>
        <v>0</v>
      </c>
      <c r="O31" s="305">
        <f t="shared" si="1"/>
        <v>35519.469999999994</v>
      </c>
      <c r="P31" s="306">
        <f t="shared" si="4"/>
        <v>0</v>
      </c>
      <c r="Q31" s="307">
        <f t="shared" si="2"/>
        <v>42396</v>
      </c>
      <c r="R31" s="308"/>
      <c r="S31" s="309"/>
      <c r="T31" s="308"/>
      <c r="U31" s="309"/>
      <c r="V31" s="308"/>
      <c r="W31" s="309"/>
      <c r="X31" s="308"/>
      <c r="Y31" s="309"/>
      <c r="Z31" s="308"/>
      <c r="AA31" s="309"/>
      <c r="AB31" s="312"/>
      <c r="AC31" s="309"/>
      <c r="AD31" s="308"/>
      <c r="AE31" s="309"/>
      <c r="AF31" s="308"/>
      <c r="AG31" s="309"/>
      <c r="AH31" s="308"/>
      <c r="AI31" s="309"/>
      <c r="AJ31" s="308"/>
      <c r="AK31" s="309"/>
      <c r="AL31" s="310"/>
      <c r="AM31" s="309"/>
      <c r="AN31" s="125">
        <f t="shared" si="5"/>
        <v>0</v>
      </c>
    </row>
    <row r="32" spans="1:40" ht="16.149999999999999" customHeight="1" x14ac:dyDescent="0.25">
      <c r="A32" s="301">
        <f t="shared" si="3"/>
        <v>42397</v>
      </c>
      <c r="B32" s="302"/>
      <c r="C32" s="302"/>
      <c r="D32" s="303"/>
      <c r="E32" s="302"/>
      <c r="F32" s="302"/>
      <c r="G32" s="125">
        <f t="shared" si="0"/>
        <v>0</v>
      </c>
      <c r="H32" s="304"/>
      <c r="I32" s="304"/>
      <c r="J32" s="304"/>
      <c r="K32" s="304"/>
      <c r="L32" s="125"/>
      <c r="M32" s="125"/>
      <c r="N32" s="305">
        <f t="shared" si="6"/>
        <v>0</v>
      </c>
      <c r="O32" s="305">
        <f t="shared" si="1"/>
        <v>35519.469999999994</v>
      </c>
      <c r="P32" s="306">
        <f t="shared" si="4"/>
        <v>0</v>
      </c>
      <c r="Q32" s="307">
        <f t="shared" si="2"/>
        <v>42397</v>
      </c>
      <c r="R32" s="308"/>
      <c r="S32" s="309"/>
      <c r="T32" s="308"/>
      <c r="U32" s="309"/>
      <c r="V32" s="308"/>
      <c r="W32" s="309"/>
      <c r="X32" s="308"/>
      <c r="Y32" s="309"/>
      <c r="Z32" s="308"/>
      <c r="AA32" s="309"/>
      <c r="AB32" s="312"/>
      <c r="AC32" s="309"/>
      <c r="AD32" s="308"/>
      <c r="AE32" s="309"/>
      <c r="AF32" s="308"/>
      <c r="AG32" s="309"/>
      <c r="AH32" s="308"/>
      <c r="AI32" s="309"/>
      <c r="AJ32" s="308"/>
      <c r="AK32" s="309"/>
      <c r="AL32" s="310"/>
      <c r="AM32" s="309"/>
      <c r="AN32" s="125">
        <f t="shared" si="5"/>
        <v>0</v>
      </c>
    </row>
    <row r="33" spans="1:40" ht="16.149999999999999" customHeight="1" x14ac:dyDescent="0.25">
      <c r="A33" s="301">
        <f t="shared" si="3"/>
        <v>42398</v>
      </c>
      <c r="B33" s="302"/>
      <c r="C33" s="302"/>
      <c r="D33" s="303"/>
      <c r="E33" s="302"/>
      <c r="F33" s="302"/>
      <c r="G33" s="125">
        <f t="shared" si="0"/>
        <v>0</v>
      </c>
      <c r="H33" s="304"/>
      <c r="I33" s="304"/>
      <c r="J33" s="304"/>
      <c r="K33" s="304"/>
      <c r="L33" s="125"/>
      <c r="M33" s="125"/>
      <c r="N33" s="305">
        <f t="shared" si="6"/>
        <v>0</v>
      </c>
      <c r="O33" s="305">
        <f t="shared" si="1"/>
        <v>35519.469999999994</v>
      </c>
      <c r="P33" s="306">
        <f t="shared" si="4"/>
        <v>0</v>
      </c>
      <c r="Q33" s="307">
        <f t="shared" si="2"/>
        <v>42398</v>
      </c>
      <c r="R33" s="308"/>
      <c r="S33" s="309"/>
      <c r="T33" s="308"/>
      <c r="U33" s="309"/>
      <c r="V33" s="308"/>
      <c r="W33" s="309"/>
      <c r="X33" s="308"/>
      <c r="Y33" s="309"/>
      <c r="Z33" s="308"/>
      <c r="AA33" s="309"/>
      <c r="AB33" s="312"/>
      <c r="AC33" s="309"/>
      <c r="AD33" s="308"/>
      <c r="AE33" s="309"/>
      <c r="AF33" s="308"/>
      <c r="AG33" s="309"/>
      <c r="AH33" s="308"/>
      <c r="AI33" s="309"/>
      <c r="AJ33" s="308"/>
      <c r="AK33" s="309"/>
      <c r="AL33" s="310"/>
      <c r="AM33" s="309"/>
      <c r="AN33" s="125">
        <f t="shared" si="5"/>
        <v>0</v>
      </c>
    </row>
    <row r="34" spans="1:40" ht="16.149999999999999" customHeight="1" x14ac:dyDescent="0.25">
      <c r="A34" s="301">
        <f t="shared" si="3"/>
        <v>42399</v>
      </c>
      <c r="B34" s="302"/>
      <c r="C34" s="302"/>
      <c r="D34" s="303"/>
      <c r="E34" s="302"/>
      <c r="F34" s="302"/>
      <c r="G34" s="125">
        <f t="shared" si="0"/>
        <v>0</v>
      </c>
      <c r="H34" s="304"/>
      <c r="I34" s="304"/>
      <c r="J34" s="304"/>
      <c r="K34" s="304"/>
      <c r="L34" s="125"/>
      <c r="M34" s="125"/>
      <c r="N34" s="305">
        <f t="shared" si="6"/>
        <v>0</v>
      </c>
      <c r="O34" s="305">
        <f t="shared" si="1"/>
        <v>35519.469999999994</v>
      </c>
      <c r="P34" s="306">
        <f t="shared" si="4"/>
        <v>0</v>
      </c>
      <c r="Q34" s="307">
        <f t="shared" si="2"/>
        <v>42399</v>
      </c>
      <c r="R34" s="308"/>
      <c r="S34" s="309"/>
      <c r="T34" s="310"/>
      <c r="U34" s="309"/>
      <c r="V34" s="308"/>
      <c r="W34" s="309"/>
      <c r="X34" s="310"/>
      <c r="Y34" s="309"/>
      <c r="Z34" s="308"/>
      <c r="AA34" s="309"/>
      <c r="AB34" s="312"/>
      <c r="AC34" s="309"/>
      <c r="AD34" s="308"/>
      <c r="AE34" s="309"/>
      <c r="AF34" s="310"/>
      <c r="AG34" s="309"/>
      <c r="AH34" s="313"/>
      <c r="AI34" s="309"/>
      <c r="AJ34" s="310"/>
      <c r="AK34" s="309"/>
      <c r="AL34" s="310"/>
      <c r="AM34" s="309"/>
      <c r="AN34" s="125">
        <f t="shared" si="5"/>
        <v>0</v>
      </c>
    </row>
    <row r="35" spans="1:40" ht="16.149999999999999" customHeight="1" x14ac:dyDescent="0.25">
      <c r="A35" s="301">
        <f t="shared" si="3"/>
        <v>42400</v>
      </c>
      <c r="B35" s="302"/>
      <c r="C35" s="302"/>
      <c r="D35" s="303"/>
      <c r="E35" s="302"/>
      <c r="F35" s="302"/>
      <c r="G35" s="125">
        <f t="shared" si="0"/>
        <v>0</v>
      </c>
      <c r="H35" s="304"/>
      <c r="I35" s="304"/>
      <c r="J35" s="304"/>
      <c r="K35" s="304"/>
      <c r="L35" s="125"/>
      <c r="M35" s="125"/>
      <c r="N35" s="305">
        <f t="shared" si="6"/>
        <v>0</v>
      </c>
      <c r="O35" s="305">
        <f t="shared" si="1"/>
        <v>35519.469999999994</v>
      </c>
      <c r="P35" s="306">
        <f t="shared" si="4"/>
        <v>0</v>
      </c>
      <c r="Q35" s="307">
        <f t="shared" si="2"/>
        <v>42400</v>
      </c>
      <c r="R35" s="308"/>
      <c r="S35" s="309"/>
      <c r="T35" s="308"/>
      <c r="U35" s="309"/>
      <c r="V35" s="308"/>
      <c r="W35" s="309"/>
      <c r="X35" s="308"/>
      <c r="Y35" s="309"/>
      <c r="Z35" s="308"/>
      <c r="AA35" s="309"/>
      <c r="AB35" s="308"/>
      <c r="AC35" s="309"/>
      <c r="AD35" s="308"/>
      <c r="AE35" s="309"/>
      <c r="AF35" s="308"/>
      <c r="AG35" s="309"/>
      <c r="AH35" s="308"/>
      <c r="AI35" s="309"/>
      <c r="AJ35" s="308"/>
      <c r="AK35" s="309"/>
      <c r="AL35" s="310"/>
      <c r="AM35" s="309"/>
      <c r="AN35" s="125">
        <f t="shared" si="5"/>
        <v>0</v>
      </c>
    </row>
    <row r="36" spans="1:40" ht="15" customHeight="1" x14ac:dyDescent="0.2">
      <c r="B36" s="141">
        <f t="shared" ref="B36:N36" si="7">SUM(B5:B35)</f>
        <v>0</v>
      </c>
      <c r="C36" s="141">
        <f t="shared" si="7"/>
        <v>0</v>
      </c>
      <c r="D36" s="314">
        <f t="shared" si="7"/>
        <v>0</v>
      </c>
      <c r="E36" s="141">
        <f t="shared" si="7"/>
        <v>0</v>
      </c>
      <c r="F36" s="141">
        <f t="shared" si="7"/>
        <v>0</v>
      </c>
      <c r="G36" s="141">
        <f t="shared" si="7"/>
        <v>0</v>
      </c>
      <c r="H36" s="141">
        <f t="shared" si="7"/>
        <v>0</v>
      </c>
      <c r="I36" s="141">
        <f t="shared" si="7"/>
        <v>0</v>
      </c>
      <c r="J36" s="141">
        <f t="shared" si="7"/>
        <v>0</v>
      </c>
      <c r="K36" s="141">
        <f t="shared" si="7"/>
        <v>0</v>
      </c>
      <c r="L36" s="141">
        <f t="shared" si="7"/>
        <v>0</v>
      </c>
      <c r="M36" s="141">
        <f t="shared" si="7"/>
        <v>0</v>
      </c>
      <c r="N36" s="141">
        <f t="shared" si="7"/>
        <v>0</v>
      </c>
      <c r="O36" s="141">
        <f>O35</f>
        <v>35519.469999999994</v>
      </c>
      <c r="P36" s="141">
        <f>SUM(P5:P35)</f>
        <v>0</v>
      </c>
      <c r="R36" s="141"/>
      <c r="S36" s="141">
        <f>SUM(S5:S35)</f>
        <v>0</v>
      </c>
      <c r="T36" s="141"/>
      <c r="U36" s="141">
        <f>SUM(U5:U35)</f>
        <v>0</v>
      </c>
      <c r="V36" s="141"/>
      <c r="W36" s="141">
        <f>SUM(W5:W35)</f>
        <v>0</v>
      </c>
      <c r="X36" s="141"/>
      <c r="Y36" s="141">
        <f>SUM(Y6:Y34)</f>
        <v>0</v>
      </c>
      <c r="Z36" s="141"/>
      <c r="AA36" s="141">
        <f>SUM(AA5:AA35)</f>
        <v>0</v>
      </c>
      <c r="AB36" s="141"/>
      <c r="AC36" s="141">
        <f>SUM(AC5:AC35)</f>
        <v>-35519.469999999994</v>
      </c>
      <c r="AD36" s="141"/>
      <c r="AE36" s="141">
        <f>SUM(AE5:AE35)</f>
        <v>0</v>
      </c>
      <c r="AG36" s="141">
        <f>SUM(AG5:AG35)</f>
        <v>0</v>
      </c>
      <c r="AH36" s="141"/>
      <c r="AI36" s="141">
        <f>SUM(AI5:AI35)</f>
        <v>0</v>
      </c>
      <c r="AJ36" s="141"/>
      <c r="AK36" s="141">
        <f>SUM(AK5:AK35)</f>
        <v>0</v>
      </c>
      <c r="AL36" s="141"/>
      <c r="AM36" s="141">
        <f>SUM(AM5:AM35)</f>
        <v>0</v>
      </c>
      <c r="AN36" s="141">
        <f>SUM(AN5:AN35)</f>
        <v>-35519.469999999994</v>
      </c>
    </row>
    <row r="37" spans="1:40" x14ac:dyDescent="0.25">
      <c r="B37" s="141">
        <v>0</v>
      </c>
      <c r="G37" s="132"/>
      <c r="O37" s="141"/>
    </row>
    <row r="38" spans="1:40" x14ac:dyDescent="0.25">
      <c r="B38" s="72" t="s">
        <v>78</v>
      </c>
      <c r="C38" s="132"/>
      <c r="E38" s="72" t="s">
        <v>79</v>
      </c>
      <c r="F38" s="315">
        <f>D36</f>
        <v>0</v>
      </c>
      <c r="H38" s="72" t="s">
        <v>80</v>
      </c>
      <c r="J38" s="131">
        <f>I36*0.007</f>
        <v>0</v>
      </c>
    </row>
    <row r="39" spans="1:40" x14ac:dyDescent="0.25">
      <c r="C39" s="132"/>
      <c r="AJ39" s="77" t="s">
        <v>35</v>
      </c>
    </row>
    <row r="41" spans="1:40" ht="16.149999999999999" customHeight="1" x14ac:dyDescent="0.25">
      <c r="A41" s="577" t="s">
        <v>81</v>
      </c>
      <c r="B41" s="563"/>
      <c r="C41" s="563"/>
      <c r="D41" s="564"/>
      <c r="E41" s="563"/>
      <c r="F41" s="563"/>
      <c r="G41" s="563"/>
      <c r="H41" s="563"/>
      <c r="I41" s="563"/>
      <c r="J41" s="563"/>
      <c r="K41" s="563"/>
      <c r="L41" s="563"/>
      <c r="M41" s="563"/>
      <c r="N41" s="563"/>
      <c r="O41" s="563"/>
      <c r="P41" s="292"/>
      <c r="R41" s="576" t="s">
        <v>82</v>
      </c>
      <c r="S41" s="560"/>
      <c r="T41" s="560"/>
      <c r="U41" s="560"/>
      <c r="V41" s="560"/>
      <c r="W41" s="560"/>
      <c r="X41" s="560"/>
      <c r="Y41" s="560"/>
      <c r="Z41" s="560"/>
      <c r="AA41" s="576" t="s">
        <v>83</v>
      </c>
      <c r="AB41" s="560"/>
      <c r="AC41" s="560"/>
      <c r="AD41" s="560"/>
      <c r="AE41" s="560"/>
      <c r="AF41" s="560"/>
      <c r="AG41" s="560"/>
      <c r="AH41" s="560"/>
      <c r="AI41" s="560"/>
      <c r="AJ41" s="560"/>
    </row>
    <row r="42" spans="1:40" ht="16.149999999999999" customHeight="1" x14ac:dyDescent="0.25">
      <c r="A42" s="290"/>
      <c r="B42" s="567" t="s">
        <v>69</v>
      </c>
      <c r="C42" s="554"/>
      <c r="D42" s="554"/>
      <c r="E42" s="554"/>
      <c r="F42" s="554"/>
      <c r="G42" s="568"/>
      <c r="H42" s="567" t="s">
        <v>1</v>
      </c>
      <c r="I42" s="554"/>
      <c r="J42" s="554"/>
      <c r="K42" s="568"/>
      <c r="L42" s="567" t="s">
        <v>2</v>
      </c>
      <c r="M42" s="554"/>
      <c r="N42" s="568"/>
      <c r="O42" s="291" t="s">
        <v>70</v>
      </c>
      <c r="P42" s="292"/>
      <c r="Q42" s="293"/>
      <c r="R42" s="551" t="str">
        <f>R3</f>
        <v>Agedi</v>
      </c>
      <c r="S42" s="552"/>
      <c r="T42" s="551" t="str">
        <f>T3</f>
        <v>Saf</v>
      </c>
      <c r="U42" s="552"/>
      <c r="V42" s="551" t="str">
        <f>V3</f>
        <v>Midi Libre</v>
      </c>
      <c r="W42" s="552"/>
      <c r="X42" s="551" t="str">
        <f>X3</f>
        <v>Loto</v>
      </c>
      <c r="Y42" s="552"/>
      <c r="Z42" s="551" t="str">
        <f>Z3</f>
        <v>Altadis</v>
      </c>
      <c r="AA42" s="552"/>
      <c r="AB42" s="551" t="str">
        <f>AB3</f>
        <v>Crédit agricole</v>
      </c>
      <c r="AC42" s="552"/>
      <c r="AD42" s="551" t="str">
        <f>AD3</f>
        <v>Loc/Télésur/loyer/Télép</v>
      </c>
      <c r="AE42" s="552"/>
      <c r="AF42" s="551" t="str">
        <f>AF3</f>
        <v>Poste TCN TF PVA</v>
      </c>
      <c r="AG42" s="552"/>
      <c r="AH42" s="551" t="str">
        <f>AH3</f>
        <v>GSA/NVX FR</v>
      </c>
      <c r="AI42" s="552"/>
      <c r="AJ42" s="551" t="str">
        <f>AJ3</f>
        <v>Charge</v>
      </c>
      <c r="AK42" s="552"/>
      <c r="AL42" s="551" t="str">
        <f>AL3</f>
        <v>Divers</v>
      </c>
      <c r="AM42" s="552"/>
      <c r="AN42" s="83" t="s">
        <v>16</v>
      </c>
    </row>
    <row r="43" spans="1:40" ht="16.149999999999999" customHeight="1" x14ac:dyDescent="0.25">
      <c r="A43" s="294"/>
      <c r="B43" s="85" t="s">
        <v>73</v>
      </c>
      <c r="C43" s="578" t="s">
        <v>24</v>
      </c>
      <c r="D43" s="579"/>
      <c r="E43" s="86" t="s">
        <v>23</v>
      </c>
      <c r="F43" s="86" t="s">
        <v>22</v>
      </c>
      <c r="G43" s="90" t="s">
        <v>38</v>
      </c>
      <c r="H43" s="85" t="s">
        <v>17</v>
      </c>
      <c r="I43" s="86" t="s">
        <v>19</v>
      </c>
      <c r="J43" s="86" t="s">
        <v>18</v>
      </c>
      <c r="K43" s="90" t="s">
        <v>29</v>
      </c>
      <c r="L43" s="85" t="s">
        <v>32</v>
      </c>
      <c r="M43" s="91" t="s">
        <v>33</v>
      </c>
      <c r="N43" s="90" t="s">
        <v>74</v>
      </c>
      <c r="O43" s="295">
        <f>O35</f>
        <v>35519.469999999994</v>
      </c>
      <c r="Q43" s="296"/>
      <c r="R43" s="93" t="s">
        <v>34</v>
      </c>
      <c r="S43" s="94"/>
      <c r="T43" s="95" t="s">
        <v>34</v>
      </c>
      <c r="U43" s="96"/>
      <c r="V43" s="95" t="s">
        <v>34</v>
      </c>
      <c r="W43" s="96"/>
      <c r="X43" s="95" t="s">
        <v>34</v>
      </c>
      <c r="Y43" s="96"/>
      <c r="Z43" s="95" t="s">
        <v>34</v>
      </c>
      <c r="AA43" s="96"/>
      <c r="AB43" s="95" t="s">
        <v>34</v>
      </c>
      <c r="AC43" s="96"/>
      <c r="AD43" s="95" t="s">
        <v>34</v>
      </c>
      <c r="AE43" s="96"/>
      <c r="AF43" s="98" t="s">
        <v>34</v>
      </c>
      <c r="AG43" s="94"/>
      <c r="AH43" s="95" t="s">
        <v>34</v>
      </c>
      <c r="AI43" s="94"/>
      <c r="AJ43" s="95" t="s">
        <v>34</v>
      </c>
      <c r="AK43" s="94"/>
      <c r="AL43" s="95" t="s">
        <v>34</v>
      </c>
      <c r="AM43" s="94"/>
      <c r="AN43" s="99"/>
    </row>
    <row r="44" spans="1:40" ht="16.149999999999999" customHeight="1" x14ac:dyDescent="0.25">
      <c r="A44" s="301">
        <f>A35+1</f>
        <v>42401</v>
      </c>
      <c r="B44" s="302">
        <v>4893.18</v>
      </c>
      <c r="C44" s="316">
        <v>280</v>
      </c>
      <c r="D44" s="303">
        <v>9</v>
      </c>
      <c r="E44" s="302">
        <v>478.05</v>
      </c>
      <c r="F44" s="302">
        <v>134</v>
      </c>
      <c r="G44" s="125">
        <f t="shared" ref="G44:G73" si="8">B44-C44-E44-F44</f>
        <v>4001.13</v>
      </c>
      <c r="H44" s="304">
        <v>1878.84</v>
      </c>
      <c r="I44" s="317">
        <v>2119.79</v>
      </c>
      <c r="J44" s="304"/>
      <c r="K44" s="304">
        <v>2.5</v>
      </c>
      <c r="L44" s="318">
        <v>1870</v>
      </c>
      <c r="M44" s="125"/>
      <c r="N44" s="305">
        <f t="shared" ref="N44:N74" si="9">L44+I44+J44+C44+M44</f>
        <v>4269.79</v>
      </c>
      <c r="O44" s="305">
        <f>O36</f>
        <v>35519.469999999994</v>
      </c>
      <c r="P44" s="306">
        <f t="shared" ref="P44:P72" si="10">I44*0.005</f>
        <v>10.59895</v>
      </c>
      <c r="Q44" s="307">
        <f t="shared" ref="Q44:Q71" si="11">A44</f>
        <v>42401</v>
      </c>
      <c r="R44" s="308"/>
      <c r="S44" s="309"/>
      <c r="T44" s="310"/>
      <c r="U44" s="309"/>
      <c r="V44" s="310"/>
      <c r="W44" s="309"/>
      <c r="X44" s="310"/>
      <c r="Y44" s="309"/>
      <c r="Z44" s="310"/>
      <c r="AA44" s="309"/>
      <c r="AB44" s="310" t="s">
        <v>84</v>
      </c>
      <c r="AC44" s="147">
        <v>10000</v>
      </c>
      <c r="AD44" s="310">
        <v>160242</v>
      </c>
      <c r="AE44" s="147">
        <v>975</v>
      </c>
      <c r="AF44" s="319"/>
      <c r="AG44" s="309"/>
      <c r="AH44" s="310"/>
      <c r="AI44" s="309"/>
      <c r="AJ44" s="310"/>
      <c r="AK44" s="309"/>
      <c r="AL44" s="310"/>
      <c r="AM44" s="309"/>
      <c r="AN44" s="125">
        <f t="shared" ref="AN44:AN71" si="12">S44+U44+W44+Y44+AA44+AC44+AE44+AG44+AI44+AK44+AM44</f>
        <v>10975</v>
      </c>
    </row>
    <row r="45" spans="1:40" ht="16.149999999999999" customHeight="1" x14ac:dyDescent="0.25">
      <c r="A45" s="301">
        <f t="shared" ref="A45:A72" si="13">A44+1</f>
        <v>42402</v>
      </c>
      <c r="B45" s="302">
        <v>4442.5</v>
      </c>
      <c r="C45" s="316">
        <v>200</v>
      </c>
      <c r="D45" s="303">
        <v>8</v>
      </c>
      <c r="E45" s="302">
        <v>157.80000000000001</v>
      </c>
      <c r="F45" s="302">
        <v>441</v>
      </c>
      <c r="G45" s="125">
        <f t="shared" si="8"/>
        <v>3643.7</v>
      </c>
      <c r="H45" s="304">
        <v>1876.07</v>
      </c>
      <c r="I45" s="317">
        <v>1759.23</v>
      </c>
      <c r="J45" s="304"/>
      <c r="K45" s="304">
        <v>8.4</v>
      </c>
      <c r="L45" s="318">
        <v>1870</v>
      </c>
      <c r="M45" s="125"/>
      <c r="N45" s="305">
        <f t="shared" si="9"/>
        <v>3829.23</v>
      </c>
      <c r="O45" s="305">
        <f t="shared" ref="O45:O74" si="14">O44+N45-AN45</f>
        <v>38598.699999999997</v>
      </c>
      <c r="P45" s="306">
        <f t="shared" si="10"/>
        <v>8.7961500000000008</v>
      </c>
      <c r="Q45" s="307">
        <f t="shared" si="11"/>
        <v>42402</v>
      </c>
      <c r="R45" s="308"/>
      <c r="S45" s="309"/>
      <c r="T45" s="310"/>
      <c r="U45" s="309"/>
      <c r="V45" s="308"/>
      <c r="W45" s="309"/>
      <c r="X45" s="310"/>
      <c r="Y45" s="309"/>
      <c r="Z45" s="308"/>
      <c r="AA45" s="309"/>
      <c r="AB45" s="310" t="s">
        <v>85</v>
      </c>
      <c r="AC45" s="147">
        <v>750</v>
      </c>
      <c r="AD45" s="308"/>
      <c r="AE45" s="309"/>
      <c r="AF45" s="310"/>
      <c r="AG45" s="309"/>
      <c r="AH45" s="308"/>
      <c r="AI45" s="309"/>
      <c r="AJ45" s="310"/>
      <c r="AK45" s="309"/>
      <c r="AL45" s="310"/>
      <c r="AM45" s="309"/>
      <c r="AN45" s="125">
        <f t="shared" si="12"/>
        <v>750</v>
      </c>
    </row>
    <row r="46" spans="1:40" ht="16.149999999999999" customHeight="1" x14ac:dyDescent="0.25">
      <c r="A46" s="301">
        <f t="shared" si="13"/>
        <v>42403</v>
      </c>
      <c r="B46" s="302">
        <v>4146.74</v>
      </c>
      <c r="C46" s="316">
        <v>400</v>
      </c>
      <c r="D46" s="303">
        <v>12</v>
      </c>
      <c r="E46" s="302">
        <v>55.2</v>
      </c>
      <c r="F46" s="302">
        <v>118</v>
      </c>
      <c r="G46" s="125">
        <f t="shared" si="8"/>
        <v>3573.54</v>
      </c>
      <c r="H46" s="304">
        <v>1653.1</v>
      </c>
      <c r="I46" s="317">
        <v>1960.32</v>
      </c>
      <c r="J46" s="317">
        <v>19.2</v>
      </c>
      <c r="K46" s="304">
        <v>3.5</v>
      </c>
      <c r="L46" s="318">
        <v>1660</v>
      </c>
      <c r="M46" s="125"/>
      <c r="N46" s="305">
        <f t="shared" si="9"/>
        <v>4039.5199999999995</v>
      </c>
      <c r="O46" s="305">
        <f t="shared" si="14"/>
        <v>42419.419999999991</v>
      </c>
      <c r="P46" s="306">
        <f t="shared" si="10"/>
        <v>9.8016000000000005</v>
      </c>
      <c r="Q46" s="307">
        <f t="shared" si="11"/>
        <v>42403</v>
      </c>
      <c r="R46" s="308"/>
      <c r="S46" s="309"/>
      <c r="T46" s="310"/>
      <c r="U46" s="309"/>
      <c r="V46" s="308"/>
      <c r="W46" s="309"/>
      <c r="X46" s="310"/>
      <c r="Y46" s="309"/>
      <c r="Z46" s="308"/>
      <c r="AA46" s="309"/>
      <c r="AB46" s="310">
        <v>160241</v>
      </c>
      <c r="AC46" s="147">
        <v>218.8</v>
      </c>
      <c r="AD46" s="308"/>
      <c r="AE46" s="309"/>
      <c r="AF46" s="310"/>
      <c r="AG46" s="309"/>
      <c r="AH46" s="308"/>
      <c r="AI46" s="309"/>
      <c r="AJ46" s="310"/>
      <c r="AK46" s="309"/>
      <c r="AL46" s="310"/>
      <c r="AM46" s="309"/>
      <c r="AN46" s="125">
        <f t="shared" si="12"/>
        <v>218.8</v>
      </c>
    </row>
    <row r="47" spans="1:40" ht="16.149999999999999" customHeight="1" x14ac:dyDescent="0.25">
      <c r="A47" s="301">
        <f t="shared" si="13"/>
        <v>42404</v>
      </c>
      <c r="B47" s="302">
        <v>3740.13</v>
      </c>
      <c r="C47" s="316">
        <v>330</v>
      </c>
      <c r="D47" s="303">
        <v>8</v>
      </c>
      <c r="E47" s="302">
        <v>330.6</v>
      </c>
      <c r="F47" s="302">
        <v>166</v>
      </c>
      <c r="G47" s="125">
        <f t="shared" si="8"/>
        <v>2913.53</v>
      </c>
      <c r="H47" s="304">
        <v>1434.28</v>
      </c>
      <c r="I47" s="317">
        <v>1475.75</v>
      </c>
      <c r="J47" s="304"/>
      <c r="K47" s="304">
        <v>3.5</v>
      </c>
      <c r="L47" s="318">
        <v>1430</v>
      </c>
      <c r="M47" s="318">
        <v>630</v>
      </c>
      <c r="N47" s="305">
        <f t="shared" si="9"/>
        <v>3865.75</v>
      </c>
      <c r="O47" s="305">
        <f t="shared" si="14"/>
        <v>46258.169999999991</v>
      </c>
      <c r="P47" s="306">
        <f t="shared" si="10"/>
        <v>7.3787500000000001</v>
      </c>
      <c r="Q47" s="307">
        <f t="shared" si="11"/>
        <v>42404</v>
      </c>
      <c r="R47" s="308"/>
      <c r="S47" s="309"/>
      <c r="T47" s="310"/>
      <c r="U47" s="309"/>
      <c r="V47" s="308"/>
      <c r="W47" s="309"/>
      <c r="X47" s="310"/>
      <c r="Y47" s="309"/>
      <c r="Z47" s="308"/>
      <c r="AA47" s="309"/>
      <c r="AB47" s="310">
        <v>160241</v>
      </c>
      <c r="AC47" s="147">
        <v>27</v>
      </c>
      <c r="AD47" s="308"/>
      <c r="AE47" s="309"/>
      <c r="AF47" s="310"/>
      <c r="AG47" s="309"/>
      <c r="AH47" s="308"/>
      <c r="AI47" s="309"/>
      <c r="AJ47" s="310"/>
      <c r="AK47" s="309"/>
      <c r="AL47" s="310"/>
      <c r="AM47" s="309"/>
      <c r="AN47" s="125">
        <f t="shared" si="12"/>
        <v>27</v>
      </c>
    </row>
    <row r="48" spans="1:40" ht="16.149999999999999" customHeight="1" x14ac:dyDescent="0.25">
      <c r="A48" s="301">
        <f t="shared" si="13"/>
        <v>42405</v>
      </c>
      <c r="B48" s="302">
        <v>4843.55</v>
      </c>
      <c r="C48" s="316">
        <v>270</v>
      </c>
      <c r="D48" s="303">
        <v>10</v>
      </c>
      <c r="E48" s="302">
        <v>418.2</v>
      </c>
      <c r="F48" s="302">
        <v>195</v>
      </c>
      <c r="G48" s="125">
        <f t="shared" si="8"/>
        <v>3960.3500000000004</v>
      </c>
      <c r="H48" s="304">
        <v>2163.4499999999998</v>
      </c>
      <c r="I48" s="317">
        <v>2060.9</v>
      </c>
      <c r="J48" s="304"/>
      <c r="K48" s="304">
        <v>62</v>
      </c>
      <c r="L48" s="318">
        <v>2160</v>
      </c>
      <c r="M48" s="125"/>
      <c r="N48" s="305">
        <f t="shared" si="9"/>
        <v>4490.8999999999996</v>
      </c>
      <c r="O48" s="305">
        <f t="shared" si="14"/>
        <v>50439.069999999992</v>
      </c>
      <c r="P48" s="306">
        <f t="shared" si="10"/>
        <v>10.304500000000001</v>
      </c>
      <c r="Q48" s="307">
        <f t="shared" si="11"/>
        <v>42405</v>
      </c>
      <c r="R48" s="308"/>
      <c r="S48" s="309"/>
      <c r="T48" s="311"/>
      <c r="U48" s="309"/>
      <c r="V48" s="308"/>
      <c r="W48" s="309"/>
      <c r="X48" s="308"/>
      <c r="Y48" s="309"/>
      <c r="Z48" s="308"/>
      <c r="AA48" s="309"/>
      <c r="AB48" s="308" t="s">
        <v>85</v>
      </c>
      <c r="AC48" s="147">
        <v>310</v>
      </c>
      <c r="AD48" s="308"/>
      <c r="AE48" s="309"/>
      <c r="AF48" s="308"/>
      <c r="AG48" s="309"/>
      <c r="AH48" s="308"/>
      <c r="AI48" s="309"/>
      <c r="AJ48" s="308"/>
      <c r="AK48" s="309"/>
      <c r="AL48" s="310"/>
      <c r="AM48" s="309"/>
      <c r="AN48" s="125">
        <f t="shared" si="12"/>
        <v>310</v>
      </c>
    </row>
    <row r="49" spans="1:40" ht="16.149999999999999" customHeight="1" x14ac:dyDescent="0.25">
      <c r="A49" s="301">
        <f t="shared" si="13"/>
        <v>42406</v>
      </c>
      <c r="B49" s="302">
        <v>4130.09</v>
      </c>
      <c r="C49" s="316">
        <v>400</v>
      </c>
      <c r="D49" s="303">
        <v>12</v>
      </c>
      <c r="E49" s="302">
        <v>565.6</v>
      </c>
      <c r="F49" s="302">
        <v>148</v>
      </c>
      <c r="G49" s="125">
        <f t="shared" si="8"/>
        <v>3016.4900000000002</v>
      </c>
      <c r="H49" s="304">
        <v>1435</v>
      </c>
      <c r="I49" s="317">
        <v>1580.39</v>
      </c>
      <c r="J49" s="304"/>
      <c r="K49" s="304">
        <v>1.1000000000000001</v>
      </c>
      <c r="L49" s="318">
        <v>1430</v>
      </c>
      <c r="M49" s="125"/>
      <c r="N49" s="305">
        <f t="shared" si="9"/>
        <v>3410.3900000000003</v>
      </c>
      <c r="O49" s="305">
        <f t="shared" si="14"/>
        <v>53834.459999999992</v>
      </c>
      <c r="P49" s="306">
        <f t="shared" si="10"/>
        <v>7.9019500000000003</v>
      </c>
      <c r="Q49" s="307">
        <f t="shared" si="11"/>
        <v>42406</v>
      </c>
      <c r="R49" s="308"/>
      <c r="S49" s="309"/>
      <c r="T49" s="308"/>
      <c r="U49" s="309"/>
      <c r="V49" s="308"/>
      <c r="W49" s="309"/>
      <c r="X49" s="308"/>
      <c r="Y49" s="309"/>
      <c r="Z49" s="308"/>
      <c r="AA49" s="309"/>
      <c r="AB49" s="308">
        <v>160241</v>
      </c>
      <c r="AC49" s="147">
        <v>15</v>
      </c>
      <c r="AD49" s="308"/>
      <c r="AE49" s="309"/>
      <c r="AF49" s="308"/>
      <c r="AG49" s="309"/>
      <c r="AH49" s="308"/>
      <c r="AI49" s="309"/>
      <c r="AJ49" s="308"/>
      <c r="AK49" s="309"/>
      <c r="AL49" s="310"/>
      <c r="AM49" s="309"/>
      <c r="AN49" s="125">
        <f t="shared" si="12"/>
        <v>15</v>
      </c>
    </row>
    <row r="50" spans="1:40" ht="16.149999999999999" customHeight="1" x14ac:dyDescent="0.25">
      <c r="A50" s="301">
        <f t="shared" si="13"/>
        <v>42407</v>
      </c>
      <c r="B50" s="302">
        <v>2609.8000000000002</v>
      </c>
      <c r="C50" s="316">
        <v>250</v>
      </c>
      <c r="D50" s="303">
        <v>8</v>
      </c>
      <c r="E50" s="302">
        <v>292.25</v>
      </c>
      <c r="F50" s="302">
        <v>125</v>
      </c>
      <c r="G50" s="125">
        <f t="shared" si="8"/>
        <v>1942.5500000000002</v>
      </c>
      <c r="H50" s="304">
        <v>1056.1199999999999</v>
      </c>
      <c r="I50" s="317">
        <v>877.73</v>
      </c>
      <c r="J50" s="304"/>
      <c r="K50" s="304">
        <v>17.100000000000001</v>
      </c>
      <c r="L50" s="318">
        <v>1050</v>
      </c>
      <c r="M50" s="125"/>
      <c r="N50" s="305">
        <f t="shared" si="9"/>
        <v>2177.73</v>
      </c>
      <c r="O50" s="305">
        <f t="shared" si="14"/>
        <v>50012.189999999995</v>
      </c>
      <c r="P50" s="306">
        <f t="shared" si="10"/>
        <v>4.3886500000000002</v>
      </c>
      <c r="Q50" s="307">
        <f t="shared" si="11"/>
        <v>42407</v>
      </c>
      <c r="R50" s="308"/>
      <c r="S50" s="309"/>
      <c r="T50" s="308"/>
      <c r="U50" s="309"/>
      <c r="V50" s="308"/>
      <c r="W50" s="309"/>
      <c r="X50" s="308"/>
      <c r="Y50" s="309"/>
      <c r="Z50" s="308"/>
      <c r="AA50" s="309"/>
      <c r="AB50" s="308" t="s">
        <v>84</v>
      </c>
      <c r="AC50" s="147">
        <v>6000</v>
      </c>
      <c r="AD50" s="308"/>
      <c r="AE50" s="309"/>
      <c r="AF50" s="308"/>
      <c r="AG50" s="309"/>
      <c r="AH50" s="308"/>
      <c r="AI50" s="309"/>
      <c r="AJ50" s="308"/>
      <c r="AK50" s="309"/>
      <c r="AL50" s="310"/>
      <c r="AM50" s="309"/>
      <c r="AN50" s="125">
        <f t="shared" si="12"/>
        <v>6000</v>
      </c>
    </row>
    <row r="51" spans="1:40" ht="16.149999999999999" customHeight="1" x14ac:dyDescent="0.25">
      <c r="A51" s="301">
        <f t="shared" si="13"/>
        <v>42408</v>
      </c>
      <c r="B51" s="302">
        <v>4798.87</v>
      </c>
      <c r="C51" s="316">
        <v>140</v>
      </c>
      <c r="D51" s="303">
        <v>6</v>
      </c>
      <c r="E51" s="302">
        <v>281.39999999999998</v>
      </c>
      <c r="F51" s="302">
        <v>205</v>
      </c>
      <c r="G51" s="125">
        <f t="shared" si="8"/>
        <v>4172.47</v>
      </c>
      <c r="H51" s="304">
        <v>2193.7199999999998</v>
      </c>
      <c r="I51" s="317">
        <v>1964.15</v>
      </c>
      <c r="J51" s="304"/>
      <c r="K51" s="304">
        <v>14.6</v>
      </c>
      <c r="L51" s="318">
        <v>2210</v>
      </c>
      <c r="M51" s="125"/>
      <c r="N51" s="305">
        <f t="shared" si="9"/>
        <v>4314.1499999999996</v>
      </c>
      <c r="O51" s="305">
        <f t="shared" si="14"/>
        <v>53476.34</v>
      </c>
      <c r="P51" s="306">
        <f t="shared" si="10"/>
        <v>9.8207500000000003</v>
      </c>
      <c r="Q51" s="307">
        <f t="shared" si="11"/>
        <v>42408</v>
      </c>
      <c r="R51" s="308"/>
      <c r="S51" s="309"/>
      <c r="T51" s="308"/>
      <c r="U51" s="309"/>
      <c r="V51" s="308"/>
      <c r="W51" s="309"/>
      <c r="X51" s="308"/>
      <c r="Y51" s="309"/>
      <c r="Z51" s="308"/>
      <c r="AA51" s="309"/>
      <c r="AB51" s="308" t="s">
        <v>85</v>
      </c>
      <c r="AC51" s="147">
        <v>850</v>
      </c>
      <c r="AD51" s="308"/>
      <c r="AE51" s="309"/>
      <c r="AF51" s="308"/>
      <c r="AG51" s="309"/>
      <c r="AH51" s="308"/>
      <c r="AI51" s="309"/>
      <c r="AJ51" s="308"/>
      <c r="AK51" s="309"/>
      <c r="AL51" s="310"/>
      <c r="AM51" s="309"/>
      <c r="AN51" s="125">
        <f t="shared" si="12"/>
        <v>850</v>
      </c>
    </row>
    <row r="52" spans="1:40" ht="16.149999999999999" customHeight="1" x14ac:dyDescent="0.25">
      <c r="A52" s="301">
        <f t="shared" si="13"/>
        <v>42409</v>
      </c>
      <c r="B52" s="302">
        <v>3619.46</v>
      </c>
      <c r="C52" s="316">
        <v>170</v>
      </c>
      <c r="D52" s="303">
        <v>4</v>
      </c>
      <c r="E52" s="302">
        <v>225.5</v>
      </c>
      <c r="F52" s="302">
        <v>173</v>
      </c>
      <c r="G52" s="125">
        <f t="shared" si="8"/>
        <v>3050.96</v>
      </c>
      <c r="H52" s="304">
        <v>1517.38</v>
      </c>
      <c r="I52" s="317">
        <v>1509.98</v>
      </c>
      <c r="J52" s="304"/>
      <c r="K52" s="304">
        <v>23.6</v>
      </c>
      <c r="L52" s="318">
        <v>1510</v>
      </c>
      <c r="M52" s="318">
        <v>500</v>
      </c>
      <c r="N52" s="305">
        <f t="shared" si="9"/>
        <v>3689.98</v>
      </c>
      <c r="O52" s="305">
        <f t="shared" si="14"/>
        <v>56454.05</v>
      </c>
      <c r="P52" s="306">
        <f t="shared" si="10"/>
        <v>7.5499000000000001</v>
      </c>
      <c r="Q52" s="307">
        <f t="shared" si="11"/>
        <v>42409</v>
      </c>
      <c r="R52" s="308"/>
      <c r="S52" s="309"/>
      <c r="T52" s="308"/>
      <c r="U52" s="309"/>
      <c r="V52" s="308">
        <v>160226</v>
      </c>
      <c r="W52" s="147">
        <v>691.27</v>
      </c>
      <c r="X52" s="308"/>
      <c r="Y52" s="309"/>
      <c r="Z52" s="308"/>
      <c r="AA52" s="309"/>
      <c r="AB52" s="308">
        <v>160241</v>
      </c>
      <c r="AC52" s="147">
        <v>21</v>
      </c>
      <c r="AD52" s="308"/>
      <c r="AE52" s="309"/>
      <c r="AF52" s="308"/>
      <c r="AG52" s="309"/>
      <c r="AH52" s="308"/>
      <c r="AI52" s="309"/>
      <c r="AJ52" s="308"/>
      <c r="AK52" s="309"/>
      <c r="AL52" s="310"/>
      <c r="AM52" s="309"/>
      <c r="AN52" s="125">
        <f t="shared" si="12"/>
        <v>712.27</v>
      </c>
    </row>
    <row r="53" spans="1:40" ht="16.149999999999999" customHeight="1" x14ac:dyDescent="0.25">
      <c r="A53" s="301">
        <f t="shared" si="13"/>
        <v>42410</v>
      </c>
      <c r="B53" s="302">
        <v>3892.02</v>
      </c>
      <c r="C53" s="316">
        <v>350</v>
      </c>
      <c r="D53" s="303">
        <v>10</v>
      </c>
      <c r="E53" s="302">
        <v>138.5</v>
      </c>
      <c r="F53" s="302">
        <v>406</v>
      </c>
      <c r="G53" s="125">
        <f t="shared" si="8"/>
        <v>2997.52</v>
      </c>
      <c r="H53" s="304">
        <v>1510.58</v>
      </c>
      <c r="I53" s="317">
        <v>1463.74</v>
      </c>
      <c r="J53" s="304"/>
      <c r="K53" s="304">
        <v>23.2</v>
      </c>
      <c r="L53" s="318">
        <v>1510</v>
      </c>
      <c r="M53" s="125"/>
      <c r="N53" s="305">
        <f t="shared" si="9"/>
        <v>3323.74</v>
      </c>
      <c r="O53" s="305">
        <f t="shared" si="14"/>
        <v>29887.22</v>
      </c>
      <c r="P53" s="306">
        <f t="shared" si="10"/>
        <v>7.3186999999999998</v>
      </c>
      <c r="Q53" s="307">
        <f t="shared" si="11"/>
        <v>42410</v>
      </c>
      <c r="R53" s="308">
        <v>160201</v>
      </c>
      <c r="S53" s="147">
        <v>940.57</v>
      </c>
      <c r="T53" s="308"/>
      <c r="U53" s="309"/>
      <c r="V53" s="308"/>
      <c r="W53" s="309"/>
      <c r="X53" s="308"/>
      <c r="Y53" s="309"/>
      <c r="Z53" s="308"/>
      <c r="AA53" s="309"/>
      <c r="AB53" s="308" t="s">
        <v>86</v>
      </c>
      <c r="AC53" s="147">
        <v>28950</v>
      </c>
      <c r="AD53" s="308"/>
      <c r="AE53" s="309"/>
      <c r="AF53" s="308"/>
      <c r="AG53" s="309"/>
      <c r="AH53" s="308"/>
      <c r="AI53" s="309"/>
      <c r="AJ53" s="308"/>
      <c r="AK53" s="309"/>
      <c r="AL53" s="310"/>
      <c r="AM53" s="309"/>
      <c r="AN53" s="125">
        <f t="shared" si="12"/>
        <v>29890.57</v>
      </c>
    </row>
    <row r="54" spans="1:40" ht="16.149999999999999" customHeight="1" x14ac:dyDescent="0.25">
      <c r="A54" s="301">
        <f t="shared" si="13"/>
        <v>42411</v>
      </c>
      <c r="B54" s="302">
        <v>3674.79</v>
      </c>
      <c r="C54" s="316">
        <v>140</v>
      </c>
      <c r="D54" s="303">
        <v>5</v>
      </c>
      <c r="E54" s="302">
        <v>127.85</v>
      </c>
      <c r="F54" s="302">
        <v>88</v>
      </c>
      <c r="G54" s="125">
        <f t="shared" si="8"/>
        <v>3318.94</v>
      </c>
      <c r="H54" s="304">
        <v>1685.24</v>
      </c>
      <c r="I54" s="317">
        <v>1631.5</v>
      </c>
      <c r="J54" s="304"/>
      <c r="K54" s="304">
        <v>2.2000000000000002</v>
      </c>
      <c r="L54" s="318">
        <v>1690</v>
      </c>
      <c r="M54" s="125"/>
      <c r="N54" s="305">
        <f t="shared" si="9"/>
        <v>3461.5</v>
      </c>
      <c r="O54" s="305">
        <f t="shared" si="14"/>
        <v>-851.73999999999796</v>
      </c>
      <c r="P54" s="306">
        <f t="shared" si="10"/>
        <v>8.1575000000000006</v>
      </c>
      <c r="Q54" s="307">
        <f t="shared" si="11"/>
        <v>42411</v>
      </c>
      <c r="R54" s="308"/>
      <c r="S54" s="147">
        <v>-6</v>
      </c>
      <c r="T54" s="308"/>
      <c r="U54" s="309"/>
      <c r="V54" s="308"/>
      <c r="W54" s="309"/>
      <c r="X54" s="308">
        <v>160230</v>
      </c>
      <c r="Y54" s="147">
        <v>2184.9899999999998</v>
      </c>
      <c r="Z54" s="308">
        <v>160238</v>
      </c>
      <c r="AA54" s="147">
        <v>31271.47</v>
      </c>
      <c r="AB54" s="308" t="s">
        <v>85</v>
      </c>
      <c r="AC54" s="147">
        <v>750</v>
      </c>
      <c r="AD54" s="308"/>
      <c r="AE54" s="309"/>
      <c r="AF54" s="308"/>
      <c r="AG54" s="309"/>
      <c r="AH54" s="308"/>
      <c r="AI54" s="309"/>
      <c r="AJ54" s="308"/>
      <c r="AK54" s="309"/>
      <c r="AL54" s="310"/>
      <c r="AM54" s="309"/>
      <c r="AN54" s="125">
        <f t="shared" si="12"/>
        <v>34200.46</v>
      </c>
    </row>
    <row r="55" spans="1:40" ht="16.149999999999999" customHeight="1" x14ac:dyDescent="0.25">
      <c r="A55" s="301">
        <f t="shared" si="13"/>
        <v>42412</v>
      </c>
      <c r="B55" s="302">
        <v>4878.53</v>
      </c>
      <c r="C55" s="316">
        <v>260</v>
      </c>
      <c r="D55" s="303">
        <v>7</v>
      </c>
      <c r="E55" s="302">
        <v>126.8</v>
      </c>
      <c r="F55" s="302">
        <v>300</v>
      </c>
      <c r="G55" s="125">
        <f t="shared" si="8"/>
        <v>4191.7299999999996</v>
      </c>
      <c r="H55" s="304">
        <v>2361.7800000000002</v>
      </c>
      <c r="I55" s="317">
        <v>1808.05</v>
      </c>
      <c r="J55" s="304"/>
      <c r="K55" s="304">
        <v>21.9</v>
      </c>
      <c r="L55" s="318">
        <v>2360</v>
      </c>
      <c r="M55" s="125"/>
      <c r="N55" s="305">
        <f t="shared" si="9"/>
        <v>4428.05</v>
      </c>
      <c r="O55" s="305">
        <f t="shared" si="14"/>
        <v>2580.9000000000024</v>
      </c>
      <c r="P55" s="306">
        <f t="shared" si="10"/>
        <v>9.0402500000000003</v>
      </c>
      <c r="Q55" s="307">
        <f t="shared" si="11"/>
        <v>42412</v>
      </c>
      <c r="R55" s="308"/>
      <c r="S55" s="309"/>
      <c r="T55" s="308"/>
      <c r="U55" s="309"/>
      <c r="V55" s="308"/>
      <c r="W55" s="309"/>
      <c r="X55" s="308">
        <v>160234</v>
      </c>
      <c r="Y55" s="147">
        <v>1090.4000000000001</v>
      </c>
      <c r="Z55" s="308">
        <v>160238</v>
      </c>
      <c r="AA55" s="147">
        <v>0.01</v>
      </c>
      <c r="AB55" s="308"/>
      <c r="AC55" s="309"/>
      <c r="AD55" s="308"/>
      <c r="AE55" s="309"/>
      <c r="AF55" s="308" t="s">
        <v>87</v>
      </c>
      <c r="AG55" s="147">
        <v>-95</v>
      </c>
      <c r="AH55" s="308"/>
      <c r="AI55" s="309"/>
      <c r="AJ55" s="308"/>
      <c r="AK55" s="309"/>
      <c r="AL55" s="310"/>
      <c r="AM55" s="309"/>
      <c r="AN55" s="125">
        <f t="shared" si="12"/>
        <v>995.41000000000008</v>
      </c>
    </row>
    <row r="56" spans="1:40" ht="16.149999999999999" customHeight="1" x14ac:dyDescent="0.25">
      <c r="A56" s="301">
        <f t="shared" si="13"/>
        <v>42413</v>
      </c>
      <c r="B56" s="302">
        <v>4952.51</v>
      </c>
      <c r="C56" s="316">
        <v>260</v>
      </c>
      <c r="D56" s="303">
        <v>6</v>
      </c>
      <c r="E56" s="302">
        <v>132.35</v>
      </c>
      <c r="F56" s="302">
        <v>453</v>
      </c>
      <c r="G56" s="125">
        <f t="shared" si="8"/>
        <v>4107.16</v>
      </c>
      <c r="H56" s="304">
        <v>2172.83</v>
      </c>
      <c r="I56" s="317">
        <v>1915.43</v>
      </c>
      <c r="J56" s="304"/>
      <c r="K56" s="304">
        <v>18.899999999999999</v>
      </c>
      <c r="L56" s="318">
        <v>2170</v>
      </c>
      <c r="M56" s="125"/>
      <c r="N56" s="305">
        <f t="shared" si="9"/>
        <v>4345.43</v>
      </c>
      <c r="O56" s="305">
        <f t="shared" si="14"/>
        <v>6926.3300000000027</v>
      </c>
      <c r="P56" s="306">
        <f t="shared" si="10"/>
        <v>9.5771500000000014</v>
      </c>
      <c r="Q56" s="307">
        <f t="shared" si="11"/>
        <v>42413</v>
      </c>
      <c r="R56" s="308"/>
      <c r="S56" s="309"/>
      <c r="T56" s="308"/>
      <c r="U56" s="309"/>
      <c r="V56" s="308"/>
      <c r="W56" s="309"/>
      <c r="X56" s="308"/>
      <c r="Y56" s="309"/>
      <c r="Z56" s="308"/>
      <c r="AA56" s="309"/>
      <c r="AB56" s="308"/>
      <c r="AC56" s="309"/>
      <c r="AD56" s="308"/>
      <c r="AE56" s="309"/>
      <c r="AF56" s="308"/>
      <c r="AG56" s="309"/>
      <c r="AH56" s="308"/>
      <c r="AI56" s="309"/>
      <c r="AJ56" s="308"/>
      <c r="AK56" s="309"/>
      <c r="AL56" s="310"/>
      <c r="AM56" s="309"/>
      <c r="AN56" s="125">
        <f t="shared" si="12"/>
        <v>0</v>
      </c>
    </row>
    <row r="57" spans="1:40" ht="16.149999999999999" customHeight="1" x14ac:dyDescent="0.25">
      <c r="A57" s="301">
        <f t="shared" si="13"/>
        <v>42414</v>
      </c>
      <c r="B57" s="302">
        <v>2203.44</v>
      </c>
      <c r="C57" s="316">
        <v>270</v>
      </c>
      <c r="D57" s="303">
        <v>6</v>
      </c>
      <c r="E57" s="302">
        <v>114.3</v>
      </c>
      <c r="F57" s="302">
        <v>164</v>
      </c>
      <c r="G57" s="125">
        <f t="shared" si="8"/>
        <v>1655.14</v>
      </c>
      <c r="H57" s="304">
        <v>1164.24</v>
      </c>
      <c r="I57" s="317">
        <v>489.1</v>
      </c>
      <c r="J57" s="304"/>
      <c r="K57" s="304">
        <v>1.8</v>
      </c>
      <c r="L57" s="318">
        <v>1160</v>
      </c>
      <c r="M57" s="125"/>
      <c r="N57" s="305">
        <f t="shared" si="9"/>
        <v>1919.1</v>
      </c>
      <c r="O57" s="305">
        <f t="shared" si="14"/>
        <v>8845.4300000000021</v>
      </c>
      <c r="P57" s="306">
        <f t="shared" si="10"/>
        <v>2.4455</v>
      </c>
      <c r="Q57" s="307">
        <f t="shared" si="11"/>
        <v>42414</v>
      </c>
      <c r="R57" s="308"/>
      <c r="S57" s="309"/>
      <c r="T57" s="308"/>
      <c r="U57" s="309"/>
      <c r="V57" s="308"/>
      <c r="W57" s="309"/>
      <c r="X57" s="308"/>
      <c r="Y57" s="309"/>
      <c r="Z57" s="308"/>
      <c r="AA57" s="309"/>
      <c r="AB57" s="308"/>
      <c r="AC57" s="309"/>
      <c r="AD57" s="308"/>
      <c r="AE57" s="309"/>
      <c r="AF57" s="308"/>
      <c r="AG57" s="309"/>
      <c r="AH57" s="308"/>
      <c r="AI57" s="309"/>
      <c r="AJ57" s="308"/>
      <c r="AK57" s="309"/>
      <c r="AL57" s="310"/>
      <c r="AM57" s="309"/>
      <c r="AN57" s="125">
        <f t="shared" si="12"/>
        <v>0</v>
      </c>
    </row>
    <row r="58" spans="1:40" ht="16.149999999999999" customHeight="1" x14ac:dyDescent="0.25">
      <c r="A58" s="301">
        <f t="shared" si="13"/>
        <v>42415</v>
      </c>
      <c r="B58" s="302">
        <v>4640.25</v>
      </c>
      <c r="C58" s="316">
        <v>150</v>
      </c>
      <c r="D58" s="303">
        <v>6</v>
      </c>
      <c r="E58" s="302">
        <v>319.14999999999998</v>
      </c>
      <c r="F58" s="302">
        <v>117</v>
      </c>
      <c r="G58" s="125">
        <f t="shared" si="8"/>
        <v>4054.1000000000004</v>
      </c>
      <c r="H58" s="304">
        <v>2039.65</v>
      </c>
      <c r="I58" s="317">
        <v>2004.85</v>
      </c>
      <c r="J58" s="304"/>
      <c r="K58" s="304">
        <v>16.2</v>
      </c>
      <c r="L58" s="318">
        <v>2050</v>
      </c>
      <c r="M58" s="125"/>
      <c r="N58" s="305">
        <f t="shared" si="9"/>
        <v>4204.8500000000004</v>
      </c>
      <c r="O58" s="305">
        <f t="shared" si="14"/>
        <v>13050.280000000002</v>
      </c>
      <c r="P58" s="306">
        <f t="shared" si="10"/>
        <v>10.02425</v>
      </c>
      <c r="Q58" s="307">
        <f t="shared" si="11"/>
        <v>42415</v>
      </c>
      <c r="R58" s="308"/>
      <c r="S58" s="309"/>
      <c r="T58" s="308"/>
      <c r="U58" s="309"/>
      <c r="V58" s="308"/>
      <c r="W58" s="309"/>
      <c r="X58" s="308"/>
      <c r="Y58" s="309"/>
      <c r="Z58" s="308"/>
      <c r="AA58" s="309"/>
      <c r="AB58" s="308"/>
      <c r="AC58" s="309"/>
      <c r="AD58" s="308"/>
      <c r="AE58" s="309"/>
      <c r="AF58" s="308"/>
      <c r="AG58" s="309"/>
      <c r="AH58" s="308"/>
      <c r="AI58" s="309"/>
      <c r="AJ58" s="308"/>
      <c r="AK58" s="309"/>
      <c r="AL58" s="310"/>
      <c r="AM58" s="309"/>
      <c r="AN58" s="125">
        <f t="shared" si="12"/>
        <v>0</v>
      </c>
    </row>
    <row r="59" spans="1:40" ht="16.149999999999999" customHeight="1" x14ac:dyDescent="0.25">
      <c r="A59" s="301">
        <f t="shared" si="13"/>
        <v>42416</v>
      </c>
      <c r="B59" s="302">
        <v>3472.03</v>
      </c>
      <c r="C59" s="316">
        <v>70</v>
      </c>
      <c r="D59" s="303">
        <v>3</v>
      </c>
      <c r="E59" s="302">
        <v>140.4</v>
      </c>
      <c r="F59" s="302">
        <v>252</v>
      </c>
      <c r="G59" s="125">
        <f t="shared" si="8"/>
        <v>3009.63</v>
      </c>
      <c r="H59" s="304">
        <v>1677.54</v>
      </c>
      <c r="I59" s="317">
        <v>1312.39</v>
      </c>
      <c r="J59" s="304"/>
      <c r="K59" s="304">
        <v>19.7</v>
      </c>
      <c r="L59" s="318">
        <v>1670</v>
      </c>
      <c r="M59" s="125"/>
      <c r="N59" s="305">
        <f t="shared" si="9"/>
        <v>3052.3900000000003</v>
      </c>
      <c r="O59" s="305">
        <f t="shared" si="14"/>
        <v>15421.290000000003</v>
      </c>
      <c r="P59" s="306">
        <f t="shared" si="10"/>
        <v>6.5619500000000004</v>
      </c>
      <c r="Q59" s="307">
        <f t="shared" si="11"/>
        <v>42416</v>
      </c>
      <c r="R59" s="308"/>
      <c r="S59" s="309"/>
      <c r="T59" s="308"/>
      <c r="U59" s="309"/>
      <c r="V59" s="308">
        <v>160227</v>
      </c>
      <c r="W59" s="147">
        <v>681.38</v>
      </c>
      <c r="X59" s="308"/>
      <c r="Y59" s="309"/>
      <c r="Z59" s="308"/>
      <c r="AA59" s="309"/>
      <c r="AB59" s="308"/>
      <c r="AC59" s="309"/>
      <c r="AD59" s="308"/>
      <c r="AE59" s="309"/>
      <c r="AF59" s="308"/>
      <c r="AG59" s="309"/>
      <c r="AH59" s="308"/>
      <c r="AI59" s="309"/>
      <c r="AJ59" s="308"/>
      <c r="AK59" s="309"/>
      <c r="AL59" s="310"/>
      <c r="AM59" s="309"/>
      <c r="AN59" s="125">
        <f t="shared" si="12"/>
        <v>681.38</v>
      </c>
    </row>
    <row r="60" spans="1:40" ht="16.149999999999999" customHeight="1" x14ac:dyDescent="0.25">
      <c r="A60" s="301">
        <f t="shared" si="13"/>
        <v>42417</v>
      </c>
      <c r="B60" s="302">
        <v>3753.42</v>
      </c>
      <c r="C60" s="316">
        <v>420</v>
      </c>
      <c r="D60" s="303">
        <v>11</v>
      </c>
      <c r="E60" s="302">
        <v>297.35000000000002</v>
      </c>
      <c r="F60" s="302">
        <v>303</v>
      </c>
      <c r="G60" s="125">
        <f t="shared" si="8"/>
        <v>2733.07</v>
      </c>
      <c r="H60" s="304">
        <v>1296.07</v>
      </c>
      <c r="I60" s="317">
        <v>1421.31</v>
      </c>
      <c r="J60" s="304"/>
      <c r="K60" s="304">
        <v>15.7</v>
      </c>
      <c r="L60" s="318">
        <v>1290</v>
      </c>
      <c r="M60" s="318">
        <v>720</v>
      </c>
      <c r="N60" s="305">
        <f t="shared" si="9"/>
        <v>3851.31</v>
      </c>
      <c r="O60" s="305">
        <f t="shared" si="14"/>
        <v>18119.45</v>
      </c>
      <c r="P60" s="306">
        <f t="shared" si="10"/>
        <v>7.1065499999999995</v>
      </c>
      <c r="Q60" s="307">
        <f t="shared" si="11"/>
        <v>42417</v>
      </c>
      <c r="R60" s="308">
        <v>160204</v>
      </c>
      <c r="S60" s="147">
        <v>1153.1500000000001</v>
      </c>
      <c r="T60" s="308"/>
      <c r="U60" s="309"/>
      <c r="V60" s="308"/>
      <c r="W60" s="309"/>
      <c r="X60" s="308"/>
      <c r="Y60" s="309"/>
      <c r="Z60" s="308"/>
      <c r="AA60" s="309"/>
      <c r="AB60" s="308"/>
      <c r="AC60" s="309"/>
      <c r="AD60" s="308"/>
      <c r="AE60" s="309"/>
      <c r="AF60" s="308"/>
      <c r="AG60" s="309"/>
      <c r="AH60" s="308"/>
      <c r="AI60" s="309"/>
      <c r="AJ60" s="308"/>
      <c r="AK60" s="309"/>
      <c r="AL60" s="310"/>
      <c r="AM60" s="309"/>
      <c r="AN60" s="125">
        <f t="shared" si="12"/>
        <v>1153.1500000000001</v>
      </c>
    </row>
    <row r="61" spans="1:40" ht="16.149999999999999" customHeight="1" x14ac:dyDescent="0.25">
      <c r="A61" s="301">
        <f t="shared" si="13"/>
        <v>42418</v>
      </c>
      <c r="B61" s="302">
        <v>4058.08</v>
      </c>
      <c r="C61" s="316">
        <v>170</v>
      </c>
      <c r="D61" s="303">
        <v>5</v>
      </c>
      <c r="E61" s="302">
        <v>305</v>
      </c>
      <c r="F61" s="302">
        <v>253</v>
      </c>
      <c r="G61" s="125">
        <f t="shared" si="8"/>
        <v>3330.08</v>
      </c>
      <c r="H61" s="304">
        <v>1741.18</v>
      </c>
      <c r="I61" s="317">
        <v>1557</v>
      </c>
      <c r="J61" s="304"/>
      <c r="K61" s="304">
        <v>31.9</v>
      </c>
      <c r="L61" s="318">
        <v>1760</v>
      </c>
      <c r="M61" s="125"/>
      <c r="N61" s="305">
        <f t="shared" si="9"/>
        <v>3487</v>
      </c>
      <c r="O61" s="305">
        <f t="shared" si="14"/>
        <v>18714.600000000002</v>
      </c>
      <c r="P61" s="306">
        <f t="shared" si="10"/>
        <v>7.7850000000000001</v>
      </c>
      <c r="Q61" s="307">
        <f t="shared" si="11"/>
        <v>42418</v>
      </c>
      <c r="R61" s="308"/>
      <c r="S61" s="147">
        <v>-49.48</v>
      </c>
      <c r="T61" s="308"/>
      <c r="U61" s="309"/>
      <c r="V61" s="308"/>
      <c r="W61" s="309"/>
      <c r="X61" s="308">
        <v>160231</v>
      </c>
      <c r="Y61" s="147">
        <v>3047.33</v>
      </c>
      <c r="Z61" s="308"/>
      <c r="AA61" s="309"/>
      <c r="AB61" s="308"/>
      <c r="AC61" s="309"/>
      <c r="AD61" s="308"/>
      <c r="AE61" s="309"/>
      <c r="AF61" s="308"/>
      <c r="AG61" s="309"/>
      <c r="AH61" s="308"/>
      <c r="AI61" s="309"/>
      <c r="AJ61" s="308">
        <v>160157</v>
      </c>
      <c r="AK61" s="147">
        <v>-106</v>
      </c>
      <c r="AL61" s="310"/>
      <c r="AM61" s="309"/>
      <c r="AN61" s="125">
        <f t="shared" si="12"/>
        <v>2891.85</v>
      </c>
    </row>
    <row r="62" spans="1:40" ht="16.149999999999999" customHeight="1" x14ac:dyDescent="0.25">
      <c r="A62" s="301">
        <f t="shared" si="13"/>
        <v>42419</v>
      </c>
      <c r="B62" s="302">
        <v>4937.79</v>
      </c>
      <c r="C62" s="316">
        <v>330</v>
      </c>
      <c r="D62" s="303">
        <v>7</v>
      </c>
      <c r="E62" s="302">
        <v>429.95</v>
      </c>
      <c r="F62" s="302">
        <v>158</v>
      </c>
      <c r="G62" s="125">
        <f t="shared" si="8"/>
        <v>4019.84</v>
      </c>
      <c r="H62" s="304">
        <v>1799.05</v>
      </c>
      <c r="I62" s="317">
        <v>2175.9899999999998</v>
      </c>
      <c r="J62" s="304"/>
      <c r="K62" s="304">
        <v>44.8</v>
      </c>
      <c r="L62" s="318">
        <v>1790</v>
      </c>
      <c r="M62" s="125"/>
      <c r="N62" s="305">
        <f t="shared" si="9"/>
        <v>4295.99</v>
      </c>
      <c r="O62" s="305">
        <f t="shared" si="14"/>
        <v>22079.640000000003</v>
      </c>
      <c r="P62" s="306">
        <f t="shared" si="10"/>
        <v>10.879949999999999</v>
      </c>
      <c r="Q62" s="307">
        <f t="shared" si="11"/>
        <v>42419</v>
      </c>
      <c r="R62" s="308"/>
      <c r="S62" s="309"/>
      <c r="T62" s="308"/>
      <c r="U62" s="309"/>
      <c r="V62" s="308"/>
      <c r="W62" s="309"/>
      <c r="X62" s="308">
        <v>160235</v>
      </c>
      <c r="Y62" s="147">
        <v>201.8</v>
      </c>
      <c r="Z62" s="308"/>
      <c r="AA62" s="309"/>
      <c r="AB62" s="308"/>
      <c r="AC62" s="309"/>
      <c r="AD62" s="308"/>
      <c r="AE62" s="309"/>
      <c r="AF62" s="308">
        <v>160247</v>
      </c>
      <c r="AG62" s="147">
        <v>675.25</v>
      </c>
      <c r="AH62" s="308"/>
      <c r="AI62" s="309"/>
      <c r="AJ62" s="308">
        <v>160259</v>
      </c>
      <c r="AK62" s="147">
        <v>53.9</v>
      </c>
      <c r="AL62" s="310"/>
      <c r="AM62" s="309"/>
      <c r="AN62" s="125">
        <f t="shared" si="12"/>
        <v>930.94999999999993</v>
      </c>
    </row>
    <row r="63" spans="1:40" ht="16.149999999999999" customHeight="1" x14ac:dyDescent="0.25">
      <c r="A63" s="301">
        <f t="shared" si="13"/>
        <v>42420</v>
      </c>
      <c r="B63" s="302">
        <v>3866.51</v>
      </c>
      <c r="C63" s="316">
        <v>170</v>
      </c>
      <c r="D63" s="303">
        <v>5</v>
      </c>
      <c r="E63" s="302">
        <v>88.4</v>
      </c>
      <c r="F63" s="302">
        <v>151</v>
      </c>
      <c r="G63" s="125">
        <f t="shared" si="8"/>
        <v>3457.11</v>
      </c>
      <c r="H63" s="304">
        <v>2160.58</v>
      </c>
      <c r="I63" s="317">
        <v>1277.33</v>
      </c>
      <c r="J63" s="304"/>
      <c r="K63" s="304">
        <v>19.2</v>
      </c>
      <c r="L63" s="318">
        <v>2160</v>
      </c>
      <c r="M63" s="125"/>
      <c r="N63" s="305">
        <f t="shared" si="9"/>
        <v>3607.33</v>
      </c>
      <c r="O63" s="305">
        <f t="shared" si="14"/>
        <v>25680.370000000003</v>
      </c>
      <c r="P63" s="306">
        <f t="shared" si="10"/>
        <v>6.3866499999999995</v>
      </c>
      <c r="Q63" s="307">
        <f t="shared" si="11"/>
        <v>42420</v>
      </c>
      <c r="R63" s="308"/>
      <c r="S63" s="309"/>
      <c r="T63" s="310"/>
      <c r="U63" s="309"/>
      <c r="V63" s="308"/>
      <c r="W63" s="309"/>
      <c r="X63" s="310"/>
      <c r="Y63" s="309"/>
      <c r="Z63" s="308"/>
      <c r="AA63" s="309"/>
      <c r="AB63" s="310"/>
      <c r="AC63" s="309"/>
      <c r="AD63" s="308"/>
      <c r="AE63" s="309"/>
      <c r="AF63" s="310"/>
      <c r="AG63" s="309"/>
      <c r="AH63" s="308"/>
      <c r="AI63" s="309"/>
      <c r="AJ63" s="310">
        <v>160258</v>
      </c>
      <c r="AK63" s="147">
        <v>6.6</v>
      </c>
      <c r="AL63" s="310"/>
      <c r="AM63" s="309"/>
      <c r="AN63" s="125">
        <f t="shared" si="12"/>
        <v>6.6</v>
      </c>
    </row>
    <row r="64" spans="1:40" ht="16.149999999999999" customHeight="1" x14ac:dyDescent="0.25">
      <c r="A64" s="301">
        <f t="shared" si="13"/>
        <v>42421</v>
      </c>
      <c r="B64" s="302">
        <v>3034.56</v>
      </c>
      <c r="C64" s="316">
        <v>220</v>
      </c>
      <c r="D64" s="303">
        <v>4</v>
      </c>
      <c r="E64" s="302">
        <v>397.15</v>
      </c>
      <c r="F64" s="302">
        <v>70</v>
      </c>
      <c r="G64" s="125">
        <f t="shared" si="8"/>
        <v>2347.41</v>
      </c>
      <c r="H64" s="304">
        <v>1138.6500000000001</v>
      </c>
      <c r="I64" s="317">
        <v>1194.06</v>
      </c>
      <c r="J64" s="304"/>
      <c r="K64" s="304">
        <v>14.7</v>
      </c>
      <c r="L64" s="318">
        <v>1150</v>
      </c>
      <c r="M64" s="125"/>
      <c r="N64" s="305">
        <f t="shared" si="9"/>
        <v>2564.06</v>
      </c>
      <c r="O64" s="305">
        <f t="shared" si="14"/>
        <v>28244.430000000004</v>
      </c>
      <c r="P64" s="306">
        <f t="shared" si="10"/>
        <v>5.9702999999999999</v>
      </c>
      <c r="Q64" s="307">
        <f t="shared" si="11"/>
        <v>42421</v>
      </c>
      <c r="R64" s="308"/>
      <c r="S64" s="309"/>
      <c r="T64" s="308"/>
      <c r="U64" s="309"/>
      <c r="V64" s="308"/>
      <c r="W64" s="309"/>
      <c r="X64" s="308"/>
      <c r="Y64" s="309"/>
      <c r="Z64" s="308"/>
      <c r="AA64" s="309"/>
      <c r="AB64" s="308"/>
      <c r="AC64" s="309"/>
      <c r="AD64" s="308"/>
      <c r="AE64" s="309"/>
      <c r="AF64" s="308"/>
      <c r="AG64" s="309"/>
      <c r="AH64" s="308"/>
      <c r="AI64" s="309"/>
      <c r="AJ64" s="308"/>
      <c r="AK64" s="309"/>
      <c r="AL64" s="310"/>
      <c r="AM64" s="309"/>
      <c r="AN64" s="125">
        <f t="shared" si="12"/>
        <v>0</v>
      </c>
    </row>
    <row r="65" spans="1:40" ht="16.149999999999999" customHeight="1" x14ac:dyDescent="0.25">
      <c r="A65" s="301">
        <f t="shared" si="13"/>
        <v>42422</v>
      </c>
      <c r="B65" s="302">
        <v>4197.4399999999996</v>
      </c>
      <c r="C65" s="316">
        <v>240</v>
      </c>
      <c r="D65" s="303">
        <v>8</v>
      </c>
      <c r="E65" s="302">
        <v>440.65</v>
      </c>
      <c r="F65" s="302">
        <v>206</v>
      </c>
      <c r="G65" s="125">
        <f t="shared" si="8"/>
        <v>3310.7899999999995</v>
      </c>
      <c r="H65" s="304">
        <v>1484.21</v>
      </c>
      <c r="I65" s="317">
        <v>1825.18</v>
      </c>
      <c r="J65" s="304"/>
      <c r="K65" s="304">
        <v>1.4</v>
      </c>
      <c r="L65" s="318">
        <v>1480</v>
      </c>
      <c r="M65" s="125"/>
      <c r="N65" s="305">
        <f t="shared" si="9"/>
        <v>3545.1800000000003</v>
      </c>
      <c r="O65" s="305">
        <f t="shared" si="14"/>
        <v>31789.610000000004</v>
      </c>
      <c r="P65" s="306">
        <f t="shared" si="10"/>
        <v>9.1258999999999997</v>
      </c>
      <c r="Q65" s="307">
        <f t="shared" si="11"/>
        <v>42422</v>
      </c>
      <c r="R65" s="308"/>
      <c r="S65" s="309"/>
      <c r="T65" s="308"/>
      <c r="U65" s="309"/>
      <c r="V65" s="308"/>
      <c r="W65" s="309"/>
      <c r="X65" s="308"/>
      <c r="Y65" s="309"/>
      <c r="Z65" s="308"/>
      <c r="AA65" s="309"/>
      <c r="AB65" s="308"/>
      <c r="AC65" s="309"/>
      <c r="AD65" s="308"/>
      <c r="AE65" s="309"/>
      <c r="AF65" s="308"/>
      <c r="AG65" s="309"/>
      <c r="AH65" s="308"/>
      <c r="AI65" s="309"/>
      <c r="AJ65" s="308"/>
      <c r="AK65" s="309"/>
      <c r="AL65" s="310"/>
      <c r="AM65" s="309"/>
      <c r="AN65" s="125">
        <f t="shared" si="12"/>
        <v>0</v>
      </c>
    </row>
    <row r="66" spans="1:40" ht="16.149999999999999" customHeight="1" x14ac:dyDescent="0.25">
      <c r="A66" s="301">
        <f t="shared" si="13"/>
        <v>42423</v>
      </c>
      <c r="B66" s="302">
        <v>3320.2</v>
      </c>
      <c r="C66" s="316">
        <v>210</v>
      </c>
      <c r="D66" s="303">
        <v>6</v>
      </c>
      <c r="E66" s="302">
        <v>131.25</v>
      </c>
      <c r="F66" s="302">
        <v>195</v>
      </c>
      <c r="G66" s="125">
        <f t="shared" si="8"/>
        <v>2783.95</v>
      </c>
      <c r="H66" s="304">
        <v>1429.45</v>
      </c>
      <c r="I66" s="317">
        <v>1341.5</v>
      </c>
      <c r="J66" s="304"/>
      <c r="K66" s="304">
        <v>13.3</v>
      </c>
      <c r="L66" s="318">
        <v>1420</v>
      </c>
      <c r="M66" s="318">
        <v>330</v>
      </c>
      <c r="N66" s="305">
        <f t="shared" si="9"/>
        <v>3301.5</v>
      </c>
      <c r="O66" s="305">
        <f t="shared" si="14"/>
        <v>33245.39</v>
      </c>
      <c r="P66" s="306">
        <f t="shared" si="10"/>
        <v>6.7075000000000005</v>
      </c>
      <c r="Q66" s="307">
        <f t="shared" si="11"/>
        <v>42423</v>
      </c>
      <c r="R66" s="308"/>
      <c r="S66" s="309"/>
      <c r="T66" s="308"/>
      <c r="U66" s="309"/>
      <c r="V66" s="308">
        <v>160228</v>
      </c>
      <c r="W66" s="147">
        <v>704.08</v>
      </c>
      <c r="X66" s="308"/>
      <c r="Y66" s="309"/>
      <c r="Z66" s="308"/>
      <c r="AA66" s="309"/>
      <c r="AB66" s="308"/>
      <c r="AC66" s="309"/>
      <c r="AD66" s="308"/>
      <c r="AE66" s="309"/>
      <c r="AF66" s="308"/>
      <c r="AG66" s="309"/>
      <c r="AH66" s="308"/>
      <c r="AI66" s="309"/>
      <c r="AJ66" s="308">
        <v>160254</v>
      </c>
      <c r="AK66" s="147">
        <v>1141.6400000000001</v>
      </c>
      <c r="AL66" s="310"/>
      <c r="AM66" s="309"/>
      <c r="AN66" s="125">
        <f t="shared" si="12"/>
        <v>1845.7200000000003</v>
      </c>
    </row>
    <row r="67" spans="1:40" ht="16.149999999999999" customHeight="1" x14ac:dyDescent="0.25">
      <c r="A67" s="301">
        <f t="shared" si="13"/>
        <v>42424</v>
      </c>
      <c r="B67" s="302">
        <v>3974.66</v>
      </c>
      <c r="C67" s="316">
        <v>300</v>
      </c>
      <c r="D67" s="303">
        <v>11</v>
      </c>
      <c r="E67" s="302">
        <v>216</v>
      </c>
      <c r="F67" s="302">
        <v>139</v>
      </c>
      <c r="G67" s="125">
        <f t="shared" si="8"/>
        <v>3319.66</v>
      </c>
      <c r="H67" s="304">
        <v>1871.73</v>
      </c>
      <c r="I67" s="317">
        <v>1422.83</v>
      </c>
      <c r="J67" s="317">
        <v>9.6</v>
      </c>
      <c r="K67" s="304">
        <v>15.5</v>
      </c>
      <c r="L67" s="318">
        <v>1880</v>
      </c>
      <c r="M67" s="125"/>
      <c r="N67" s="305">
        <f t="shared" si="9"/>
        <v>3612.43</v>
      </c>
      <c r="O67" s="305">
        <f t="shared" si="14"/>
        <v>35095.480000000003</v>
      </c>
      <c r="P67" s="306">
        <f t="shared" si="10"/>
        <v>7.1141499999999995</v>
      </c>
      <c r="Q67" s="307">
        <f t="shared" si="11"/>
        <v>42424</v>
      </c>
      <c r="R67" s="308">
        <v>160208</v>
      </c>
      <c r="S67" s="147">
        <v>1762.34</v>
      </c>
      <c r="T67" s="308"/>
      <c r="U67" s="309"/>
      <c r="V67" s="308"/>
      <c r="W67" s="309"/>
      <c r="X67" s="308"/>
      <c r="Y67" s="309"/>
      <c r="Z67" s="308"/>
      <c r="AA67" s="309"/>
      <c r="AB67" s="308"/>
      <c r="AC67" s="309"/>
      <c r="AD67" s="308"/>
      <c r="AE67" s="309"/>
      <c r="AF67" s="308"/>
      <c r="AG67" s="309"/>
      <c r="AH67" s="308"/>
      <c r="AI67" s="309"/>
      <c r="AJ67" s="308">
        <v>160255</v>
      </c>
      <c r="AK67" s="309">
        <v>0</v>
      </c>
      <c r="AL67" s="310"/>
      <c r="AM67" s="309"/>
      <c r="AN67" s="125">
        <f t="shared" si="12"/>
        <v>1762.34</v>
      </c>
    </row>
    <row r="68" spans="1:40" ht="16.149999999999999" customHeight="1" x14ac:dyDescent="0.25">
      <c r="A68" s="301">
        <f t="shared" si="13"/>
        <v>42425</v>
      </c>
      <c r="B68" s="302">
        <v>4470.78</v>
      </c>
      <c r="C68" s="316">
        <v>270</v>
      </c>
      <c r="D68" s="303">
        <v>10</v>
      </c>
      <c r="E68" s="302">
        <v>370</v>
      </c>
      <c r="F68" s="302">
        <v>337</v>
      </c>
      <c r="G68" s="125">
        <f t="shared" si="8"/>
        <v>3493.7799999999997</v>
      </c>
      <c r="H68" s="304">
        <v>1744.28</v>
      </c>
      <c r="I68" s="317">
        <v>1720.8</v>
      </c>
      <c r="J68" s="317">
        <v>15.5</v>
      </c>
      <c r="K68" s="304">
        <v>13.2</v>
      </c>
      <c r="L68" s="318">
        <v>1740</v>
      </c>
      <c r="M68" s="125"/>
      <c r="N68" s="305">
        <f t="shared" si="9"/>
        <v>3746.3</v>
      </c>
      <c r="O68" s="305">
        <f t="shared" si="14"/>
        <v>36633.970000000008</v>
      </c>
      <c r="P68" s="306">
        <f t="shared" si="10"/>
        <v>8.6039999999999992</v>
      </c>
      <c r="Q68" s="307">
        <f t="shared" si="11"/>
        <v>42425</v>
      </c>
      <c r="R68" s="308"/>
      <c r="S68" s="147">
        <v>88.83</v>
      </c>
      <c r="T68" s="308"/>
      <c r="U68" s="309"/>
      <c r="V68" s="308"/>
      <c r="W68" s="309"/>
      <c r="X68" s="308">
        <v>160232</v>
      </c>
      <c r="Y68" s="147">
        <v>2118.98</v>
      </c>
      <c r="Z68" s="308"/>
      <c r="AA68" s="309"/>
      <c r="AB68" s="308"/>
      <c r="AC68" s="309"/>
      <c r="AD68" s="308"/>
      <c r="AE68" s="309"/>
      <c r="AF68" s="308"/>
      <c r="AG68" s="309"/>
      <c r="AH68" s="308"/>
      <c r="AI68" s="309"/>
      <c r="AJ68" s="308"/>
      <c r="AK68" s="309"/>
      <c r="AL68" s="310"/>
      <c r="AM68" s="309"/>
      <c r="AN68" s="125">
        <f t="shared" si="12"/>
        <v>2207.81</v>
      </c>
    </row>
    <row r="69" spans="1:40" ht="16.149999999999999" customHeight="1" x14ac:dyDescent="0.25">
      <c r="A69" s="301">
        <f t="shared" si="13"/>
        <v>42426</v>
      </c>
      <c r="B69" s="302">
        <v>4586.68</v>
      </c>
      <c r="C69" s="316">
        <v>300</v>
      </c>
      <c r="D69" s="303">
        <v>6</v>
      </c>
      <c r="E69" s="302">
        <v>199.25</v>
      </c>
      <c r="F69" s="302">
        <v>320</v>
      </c>
      <c r="G69" s="125">
        <f t="shared" si="8"/>
        <v>3767.4300000000003</v>
      </c>
      <c r="H69" s="304">
        <v>1795.24</v>
      </c>
      <c r="I69" s="317">
        <v>1870.19</v>
      </c>
      <c r="J69" s="317">
        <v>98.5</v>
      </c>
      <c r="K69" s="304">
        <v>3.5</v>
      </c>
      <c r="L69" s="318">
        <v>1790</v>
      </c>
      <c r="M69" s="125"/>
      <c r="N69" s="305">
        <f t="shared" si="9"/>
        <v>4058.69</v>
      </c>
      <c r="O69" s="305">
        <f t="shared" si="14"/>
        <v>40189.710000000014</v>
      </c>
      <c r="P69" s="306">
        <f t="shared" si="10"/>
        <v>9.350950000000001</v>
      </c>
      <c r="Q69" s="307">
        <f t="shared" si="11"/>
        <v>42426</v>
      </c>
      <c r="R69" s="308">
        <v>160209</v>
      </c>
      <c r="S69" s="147">
        <v>-936</v>
      </c>
      <c r="T69" s="308"/>
      <c r="U69" s="309"/>
      <c r="V69" s="308"/>
      <c r="W69" s="309"/>
      <c r="X69" s="308">
        <v>160236</v>
      </c>
      <c r="Y69" s="147">
        <v>1113.4000000000001</v>
      </c>
      <c r="Z69" s="308"/>
      <c r="AA69" s="309"/>
      <c r="AB69" s="308"/>
      <c r="AC69" s="309"/>
      <c r="AD69" s="308"/>
      <c r="AE69" s="309"/>
      <c r="AF69" s="308"/>
      <c r="AG69" s="309"/>
      <c r="AH69" s="308"/>
      <c r="AI69" s="309"/>
      <c r="AJ69" s="308">
        <v>160251</v>
      </c>
      <c r="AK69" s="147">
        <v>325.55</v>
      </c>
      <c r="AL69" s="310"/>
      <c r="AM69" s="309"/>
      <c r="AN69" s="125">
        <f t="shared" si="12"/>
        <v>502.9500000000001</v>
      </c>
    </row>
    <row r="70" spans="1:40" ht="16.149999999999999" customHeight="1" x14ac:dyDescent="0.25">
      <c r="A70" s="301">
        <f t="shared" si="13"/>
        <v>42427</v>
      </c>
      <c r="B70" s="302">
        <v>4406.6899999999996</v>
      </c>
      <c r="C70" s="316">
        <v>190</v>
      </c>
      <c r="D70" s="303">
        <v>5</v>
      </c>
      <c r="E70" s="302">
        <v>169.4</v>
      </c>
      <c r="F70" s="302">
        <v>350</v>
      </c>
      <c r="G70" s="125">
        <f t="shared" si="8"/>
        <v>3697.2899999999995</v>
      </c>
      <c r="H70" s="304">
        <v>2012.14</v>
      </c>
      <c r="I70" s="317">
        <v>1680.65</v>
      </c>
      <c r="J70" s="317"/>
      <c r="K70" s="304">
        <v>4.5</v>
      </c>
      <c r="L70" s="318">
        <v>2010</v>
      </c>
      <c r="M70" s="125"/>
      <c r="N70" s="305">
        <f t="shared" si="9"/>
        <v>3880.65</v>
      </c>
      <c r="O70" s="305">
        <f t="shared" si="14"/>
        <v>42500.560000000012</v>
      </c>
      <c r="P70" s="306">
        <f t="shared" si="10"/>
        <v>8.4032499999999999</v>
      </c>
      <c r="Q70" s="307">
        <f t="shared" si="11"/>
        <v>42427</v>
      </c>
      <c r="R70" s="308">
        <v>160210</v>
      </c>
      <c r="S70" s="147">
        <v>936</v>
      </c>
      <c r="T70" s="308"/>
      <c r="U70" s="309"/>
      <c r="V70" s="308"/>
      <c r="W70" s="309"/>
      <c r="X70" s="308"/>
      <c r="Y70" s="309"/>
      <c r="Z70" s="308"/>
      <c r="AA70" s="309"/>
      <c r="AB70" s="312"/>
      <c r="AC70" s="309"/>
      <c r="AD70" s="308" t="s">
        <v>88</v>
      </c>
      <c r="AE70" s="147">
        <v>514.79999999999995</v>
      </c>
      <c r="AF70" s="308"/>
      <c r="AG70" s="309"/>
      <c r="AH70" s="308"/>
      <c r="AI70" s="309"/>
      <c r="AJ70" s="308">
        <v>160252</v>
      </c>
      <c r="AK70" s="147">
        <v>119</v>
      </c>
      <c r="AL70" s="310"/>
      <c r="AM70" s="309"/>
      <c r="AN70" s="125">
        <f t="shared" si="12"/>
        <v>1569.8</v>
      </c>
    </row>
    <row r="71" spans="1:40" ht="16.149999999999999" customHeight="1" x14ac:dyDescent="0.25">
      <c r="A71" s="301">
        <f t="shared" si="13"/>
        <v>42428</v>
      </c>
      <c r="B71" s="302">
        <v>3212.07</v>
      </c>
      <c r="C71" s="316">
        <v>130</v>
      </c>
      <c r="D71" s="303">
        <v>5</v>
      </c>
      <c r="E71" s="302">
        <v>285.45</v>
      </c>
      <c r="F71" s="302">
        <v>742</v>
      </c>
      <c r="G71" s="125">
        <f t="shared" si="8"/>
        <v>2054.6200000000003</v>
      </c>
      <c r="H71" s="304">
        <v>1132.28</v>
      </c>
      <c r="I71" s="317">
        <v>930.14</v>
      </c>
      <c r="J71" s="317"/>
      <c r="K71" s="304">
        <v>5</v>
      </c>
      <c r="L71" s="318">
        <v>1130</v>
      </c>
      <c r="M71" s="125"/>
      <c r="N71" s="305">
        <f t="shared" si="9"/>
        <v>2190.14</v>
      </c>
      <c r="O71" s="305">
        <f t="shared" si="14"/>
        <v>44490.760000000009</v>
      </c>
      <c r="P71" s="306">
        <f t="shared" si="10"/>
        <v>4.6506999999999996</v>
      </c>
      <c r="Q71" s="307">
        <f t="shared" si="11"/>
        <v>42428</v>
      </c>
      <c r="R71" s="308"/>
      <c r="S71" s="309"/>
      <c r="T71" s="308"/>
      <c r="U71" s="309"/>
      <c r="V71" s="308"/>
      <c r="W71" s="309"/>
      <c r="X71" s="308"/>
      <c r="Y71" s="309"/>
      <c r="Z71" s="308"/>
      <c r="AA71" s="309"/>
      <c r="AB71" s="312"/>
      <c r="AC71" s="309"/>
      <c r="AD71" s="308">
        <v>160244</v>
      </c>
      <c r="AE71" s="147">
        <v>137.69</v>
      </c>
      <c r="AF71" s="308"/>
      <c r="AG71" s="309"/>
      <c r="AH71" s="308"/>
      <c r="AI71" s="309"/>
      <c r="AJ71" s="308">
        <v>160253</v>
      </c>
      <c r="AK71" s="147">
        <v>62.25</v>
      </c>
      <c r="AL71" s="310"/>
      <c r="AM71" s="309"/>
      <c r="AN71" s="125">
        <f t="shared" si="12"/>
        <v>199.94</v>
      </c>
    </row>
    <row r="72" spans="1:40" ht="16.149999999999999" customHeight="1" x14ac:dyDescent="0.25">
      <c r="A72" s="301">
        <f t="shared" si="13"/>
        <v>42429</v>
      </c>
      <c r="B72" s="302">
        <v>3699.37</v>
      </c>
      <c r="C72" s="316">
        <v>360</v>
      </c>
      <c r="D72" s="303">
        <v>10</v>
      </c>
      <c r="E72" s="302">
        <v>364.6</v>
      </c>
      <c r="F72" s="302">
        <v>238</v>
      </c>
      <c r="G72" s="125">
        <f t="shared" si="8"/>
        <v>2736.77</v>
      </c>
      <c r="H72" s="304">
        <v>1139.54</v>
      </c>
      <c r="I72" s="317">
        <v>1642.53</v>
      </c>
      <c r="J72" s="317">
        <v>28.8</v>
      </c>
      <c r="K72" s="304">
        <v>31.9</v>
      </c>
      <c r="L72" s="318">
        <v>1130</v>
      </c>
      <c r="M72" s="125"/>
      <c r="N72" s="305">
        <f t="shared" si="9"/>
        <v>3161.33</v>
      </c>
      <c r="O72" s="305">
        <f t="shared" si="14"/>
        <v>44833.400000000009</v>
      </c>
      <c r="P72" s="306">
        <f t="shared" si="10"/>
        <v>8.21265</v>
      </c>
      <c r="Q72" s="307"/>
      <c r="R72" s="308"/>
      <c r="S72" s="309"/>
      <c r="T72" s="308">
        <v>160219</v>
      </c>
      <c r="U72" s="147">
        <v>147.75</v>
      </c>
      <c r="V72" s="308"/>
      <c r="W72" s="309"/>
      <c r="X72" s="308"/>
      <c r="Y72" s="309"/>
      <c r="Z72" s="308"/>
      <c r="AA72" s="309"/>
      <c r="AB72" s="312"/>
      <c r="AC72" s="309"/>
      <c r="AD72" s="308">
        <v>160243</v>
      </c>
      <c r="AE72" s="147">
        <v>36.68</v>
      </c>
      <c r="AF72" s="308"/>
      <c r="AG72" s="147">
        <v>2598.4299999999998</v>
      </c>
      <c r="AH72" s="308">
        <v>160350</v>
      </c>
      <c r="AI72" s="147">
        <v>35.83</v>
      </c>
      <c r="AJ72" s="308"/>
      <c r="AK72" s="309"/>
      <c r="AL72" s="310"/>
      <c r="AM72" s="309"/>
      <c r="AN72" s="125">
        <f>S72+U72+W72+Y72+AA72+AB74+AE72+AG72+AI72+AK72+AM72</f>
        <v>2818.6899999999996</v>
      </c>
    </row>
    <row r="73" spans="1:40" ht="16.149999999999999" customHeight="1" x14ac:dyDescent="0.25">
      <c r="A73" s="320"/>
      <c r="B73" s="302"/>
      <c r="C73" s="302"/>
      <c r="D73" s="303"/>
      <c r="E73" s="302"/>
      <c r="F73" s="302"/>
      <c r="G73" s="125">
        <f t="shared" si="8"/>
        <v>0</v>
      </c>
      <c r="H73" s="304"/>
      <c r="I73" s="304"/>
      <c r="J73" s="304"/>
      <c r="K73" s="304"/>
      <c r="L73" s="125"/>
      <c r="M73" s="125"/>
      <c r="N73" s="305">
        <f t="shared" si="9"/>
        <v>0</v>
      </c>
      <c r="O73" s="305">
        <f t="shared" si="14"/>
        <v>44451.840000000011</v>
      </c>
      <c r="P73" s="306"/>
      <c r="Q73" s="307"/>
      <c r="R73" s="308"/>
      <c r="S73" s="309"/>
      <c r="T73" s="310">
        <v>160220</v>
      </c>
      <c r="U73" s="147">
        <v>15.86</v>
      </c>
      <c r="V73" s="308"/>
      <c r="W73" s="309"/>
      <c r="X73" s="310"/>
      <c r="Y73" s="309"/>
      <c r="Z73" s="308"/>
      <c r="AA73" s="309"/>
      <c r="AB73" s="312"/>
      <c r="AC73" s="309"/>
      <c r="AD73" s="308"/>
      <c r="AE73" s="309"/>
      <c r="AF73" s="310"/>
      <c r="AG73" s="309"/>
      <c r="AH73" s="313"/>
      <c r="AI73" s="309"/>
      <c r="AJ73" s="310">
        <v>160256</v>
      </c>
      <c r="AK73" s="147">
        <v>365.7</v>
      </c>
      <c r="AL73" s="310"/>
      <c r="AM73" s="309"/>
      <c r="AN73" s="125">
        <f>S73+U73+W73+Y73+AA73+AC73+AE73+AG73+AI73+AK73+AM73</f>
        <v>381.56</v>
      </c>
    </row>
    <row r="74" spans="1:40" ht="16.149999999999999" customHeight="1" x14ac:dyDescent="0.25">
      <c r="A74" s="321"/>
      <c r="B74" s="302"/>
      <c r="C74" s="302"/>
      <c r="D74" s="303"/>
      <c r="E74" s="302"/>
      <c r="F74" s="302"/>
      <c r="G74" s="125"/>
      <c r="H74" s="304"/>
      <c r="I74" s="304"/>
      <c r="J74" s="304"/>
      <c r="K74" s="304"/>
      <c r="L74" s="125"/>
      <c r="M74" s="125"/>
      <c r="N74" s="305">
        <f t="shared" si="9"/>
        <v>0</v>
      </c>
      <c r="O74" s="305">
        <f t="shared" si="14"/>
        <v>44393.040000000008</v>
      </c>
      <c r="P74" s="306"/>
      <c r="Q74" s="307"/>
      <c r="R74" s="308"/>
      <c r="S74" s="309"/>
      <c r="T74" s="308"/>
      <c r="U74" s="309"/>
      <c r="V74" s="308"/>
      <c r="W74" s="309"/>
      <c r="X74" s="308"/>
      <c r="Y74" s="309"/>
      <c r="Z74" s="308"/>
      <c r="AA74" s="309"/>
      <c r="AB74" s="308"/>
      <c r="AC74" s="309"/>
      <c r="AD74" s="308"/>
      <c r="AE74" s="309"/>
      <c r="AF74" s="308"/>
      <c r="AG74" s="309"/>
      <c r="AH74" s="308"/>
      <c r="AI74" s="309"/>
      <c r="AJ74" s="308">
        <v>160257</v>
      </c>
      <c r="AK74" s="147">
        <v>58.8</v>
      </c>
      <c r="AL74" s="310"/>
      <c r="AM74" s="309"/>
      <c r="AN74" s="125">
        <f>S74+U74+W74+Y74+AA74+AC74+AE74+AG74+AI74+AK74+AM74</f>
        <v>58.8</v>
      </c>
    </row>
    <row r="75" spans="1:40" ht="15" customHeight="1" x14ac:dyDescent="0.2">
      <c r="B75" s="322">
        <f t="shared" ref="B75:N75" si="15">SUM(B44:B74)</f>
        <v>116456.13999999998</v>
      </c>
      <c r="C75" s="322">
        <f t="shared" si="15"/>
        <v>7250</v>
      </c>
      <c r="D75" s="323">
        <f t="shared" si="15"/>
        <v>213</v>
      </c>
      <c r="E75" s="322">
        <f t="shared" si="15"/>
        <v>7598.4</v>
      </c>
      <c r="F75" s="322">
        <f t="shared" si="15"/>
        <v>6947</v>
      </c>
      <c r="G75" s="322">
        <f t="shared" si="15"/>
        <v>94660.739999999991</v>
      </c>
      <c r="H75" s="322">
        <f t="shared" si="15"/>
        <v>48564.22</v>
      </c>
      <c r="I75" s="322">
        <f t="shared" si="15"/>
        <v>45992.810000000005</v>
      </c>
      <c r="J75" s="322">
        <f t="shared" si="15"/>
        <v>171.60000000000002</v>
      </c>
      <c r="K75" s="322">
        <f t="shared" si="15"/>
        <v>454.7999999999999</v>
      </c>
      <c r="L75" s="141">
        <f t="shared" si="15"/>
        <v>48530</v>
      </c>
      <c r="M75" s="141">
        <f t="shared" si="15"/>
        <v>2180</v>
      </c>
      <c r="N75" s="141">
        <f t="shared" si="15"/>
        <v>104124.40999999999</v>
      </c>
      <c r="O75" s="141">
        <f>O74</f>
        <v>44393.040000000008</v>
      </c>
      <c r="R75" s="141"/>
      <c r="S75" s="141">
        <f>SUM(S44:S74)</f>
        <v>3889.41</v>
      </c>
      <c r="T75" s="141"/>
      <c r="U75" s="141">
        <f>SUM(U44:U74)</f>
        <v>163.61000000000001</v>
      </c>
      <c r="V75" s="141"/>
      <c r="W75" s="141">
        <f>SUM(W44:W74)</f>
        <v>2076.73</v>
      </c>
      <c r="X75" s="141"/>
      <c r="Y75" s="141">
        <f>SUM(Y44:Y74)</f>
        <v>9756.9</v>
      </c>
      <c r="Z75" s="141" t="s">
        <v>89</v>
      </c>
      <c r="AA75" s="141">
        <f>SUM(AA44:AA74)</f>
        <v>31271.48</v>
      </c>
      <c r="AB75" s="141"/>
      <c r="AC75" s="141">
        <f>SUM(AC44:AC74)</f>
        <v>47891.8</v>
      </c>
      <c r="AD75" s="141"/>
      <c r="AE75" s="141">
        <f>SUM(AE44:AE74)</f>
        <v>1664.17</v>
      </c>
      <c r="AG75" s="141">
        <f>SUM(AG44:AG74)</f>
        <v>3178.68</v>
      </c>
      <c r="AH75" s="141"/>
      <c r="AI75" s="141">
        <f>SUM(AI44:AI74)</f>
        <v>35.83</v>
      </c>
      <c r="AJ75" s="141"/>
      <c r="AK75" s="141">
        <f>SUM(AK44:AK74)</f>
        <v>2027.44</v>
      </c>
      <c r="AL75" s="141"/>
      <c r="AM75" s="141">
        <f>SUM(AM44:AM74)</f>
        <v>0</v>
      </c>
      <c r="AN75" s="141">
        <f>SUM(AN44:AN74)</f>
        <v>101956.05000000002</v>
      </c>
    </row>
    <row r="76" spans="1:40" x14ac:dyDescent="0.25">
      <c r="B76" s="132">
        <f>B36+B75</f>
        <v>116456.13999999998</v>
      </c>
      <c r="G76" s="132"/>
      <c r="O76" s="141"/>
    </row>
    <row r="77" spans="1:40" x14ac:dyDescent="0.25">
      <c r="B77" s="72" t="s">
        <v>78</v>
      </c>
      <c r="C77" s="132">
        <f>H75-L75</f>
        <v>34.220000000001164</v>
      </c>
      <c r="E77" s="72" t="s">
        <v>79</v>
      </c>
      <c r="F77" s="315">
        <f>D75</f>
        <v>213</v>
      </c>
      <c r="H77" s="72" t="s">
        <v>80</v>
      </c>
      <c r="J77" s="131">
        <f>I75*0.007</f>
        <v>321.94967000000003</v>
      </c>
    </row>
    <row r="78" spans="1:40" x14ac:dyDescent="0.25">
      <c r="B78" s="72" t="s">
        <v>90</v>
      </c>
      <c r="C78" s="132">
        <f>C77+C38</f>
        <v>34.220000000001164</v>
      </c>
    </row>
    <row r="80" spans="1:40" ht="16.149999999999999" customHeight="1" x14ac:dyDescent="0.25">
      <c r="A80" s="577" t="s">
        <v>91</v>
      </c>
      <c r="B80" s="563"/>
      <c r="C80" s="563"/>
      <c r="D80" s="564"/>
      <c r="E80" s="563"/>
      <c r="F80" s="563"/>
      <c r="G80" s="563"/>
      <c r="H80" s="563"/>
      <c r="I80" s="563"/>
      <c r="J80" s="563"/>
      <c r="K80" s="563"/>
      <c r="L80" s="563"/>
      <c r="M80" s="563"/>
      <c r="N80" s="563"/>
      <c r="O80" s="563"/>
      <c r="P80" s="292"/>
      <c r="R80" s="576" t="s">
        <v>92</v>
      </c>
      <c r="S80" s="560"/>
      <c r="T80" s="560"/>
      <c r="U80" s="560"/>
      <c r="V80" s="560"/>
      <c r="W80" s="560"/>
      <c r="X80" s="560"/>
      <c r="Y80" s="560"/>
      <c r="Z80" s="560"/>
      <c r="AA80" s="576" t="str">
        <f>R80</f>
        <v>mars 2014</v>
      </c>
      <c r="AB80" s="560"/>
      <c r="AC80" s="560"/>
      <c r="AD80" s="560"/>
      <c r="AE80" s="560"/>
      <c r="AF80" s="560"/>
      <c r="AG80" s="560"/>
      <c r="AH80" s="560"/>
      <c r="AI80" s="560"/>
      <c r="AJ80" s="560"/>
    </row>
    <row r="81" spans="1:40" ht="16.149999999999999" customHeight="1" x14ac:dyDescent="0.25">
      <c r="A81" s="290"/>
      <c r="B81" s="567" t="s">
        <v>69</v>
      </c>
      <c r="C81" s="554"/>
      <c r="D81" s="554"/>
      <c r="E81" s="554"/>
      <c r="F81" s="554"/>
      <c r="G81" s="568"/>
      <c r="H81" s="567" t="s">
        <v>1</v>
      </c>
      <c r="I81" s="554"/>
      <c r="J81" s="554"/>
      <c r="K81" s="568"/>
      <c r="L81" s="567" t="s">
        <v>2</v>
      </c>
      <c r="M81" s="554"/>
      <c r="N81" s="568"/>
      <c r="O81" s="291" t="s">
        <v>70</v>
      </c>
      <c r="P81" s="292"/>
      <c r="Q81" s="293"/>
      <c r="R81" s="551" t="str">
        <f>R3</f>
        <v>Agedi</v>
      </c>
      <c r="S81" s="552"/>
      <c r="T81" s="551" t="str">
        <f>T3</f>
        <v>Saf</v>
      </c>
      <c r="U81" s="552"/>
      <c r="V81" s="551" t="str">
        <f>V3</f>
        <v>Midi Libre</v>
      </c>
      <c r="W81" s="552"/>
      <c r="X81" s="551" t="str">
        <f>X3</f>
        <v>Loto</v>
      </c>
      <c r="Y81" s="552"/>
      <c r="Z81" s="551" t="str">
        <f>Z3</f>
        <v>Altadis</v>
      </c>
      <c r="AA81" s="552"/>
      <c r="AB81" s="551" t="str">
        <f>AB3</f>
        <v>Crédit agricole</v>
      </c>
      <c r="AC81" s="552"/>
      <c r="AD81" s="551" t="str">
        <f>AD3</f>
        <v>Loc/Télésur/loyer/Télép</v>
      </c>
      <c r="AE81" s="552"/>
      <c r="AF81" s="551" t="str">
        <f>AF3</f>
        <v>Poste TCN TF PVA</v>
      </c>
      <c r="AG81" s="552"/>
      <c r="AH81" s="551" t="str">
        <f>AH3</f>
        <v>GSA/NVX FR</v>
      </c>
      <c r="AI81" s="552"/>
      <c r="AJ81" s="551" t="str">
        <f>AJ3</f>
        <v>Charge</v>
      </c>
      <c r="AK81" s="552"/>
      <c r="AL81" s="551" t="str">
        <f>AL3</f>
        <v>Divers</v>
      </c>
      <c r="AM81" s="552"/>
      <c r="AN81" s="83" t="s">
        <v>16</v>
      </c>
    </row>
    <row r="82" spans="1:40" ht="16.149999999999999" customHeight="1" x14ac:dyDescent="0.25">
      <c r="A82" s="294"/>
      <c r="B82" s="85" t="s">
        <v>73</v>
      </c>
      <c r="C82" s="578" t="s">
        <v>24</v>
      </c>
      <c r="D82" s="579"/>
      <c r="E82" s="86" t="s">
        <v>23</v>
      </c>
      <c r="F82" s="86" t="s">
        <v>22</v>
      </c>
      <c r="G82" s="90" t="s">
        <v>38</v>
      </c>
      <c r="H82" s="85" t="s">
        <v>17</v>
      </c>
      <c r="I82" s="86" t="s">
        <v>19</v>
      </c>
      <c r="J82" s="86" t="s">
        <v>18</v>
      </c>
      <c r="K82" s="90" t="s">
        <v>29</v>
      </c>
      <c r="L82" s="85" t="s">
        <v>32</v>
      </c>
      <c r="M82" s="91" t="s">
        <v>33</v>
      </c>
      <c r="N82" s="90" t="s">
        <v>74</v>
      </c>
      <c r="O82" s="295">
        <f>O74</f>
        <v>44393.040000000008</v>
      </c>
      <c r="Q82" s="296"/>
      <c r="R82" s="93" t="s">
        <v>34</v>
      </c>
      <c r="S82" s="94"/>
      <c r="T82" s="95" t="s">
        <v>34</v>
      </c>
      <c r="U82" s="96"/>
      <c r="V82" s="95" t="s">
        <v>34</v>
      </c>
      <c r="W82" s="96"/>
      <c r="X82" s="95" t="s">
        <v>34</v>
      </c>
      <c r="Y82" s="96"/>
      <c r="Z82" s="95" t="s">
        <v>34</v>
      </c>
      <c r="AA82" s="96"/>
      <c r="AB82" s="95" t="s">
        <v>34</v>
      </c>
      <c r="AC82" s="96"/>
      <c r="AD82" s="95" t="s">
        <v>34</v>
      </c>
      <c r="AE82" s="96"/>
      <c r="AF82" s="98" t="s">
        <v>34</v>
      </c>
      <c r="AG82" s="94"/>
      <c r="AH82" s="95" t="s">
        <v>34</v>
      </c>
      <c r="AI82" s="94"/>
      <c r="AJ82" s="95" t="s">
        <v>34</v>
      </c>
      <c r="AK82" s="94"/>
      <c r="AL82" s="95" t="s">
        <v>34</v>
      </c>
      <c r="AM82" s="94"/>
      <c r="AN82" s="99"/>
    </row>
    <row r="83" spans="1:40" ht="16.149999999999999" customHeight="1" x14ac:dyDescent="0.25">
      <c r="A83" s="301">
        <v>42430</v>
      </c>
      <c r="B83" s="302">
        <v>4350.24</v>
      </c>
      <c r="C83" s="316">
        <v>220</v>
      </c>
      <c r="D83" s="303">
        <v>4</v>
      </c>
      <c r="E83" s="302">
        <v>169.15</v>
      </c>
      <c r="F83" s="302">
        <v>139</v>
      </c>
      <c r="G83" s="125">
        <f t="shared" ref="G83:G113" si="16">B83-C83-E83-F83</f>
        <v>3822.0899999999997</v>
      </c>
      <c r="H83" s="304">
        <v>1979.8</v>
      </c>
      <c r="I83" s="317">
        <v>1838.8</v>
      </c>
      <c r="J83" s="304"/>
      <c r="K83" s="304">
        <v>3.6</v>
      </c>
      <c r="L83" s="318">
        <v>1970</v>
      </c>
      <c r="M83" s="125"/>
      <c r="N83" s="305">
        <f t="shared" ref="N83:N113" si="17">L83+I83+J83+C83+M83</f>
        <v>4028.8</v>
      </c>
      <c r="O83" s="305">
        <f t="shared" ref="O83:O113" si="18">O82+N83-AN83</f>
        <v>42173.430000000008</v>
      </c>
      <c r="P83" s="306">
        <f t="shared" ref="P83:P113" si="19">I83*0.005</f>
        <v>9.1940000000000008</v>
      </c>
      <c r="Q83" s="307">
        <f t="shared" ref="Q83:Q113" si="20">A83</f>
        <v>42430</v>
      </c>
      <c r="R83" s="308"/>
      <c r="S83" s="309"/>
      <c r="T83" s="310"/>
      <c r="U83" s="309"/>
      <c r="V83" s="310">
        <v>160229</v>
      </c>
      <c r="W83" s="147">
        <v>742.09</v>
      </c>
      <c r="X83" s="310">
        <v>160233</v>
      </c>
      <c r="Y83" s="147">
        <v>2504.3200000000002</v>
      </c>
      <c r="Z83" s="310"/>
      <c r="AA83" s="309"/>
      <c r="AB83" s="310">
        <v>160342</v>
      </c>
      <c r="AC83" s="147">
        <v>27</v>
      </c>
      <c r="AD83" s="310">
        <v>160346</v>
      </c>
      <c r="AE83" s="147">
        <v>975</v>
      </c>
      <c r="AF83" s="319"/>
      <c r="AG83" s="309"/>
      <c r="AH83" s="310"/>
      <c r="AI83" s="309"/>
      <c r="AJ83" s="310" t="s">
        <v>93</v>
      </c>
      <c r="AK83" s="147">
        <v>2000</v>
      </c>
      <c r="AL83" s="310"/>
      <c r="AM83" s="309"/>
      <c r="AN83" s="125">
        <f t="shared" ref="AN83:AN113" si="21">S83+U83+W83+Y83+AA83+AC83+AE83+AG83+AI83+AK83+AM83</f>
        <v>6248.41</v>
      </c>
    </row>
    <row r="84" spans="1:40" ht="16.149999999999999" customHeight="1" x14ac:dyDescent="0.25">
      <c r="A84" s="301">
        <f t="shared" ref="A84:A113" si="22">A83+1</f>
        <v>42431</v>
      </c>
      <c r="B84" s="302">
        <v>4235.18</v>
      </c>
      <c r="C84" s="316">
        <v>130</v>
      </c>
      <c r="D84" s="303">
        <v>4</v>
      </c>
      <c r="E84" s="302">
        <v>502.2</v>
      </c>
      <c r="F84" s="302">
        <v>406</v>
      </c>
      <c r="G84" s="125">
        <f t="shared" si="16"/>
        <v>3196.9800000000005</v>
      </c>
      <c r="H84" s="304">
        <v>1938.09</v>
      </c>
      <c r="I84" s="317">
        <v>1196.8900000000001</v>
      </c>
      <c r="J84" s="317">
        <v>45.6</v>
      </c>
      <c r="K84" s="304">
        <v>16.399999999999999</v>
      </c>
      <c r="L84" s="318">
        <v>1930</v>
      </c>
      <c r="M84" s="318">
        <v>830</v>
      </c>
      <c r="N84" s="305">
        <f t="shared" si="17"/>
        <v>4132.49</v>
      </c>
      <c r="O84" s="305">
        <f t="shared" si="18"/>
        <v>44546.05</v>
      </c>
      <c r="P84" s="306">
        <f t="shared" si="19"/>
        <v>5.9844500000000007</v>
      </c>
      <c r="Q84" s="307">
        <f t="shared" si="20"/>
        <v>42431</v>
      </c>
      <c r="R84" s="308">
        <v>160212</v>
      </c>
      <c r="S84" s="147">
        <v>1424.33</v>
      </c>
      <c r="T84" s="310"/>
      <c r="U84" s="309"/>
      <c r="V84" s="308"/>
      <c r="W84" s="309"/>
      <c r="X84" s="310">
        <v>160237</v>
      </c>
      <c r="Y84" s="147">
        <v>128.4</v>
      </c>
      <c r="Z84" s="308"/>
      <c r="AA84" s="309"/>
      <c r="AB84" s="310">
        <v>160342</v>
      </c>
      <c r="AC84" s="147">
        <v>207.14</v>
      </c>
      <c r="AD84" s="308"/>
      <c r="AE84" s="309"/>
      <c r="AF84" s="310"/>
      <c r="AG84" s="309"/>
      <c r="AH84" s="308"/>
      <c r="AI84" s="309"/>
      <c r="AJ84" s="310"/>
      <c r="AK84" s="309"/>
      <c r="AL84" s="310"/>
      <c r="AM84" s="309"/>
      <c r="AN84" s="125">
        <f t="shared" si="21"/>
        <v>1759.87</v>
      </c>
    </row>
    <row r="85" spans="1:40" ht="16.149999999999999" customHeight="1" x14ac:dyDescent="0.25">
      <c r="A85" s="301">
        <f t="shared" si="22"/>
        <v>42432</v>
      </c>
      <c r="B85" s="302">
        <v>4031.77</v>
      </c>
      <c r="C85" s="316">
        <v>300</v>
      </c>
      <c r="D85" s="303">
        <v>8</v>
      </c>
      <c r="E85" s="302">
        <v>716.55</v>
      </c>
      <c r="F85" s="302">
        <v>313</v>
      </c>
      <c r="G85" s="125">
        <f t="shared" si="16"/>
        <v>2702.2200000000003</v>
      </c>
      <c r="H85" s="304">
        <v>948.88</v>
      </c>
      <c r="I85" s="317">
        <v>1738.09</v>
      </c>
      <c r="J85" s="304"/>
      <c r="K85" s="304">
        <v>15.25</v>
      </c>
      <c r="L85" s="318">
        <v>980</v>
      </c>
      <c r="M85" s="125"/>
      <c r="N85" s="305">
        <f t="shared" si="17"/>
        <v>3018.09</v>
      </c>
      <c r="O85" s="305">
        <f t="shared" si="18"/>
        <v>47460.53</v>
      </c>
      <c r="P85" s="306">
        <f t="shared" si="19"/>
        <v>8.6904500000000002</v>
      </c>
      <c r="Q85" s="307">
        <f t="shared" si="20"/>
        <v>42432</v>
      </c>
      <c r="R85" s="308"/>
      <c r="S85" s="147">
        <v>82.61</v>
      </c>
      <c r="T85" s="310"/>
      <c r="U85" s="309"/>
      <c r="V85" s="308"/>
      <c r="W85" s="309"/>
      <c r="X85" s="310"/>
      <c r="Y85" s="309"/>
      <c r="Z85" s="308"/>
      <c r="AA85" s="309"/>
      <c r="AB85" s="310">
        <v>160342</v>
      </c>
      <c r="AC85" s="147">
        <v>21</v>
      </c>
      <c r="AD85" s="308"/>
      <c r="AE85" s="309"/>
      <c r="AF85" s="310"/>
      <c r="AG85" s="309"/>
      <c r="AH85" s="308"/>
      <c r="AI85" s="309"/>
      <c r="AJ85" s="310"/>
      <c r="AK85" s="309"/>
      <c r="AL85" s="310"/>
      <c r="AM85" s="309"/>
      <c r="AN85" s="125">
        <f t="shared" si="21"/>
        <v>103.61</v>
      </c>
    </row>
    <row r="86" spans="1:40" ht="16.149999999999999" customHeight="1" x14ac:dyDescent="0.25">
      <c r="A86" s="301">
        <f t="shared" si="22"/>
        <v>42433</v>
      </c>
      <c r="B86" s="302">
        <v>5082.28</v>
      </c>
      <c r="C86" s="316">
        <v>250</v>
      </c>
      <c r="D86" s="303">
        <v>6</v>
      </c>
      <c r="E86" s="302">
        <v>206.2</v>
      </c>
      <c r="F86" s="302">
        <v>430</v>
      </c>
      <c r="G86" s="125">
        <f t="shared" si="16"/>
        <v>4196.08</v>
      </c>
      <c r="H86" s="304">
        <v>2426.84</v>
      </c>
      <c r="I86" s="317">
        <v>1745.24</v>
      </c>
      <c r="J86" s="304"/>
      <c r="K86" s="304">
        <v>24</v>
      </c>
      <c r="L86" s="318">
        <v>2420</v>
      </c>
      <c r="M86" s="125"/>
      <c r="N86" s="305">
        <f t="shared" si="17"/>
        <v>4415.24</v>
      </c>
      <c r="O86" s="305">
        <f t="shared" si="18"/>
        <v>52022.07</v>
      </c>
      <c r="P86" s="306">
        <f t="shared" si="19"/>
        <v>8.7262000000000004</v>
      </c>
      <c r="Q86" s="307">
        <f t="shared" si="20"/>
        <v>42433</v>
      </c>
      <c r="R86" s="308"/>
      <c r="S86" s="309"/>
      <c r="T86" s="310"/>
      <c r="U86" s="309"/>
      <c r="V86" s="308"/>
      <c r="W86" s="309"/>
      <c r="X86" s="310"/>
      <c r="Y86" s="309"/>
      <c r="Z86" s="308"/>
      <c r="AA86" s="309"/>
      <c r="AB86" s="310" t="s">
        <v>94</v>
      </c>
      <c r="AC86" s="147">
        <v>-146.30000000000001</v>
      </c>
      <c r="AD86" s="308"/>
      <c r="AE86" s="309"/>
      <c r="AF86" s="310"/>
      <c r="AG86" s="309"/>
      <c r="AH86" s="308"/>
      <c r="AI86" s="309"/>
      <c r="AJ86" s="310"/>
      <c r="AK86" s="309"/>
      <c r="AL86" s="310"/>
      <c r="AM86" s="309"/>
      <c r="AN86" s="125">
        <f t="shared" si="21"/>
        <v>-146.30000000000001</v>
      </c>
    </row>
    <row r="87" spans="1:40" ht="16.149999999999999" customHeight="1" x14ac:dyDescent="0.25">
      <c r="A87" s="301">
        <f t="shared" si="22"/>
        <v>42434</v>
      </c>
      <c r="B87" s="302">
        <v>4540.3500000000004</v>
      </c>
      <c r="C87" s="316">
        <v>160</v>
      </c>
      <c r="D87" s="303">
        <v>7</v>
      </c>
      <c r="E87" s="302">
        <v>259.2</v>
      </c>
      <c r="F87" s="302">
        <v>180</v>
      </c>
      <c r="G87" s="125">
        <f t="shared" si="16"/>
        <v>3941.1500000000005</v>
      </c>
      <c r="H87" s="304">
        <v>2013.76</v>
      </c>
      <c r="I87" s="317">
        <v>1919.79</v>
      </c>
      <c r="J87" s="304"/>
      <c r="K87" s="304">
        <v>7.6</v>
      </c>
      <c r="L87" s="318">
        <v>2010</v>
      </c>
      <c r="M87" s="125"/>
      <c r="N87" s="305">
        <f t="shared" si="17"/>
        <v>4089.79</v>
      </c>
      <c r="O87" s="305">
        <f t="shared" si="18"/>
        <v>58157.120000000003</v>
      </c>
      <c r="P87" s="306">
        <f t="shared" si="19"/>
        <v>9.5989500000000003</v>
      </c>
      <c r="Q87" s="307">
        <f t="shared" si="20"/>
        <v>42434</v>
      </c>
      <c r="R87" s="308"/>
      <c r="S87" s="309"/>
      <c r="T87" s="311"/>
      <c r="U87" s="309"/>
      <c r="V87" s="308"/>
      <c r="W87" s="309"/>
      <c r="X87" s="308"/>
      <c r="Y87" s="309"/>
      <c r="Z87" s="308"/>
      <c r="AA87" s="309"/>
      <c r="AB87" s="308" t="s">
        <v>95</v>
      </c>
      <c r="AC87" s="147">
        <v>-2045.26</v>
      </c>
      <c r="AD87" s="308"/>
      <c r="AE87" s="309"/>
      <c r="AF87" s="308"/>
      <c r="AG87" s="309"/>
      <c r="AH87" s="308"/>
      <c r="AI87" s="309"/>
      <c r="AJ87" s="308"/>
      <c r="AK87" s="309"/>
      <c r="AL87" s="310"/>
      <c r="AM87" s="309"/>
      <c r="AN87" s="125">
        <f t="shared" si="21"/>
        <v>-2045.26</v>
      </c>
    </row>
    <row r="88" spans="1:40" ht="16.149999999999999" customHeight="1" x14ac:dyDescent="0.25">
      <c r="A88" s="301">
        <f t="shared" si="22"/>
        <v>42435</v>
      </c>
      <c r="B88" s="302">
        <v>3806.09</v>
      </c>
      <c r="C88" s="316">
        <v>70</v>
      </c>
      <c r="D88" s="303">
        <v>2</v>
      </c>
      <c r="E88" s="302">
        <v>153.5</v>
      </c>
      <c r="F88" s="302">
        <v>136</v>
      </c>
      <c r="G88" s="125">
        <f t="shared" si="16"/>
        <v>3446.59</v>
      </c>
      <c r="H88" s="304">
        <v>1651.12</v>
      </c>
      <c r="I88" s="317">
        <v>2023.62</v>
      </c>
      <c r="J88" s="317">
        <v>85</v>
      </c>
      <c r="K88" s="304">
        <v>56.8</v>
      </c>
      <c r="L88" s="318">
        <v>1650</v>
      </c>
      <c r="M88" s="125"/>
      <c r="N88" s="305">
        <f t="shared" si="17"/>
        <v>3828.62</v>
      </c>
      <c r="O88" s="305">
        <f t="shared" si="18"/>
        <v>60923.740000000005</v>
      </c>
      <c r="P88" s="306">
        <f t="shared" si="19"/>
        <v>10.1181</v>
      </c>
      <c r="Q88" s="307">
        <f t="shared" si="20"/>
        <v>42435</v>
      </c>
      <c r="R88" s="308"/>
      <c r="S88" s="309"/>
      <c r="T88" s="308"/>
      <c r="U88" s="309"/>
      <c r="V88" s="308"/>
      <c r="W88" s="309"/>
      <c r="X88" s="308"/>
      <c r="Y88" s="309"/>
      <c r="Z88" s="308"/>
      <c r="AA88" s="309"/>
      <c r="AB88" s="308" t="s">
        <v>96</v>
      </c>
      <c r="AC88" s="147">
        <v>1000</v>
      </c>
      <c r="AD88" s="308"/>
      <c r="AE88" s="309"/>
      <c r="AF88" s="308"/>
      <c r="AG88" s="309"/>
      <c r="AH88" s="308"/>
      <c r="AI88" s="309"/>
      <c r="AJ88" s="308">
        <v>160352</v>
      </c>
      <c r="AK88" s="147">
        <v>62</v>
      </c>
      <c r="AL88" s="310"/>
      <c r="AM88" s="309"/>
      <c r="AN88" s="125">
        <f t="shared" si="21"/>
        <v>1062</v>
      </c>
    </row>
    <row r="89" spans="1:40" ht="16.149999999999999" customHeight="1" x14ac:dyDescent="0.25">
      <c r="A89" s="301">
        <f t="shared" si="22"/>
        <v>42436</v>
      </c>
      <c r="B89" s="302">
        <v>4888.4799999999996</v>
      </c>
      <c r="C89" s="316">
        <v>200</v>
      </c>
      <c r="D89" s="303">
        <v>6</v>
      </c>
      <c r="E89" s="302">
        <v>815.1</v>
      </c>
      <c r="F89" s="302">
        <v>260</v>
      </c>
      <c r="G89" s="125">
        <f t="shared" si="16"/>
        <v>3613.3799999999997</v>
      </c>
      <c r="H89" s="304">
        <v>1383.8</v>
      </c>
      <c r="I89" s="317">
        <v>2202.48</v>
      </c>
      <c r="J89" s="304"/>
      <c r="K89" s="304">
        <v>27.1</v>
      </c>
      <c r="L89" s="318">
        <v>1400</v>
      </c>
      <c r="M89" s="125"/>
      <c r="N89" s="305">
        <f t="shared" si="17"/>
        <v>3802.48</v>
      </c>
      <c r="O89" s="305">
        <f t="shared" si="18"/>
        <v>63954.950000000012</v>
      </c>
      <c r="P89" s="306">
        <f t="shared" si="19"/>
        <v>11.0124</v>
      </c>
      <c r="Q89" s="307">
        <f t="shared" si="20"/>
        <v>42436</v>
      </c>
      <c r="R89" s="308"/>
      <c r="S89" s="309"/>
      <c r="T89" s="308"/>
      <c r="U89" s="309"/>
      <c r="V89" s="308"/>
      <c r="W89" s="309"/>
      <c r="X89" s="308"/>
      <c r="Y89" s="309"/>
      <c r="Z89" s="308"/>
      <c r="AA89" s="309"/>
      <c r="AB89" s="308" t="s">
        <v>85</v>
      </c>
      <c r="AC89" s="147">
        <v>620</v>
      </c>
      <c r="AD89" s="308"/>
      <c r="AE89" s="309"/>
      <c r="AF89" s="308"/>
      <c r="AG89" s="309"/>
      <c r="AH89" s="308"/>
      <c r="AI89" s="309"/>
      <c r="AJ89" s="308">
        <v>160356</v>
      </c>
      <c r="AK89" s="147">
        <v>151.27000000000001</v>
      </c>
      <c r="AL89" s="310"/>
      <c r="AM89" s="309"/>
      <c r="AN89" s="125">
        <f t="shared" si="21"/>
        <v>771.27</v>
      </c>
    </row>
    <row r="90" spans="1:40" ht="16.149999999999999" customHeight="1" x14ac:dyDescent="0.25">
      <c r="A90" s="301">
        <f t="shared" si="22"/>
        <v>42437</v>
      </c>
      <c r="B90" s="302">
        <v>4587.1499999999996</v>
      </c>
      <c r="C90" s="316">
        <v>190</v>
      </c>
      <c r="D90" s="303">
        <v>6</v>
      </c>
      <c r="E90" s="302">
        <v>103.8</v>
      </c>
      <c r="F90" s="302">
        <v>199</v>
      </c>
      <c r="G90" s="125">
        <f t="shared" si="16"/>
        <v>4094.3499999999995</v>
      </c>
      <c r="H90" s="304">
        <v>2515.4</v>
      </c>
      <c r="I90" s="317">
        <v>1600.65</v>
      </c>
      <c r="J90" s="317">
        <v>75.3</v>
      </c>
      <c r="K90" s="304">
        <v>3.5</v>
      </c>
      <c r="L90" s="318">
        <v>2510</v>
      </c>
      <c r="M90" s="318">
        <v>540</v>
      </c>
      <c r="N90" s="305">
        <f t="shared" si="17"/>
        <v>4915.95</v>
      </c>
      <c r="O90" s="305">
        <f t="shared" si="18"/>
        <v>67493.530000000013</v>
      </c>
      <c r="P90" s="306">
        <f t="shared" si="19"/>
        <v>8.0032500000000013</v>
      </c>
      <c r="Q90" s="307">
        <f t="shared" si="20"/>
        <v>42437</v>
      </c>
      <c r="R90" s="308"/>
      <c r="S90" s="309"/>
      <c r="T90" s="308"/>
      <c r="U90" s="309"/>
      <c r="V90" s="308">
        <v>160313</v>
      </c>
      <c r="W90" s="147">
        <v>627.37</v>
      </c>
      <c r="X90" s="308"/>
      <c r="Y90" s="309"/>
      <c r="Z90" s="308"/>
      <c r="AA90" s="309"/>
      <c r="AB90" s="308" t="s">
        <v>85</v>
      </c>
      <c r="AC90" s="147">
        <v>750</v>
      </c>
      <c r="AD90" s="308"/>
      <c r="AE90" s="309"/>
      <c r="AF90" s="308"/>
      <c r="AG90" s="309"/>
      <c r="AH90" s="308"/>
      <c r="AI90" s="309"/>
      <c r="AJ90" s="308"/>
      <c r="AK90" s="309"/>
      <c r="AL90" s="310"/>
      <c r="AM90" s="309"/>
      <c r="AN90" s="125">
        <f t="shared" si="21"/>
        <v>1377.37</v>
      </c>
    </row>
    <row r="91" spans="1:40" ht="16.149999999999999" customHeight="1" x14ac:dyDescent="0.25">
      <c r="A91" s="301">
        <f t="shared" si="22"/>
        <v>42438</v>
      </c>
      <c r="B91" s="302">
        <v>3610.15</v>
      </c>
      <c r="C91" s="316">
        <v>350</v>
      </c>
      <c r="D91" s="303">
        <v>10</v>
      </c>
      <c r="E91" s="302">
        <v>141.85</v>
      </c>
      <c r="F91" s="302">
        <v>353</v>
      </c>
      <c r="G91" s="125">
        <f t="shared" si="16"/>
        <v>2765.3</v>
      </c>
      <c r="H91" s="304">
        <v>1471.87</v>
      </c>
      <c r="I91" s="317">
        <v>1288.73</v>
      </c>
      <c r="J91" s="304"/>
      <c r="K91" s="304">
        <v>4.7</v>
      </c>
      <c r="L91" s="318">
        <v>1470</v>
      </c>
      <c r="M91" s="125"/>
      <c r="N91" s="305">
        <f t="shared" si="17"/>
        <v>3108.73</v>
      </c>
      <c r="O91" s="305">
        <f t="shared" si="18"/>
        <v>68034.37000000001</v>
      </c>
      <c r="P91" s="306">
        <f t="shared" si="19"/>
        <v>6.4436499999999999</v>
      </c>
      <c r="Q91" s="307">
        <f t="shared" si="20"/>
        <v>42438</v>
      </c>
      <c r="R91" s="308">
        <v>160215</v>
      </c>
      <c r="S91" s="147">
        <v>1692.94</v>
      </c>
      <c r="T91" s="308">
        <v>160224</v>
      </c>
      <c r="U91" s="147">
        <v>64.95</v>
      </c>
      <c r="V91" s="308"/>
      <c r="W91" s="309"/>
      <c r="X91" s="308"/>
      <c r="Y91" s="309"/>
      <c r="Z91" s="308"/>
      <c r="AA91" s="309"/>
      <c r="AB91" s="308" t="s">
        <v>85</v>
      </c>
      <c r="AC91" s="147">
        <v>810</v>
      </c>
      <c r="AD91" s="308"/>
      <c r="AE91" s="309"/>
      <c r="AF91" s="308"/>
      <c r="AG91" s="309"/>
      <c r="AH91" s="308"/>
      <c r="AI91" s="309"/>
      <c r="AJ91" s="308"/>
      <c r="AK91" s="309"/>
      <c r="AL91" s="310"/>
      <c r="AM91" s="309"/>
      <c r="AN91" s="125">
        <f t="shared" si="21"/>
        <v>2567.8900000000003</v>
      </c>
    </row>
    <row r="92" spans="1:40" ht="16.149999999999999" customHeight="1" x14ac:dyDescent="0.25">
      <c r="A92" s="301">
        <f t="shared" si="22"/>
        <v>42439</v>
      </c>
      <c r="B92" s="302">
        <v>3549.32</v>
      </c>
      <c r="C92" s="316">
        <v>250</v>
      </c>
      <c r="D92" s="303">
        <v>8</v>
      </c>
      <c r="E92" s="302">
        <v>532.54999999999995</v>
      </c>
      <c r="F92" s="302">
        <v>85</v>
      </c>
      <c r="G92" s="125">
        <f t="shared" si="16"/>
        <v>2681.7700000000004</v>
      </c>
      <c r="H92" s="304">
        <v>1317.8</v>
      </c>
      <c r="I92" s="317">
        <v>1340.17</v>
      </c>
      <c r="J92" s="317">
        <v>19.2</v>
      </c>
      <c r="K92" s="304">
        <v>4.5999999999999996</v>
      </c>
      <c r="L92" s="318">
        <v>1330</v>
      </c>
      <c r="M92" s="125"/>
      <c r="N92" s="305">
        <f t="shared" si="17"/>
        <v>2939.37</v>
      </c>
      <c r="O92" s="305">
        <f t="shared" si="18"/>
        <v>28723.090000000004</v>
      </c>
      <c r="P92" s="306">
        <f t="shared" si="19"/>
        <v>6.7008500000000009</v>
      </c>
      <c r="Q92" s="307">
        <f t="shared" si="20"/>
        <v>42439</v>
      </c>
      <c r="R92" s="308"/>
      <c r="S92" s="147">
        <v>310.02999999999997</v>
      </c>
      <c r="T92" s="308">
        <v>160218</v>
      </c>
      <c r="U92" s="147">
        <v>333.27</v>
      </c>
      <c r="V92" s="308"/>
      <c r="W92" s="309"/>
      <c r="X92" s="308">
        <v>160329</v>
      </c>
      <c r="Y92" s="147">
        <v>2456.84</v>
      </c>
      <c r="Z92" s="308">
        <v>160239</v>
      </c>
      <c r="AA92" s="147">
        <v>21352.9</v>
      </c>
      <c r="AB92" s="308" t="s">
        <v>96</v>
      </c>
      <c r="AC92" s="147">
        <v>17797.61</v>
      </c>
      <c r="AD92" s="308"/>
      <c r="AE92" s="309"/>
      <c r="AF92" s="308"/>
      <c r="AG92" s="309"/>
      <c r="AH92" s="308"/>
      <c r="AI92" s="309"/>
      <c r="AJ92" s="308"/>
      <c r="AK92" s="309"/>
      <c r="AL92" s="310"/>
      <c r="AM92" s="309"/>
      <c r="AN92" s="125">
        <f t="shared" si="21"/>
        <v>42250.65</v>
      </c>
    </row>
    <row r="93" spans="1:40" ht="16.149999999999999" customHeight="1" x14ac:dyDescent="0.25">
      <c r="A93" s="301">
        <f t="shared" si="22"/>
        <v>42440</v>
      </c>
      <c r="B93" s="302">
        <v>4687.93</v>
      </c>
      <c r="C93" s="316">
        <v>170</v>
      </c>
      <c r="D93" s="303">
        <v>4</v>
      </c>
      <c r="E93" s="302">
        <v>858.35</v>
      </c>
      <c r="F93" s="302">
        <v>79</v>
      </c>
      <c r="G93" s="125">
        <f t="shared" si="16"/>
        <v>3580.5800000000004</v>
      </c>
      <c r="H93" s="304">
        <v>1595.57</v>
      </c>
      <c r="I93" s="317">
        <v>1979.52</v>
      </c>
      <c r="J93" s="304"/>
      <c r="K93" s="304">
        <v>5.49</v>
      </c>
      <c r="L93" s="318">
        <v>1590</v>
      </c>
      <c r="M93" s="125"/>
      <c r="N93" s="305">
        <f t="shared" si="17"/>
        <v>3739.52</v>
      </c>
      <c r="O93" s="305">
        <f t="shared" si="18"/>
        <v>28335.420000000006</v>
      </c>
      <c r="P93" s="306">
        <f t="shared" si="19"/>
        <v>9.8976000000000006</v>
      </c>
      <c r="Q93" s="307">
        <f t="shared" si="20"/>
        <v>42440</v>
      </c>
      <c r="R93" s="308"/>
      <c r="S93" s="309"/>
      <c r="T93" s="308">
        <v>160225</v>
      </c>
      <c r="U93" s="147">
        <v>556.39</v>
      </c>
      <c r="V93" s="308"/>
      <c r="W93" s="309"/>
      <c r="X93" s="308">
        <v>160334</v>
      </c>
      <c r="Y93" s="147">
        <v>1570.8</v>
      </c>
      <c r="Z93" s="308"/>
      <c r="AA93" s="309"/>
      <c r="AB93" s="308" t="s">
        <v>96</v>
      </c>
      <c r="AC93" s="147">
        <v>2000</v>
      </c>
      <c r="AD93" s="308"/>
      <c r="AE93" s="309"/>
      <c r="AF93" s="308"/>
      <c r="AG93" s="309"/>
      <c r="AH93" s="308"/>
      <c r="AI93" s="309"/>
      <c r="AJ93" s="308"/>
      <c r="AK93" s="309"/>
      <c r="AL93" s="310"/>
      <c r="AM93" s="309"/>
      <c r="AN93" s="125">
        <f t="shared" si="21"/>
        <v>4127.1900000000005</v>
      </c>
    </row>
    <row r="94" spans="1:40" ht="16.149999999999999" customHeight="1" x14ac:dyDescent="0.25">
      <c r="A94" s="301">
        <f t="shared" si="22"/>
        <v>42441</v>
      </c>
      <c r="B94" s="302">
        <v>4662.76</v>
      </c>
      <c r="C94" s="316">
        <v>290</v>
      </c>
      <c r="D94" s="303">
        <v>7</v>
      </c>
      <c r="E94" s="302">
        <v>248.8</v>
      </c>
      <c r="F94" s="302">
        <v>386</v>
      </c>
      <c r="G94" s="125">
        <f t="shared" si="16"/>
        <v>3737.96</v>
      </c>
      <c r="H94" s="304">
        <v>1834.74</v>
      </c>
      <c r="I94" s="317">
        <v>1901.02</v>
      </c>
      <c r="J94" s="304"/>
      <c r="K94" s="304">
        <v>2.2000000000000002</v>
      </c>
      <c r="L94" s="318">
        <v>1830</v>
      </c>
      <c r="M94" s="125"/>
      <c r="N94" s="305">
        <f t="shared" si="17"/>
        <v>4021.02</v>
      </c>
      <c r="O94" s="305">
        <f t="shared" si="18"/>
        <v>32297.290000000005</v>
      </c>
      <c r="P94" s="306">
        <f t="shared" si="19"/>
        <v>9.5051000000000005</v>
      </c>
      <c r="Q94" s="307">
        <f t="shared" si="20"/>
        <v>42441</v>
      </c>
      <c r="R94" s="308"/>
      <c r="S94" s="309"/>
      <c r="T94" s="308">
        <v>160223</v>
      </c>
      <c r="U94" s="147">
        <v>-9.85</v>
      </c>
      <c r="V94" s="308"/>
      <c r="W94" s="309"/>
      <c r="X94" s="308"/>
      <c r="Y94" s="309"/>
      <c r="Z94" s="308"/>
      <c r="AA94" s="309"/>
      <c r="AB94" s="308" t="s">
        <v>97</v>
      </c>
      <c r="AC94" s="147">
        <v>69</v>
      </c>
      <c r="AD94" s="308"/>
      <c r="AE94" s="309"/>
      <c r="AF94" s="308"/>
      <c r="AG94" s="309"/>
      <c r="AH94" s="308"/>
      <c r="AI94" s="309"/>
      <c r="AJ94" s="308"/>
      <c r="AK94" s="309"/>
      <c r="AL94" s="310"/>
      <c r="AM94" s="309"/>
      <c r="AN94" s="125">
        <f t="shared" si="21"/>
        <v>59.15</v>
      </c>
    </row>
    <row r="95" spans="1:40" ht="16.149999999999999" customHeight="1" x14ac:dyDescent="0.25">
      <c r="A95" s="301">
        <f t="shared" si="22"/>
        <v>42442</v>
      </c>
      <c r="B95" s="302">
        <v>2658.98</v>
      </c>
      <c r="C95" s="316">
        <v>390</v>
      </c>
      <c r="D95" s="303">
        <v>8</v>
      </c>
      <c r="E95" s="302">
        <v>188.95</v>
      </c>
      <c r="F95" s="302">
        <v>315</v>
      </c>
      <c r="G95" s="125">
        <f t="shared" si="16"/>
        <v>1765.0300000000002</v>
      </c>
      <c r="H95" s="304">
        <v>1050.33</v>
      </c>
      <c r="I95" s="317">
        <v>719.5</v>
      </c>
      <c r="J95" s="304"/>
      <c r="K95" s="304">
        <v>3.6</v>
      </c>
      <c r="L95" s="318">
        <v>1050</v>
      </c>
      <c r="M95" s="125"/>
      <c r="N95" s="305">
        <f t="shared" si="17"/>
        <v>2159.5</v>
      </c>
      <c r="O95" s="305">
        <f t="shared" si="18"/>
        <v>32456.790000000008</v>
      </c>
      <c r="P95" s="306">
        <f t="shared" si="19"/>
        <v>3.5975000000000001</v>
      </c>
      <c r="Q95" s="307">
        <f t="shared" si="20"/>
        <v>42442</v>
      </c>
      <c r="R95" s="308"/>
      <c r="S95" s="309"/>
      <c r="T95" s="308"/>
      <c r="U95" s="309"/>
      <c r="V95" s="308"/>
      <c r="W95" s="309"/>
      <c r="X95" s="308"/>
      <c r="Y95" s="309"/>
      <c r="Z95" s="308"/>
      <c r="AA95" s="309"/>
      <c r="AB95" s="308" t="s">
        <v>96</v>
      </c>
      <c r="AC95" s="147">
        <v>2000</v>
      </c>
      <c r="AD95" s="308" t="s">
        <v>98</v>
      </c>
      <c r="AE95" s="309"/>
      <c r="AF95" s="308"/>
      <c r="AG95" s="309"/>
      <c r="AH95" s="308"/>
      <c r="AI95" s="309"/>
      <c r="AJ95" s="308"/>
      <c r="AK95" s="309"/>
      <c r="AL95" s="310"/>
      <c r="AM95" s="309"/>
      <c r="AN95" s="125">
        <f t="shared" si="21"/>
        <v>2000</v>
      </c>
    </row>
    <row r="96" spans="1:40" ht="16.149999999999999" customHeight="1" x14ac:dyDescent="0.25">
      <c r="A96" s="301">
        <f t="shared" si="22"/>
        <v>42443</v>
      </c>
      <c r="B96" s="302">
        <v>4603.3500000000004</v>
      </c>
      <c r="C96" s="316">
        <v>160</v>
      </c>
      <c r="D96" s="303">
        <v>5</v>
      </c>
      <c r="E96" s="302">
        <v>426.4</v>
      </c>
      <c r="F96" s="302">
        <v>83</v>
      </c>
      <c r="G96" s="125">
        <f t="shared" si="16"/>
        <v>3933.9500000000003</v>
      </c>
      <c r="H96" s="304">
        <v>2124.6</v>
      </c>
      <c r="I96" s="317">
        <v>1806.85</v>
      </c>
      <c r="J96" s="304"/>
      <c r="K96" s="304">
        <v>2.5</v>
      </c>
      <c r="L96" s="318">
        <v>2130</v>
      </c>
      <c r="M96" s="125"/>
      <c r="N96" s="305">
        <f t="shared" si="17"/>
        <v>4096.8500000000004</v>
      </c>
      <c r="O96" s="305">
        <f t="shared" si="18"/>
        <v>36553.640000000007</v>
      </c>
      <c r="P96" s="306">
        <f t="shared" si="19"/>
        <v>9.0342500000000001</v>
      </c>
      <c r="Q96" s="307">
        <f t="shared" si="20"/>
        <v>42443</v>
      </c>
      <c r="R96" s="308"/>
      <c r="S96" s="309"/>
      <c r="T96" s="308"/>
      <c r="U96" s="309"/>
      <c r="V96" s="308"/>
      <c r="W96" s="309"/>
      <c r="X96" s="308"/>
      <c r="Y96" s="309"/>
      <c r="Z96" s="308"/>
      <c r="AA96" s="309"/>
      <c r="AB96" s="308"/>
      <c r="AC96" s="309"/>
      <c r="AD96" s="308"/>
      <c r="AE96" s="309"/>
      <c r="AF96" s="308"/>
      <c r="AG96" s="309"/>
      <c r="AH96" s="308"/>
      <c r="AI96" s="309"/>
      <c r="AJ96" s="308"/>
      <c r="AK96" s="309"/>
      <c r="AL96" s="310"/>
      <c r="AM96" s="309"/>
      <c r="AN96" s="125">
        <f t="shared" si="21"/>
        <v>0</v>
      </c>
    </row>
    <row r="97" spans="1:40" ht="16.149999999999999" customHeight="1" x14ac:dyDescent="0.25">
      <c r="A97" s="301">
        <f t="shared" si="22"/>
        <v>42444</v>
      </c>
      <c r="B97" s="302">
        <v>3379.13</v>
      </c>
      <c r="C97" s="316">
        <v>280</v>
      </c>
      <c r="D97" s="303">
        <v>8</v>
      </c>
      <c r="E97" s="302">
        <v>120.5</v>
      </c>
      <c r="F97" s="302">
        <v>147</v>
      </c>
      <c r="G97" s="125">
        <f t="shared" si="16"/>
        <v>2831.63</v>
      </c>
      <c r="H97" s="304">
        <v>1640.57</v>
      </c>
      <c r="I97" s="317">
        <v>1126.71</v>
      </c>
      <c r="J97" s="317">
        <v>59.65</v>
      </c>
      <c r="K97" s="304">
        <v>4.7</v>
      </c>
      <c r="L97" s="318">
        <v>1640</v>
      </c>
      <c r="M97" s="125"/>
      <c r="N97" s="305">
        <f t="shared" si="17"/>
        <v>3106.36</v>
      </c>
      <c r="O97" s="305">
        <f t="shared" si="18"/>
        <v>39695.490000000005</v>
      </c>
      <c r="P97" s="306">
        <f t="shared" si="19"/>
        <v>5.6335500000000005</v>
      </c>
      <c r="Q97" s="307">
        <f t="shared" si="20"/>
        <v>42444</v>
      </c>
      <c r="R97" s="308"/>
      <c r="S97" s="309"/>
      <c r="T97" s="308"/>
      <c r="U97" s="324"/>
      <c r="V97" s="308"/>
      <c r="W97" s="309"/>
      <c r="X97" s="308"/>
      <c r="Y97" s="309"/>
      <c r="Z97" s="308"/>
      <c r="AA97" s="309"/>
      <c r="AB97" s="308" t="s">
        <v>97</v>
      </c>
      <c r="AC97" s="147">
        <v>-69</v>
      </c>
      <c r="AD97" s="308"/>
      <c r="AE97" s="309"/>
      <c r="AF97" s="308"/>
      <c r="AG97" s="309"/>
      <c r="AH97" s="308"/>
      <c r="AI97" s="309"/>
      <c r="AJ97" s="308">
        <v>160353</v>
      </c>
      <c r="AK97" s="324">
        <v>33.51</v>
      </c>
      <c r="AL97" s="310"/>
      <c r="AM97" s="309"/>
      <c r="AN97" s="125">
        <f t="shared" si="21"/>
        <v>-35.49</v>
      </c>
    </row>
    <row r="98" spans="1:40" ht="16.149999999999999" customHeight="1" x14ac:dyDescent="0.25">
      <c r="A98" s="301">
        <f t="shared" si="22"/>
        <v>42445</v>
      </c>
      <c r="B98" s="302">
        <v>3725.02</v>
      </c>
      <c r="C98" s="316">
        <v>190</v>
      </c>
      <c r="D98" s="303">
        <v>6</v>
      </c>
      <c r="E98" s="302">
        <v>228.9</v>
      </c>
      <c r="F98" s="302">
        <v>84</v>
      </c>
      <c r="G98" s="125">
        <f t="shared" si="16"/>
        <v>3222.12</v>
      </c>
      <c r="H98" s="304">
        <v>1827.98</v>
      </c>
      <c r="I98" s="317">
        <v>1390.64</v>
      </c>
      <c r="J98" s="304"/>
      <c r="K98" s="304">
        <v>3.5</v>
      </c>
      <c r="L98" s="318">
        <v>1820</v>
      </c>
      <c r="M98" s="125"/>
      <c r="N98" s="305">
        <f t="shared" si="17"/>
        <v>3400.6400000000003</v>
      </c>
      <c r="O98" s="305">
        <f t="shared" si="18"/>
        <v>41343.450000000004</v>
      </c>
      <c r="P98" s="306">
        <f t="shared" si="19"/>
        <v>6.9532000000000007</v>
      </c>
      <c r="Q98" s="307">
        <f t="shared" si="20"/>
        <v>42445</v>
      </c>
      <c r="R98" s="308">
        <v>160301</v>
      </c>
      <c r="S98" s="147">
        <v>1038.8</v>
      </c>
      <c r="T98" s="308"/>
      <c r="U98" s="309"/>
      <c r="V98" s="308">
        <v>160314</v>
      </c>
      <c r="W98" s="147">
        <v>713.88</v>
      </c>
      <c r="X98" s="308"/>
      <c r="Y98" s="309"/>
      <c r="Z98" s="308"/>
      <c r="AA98" s="309"/>
      <c r="AB98" s="308"/>
      <c r="AC98" s="309"/>
      <c r="AD98" s="308"/>
      <c r="AE98" s="309"/>
      <c r="AF98" s="308"/>
      <c r="AG98" s="309"/>
      <c r="AH98" s="308"/>
      <c r="AI98" s="309"/>
      <c r="AJ98" s="308"/>
      <c r="AK98" s="309"/>
      <c r="AL98" s="310"/>
      <c r="AM98" s="309"/>
      <c r="AN98" s="125">
        <f t="shared" si="21"/>
        <v>1752.6799999999998</v>
      </c>
    </row>
    <row r="99" spans="1:40" ht="16.149999999999999" customHeight="1" x14ac:dyDescent="0.25">
      <c r="A99" s="301">
        <f t="shared" si="22"/>
        <v>42446</v>
      </c>
      <c r="B99" s="302">
        <v>4198.75</v>
      </c>
      <c r="C99" s="316">
        <v>420</v>
      </c>
      <c r="D99" s="303">
        <v>12</v>
      </c>
      <c r="E99" s="302">
        <v>68.900000000000006</v>
      </c>
      <c r="F99" s="302">
        <v>160</v>
      </c>
      <c r="G99" s="125">
        <f t="shared" si="16"/>
        <v>3549.85</v>
      </c>
      <c r="H99" s="304">
        <v>1649.61</v>
      </c>
      <c r="I99" s="317">
        <v>1841.34</v>
      </c>
      <c r="J99" s="304"/>
      <c r="K99" s="304">
        <v>58.9</v>
      </c>
      <c r="L99" s="318">
        <v>1660</v>
      </c>
      <c r="M99" s="125"/>
      <c r="N99" s="305">
        <f t="shared" si="17"/>
        <v>3921.34</v>
      </c>
      <c r="O99" s="305">
        <f t="shared" si="18"/>
        <v>43597.210000000006</v>
      </c>
      <c r="P99" s="306">
        <f t="shared" si="19"/>
        <v>9.2066999999999997</v>
      </c>
      <c r="Q99" s="307">
        <f t="shared" si="20"/>
        <v>42446</v>
      </c>
      <c r="R99" s="308"/>
      <c r="S99" s="147">
        <v>-112.94</v>
      </c>
      <c r="T99" s="308"/>
      <c r="U99" s="309"/>
      <c r="V99" s="308"/>
      <c r="W99" s="309"/>
      <c r="X99" s="308">
        <v>160330</v>
      </c>
      <c r="Y99" s="147">
        <v>1780.52</v>
      </c>
      <c r="Z99" s="308"/>
      <c r="AA99" s="309"/>
      <c r="AB99" s="308"/>
      <c r="AC99" s="309"/>
      <c r="AD99" s="308"/>
      <c r="AE99" s="309"/>
      <c r="AF99" s="308"/>
      <c r="AG99" s="309"/>
      <c r="AH99" s="308"/>
      <c r="AI99" s="309"/>
      <c r="AJ99" s="308"/>
      <c r="AK99" s="309"/>
      <c r="AL99" s="310"/>
      <c r="AM99" s="309"/>
      <c r="AN99" s="125">
        <f t="shared" si="21"/>
        <v>1667.58</v>
      </c>
    </row>
    <row r="100" spans="1:40" ht="16.149999999999999" customHeight="1" x14ac:dyDescent="0.25">
      <c r="A100" s="301">
        <f t="shared" si="22"/>
        <v>42447</v>
      </c>
      <c r="B100" s="302">
        <v>4728.3</v>
      </c>
      <c r="C100" s="316">
        <v>850</v>
      </c>
      <c r="D100" s="303">
        <v>19</v>
      </c>
      <c r="E100" s="302">
        <v>241.7</v>
      </c>
      <c r="F100" s="302">
        <v>88</v>
      </c>
      <c r="G100" s="125">
        <f t="shared" si="16"/>
        <v>3548.6000000000004</v>
      </c>
      <c r="H100" s="304">
        <v>1629.01</v>
      </c>
      <c r="I100" s="317">
        <v>1909.59</v>
      </c>
      <c r="J100" s="304"/>
      <c r="K100" s="304">
        <v>10</v>
      </c>
      <c r="L100" s="318">
        <v>1620</v>
      </c>
      <c r="M100" s="125"/>
      <c r="N100" s="305">
        <f t="shared" si="17"/>
        <v>4379.59</v>
      </c>
      <c r="O100" s="305">
        <f t="shared" si="18"/>
        <v>47805.200000000004</v>
      </c>
      <c r="P100" s="306">
        <f t="shared" si="19"/>
        <v>9.5479500000000002</v>
      </c>
      <c r="Q100" s="307">
        <f t="shared" si="20"/>
        <v>42447</v>
      </c>
      <c r="R100" s="308"/>
      <c r="S100" s="309"/>
      <c r="T100" s="308"/>
      <c r="U100" s="309"/>
      <c r="V100" s="308"/>
      <c r="W100" s="309"/>
      <c r="X100" s="308">
        <v>160335</v>
      </c>
      <c r="Y100" s="147">
        <v>171.6</v>
      </c>
      <c r="Z100" s="308"/>
      <c r="AA100" s="309"/>
      <c r="AB100" s="308"/>
      <c r="AC100" s="309"/>
      <c r="AD100" s="308"/>
      <c r="AE100" s="309"/>
      <c r="AF100" s="308"/>
      <c r="AG100" s="309"/>
      <c r="AH100" s="308"/>
      <c r="AI100" s="309"/>
      <c r="AJ100" s="308"/>
      <c r="AK100" s="309"/>
      <c r="AL100" s="310"/>
      <c r="AM100" s="309"/>
      <c r="AN100" s="125">
        <f t="shared" si="21"/>
        <v>171.6</v>
      </c>
    </row>
    <row r="101" spans="1:40" ht="16.149999999999999" customHeight="1" x14ac:dyDescent="0.25">
      <c r="A101" s="301">
        <f t="shared" si="22"/>
        <v>42448</v>
      </c>
      <c r="B101" s="302">
        <v>4630.1499999999996</v>
      </c>
      <c r="C101" s="316">
        <v>1350</v>
      </c>
      <c r="D101" s="303">
        <v>29</v>
      </c>
      <c r="E101" s="302">
        <v>522.85</v>
      </c>
      <c r="F101" s="302">
        <v>83</v>
      </c>
      <c r="G101" s="125">
        <f t="shared" si="16"/>
        <v>2674.2999999999997</v>
      </c>
      <c r="H101" s="304">
        <v>528.20000000000005</v>
      </c>
      <c r="I101" s="317">
        <v>2142.6999999999998</v>
      </c>
      <c r="J101" s="304"/>
      <c r="K101" s="304">
        <v>3.4</v>
      </c>
      <c r="L101" s="318">
        <v>520</v>
      </c>
      <c r="M101" s="125"/>
      <c r="N101" s="305">
        <f t="shared" si="17"/>
        <v>4012.7</v>
      </c>
      <c r="O101" s="305">
        <f t="shared" si="18"/>
        <v>51817.9</v>
      </c>
      <c r="P101" s="306">
        <f t="shared" si="19"/>
        <v>10.7135</v>
      </c>
      <c r="Q101" s="307">
        <f t="shared" si="20"/>
        <v>42448</v>
      </c>
      <c r="R101" s="308"/>
      <c r="S101" s="309"/>
      <c r="T101" s="308"/>
      <c r="U101" s="309"/>
      <c r="V101" s="308"/>
      <c r="W101" s="309"/>
      <c r="X101" s="308"/>
      <c r="Y101" s="309"/>
      <c r="Z101" s="308"/>
      <c r="AA101" s="309"/>
      <c r="AB101" s="308"/>
      <c r="AC101" s="309"/>
      <c r="AD101" s="308"/>
      <c r="AE101" s="309"/>
      <c r="AF101" s="308"/>
      <c r="AG101" s="309"/>
      <c r="AH101" s="308"/>
      <c r="AI101" s="309"/>
      <c r="AJ101" s="308"/>
      <c r="AK101" s="309"/>
      <c r="AL101" s="310"/>
      <c r="AM101" s="309"/>
      <c r="AN101" s="125">
        <f t="shared" si="21"/>
        <v>0</v>
      </c>
    </row>
    <row r="102" spans="1:40" ht="16.149999999999999" customHeight="1" x14ac:dyDescent="0.25">
      <c r="A102" s="301">
        <f t="shared" si="22"/>
        <v>42449</v>
      </c>
      <c r="B102" s="302">
        <v>2382.63</v>
      </c>
      <c r="C102" s="316">
        <v>370</v>
      </c>
      <c r="D102" s="303">
        <v>14</v>
      </c>
      <c r="E102" s="302">
        <v>185.9</v>
      </c>
      <c r="F102" s="302">
        <v>121</v>
      </c>
      <c r="G102" s="125">
        <f t="shared" si="16"/>
        <v>1705.73</v>
      </c>
      <c r="H102" s="304">
        <v>856.79</v>
      </c>
      <c r="I102" s="317">
        <v>842.84</v>
      </c>
      <c r="J102" s="304"/>
      <c r="K102" s="304">
        <v>6.1</v>
      </c>
      <c r="L102" s="318">
        <v>850</v>
      </c>
      <c r="M102" s="125"/>
      <c r="N102" s="305">
        <f t="shared" si="17"/>
        <v>2062.84</v>
      </c>
      <c r="O102" s="305">
        <f t="shared" si="18"/>
        <v>53326.33</v>
      </c>
      <c r="P102" s="306">
        <f t="shared" si="19"/>
        <v>4.2141999999999999</v>
      </c>
      <c r="Q102" s="307">
        <f t="shared" si="20"/>
        <v>42449</v>
      </c>
      <c r="R102" s="308"/>
      <c r="S102" s="309"/>
      <c r="T102" s="310">
        <v>160321</v>
      </c>
      <c r="U102" s="147">
        <v>554.41</v>
      </c>
      <c r="V102" s="308"/>
      <c r="W102" s="309"/>
      <c r="X102" s="310"/>
      <c r="Y102" s="309"/>
      <c r="Z102" s="308"/>
      <c r="AA102" s="309"/>
      <c r="AB102" s="310"/>
      <c r="AC102" s="309"/>
      <c r="AD102" s="308"/>
      <c r="AE102" s="309"/>
      <c r="AF102" s="310"/>
      <c r="AG102" s="309"/>
      <c r="AH102" s="308"/>
      <c r="AI102" s="309"/>
      <c r="AJ102" s="310"/>
      <c r="AK102" s="309"/>
      <c r="AL102" s="310"/>
      <c r="AM102" s="309"/>
      <c r="AN102" s="125">
        <f t="shared" si="21"/>
        <v>554.41</v>
      </c>
    </row>
    <row r="103" spans="1:40" ht="16.149999999999999" customHeight="1" x14ac:dyDescent="0.25">
      <c r="A103" s="301">
        <f t="shared" si="22"/>
        <v>42450</v>
      </c>
      <c r="B103" s="302">
        <v>4128.18</v>
      </c>
      <c r="C103" s="316">
        <v>480</v>
      </c>
      <c r="D103" s="303">
        <v>14</v>
      </c>
      <c r="E103" s="302">
        <v>245.7</v>
      </c>
      <c r="F103" s="302">
        <v>181</v>
      </c>
      <c r="G103" s="125">
        <f t="shared" si="16"/>
        <v>3221.4800000000005</v>
      </c>
      <c r="H103" s="304">
        <v>1342.59</v>
      </c>
      <c r="I103" s="317">
        <v>1876.39</v>
      </c>
      <c r="J103" s="304"/>
      <c r="K103" s="304">
        <v>2.5</v>
      </c>
      <c r="L103" s="318">
        <v>1370</v>
      </c>
      <c r="M103" s="125"/>
      <c r="N103" s="305">
        <f t="shared" si="17"/>
        <v>3726.3900000000003</v>
      </c>
      <c r="O103" s="305">
        <f t="shared" si="18"/>
        <v>58333.39</v>
      </c>
      <c r="P103" s="306">
        <f t="shared" si="19"/>
        <v>9.3819500000000016</v>
      </c>
      <c r="Q103" s="307">
        <f t="shared" si="20"/>
        <v>42450</v>
      </c>
      <c r="R103" s="308"/>
      <c r="S103" s="309"/>
      <c r="T103" s="308">
        <v>160322</v>
      </c>
      <c r="U103" s="147">
        <v>67.39</v>
      </c>
      <c r="V103" s="308"/>
      <c r="W103" s="309"/>
      <c r="X103" s="308"/>
      <c r="Y103" s="309"/>
      <c r="Z103" s="308" t="s">
        <v>99</v>
      </c>
      <c r="AA103" s="147">
        <v>-1348.06</v>
      </c>
      <c r="AB103" s="308"/>
      <c r="AC103" s="309"/>
      <c r="AD103" s="308"/>
      <c r="AE103" s="309"/>
      <c r="AF103" s="308"/>
      <c r="AG103" s="309"/>
      <c r="AH103" s="308"/>
      <c r="AI103" s="309"/>
      <c r="AJ103" s="308"/>
      <c r="AK103" s="309"/>
      <c r="AL103" s="310"/>
      <c r="AM103" s="309"/>
      <c r="AN103" s="125">
        <f t="shared" si="21"/>
        <v>-1280.6699999999998</v>
      </c>
    </row>
    <row r="104" spans="1:40" ht="16.149999999999999" customHeight="1" x14ac:dyDescent="0.25">
      <c r="A104" s="301">
        <f t="shared" si="22"/>
        <v>42451</v>
      </c>
      <c r="B104" s="302">
        <v>3135.21</v>
      </c>
      <c r="C104" s="316">
        <v>130</v>
      </c>
      <c r="D104" s="303">
        <v>5</v>
      </c>
      <c r="E104" s="302">
        <v>85</v>
      </c>
      <c r="F104" s="302">
        <v>145</v>
      </c>
      <c r="G104" s="125">
        <f t="shared" si="16"/>
        <v>2775.21</v>
      </c>
      <c r="H104" s="304">
        <v>1629.81</v>
      </c>
      <c r="I104" s="317">
        <v>1124.3499999999999</v>
      </c>
      <c r="J104" s="304"/>
      <c r="K104" s="304">
        <v>21.05</v>
      </c>
      <c r="L104" s="318">
        <v>1630</v>
      </c>
      <c r="M104" s="125"/>
      <c r="N104" s="305">
        <f t="shared" si="17"/>
        <v>2884.35</v>
      </c>
      <c r="O104" s="305">
        <f t="shared" si="18"/>
        <v>60649.06</v>
      </c>
      <c r="P104" s="306">
        <f t="shared" si="19"/>
        <v>5.6217499999999996</v>
      </c>
      <c r="Q104" s="307">
        <f t="shared" si="20"/>
        <v>42451</v>
      </c>
      <c r="R104" s="308"/>
      <c r="S104" s="309"/>
      <c r="T104" s="308"/>
      <c r="U104" s="309"/>
      <c r="V104" s="308">
        <v>160315</v>
      </c>
      <c r="W104" s="147">
        <v>708.81</v>
      </c>
      <c r="X104" s="308"/>
      <c r="Y104" s="309"/>
      <c r="Z104" s="308" t="s">
        <v>99</v>
      </c>
      <c r="AA104" s="147">
        <v>-140.13</v>
      </c>
      <c r="AB104" s="308"/>
      <c r="AC104" s="309"/>
      <c r="AD104" s="308"/>
      <c r="AE104" s="309"/>
      <c r="AF104" s="308"/>
      <c r="AG104" s="309"/>
      <c r="AH104" s="308"/>
      <c r="AI104" s="309"/>
      <c r="AJ104" s="308"/>
      <c r="AK104" s="309"/>
      <c r="AL104" s="310"/>
      <c r="AM104" s="309"/>
      <c r="AN104" s="125">
        <f t="shared" si="21"/>
        <v>568.67999999999995</v>
      </c>
    </row>
    <row r="105" spans="1:40" ht="16.149999999999999" customHeight="1" x14ac:dyDescent="0.25">
      <c r="A105" s="301">
        <f t="shared" si="22"/>
        <v>42452</v>
      </c>
      <c r="B105" s="302">
        <v>3601.71</v>
      </c>
      <c r="C105" s="316">
        <v>320</v>
      </c>
      <c r="D105" s="303">
        <v>9</v>
      </c>
      <c r="E105" s="302">
        <v>95</v>
      </c>
      <c r="F105" s="302">
        <v>220</v>
      </c>
      <c r="G105" s="125">
        <f t="shared" si="16"/>
        <v>2966.71</v>
      </c>
      <c r="H105" s="304">
        <v>1731.17</v>
      </c>
      <c r="I105" s="317">
        <v>1194.44</v>
      </c>
      <c r="J105" s="317">
        <v>31.1</v>
      </c>
      <c r="K105" s="304">
        <v>10</v>
      </c>
      <c r="L105" s="318">
        <v>1730</v>
      </c>
      <c r="M105" s="125"/>
      <c r="N105" s="305">
        <f t="shared" si="17"/>
        <v>3275.54</v>
      </c>
      <c r="O105" s="305">
        <f t="shared" si="18"/>
        <v>62522.979999999996</v>
      </c>
      <c r="P105" s="306">
        <f t="shared" si="19"/>
        <v>5.9722000000000008</v>
      </c>
      <c r="Q105" s="307">
        <f t="shared" si="20"/>
        <v>42452</v>
      </c>
      <c r="R105" s="308">
        <v>160304</v>
      </c>
      <c r="S105" s="147">
        <v>1401.62</v>
      </c>
      <c r="T105" s="308"/>
      <c r="U105" s="309"/>
      <c r="V105" s="308"/>
      <c r="W105" s="309"/>
      <c r="X105" s="308"/>
      <c r="Y105" s="309"/>
      <c r="Z105" s="308"/>
      <c r="AA105" s="309"/>
      <c r="AB105" s="308"/>
      <c r="AC105" s="309"/>
      <c r="AD105" s="308"/>
      <c r="AE105" s="309"/>
      <c r="AF105" s="308"/>
      <c r="AG105" s="309"/>
      <c r="AH105" s="308"/>
      <c r="AI105" s="309"/>
      <c r="AJ105" s="308"/>
      <c r="AK105" s="309"/>
      <c r="AL105" s="310"/>
      <c r="AM105" s="309"/>
      <c r="AN105" s="125">
        <f t="shared" si="21"/>
        <v>1401.62</v>
      </c>
    </row>
    <row r="106" spans="1:40" ht="16.149999999999999" customHeight="1" x14ac:dyDescent="0.25">
      <c r="A106" s="301">
        <f t="shared" si="22"/>
        <v>42453</v>
      </c>
      <c r="B106" s="302">
        <v>4147.66</v>
      </c>
      <c r="C106" s="316">
        <v>220</v>
      </c>
      <c r="D106" s="303">
        <v>9</v>
      </c>
      <c r="E106" s="302">
        <v>368.4</v>
      </c>
      <c r="F106" s="302">
        <v>228</v>
      </c>
      <c r="G106" s="125">
        <f t="shared" si="16"/>
        <v>3331.2599999999998</v>
      </c>
      <c r="H106" s="304">
        <v>1665.77</v>
      </c>
      <c r="I106" s="317">
        <v>1699.54</v>
      </c>
      <c r="J106" s="304"/>
      <c r="K106" s="304">
        <v>25.55</v>
      </c>
      <c r="L106" s="318">
        <v>1660</v>
      </c>
      <c r="M106" s="318">
        <v>730</v>
      </c>
      <c r="N106" s="305">
        <f t="shared" si="17"/>
        <v>4309.54</v>
      </c>
      <c r="O106" s="305">
        <f t="shared" si="18"/>
        <v>40045.339999999989</v>
      </c>
      <c r="P106" s="306">
        <f t="shared" si="19"/>
        <v>8.4977</v>
      </c>
      <c r="Q106" s="307">
        <f t="shared" si="20"/>
        <v>42453</v>
      </c>
      <c r="R106" s="308"/>
      <c r="S106" s="147">
        <v>-91.7</v>
      </c>
      <c r="T106" s="308"/>
      <c r="U106" s="309"/>
      <c r="V106" s="308"/>
      <c r="W106" s="309"/>
      <c r="X106" s="308">
        <v>160331</v>
      </c>
      <c r="Y106" s="147">
        <v>2598.4299999999998</v>
      </c>
      <c r="Z106" s="308">
        <v>160339</v>
      </c>
      <c r="AA106" s="147">
        <v>24948.880000000001</v>
      </c>
      <c r="AB106" s="308"/>
      <c r="AC106" s="309"/>
      <c r="AD106" s="308"/>
      <c r="AE106" s="309"/>
      <c r="AF106" s="308"/>
      <c r="AG106" s="309"/>
      <c r="AH106" s="308">
        <v>160351</v>
      </c>
      <c r="AI106" s="147">
        <v>126.57</v>
      </c>
      <c r="AJ106" s="308">
        <v>160358</v>
      </c>
      <c r="AK106" s="147">
        <v>-795</v>
      </c>
      <c r="AL106" s="310"/>
      <c r="AM106" s="309"/>
      <c r="AN106" s="125">
        <f t="shared" si="21"/>
        <v>26787.18</v>
      </c>
    </row>
    <row r="107" spans="1:40" ht="16.149999999999999" customHeight="1" x14ac:dyDescent="0.25">
      <c r="A107" s="301">
        <f t="shared" si="22"/>
        <v>42454</v>
      </c>
      <c r="B107" s="302">
        <v>4698</v>
      </c>
      <c r="C107" s="316">
        <v>330</v>
      </c>
      <c r="D107" s="303">
        <v>11</v>
      </c>
      <c r="E107" s="302">
        <v>76.2</v>
      </c>
      <c r="F107" s="302">
        <v>351</v>
      </c>
      <c r="G107" s="125">
        <f t="shared" si="16"/>
        <v>3940.8</v>
      </c>
      <c r="H107" s="304">
        <v>1892.97</v>
      </c>
      <c r="I107" s="317">
        <v>2032.63</v>
      </c>
      <c r="J107" s="304"/>
      <c r="K107" s="304">
        <v>15.2</v>
      </c>
      <c r="L107" s="318">
        <v>1890</v>
      </c>
      <c r="M107" s="125"/>
      <c r="N107" s="305">
        <f t="shared" si="17"/>
        <v>4252.63</v>
      </c>
      <c r="O107" s="305">
        <f t="shared" si="18"/>
        <v>39071.839999999989</v>
      </c>
      <c r="P107" s="306">
        <f t="shared" si="19"/>
        <v>10.16315</v>
      </c>
      <c r="Q107" s="307">
        <f t="shared" si="20"/>
        <v>42454</v>
      </c>
      <c r="R107" s="308">
        <v>160308</v>
      </c>
      <c r="S107" s="147">
        <v>-1044</v>
      </c>
      <c r="T107" s="308"/>
      <c r="U107" s="309"/>
      <c r="V107" s="308"/>
      <c r="W107" s="309"/>
      <c r="X107" s="308">
        <v>160336</v>
      </c>
      <c r="Y107" s="147">
        <v>841.81</v>
      </c>
      <c r="Z107" s="308">
        <v>160341</v>
      </c>
      <c r="AA107" s="147">
        <v>5428.32</v>
      </c>
      <c r="AB107" s="308"/>
      <c r="AC107" s="309"/>
      <c r="AD107" s="308"/>
      <c r="AE107" s="309"/>
      <c r="AF107" s="308"/>
      <c r="AG107" s="309"/>
      <c r="AH107" s="308"/>
      <c r="AI107" s="309"/>
      <c r="AJ107" s="308"/>
      <c r="AK107" s="309"/>
      <c r="AL107" s="310"/>
      <c r="AM107" s="309"/>
      <c r="AN107" s="125">
        <f t="shared" si="21"/>
        <v>5226.1299999999992</v>
      </c>
    </row>
    <row r="108" spans="1:40" ht="16.149999999999999" customHeight="1" x14ac:dyDescent="0.25">
      <c r="A108" s="301">
        <f t="shared" si="22"/>
        <v>42455</v>
      </c>
      <c r="B108" s="302">
        <v>4486.24</v>
      </c>
      <c r="C108" s="316">
        <v>170</v>
      </c>
      <c r="D108" s="303">
        <v>4</v>
      </c>
      <c r="E108" s="302">
        <v>103.85</v>
      </c>
      <c r="F108" s="302">
        <v>211</v>
      </c>
      <c r="G108" s="125">
        <f t="shared" si="16"/>
        <v>4001.3899999999994</v>
      </c>
      <c r="H108" s="304">
        <v>2182.59</v>
      </c>
      <c r="I108" s="317">
        <v>1787.6</v>
      </c>
      <c r="J108" s="317">
        <v>22.5</v>
      </c>
      <c r="K108" s="304">
        <v>8.6999999999999993</v>
      </c>
      <c r="L108" s="318">
        <v>2180</v>
      </c>
      <c r="M108" s="125"/>
      <c r="N108" s="305">
        <f t="shared" si="17"/>
        <v>4160.1000000000004</v>
      </c>
      <c r="O108" s="305">
        <f t="shared" si="18"/>
        <v>42187.939999999988</v>
      </c>
      <c r="P108" s="306">
        <f t="shared" si="19"/>
        <v>8.9380000000000006</v>
      </c>
      <c r="Q108" s="307">
        <f t="shared" si="20"/>
        <v>42455</v>
      </c>
      <c r="R108" s="308">
        <v>160307</v>
      </c>
      <c r="S108" s="147">
        <v>1044</v>
      </c>
      <c r="T108" s="308"/>
      <c r="U108" s="309"/>
      <c r="V108" s="308"/>
      <c r="W108" s="309"/>
      <c r="X108" s="308"/>
      <c r="Y108" s="309"/>
      <c r="Z108" s="308"/>
      <c r="AA108" s="309"/>
      <c r="AB108" s="308"/>
      <c r="AC108" s="309"/>
      <c r="AD108" s="308"/>
      <c r="AE108" s="309"/>
      <c r="AF108" s="308"/>
      <c r="AG108" s="309"/>
      <c r="AH108" s="308"/>
      <c r="AI108" s="309"/>
      <c r="AJ108" s="308"/>
      <c r="AK108" s="309"/>
      <c r="AL108" s="310"/>
      <c r="AM108" s="309"/>
      <c r="AN108" s="125">
        <f t="shared" si="21"/>
        <v>1044</v>
      </c>
    </row>
    <row r="109" spans="1:40" ht="16.149999999999999" customHeight="1" x14ac:dyDescent="0.25">
      <c r="A109" s="301">
        <f t="shared" si="22"/>
        <v>42456</v>
      </c>
      <c r="B109" s="302">
        <v>2632.55</v>
      </c>
      <c r="C109" s="316">
        <v>290</v>
      </c>
      <c r="D109" s="303">
        <v>7</v>
      </c>
      <c r="E109" s="302">
        <v>204.55</v>
      </c>
      <c r="F109" s="302">
        <v>125</v>
      </c>
      <c r="G109" s="125">
        <f t="shared" si="16"/>
        <v>2013</v>
      </c>
      <c r="H109" s="304">
        <v>1253.05</v>
      </c>
      <c r="I109" s="317">
        <v>758.15</v>
      </c>
      <c r="J109" s="317"/>
      <c r="K109" s="304">
        <v>1.8</v>
      </c>
      <c r="L109" s="318">
        <v>1250</v>
      </c>
      <c r="M109" s="125"/>
      <c r="N109" s="305">
        <f t="shared" si="17"/>
        <v>2298.15</v>
      </c>
      <c r="O109" s="305">
        <f t="shared" si="18"/>
        <v>43995.099999999991</v>
      </c>
      <c r="P109" s="306">
        <f t="shared" si="19"/>
        <v>3.7907500000000001</v>
      </c>
      <c r="Q109" s="307">
        <f t="shared" si="20"/>
        <v>42456</v>
      </c>
      <c r="R109" s="308"/>
      <c r="S109" s="309"/>
      <c r="T109" s="308">
        <v>160324</v>
      </c>
      <c r="U109" s="147">
        <v>490.99</v>
      </c>
      <c r="V109" s="308"/>
      <c r="W109" s="309"/>
      <c r="X109" s="308"/>
      <c r="Y109" s="309"/>
      <c r="Z109" s="308"/>
      <c r="AA109" s="309"/>
      <c r="AB109" s="312"/>
      <c r="AC109" s="309"/>
      <c r="AD109" s="308"/>
      <c r="AE109" s="309"/>
      <c r="AF109" s="308"/>
      <c r="AG109" s="309"/>
      <c r="AH109" s="308"/>
      <c r="AI109" s="309"/>
      <c r="AJ109" s="308"/>
      <c r="AK109" s="309"/>
      <c r="AL109" s="310"/>
      <c r="AM109" s="309"/>
      <c r="AN109" s="125">
        <f t="shared" si="21"/>
        <v>490.99</v>
      </c>
    </row>
    <row r="110" spans="1:40" ht="16.149999999999999" customHeight="1" x14ac:dyDescent="0.25">
      <c r="A110" s="301">
        <f t="shared" si="22"/>
        <v>42457</v>
      </c>
      <c r="B110" s="302">
        <v>2289.9499999999998</v>
      </c>
      <c r="C110" s="316">
        <v>270</v>
      </c>
      <c r="D110" s="303">
        <v>6</v>
      </c>
      <c r="E110" s="302">
        <v>111</v>
      </c>
      <c r="F110" s="302">
        <v>36</v>
      </c>
      <c r="G110" s="125">
        <f t="shared" si="16"/>
        <v>1872.9499999999998</v>
      </c>
      <c r="H110" s="304">
        <v>952.45</v>
      </c>
      <c r="I110" s="317">
        <v>920.5</v>
      </c>
      <c r="J110" s="317"/>
      <c r="K110" s="304"/>
      <c r="L110" s="318">
        <v>950</v>
      </c>
      <c r="M110" s="318">
        <v>560</v>
      </c>
      <c r="N110" s="305">
        <f t="shared" si="17"/>
        <v>2700.5</v>
      </c>
      <c r="O110" s="305">
        <f t="shared" si="18"/>
        <v>45498.479999999989</v>
      </c>
      <c r="P110" s="306">
        <f t="shared" si="19"/>
        <v>4.6025</v>
      </c>
      <c r="Q110" s="307">
        <f t="shared" si="20"/>
        <v>42457</v>
      </c>
      <c r="R110" s="308"/>
      <c r="S110" s="309"/>
      <c r="T110" s="308">
        <v>160323</v>
      </c>
      <c r="U110" s="147">
        <v>55.48</v>
      </c>
      <c r="V110" s="308"/>
      <c r="W110" s="309"/>
      <c r="X110" s="308"/>
      <c r="Y110" s="309"/>
      <c r="Z110" s="308"/>
      <c r="AA110" s="309"/>
      <c r="AB110" s="312"/>
      <c r="AC110" s="309"/>
      <c r="AD110" s="308"/>
      <c r="AE110" s="309"/>
      <c r="AF110" s="308"/>
      <c r="AG110" s="309"/>
      <c r="AH110" s="308"/>
      <c r="AI110" s="309"/>
      <c r="AJ110" s="310"/>
      <c r="AK110" s="147">
        <v>1141.6400000000001</v>
      </c>
      <c r="AL110" s="310"/>
      <c r="AM110" s="309"/>
      <c r="AN110" s="125">
        <f t="shared" si="21"/>
        <v>1197.1200000000001</v>
      </c>
    </row>
    <row r="111" spans="1:40" ht="16.149999999999999" customHeight="1" x14ac:dyDescent="0.25">
      <c r="A111" s="301">
        <f t="shared" si="22"/>
        <v>42458</v>
      </c>
      <c r="B111" s="302">
        <v>4634.4799999999996</v>
      </c>
      <c r="C111" s="316">
        <v>310</v>
      </c>
      <c r="D111" s="303">
        <v>8</v>
      </c>
      <c r="E111" s="302">
        <v>207.4</v>
      </c>
      <c r="F111" s="302">
        <v>58</v>
      </c>
      <c r="G111" s="125">
        <f t="shared" si="16"/>
        <v>4059.08</v>
      </c>
      <c r="H111" s="304">
        <v>2028.4</v>
      </c>
      <c r="I111" s="317">
        <v>1957.63</v>
      </c>
      <c r="J111" s="317">
        <v>55.05</v>
      </c>
      <c r="K111" s="304">
        <v>18</v>
      </c>
      <c r="L111" s="318">
        <v>2040</v>
      </c>
      <c r="M111" s="125"/>
      <c r="N111" s="305">
        <f t="shared" si="17"/>
        <v>4362.68</v>
      </c>
      <c r="O111" s="305">
        <f t="shared" si="18"/>
        <v>49861.159999999989</v>
      </c>
      <c r="P111" s="306">
        <f t="shared" si="19"/>
        <v>9.7881499999999999</v>
      </c>
      <c r="Q111" s="307">
        <f t="shared" si="20"/>
        <v>42458</v>
      </c>
      <c r="R111" s="308"/>
      <c r="S111" s="309"/>
      <c r="T111" s="308"/>
      <c r="U111" s="147"/>
      <c r="V111" s="308"/>
      <c r="W111" s="309"/>
      <c r="X111" s="308"/>
      <c r="Y111" s="309"/>
      <c r="Z111" s="308"/>
      <c r="AA111" s="309"/>
      <c r="AB111" s="312"/>
      <c r="AC111" s="309"/>
      <c r="AD111" s="308"/>
      <c r="AE111" s="309"/>
      <c r="AF111" s="308"/>
      <c r="AG111" s="309"/>
      <c r="AH111" s="308"/>
      <c r="AI111" s="309"/>
      <c r="AJ111" s="308"/>
      <c r="AK111" s="309"/>
      <c r="AL111" s="310"/>
      <c r="AM111" s="309"/>
      <c r="AN111" s="125">
        <f t="shared" si="21"/>
        <v>0</v>
      </c>
    </row>
    <row r="112" spans="1:40" ht="16.149999999999999" customHeight="1" x14ac:dyDescent="0.25">
      <c r="A112" s="301">
        <f t="shared" si="22"/>
        <v>42459</v>
      </c>
      <c r="B112" s="302">
        <v>4355.0200000000004</v>
      </c>
      <c r="C112" s="316">
        <v>330</v>
      </c>
      <c r="D112" s="303">
        <v>10</v>
      </c>
      <c r="E112" s="302">
        <v>263</v>
      </c>
      <c r="F112" s="302">
        <v>115</v>
      </c>
      <c r="G112" s="125">
        <f t="shared" si="16"/>
        <v>3647.0200000000004</v>
      </c>
      <c r="H112" s="304">
        <v>1719.53</v>
      </c>
      <c r="I112" s="317">
        <v>1903.99</v>
      </c>
      <c r="J112" s="304"/>
      <c r="K112" s="304">
        <v>23.5</v>
      </c>
      <c r="L112" s="318">
        <v>1710</v>
      </c>
      <c r="M112" s="125"/>
      <c r="N112" s="305">
        <f t="shared" si="17"/>
        <v>3943.99</v>
      </c>
      <c r="O112" s="305">
        <f t="shared" si="18"/>
        <v>50482.479999999989</v>
      </c>
      <c r="P112" s="306">
        <f t="shared" si="19"/>
        <v>9.5199499999999997</v>
      </c>
      <c r="Q112" s="307">
        <f t="shared" si="20"/>
        <v>42459</v>
      </c>
      <c r="R112" s="308">
        <v>160309</v>
      </c>
      <c r="S112" s="147">
        <v>1755.29</v>
      </c>
      <c r="T112" s="310">
        <v>160222</v>
      </c>
      <c r="U112" s="147">
        <v>24</v>
      </c>
      <c r="V112" s="308">
        <v>160316</v>
      </c>
      <c r="W112" s="147">
        <v>699.78</v>
      </c>
      <c r="X112" s="310">
        <v>160337</v>
      </c>
      <c r="Y112" s="147">
        <v>814.2</v>
      </c>
      <c r="Z112" s="308"/>
      <c r="AA112" s="309"/>
      <c r="AB112" s="312"/>
      <c r="AC112" s="309"/>
      <c r="AD112" s="308"/>
      <c r="AE112" s="309"/>
      <c r="AF112" s="310"/>
      <c r="AG112" s="309"/>
      <c r="AH112" s="313"/>
      <c r="AI112" s="309"/>
      <c r="AJ112" s="310">
        <v>160359</v>
      </c>
      <c r="AK112" s="147">
        <v>29.4</v>
      </c>
      <c r="AL112" s="310"/>
      <c r="AM112" s="309"/>
      <c r="AN112" s="125">
        <f t="shared" si="21"/>
        <v>3322.6699999999996</v>
      </c>
    </row>
    <row r="113" spans="1:40" ht="16.149999999999999" customHeight="1" x14ac:dyDescent="0.25">
      <c r="A113" s="301">
        <f t="shared" si="22"/>
        <v>42460</v>
      </c>
      <c r="B113" s="302">
        <v>4797.76</v>
      </c>
      <c r="C113" s="316">
        <v>330</v>
      </c>
      <c r="D113" s="303">
        <v>10</v>
      </c>
      <c r="E113" s="302">
        <v>101.3</v>
      </c>
      <c r="F113" s="302">
        <v>319</v>
      </c>
      <c r="G113" s="125">
        <f t="shared" si="16"/>
        <v>4047.46</v>
      </c>
      <c r="H113" s="304">
        <v>1814.27</v>
      </c>
      <c r="I113" s="317">
        <v>2178.6</v>
      </c>
      <c r="J113" s="304"/>
      <c r="K113" s="304">
        <v>54.59</v>
      </c>
      <c r="L113" s="318">
        <v>1830</v>
      </c>
      <c r="M113" s="125"/>
      <c r="N113" s="305">
        <f t="shared" si="17"/>
        <v>4338.6000000000004</v>
      </c>
      <c r="O113" s="305">
        <f t="shared" si="18"/>
        <v>47953.739999999991</v>
      </c>
      <c r="P113" s="306">
        <f t="shared" si="19"/>
        <v>10.892999999999999</v>
      </c>
      <c r="Q113" s="307">
        <f t="shared" si="20"/>
        <v>42460</v>
      </c>
      <c r="R113" s="308"/>
      <c r="S113" s="147">
        <v>150.05000000000001</v>
      </c>
      <c r="T113" s="308">
        <v>160221</v>
      </c>
      <c r="U113" s="147">
        <v>207.5</v>
      </c>
      <c r="V113" s="308"/>
      <c r="W113" s="309"/>
      <c r="X113" s="308">
        <v>160332</v>
      </c>
      <c r="Y113" s="147">
        <v>2074.44</v>
      </c>
      <c r="Z113" s="308"/>
      <c r="AA113" s="309"/>
      <c r="AB113" s="308"/>
      <c r="AC113" s="309"/>
      <c r="AD113" s="308">
        <v>160348</v>
      </c>
      <c r="AE113" s="147">
        <v>36.68</v>
      </c>
      <c r="AF113" s="308" t="s">
        <v>100</v>
      </c>
      <c r="AG113" s="147">
        <v>4032.97</v>
      </c>
      <c r="AH113" s="308"/>
      <c r="AI113" s="309"/>
      <c r="AJ113" s="308">
        <v>160360</v>
      </c>
      <c r="AK113" s="147">
        <v>365.7</v>
      </c>
      <c r="AL113" s="310"/>
      <c r="AM113" s="309"/>
      <c r="AN113" s="125">
        <f t="shared" si="21"/>
        <v>6867.3399999999992</v>
      </c>
    </row>
    <row r="114" spans="1:40" ht="15" customHeight="1" x14ac:dyDescent="0.2">
      <c r="B114" s="322">
        <f t="shared" ref="B114:N114" si="23">SUM(B83:B113)</f>
        <v>125244.77000000002</v>
      </c>
      <c r="C114" s="322">
        <f t="shared" si="23"/>
        <v>9770</v>
      </c>
      <c r="D114" s="323">
        <f t="shared" si="23"/>
        <v>266</v>
      </c>
      <c r="E114" s="322">
        <f t="shared" si="23"/>
        <v>8552.7499999999982</v>
      </c>
      <c r="F114" s="322">
        <f t="shared" si="23"/>
        <v>6036</v>
      </c>
      <c r="G114" s="322">
        <f t="shared" si="23"/>
        <v>100886.02000000002</v>
      </c>
      <c r="H114" s="322">
        <f t="shared" si="23"/>
        <v>50597.359999999986</v>
      </c>
      <c r="I114" s="322">
        <f t="shared" si="23"/>
        <v>49988.989999999991</v>
      </c>
      <c r="J114" s="322">
        <f t="shared" si="23"/>
        <v>393.4</v>
      </c>
      <c r="K114" s="322">
        <f t="shared" si="23"/>
        <v>444.83000000000004</v>
      </c>
      <c r="L114" s="141">
        <f t="shared" si="23"/>
        <v>50620</v>
      </c>
      <c r="M114" s="141">
        <f t="shared" si="23"/>
        <v>2660</v>
      </c>
      <c r="N114" s="141">
        <f t="shared" si="23"/>
        <v>113432.39</v>
      </c>
      <c r="O114" s="141">
        <f>O113</f>
        <v>47953.739999999991</v>
      </c>
      <c r="R114" s="141"/>
      <c r="S114" s="141">
        <f>SUM(S83:S113)</f>
        <v>7651.0300000000007</v>
      </c>
      <c r="T114" s="141"/>
      <c r="U114" s="141">
        <f>SUM(U83:U113)</f>
        <v>2344.5300000000002</v>
      </c>
      <c r="V114" s="141"/>
      <c r="W114" s="141">
        <f>SUM(W83:W113)</f>
        <v>3491.9300000000003</v>
      </c>
      <c r="X114" s="141"/>
      <c r="Y114" s="141">
        <f>SUM(Y83:Y113)</f>
        <v>14941.360000000002</v>
      </c>
      <c r="Z114" s="141"/>
      <c r="AA114" s="141">
        <f>SUM(AA83:AA113)</f>
        <v>50241.909999999996</v>
      </c>
      <c r="AB114" s="141"/>
      <c r="AC114" s="142">
        <f>SUM(AC83:AC113)</f>
        <v>23041.190000000002</v>
      </c>
      <c r="AD114" s="141"/>
      <c r="AE114" s="141">
        <f>SUM(AE83:AE113)</f>
        <v>1011.68</v>
      </c>
      <c r="AG114" s="141">
        <f>SUM(AG83:AG113)</f>
        <v>4032.97</v>
      </c>
      <c r="AH114" s="141"/>
      <c r="AI114" s="141">
        <f>SUM(AI83:AI113)</f>
        <v>126.57</v>
      </c>
      <c r="AJ114" s="141"/>
      <c r="AK114" s="141">
        <f>SUM(AK83:AK113)</f>
        <v>2988.52</v>
      </c>
      <c r="AL114" s="141"/>
      <c r="AM114" s="141">
        <f>SUM(AM83:AM113)</f>
        <v>0</v>
      </c>
      <c r="AN114" s="141">
        <f>SUM(AN83:AN113)</f>
        <v>109871.69</v>
      </c>
    </row>
    <row r="115" spans="1:40" x14ac:dyDescent="0.25">
      <c r="B115" s="132">
        <f>B114+B76</f>
        <v>241700.91</v>
      </c>
      <c r="G115" s="132"/>
      <c r="O115" s="141"/>
    </row>
    <row r="116" spans="1:40" x14ac:dyDescent="0.25">
      <c r="B116" s="72" t="s">
        <v>78</v>
      </c>
      <c r="C116" s="132">
        <f>H114-L114</f>
        <v>-22.64000000001397</v>
      </c>
      <c r="E116" s="72" t="s">
        <v>79</v>
      </c>
      <c r="F116" s="315">
        <f>D114</f>
        <v>266</v>
      </c>
      <c r="H116" s="72" t="s">
        <v>80</v>
      </c>
      <c r="J116" s="131">
        <f>I114*0.007</f>
        <v>349.92292999999995</v>
      </c>
    </row>
    <row r="117" spans="1:40" x14ac:dyDescent="0.25">
      <c r="B117" s="72" t="s">
        <v>90</v>
      </c>
      <c r="C117" s="132">
        <f>C116+C78</f>
        <v>11.579999999987194</v>
      </c>
    </row>
    <row r="119" spans="1:40" ht="16.149999999999999" customHeight="1" x14ac:dyDescent="0.25">
      <c r="A119" s="577" t="s">
        <v>101</v>
      </c>
      <c r="B119" s="563"/>
      <c r="C119" s="563"/>
      <c r="D119" s="564"/>
      <c r="E119" s="563"/>
      <c r="F119" s="563"/>
      <c r="G119" s="563"/>
      <c r="H119" s="563"/>
      <c r="I119" s="563"/>
      <c r="J119" s="563"/>
      <c r="K119" s="563"/>
      <c r="L119" s="563"/>
      <c r="M119" s="563"/>
      <c r="N119" s="563"/>
      <c r="O119" s="563"/>
      <c r="P119" s="292"/>
      <c r="R119" s="576" t="s">
        <v>102</v>
      </c>
      <c r="S119" s="560"/>
      <c r="T119" s="560"/>
      <c r="U119" s="560"/>
      <c r="V119" s="560"/>
      <c r="W119" s="560"/>
      <c r="X119" s="560"/>
      <c r="Y119" s="560"/>
      <c r="Z119" s="560"/>
      <c r="AA119" s="576" t="s">
        <v>102</v>
      </c>
      <c r="AB119" s="560"/>
      <c r="AC119" s="560"/>
      <c r="AD119" s="560"/>
      <c r="AE119" s="560"/>
      <c r="AF119" s="560"/>
      <c r="AG119" s="560"/>
      <c r="AH119" s="560"/>
      <c r="AI119" s="560"/>
      <c r="AJ119" s="560"/>
    </row>
    <row r="120" spans="1:40" ht="16.149999999999999" customHeight="1" x14ac:dyDescent="0.25">
      <c r="A120" s="290"/>
      <c r="B120" s="567" t="s">
        <v>69</v>
      </c>
      <c r="C120" s="554"/>
      <c r="D120" s="554"/>
      <c r="E120" s="554"/>
      <c r="F120" s="554"/>
      <c r="G120" s="568"/>
      <c r="H120" s="567" t="s">
        <v>1</v>
      </c>
      <c r="I120" s="554"/>
      <c r="J120" s="554"/>
      <c r="K120" s="568"/>
      <c r="L120" s="567" t="s">
        <v>2</v>
      </c>
      <c r="M120" s="554"/>
      <c r="N120" s="568"/>
      <c r="O120" s="291" t="s">
        <v>70</v>
      </c>
      <c r="P120" s="292"/>
      <c r="Q120" s="293"/>
      <c r="R120" s="551" t="str">
        <f>R3</f>
        <v>Agedi</v>
      </c>
      <c r="S120" s="552"/>
      <c r="T120" s="551" t="str">
        <f>T3</f>
        <v>Saf</v>
      </c>
      <c r="U120" s="552"/>
      <c r="V120" s="551" t="str">
        <f>V3</f>
        <v>Midi Libre</v>
      </c>
      <c r="W120" s="552"/>
      <c r="X120" s="551" t="str">
        <f>X3</f>
        <v>Loto</v>
      </c>
      <c r="Y120" s="552"/>
      <c r="Z120" s="551" t="str">
        <f>Z3</f>
        <v>Altadis</v>
      </c>
      <c r="AA120" s="552"/>
      <c r="AB120" s="551" t="str">
        <f>AB3</f>
        <v>Crédit agricole</v>
      </c>
      <c r="AC120" s="552"/>
      <c r="AD120" s="551" t="str">
        <f>AD3</f>
        <v>Loc/Télésur/loyer/Télép</v>
      </c>
      <c r="AE120" s="552"/>
      <c r="AF120" s="551" t="str">
        <f>AF3</f>
        <v>Poste TCN TF PVA</v>
      </c>
      <c r="AG120" s="552"/>
      <c r="AH120" s="551" t="str">
        <f>AH3</f>
        <v>GSA/NVX FR</v>
      </c>
      <c r="AI120" s="552"/>
      <c r="AJ120" s="551" t="str">
        <f>AJ3</f>
        <v>Charge</v>
      </c>
      <c r="AK120" s="552"/>
      <c r="AL120" s="551" t="str">
        <f>AL3</f>
        <v>Divers</v>
      </c>
      <c r="AM120" s="552"/>
      <c r="AN120" s="83" t="s">
        <v>16</v>
      </c>
    </row>
    <row r="121" spans="1:40" ht="16.149999999999999" customHeight="1" x14ac:dyDescent="0.25">
      <c r="A121" s="294"/>
      <c r="B121" s="85" t="s">
        <v>73</v>
      </c>
      <c r="C121" s="578" t="s">
        <v>24</v>
      </c>
      <c r="D121" s="579"/>
      <c r="E121" s="86" t="s">
        <v>23</v>
      </c>
      <c r="F121" s="86" t="s">
        <v>22</v>
      </c>
      <c r="G121" s="90" t="s">
        <v>38</v>
      </c>
      <c r="H121" s="85" t="s">
        <v>17</v>
      </c>
      <c r="I121" s="86" t="s">
        <v>19</v>
      </c>
      <c r="J121" s="86" t="s">
        <v>18</v>
      </c>
      <c r="K121" s="90" t="s">
        <v>29</v>
      </c>
      <c r="L121" s="85" t="s">
        <v>32</v>
      </c>
      <c r="M121" s="91" t="s">
        <v>33</v>
      </c>
      <c r="N121" s="90" t="s">
        <v>74</v>
      </c>
      <c r="O121" s="295">
        <f>O113</f>
        <v>47953.739999999991</v>
      </c>
      <c r="Q121" s="296"/>
      <c r="R121" s="93" t="s">
        <v>34</v>
      </c>
      <c r="S121" s="94"/>
      <c r="T121" s="95" t="s">
        <v>34</v>
      </c>
      <c r="U121" s="96"/>
      <c r="V121" s="95" t="s">
        <v>34</v>
      </c>
      <c r="W121" s="96"/>
      <c r="X121" s="95" t="s">
        <v>34</v>
      </c>
      <c r="Y121" s="96"/>
      <c r="Z121" s="95" t="s">
        <v>34</v>
      </c>
      <c r="AA121" s="96"/>
      <c r="AB121" s="95" t="s">
        <v>34</v>
      </c>
      <c r="AC121" s="96"/>
      <c r="AD121" s="95" t="s">
        <v>34</v>
      </c>
      <c r="AE121" s="96"/>
      <c r="AF121" s="98" t="s">
        <v>34</v>
      </c>
      <c r="AG121" s="94"/>
      <c r="AH121" s="95" t="s">
        <v>34</v>
      </c>
      <c r="AI121" s="94"/>
      <c r="AJ121" s="95" t="s">
        <v>34</v>
      </c>
      <c r="AK121" s="94"/>
      <c r="AL121" s="95" t="s">
        <v>34</v>
      </c>
      <c r="AM121" s="94"/>
      <c r="AN121" s="99"/>
    </row>
    <row r="122" spans="1:40" ht="16.149999999999999" customHeight="1" x14ac:dyDescent="0.25">
      <c r="A122" s="301">
        <v>42461</v>
      </c>
      <c r="B122" s="302">
        <v>5256.44</v>
      </c>
      <c r="C122" s="316">
        <v>620</v>
      </c>
      <c r="D122" s="303">
        <v>19</v>
      </c>
      <c r="E122" s="302">
        <v>121.1</v>
      </c>
      <c r="F122" s="302">
        <v>314</v>
      </c>
      <c r="G122" s="125">
        <f t="shared" ref="G122:G152" si="24">B122-C122-E122-F122</f>
        <v>4201.3399999999992</v>
      </c>
      <c r="H122" s="304">
        <v>1369.85</v>
      </c>
      <c r="I122" s="317">
        <v>2814.49</v>
      </c>
      <c r="J122" s="304"/>
      <c r="K122" s="304">
        <v>17</v>
      </c>
      <c r="L122" s="318">
        <v>1360</v>
      </c>
      <c r="M122" s="125"/>
      <c r="N122" s="305">
        <f t="shared" ref="N122:N152" si="25">L122+I122+J122+C122+M122</f>
        <v>4794.49</v>
      </c>
      <c r="O122" s="305">
        <f t="shared" ref="O122:O152" si="26">O121+N122-AN122</f>
        <v>49737.729999999989</v>
      </c>
      <c r="P122" s="306">
        <f t="shared" ref="P122:P150" si="27">I122*0.007</f>
        <v>19.701429999999998</v>
      </c>
      <c r="Q122" s="307">
        <f t="shared" ref="Q122:Q151" si="28">A122</f>
        <v>42461</v>
      </c>
      <c r="R122" s="308"/>
      <c r="S122" s="147"/>
      <c r="T122" s="310"/>
      <c r="U122" s="309"/>
      <c r="V122" s="310"/>
      <c r="W122" s="309"/>
      <c r="X122" s="310"/>
      <c r="Y122" s="309"/>
      <c r="Z122" s="310"/>
      <c r="AA122" s="309"/>
      <c r="AB122" s="310">
        <v>160450</v>
      </c>
      <c r="AC122" s="147">
        <v>27</v>
      </c>
      <c r="AD122" s="310">
        <v>160451</v>
      </c>
      <c r="AE122" s="147">
        <v>975</v>
      </c>
      <c r="AF122" s="319">
        <v>160459</v>
      </c>
      <c r="AG122" s="147">
        <v>8.5</v>
      </c>
      <c r="AH122" s="310"/>
      <c r="AI122" s="309"/>
      <c r="AJ122" s="310" t="s">
        <v>93</v>
      </c>
      <c r="AK122" s="147">
        <v>2000</v>
      </c>
      <c r="AL122" s="310"/>
      <c r="AM122" s="309"/>
      <c r="AN122" s="125">
        <f t="shared" ref="AN122:AN152" si="29">S122+U122+W122+Y122+AA122+AC122+AE122+AG122+AI122+AK122+AM122</f>
        <v>3010.5</v>
      </c>
    </row>
    <row r="123" spans="1:40" ht="16.149999999999999" customHeight="1" x14ac:dyDescent="0.25">
      <c r="A123" s="301">
        <f t="shared" ref="A123:A151" si="30">A122+1</f>
        <v>42462</v>
      </c>
      <c r="B123" s="302">
        <v>4949.49</v>
      </c>
      <c r="C123" s="316">
        <v>570</v>
      </c>
      <c r="D123" s="303">
        <v>15</v>
      </c>
      <c r="E123" s="302">
        <v>168</v>
      </c>
      <c r="F123" s="302">
        <v>214</v>
      </c>
      <c r="G123" s="125">
        <f t="shared" si="24"/>
        <v>3997.49</v>
      </c>
      <c r="H123" s="304">
        <v>1649.83</v>
      </c>
      <c r="I123" s="317">
        <v>2329.9699999999998</v>
      </c>
      <c r="J123" s="304"/>
      <c r="K123" s="304">
        <v>17.690000000000001</v>
      </c>
      <c r="L123" s="318">
        <v>1640</v>
      </c>
      <c r="M123" s="125"/>
      <c r="N123" s="305">
        <f t="shared" si="25"/>
        <v>4539.9699999999993</v>
      </c>
      <c r="O123" s="305">
        <f t="shared" si="26"/>
        <v>53712.94999999999</v>
      </c>
      <c r="P123" s="306">
        <f t="shared" si="27"/>
        <v>16.30979</v>
      </c>
      <c r="Q123" s="307">
        <f t="shared" si="28"/>
        <v>42462</v>
      </c>
      <c r="R123" s="308"/>
      <c r="S123" s="147"/>
      <c r="T123" s="310"/>
      <c r="U123" s="309"/>
      <c r="V123" s="308"/>
      <c r="W123" s="309"/>
      <c r="X123" s="310"/>
      <c r="Y123" s="309"/>
      <c r="Z123" s="308"/>
      <c r="AA123" s="309"/>
      <c r="AB123" s="310">
        <v>160450</v>
      </c>
      <c r="AC123" s="147">
        <v>222.75</v>
      </c>
      <c r="AD123" s="308"/>
      <c r="AE123" s="309"/>
      <c r="AF123" s="310"/>
      <c r="AG123" s="309"/>
      <c r="AH123" s="308">
        <v>160248</v>
      </c>
      <c r="AI123" s="147">
        <v>342</v>
      </c>
      <c r="AJ123" s="310"/>
      <c r="AK123" s="309"/>
      <c r="AL123" s="310"/>
      <c r="AM123" s="309"/>
      <c r="AN123" s="125">
        <f t="shared" si="29"/>
        <v>564.75</v>
      </c>
    </row>
    <row r="124" spans="1:40" ht="16.149999999999999" customHeight="1" x14ac:dyDescent="0.25">
      <c r="A124" s="301">
        <f t="shared" si="30"/>
        <v>42463</v>
      </c>
      <c r="B124" s="302">
        <v>2780.45</v>
      </c>
      <c r="C124" s="316">
        <v>370</v>
      </c>
      <c r="D124" s="303">
        <v>10</v>
      </c>
      <c r="E124" s="302">
        <v>463.05</v>
      </c>
      <c r="F124" s="302">
        <v>40</v>
      </c>
      <c r="G124" s="125">
        <f t="shared" si="24"/>
        <v>1907.3999999999999</v>
      </c>
      <c r="H124" s="304">
        <v>926</v>
      </c>
      <c r="I124" s="317">
        <v>1177.8</v>
      </c>
      <c r="J124" s="304"/>
      <c r="K124" s="304">
        <v>10.6</v>
      </c>
      <c r="L124" s="318">
        <v>920</v>
      </c>
      <c r="M124" s="125"/>
      <c r="N124" s="305">
        <f t="shared" si="25"/>
        <v>2467.8000000000002</v>
      </c>
      <c r="O124" s="305">
        <f t="shared" si="26"/>
        <v>56159.749999999993</v>
      </c>
      <c r="P124" s="306">
        <f t="shared" si="27"/>
        <v>8.2446000000000002</v>
      </c>
      <c r="Q124" s="307">
        <f t="shared" si="28"/>
        <v>42463</v>
      </c>
      <c r="R124" s="308"/>
      <c r="S124" s="309"/>
      <c r="T124" s="310"/>
      <c r="U124" s="309"/>
      <c r="V124" s="308"/>
      <c r="W124" s="309"/>
      <c r="X124" s="310"/>
      <c r="Y124" s="309"/>
      <c r="Z124" s="308"/>
      <c r="AA124" s="309"/>
      <c r="AB124" s="310">
        <v>160450</v>
      </c>
      <c r="AC124" s="147">
        <v>21</v>
      </c>
      <c r="AD124" s="308"/>
      <c r="AE124" s="309"/>
      <c r="AF124" s="310"/>
      <c r="AG124" s="309"/>
      <c r="AH124" s="308"/>
      <c r="AI124" s="309"/>
      <c r="AJ124" s="310"/>
      <c r="AK124" s="309"/>
      <c r="AL124" s="310"/>
      <c r="AM124" s="309"/>
      <c r="AN124" s="125">
        <f t="shared" si="29"/>
        <v>21</v>
      </c>
    </row>
    <row r="125" spans="1:40" ht="16.149999999999999" customHeight="1" x14ac:dyDescent="0.25">
      <c r="A125" s="301">
        <f t="shared" si="30"/>
        <v>42464</v>
      </c>
      <c r="B125" s="302">
        <v>4447.9799999999996</v>
      </c>
      <c r="C125" s="316">
        <v>590</v>
      </c>
      <c r="D125" s="303">
        <v>14</v>
      </c>
      <c r="E125" s="302">
        <v>286.7</v>
      </c>
      <c r="F125" s="302">
        <v>141</v>
      </c>
      <c r="G125" s="125">
        <f t="shared" si="24"/>
        <v>3430.2799999999997</v>
      </c>
      <c r="H125" s="304">
        <v>1146.28</v>
      </c>
      <c r="I125" s="317">
        <v>2242.6</v>
      </c>
      <c r="J125" s="304"/>
      <c r="K125" s="304">
        <v>41.1</v>
      </c>
      <c r="L125" s="318">
        <v>1140</v>
      </c>
      <c r="M125" s="125"/>
      <c r="N125" s="305">
        <f t="shared" si="25"/>
        <v>3972.6</v>
      </c>
      <c r="O125" s="305">
        <f t="shared" si="26"/>
        <v>59583.249999999993</v>
      </c>
      <c r="P125" s="306">
        <f t="shared" si="27"/>
        <v>15.6982</v>
      </c>
      <c r="Q125" s="307">
        <f t="shared" si="28"/>
        <v>42464</v>
      </c>
      <c r="R125" s="308"/>
      <c r="S125" s="309"/>
      <c r="T125" s="310">
        <v>160318</v>
      </c>
      <c r="U125" s="147">
        <v>-186.3</v>
      </c>
      <c r="V125" s="308"/>
      <c r="W125" s="309"/>
      <c r="X125" s="310"/>
      <c r="Y125" s="309"/>
      <c r="Z125" s="308"/>
      <c r="AA125" s="309"/>
      <c r="AB125" s="310" t="s">
        <v>103</v>
      </c>
      <c r="AC125" s="147">
        <v>-186.2</v>
      </c>
      <c r="AD125" s="308"/>
      <c r="AE125" s="309"/>
      <c r="AF125" s="310">
        <v>160344</v>
      </c>
      <c r="AG125" s="147">
        <v>921.6</v>
      </c>
      <c r="AH125" s="308"/>
      <c r="AI125" s="309"/>
      <c r="AJ125" s="310"/>
      <c r="AK125" s="309"/>
      <c r="AL125" s="310"/>
      <c r="AM125" s="309"/>
      <c r="AN125" s="125">
        <f t="shared" si="29"/>
        <v>549.1</v>
      </c>
    </row>
    <row r="126" spans="1:40" ht="16.149999999999999" customHeight="1" x14ac:dyDescent="0.25">
      <c r="A126" s="301">
        <f t="shared" si="30"/>
        <v>42465</v>
      </c>
      <c r="B126" s="302">
        <v>4080.21</v>
      </c>
      <c r="C126" s="316">
        <v>650</v>
      </c>
      <c r="D126" s="303">
        <v>14</v>
      </c>
      <c r="E126" s="302">
        <v>92.7</v>
      </c>
      <c r="F126" s="302">
        <v>170</v>
      </c>
      <c r="G126" s="125">
        <f t="shared" si="24"/>
        <v>3167.51</v>
      </c>
      <c r="H126" s="304">
        <v>1335.32</v>
      </c>
      <c r="I126" s="317">
        <v>1896.46</v>
      </c>
      <c r="J126" s="304"/>
      <c r="K126" s="304">
        <v>27.5</v>
      </c>
      <c r="L126" s="318">
        <v>1330</v>
      </c>
      <c r="M126" s="125"/>
      <c r="N126" s="305">
        <f t="shared" si="25"/>
        <v>3876.46</v>
      </c>
      <c r="O126" s="305">
        <f t="shared" si="26"/>
        <v>62415.499999999993</v>
      </c>
      <c r="P126" s="306">
        <f t="shared" si="27"/>
        <v>13.275220000000001</v>
      </c>
      <c r="Q126" s="307">
        <f t="shared" si="28"/>
        <v>42465</v>
      </c>
      <c r="R126" s="308"/>
      <c r="S126" s="309"/>
      <c r="T126" s="311"/>
      <c r="U126" s="309"/>
      <c r="V126" s="308">
        <v>160317</v>
      </c>
      <c r="W126" s="147">
        <v>294.20999999999998</v>
      </c>
      <c r="X126" s="308"/>
      <c r="Y126" s="309"/>
      <c r="Z126" s="308"/>
      <c r="AA126" s="309"/>
      <c r="AB126" s="325" t="s">
        <v>85</v>
      </c>
      <c r="AC126" s="147">
        <v>750</v>
      </c>
      <c r="AD126" s="308"/>
      <c r="AE126" s="309"/>
      <c r="AF126" s="308"/>
      <c r="AG126" s="309"/>
      <c r="AH126" s="308"/>
      <c r="AI126" s="309"/>
      <c r="AJ126" s="308"/>
      <c r="AK126" s="309"/>
      <c r="AL126" s="310"/>
      <c r="AM126" s="309"/>
      <c r="AN126" s="125">
        <f t="shared" si="29"/>
        <v>1044.21</v>
      </c>
    </row>
    <row r="127" spans="1:40" ht="16.149999999999999" customHeight="1" x14ac:dyDescent="0.25">
      <c r="A127" s="301">
        <f t="shared" si="30"/>
        <v>42466</v>
      </c>
      <c r="B127" s="302">
        <v>4738.55</v>
      </c>
      <c r="C127" s="316">
        <v>680</v>
      </c>
      <c r="D127" s="303">
        <v>14</v>
      </c>
      <c r="E127" s="302">
        <v>173.8</v>
      </c>
      <c r="F127" s="302">
        <v>140</v>
      </c>
      <c r="G127" s="125">
        <f t="shared" si="24"/>
        <v>3744.75</v>
      </c>
      <c r="H127" s="304">
        <v>2175.9699999999998</v>
      </c>
      <c r="I127" s="317">
        <v>1539.58</v>
      </c>
      <c r="J127" s="304"/>
      <c r="K127" s="304">
        <v>29.2</v>
      </c>
      <c r="L127" s="318">
        <v>2170</v>
      </c>
      <c r="M127" s="125"/>
      <c r="N127" s="305">
        <f t="shared" si="25"/>
        <v>4389.58</v>
      </c>
      <c r="O127" s="305">
        <f t="shared" si="26"/>
        <v>64692.119999999988</v>
      </c>
      <c r="P127" s="306">
        <f t="shared" si="27"/>
        <v>10.777060000000001</v>
      </c>
      <c r="Q127" s="307">
        <f t="shared" si="28"/>
        <v>42466</v>
      </c>
      <c r="R127" s="308">
        <v>160311</v>
      </c>
      <c r="S127" s="147">
        <v>892.58</v>
      </c>
      <c r="T127" s="308"/>
      <c r="U127" s="309"/>
      <c r="V127" s="308">
        <v>160428</v>
      </c>
      <c r="W127" s="147">
        <v>421.83</v>
      </c>
      <c r="X127" s="308"/>
      <c r="Y127" s="309"/>
      <c r="Z127" s="308"/>
      <c r="AA127" s="309"/>
      <c r="AB127" s="325" t="s">
        <v>85</v>
      </c>
      <c r="AC127" s="147">
        <v>705</v>
      </c>
      <c r="AD127" s="308"/>
      <c r="AE127" s="309"/>
      <c r="AF127" s="308"/>
      <c r="AG127" s="309"/>
      <c r="AH127" s="308"/>
      <c r="AI127" s="309"/>
      <c r="AJ127" s="308" t="s">
        <v>104</v>
      </c>
      <c r="AK127" s="147">
        <v>93.55</v>
      </c>
      <c r="AL127" s="310"/>
      <c r="AM127" s="309"/>
      <c r="AN127" s="125">
        <f t="shared" si="29"/>
        <v>2112.96</v>
      </c>
    </row>
    <row r="128" spans="1:40" ht="16.149999999999999" customHeight="1" x14ac:dyDescent="0.25">
      <c r="A128" s="301">
        <f t="shared" si="30"/>
        <v>42467</v>
      </c>
      <c r="B128" s="302">
        <v>4440.76</v>
      </c>
      <c r="C128" s="316">
        <v>350</v>
      </c>
      <c r="D128" s="303">
        <v>11</v>
      </c>
      <c r="E128" s="302">
        <v>283.85000000000002</v>
      </c>
      <c r="F128" s="302">
        <v>254</v>
      </c>
      <c r="G128" s="125">
        <f t="shared" si="24"/>
        <v>3552.9100000000003</v>
      </c>
      <c r="H128" s="304">
        <v>1831.58</v>
      </c>
      <c r="I128" s="317">
        <v>1726.23</v>
      </c>
      <c r="J128" s="304"/>
      <c r="K128" s="304">
        <v>11.1</v>
      </c>
      <c r="L128" s="318">
        <v>1840</v>
      </c>
      <c r="M128" s="318">
        <v>890</v>
      </c>
      <c r="N128" s="305">
        <f t="shared" si="25"/>
        <v>4806.2299999999996</v>
      </c>
      <c r="O128" s="305">
        <f t="shared" si="26"/>
        <v>66114.959999999992</v>
      </c>
      <c r="P128" s="306">
        <f t="shared" si="27"/>
        <v>12.08361</v>
      </c>
      <c r="Q128" s="307">
        <f t="shared" si="28"/>
        <v>42467</v>
      </c>
      <c r="R128" s="308"/>
      <c r="S128" s="147">
        <v>136.72999999999999</v>
      </c>
      <c r="T128" s="308"/>
      <c r="U128" s="309"/>
      <c r="V128" s="308"/>
      <c r="W128" s="309"/>
      <c r="X128" s="308">
        <v>160333</v>
      </c>
      <c r="Y128" s="147">
        <v>2376.66</v>
      </c>
      <c r="Z128" s="308"/>
      <c r="AA128" s="309"/>
      <c r="AB128" s="325" t="s">
        <v>85</v>
      </c>
      <c r="AC128" s="147">
        <v>870</v>
      </c>
      <c r="AD128" s="308"/>
      <c r="AE128" s="309"/>
      <c r="AF128" s="308"/>
      <c r="AG128" s="309"/>
      <c r="AH128" s="308"/>
      <c r="AI128" s="309"/>
      <c r="AJ128" s="308"/>
      <c r="AK128" s="309"/>
      <c r="AL128" s="310"/>
      <c r="AM128" s="309"/>
      <c r="AN128" s="125">
        <f t="shared" si="29"/>
        <v>3383.39</v>
      </c>
    </row>
    <row r="129" spans="1:40" ht="16.149999999999999" customHeight="1" x14ac:dyDescent="0.25">
      <c r="A129" s="301">
        <f t="shared" si="30"/>
        <v>42468</v>
      </c>
      <c r="B129" s="302">
        <v>4517.21</v>
      </c>
      <c r="C129" s="316">
        <v>210</v>
      </c>
      <c r="D129" s="303">
        <v>5</v>
      </c>
      <c r="E129" s="302">
        <v>260.95</v>
      </c>
      <c r="F129" s="302">
        <v>216</v>
      </c>
      <c r="G129" s="125">
        <f t="shared" si="24"/>
        <v>3830.26</v>
      </c>
      <c r="H129" s="304">
        <v>1590.97</v>
      </c>
      <c r="I129" s="317">
        <v>2222.29</v>
      </c>
      <c r="J129" s="304"/>
      <c r="K129" s="304">
        <v>17</v>
      </c>
      <c r="L129" s="318">
        <v>1590</v>
      </c>
      <c r="M129" s="125"/>
      <c r="N129" s="305">
        <f t="shared" si="25"/>
        <v>4022.29</v>
      </c>
      <c r="O129" s="305">
        <f t="shared" si="26"/>
        <v>69100.249999999985</v>
      </c>
      <c r="P129" s="306">
        <f t="shared" si="27"/>
        <v>15.55603</v>
      </c>
      <c r="Q129" s="307">
        <f t="shared" si="28"/>
        <v>42468</v>
      </c>
      <c r="R129" s="308"/>
      <c r="S129" s="309"/>
      <c r="T129" s="308"/>
      <c r="U129" s="309"/>
      <c r="V129" s="308"/>
      <c r="W129" s="309"/>
      <c r="X129" s="308">
        <v>160338</v>
      </c>
      <c r="Y129" s="147">
        <v>1037</v>
      </c>
      <c r="Z129" s="308"/>
      <c r="AA129" s="309"/>
      <c r="AB129" s="308"/>
      <c r="AC129" s="309"/>
      <c r="AD129" s="308"/>
      <c r="AE129" s="309"/>
      <c r="AF129" s="308"/>
      <c r="AG129" s="309"/>
      <c r="AH129" s="308"/>
      <c r="AI129" s="309"/>
      <c r="AJ129" s="308"/>
      <c r="AK129" s="309"/>
      <c r="AL129" s="310"/>
      <c r="AM129" s="309"/>
      <c r="AN129" s="125">
        <f t="shared" si="29"/>
        <v>1037</v>
      </c>
    </row>
    <row r="130" spans="1:40" ht="16.149999999999999" customHeight="1" x14ac:dyDescent="0.25">
      <c r="A130" s="301">
        <f t="shared" si="30"/>
        <v>42469</v>
      </c>
      <c r="B130" s="302">
        <v>5203.46</v>
      </c>
      <c r="C130" s="316">
        <v>200</v>
      </c>
      <c r="D130" s="303">
        <v>5</v>
      </c>
      <c r="E130" s="302">
        <v>106.95</v>
      </c>
      <c r="F130" s="302">
        <v>165</v>
      </c>
      <c r="G130" s="125">
        <f t="shared" si="24"/>
        <v>4731.51</v>
      </c>
      <c r="H130" s="304">
        <v>2774.23</v>
      </c>
      <c r="I130" s="317">
        <v>1921.98</v>
      </c>
      <c r="J130" s="304"/>
      <c r="K130" s="304">
        <v>35.299999999999997</v>
      </c>
      <c r="L130" s="318">
        <v>2770</v>
      </c>
      <c r="M130" s="125"/>
      <c r="N130" s="305">
        <f t="shared" si="25"/>
        <v>4891.9799999999996</v>
      </c>
      <c r="O130" s="305">
        <f t="shared" si="26"/>
        <v>73970.019999999975</v>
      </c>
      <c r="P130" s="306">
        <f t="shared" si="27"/>
        <v>13.453860000000001</v>
      </c>
      <c r="Q130" s="307">
        <f t="shared" si="28"/>
        <v>42469</v>
      </c>
      <c r="R130" s="308"/>
      <c r="S130" s="309"/>
      <c r="T130" s="308">
        <v>160320</v>
      </c>
      <c r="U130" s="147">
        <v>22.21</v>
      </c>
      <c r="V130" s="308"/>
      <c r="W130" s="309"/>
      <c r="X130" s="308"/>
      <c r="Y130" s="309"/>
      <c r="Z130" s="308"/>
      <c r="AA130" s="309"/>
      <c r="AB130" s="308"/>
      <c r="AC130" s="309"/>
      <c r="AD130" s="308"/>
      <c r="AE130" s="309"/>
      <c r="AF130" s="308"/>
      <c r="AG130" s="309"/>
      <c r="AH130" s="308"/>
      <c r="AI130" s="309"/>
      <c r="AJ130" s="308"/>
      <c r="AK130" s="309"/>
      <c r="AL130" s="310"/>
      <c r="AM130" s="309"/>
      <c r="AN130" s="125">
        <f t="shared" si="29"/>
        <v>22.21</v>
      </c>
    </row>
    <row r="131" spans="1:40" ht="16.149999999999999" customHeight="1" x14ac:dyDescent="0.25">
      <c r="A131" s="301">
        <f t="shared" si="30"/>
        <v>42470</v>
      </c>
      <c r="B131" s="302">
        <v>2977.6</v>
      </c>
      <c r="C131" s="316">
        <v>490</v>
      </c>
      <c r="D131" s="303">
        <v>11</v>
      </c>
      <c r="E131" s="302">
        <v>187.3</v>
      </c>
      <c r="F131" s="302">
        <v>32</v>
      </c>
      <c r="G131" s="125">
        <f t="shared" si="24"/>
        <v>2268.2999999999997</v>
      </c>
      <c r="H131" s="304">
        <v>1255.1500000000001</v>
      </c>
      <c r="I131" s="317">
        <v>1013.15</v>
      </c>
      <c r="J131" s="304"/>
      <c r="K131" s="304"/>
      <c r="L131" s="318">
        <v>1270</v>
      </c>
      <c r="M131" s="125"/>
      <c r="N131" s="305">
        <f t="shared" si="25"/>
        <v>2773.15</v>
      </c>
      <c r="O131" s="305">
        <f t="shared" si="26"/>
        <v>76259.369999999966</v>
      </c>
      <c r="P131" s="306">
        <f t="shared" si="27"/>
        <v>7.0920500000000004</v>
      </c>
      <c r="Q131" s="307">
        <f t="shared" si="28"/>
        <v>42470</v>
      </c>
      <c r="R131" s="308"/>
      <c r="S131" s="309"/>
      <c r="T131" s="308">
        <v>160319</v>
      </c>
      <c r="U131" s="147">
        <v>483.8</v>
      </c>
      <c r="V131" s="308"/>
      <c r="W131" s="309"/>
      <c r="X131" s="308"/>
      <c r="Y131" s="309"/>
      <c r="Z131" s="308"/>
      <c r="AA131" s="309"/>
      <c r="AB131" s="308"/>
      <c r="AC131" s="309"/>
      <c r="AD131" s="308"/>
      <c r="AE131" s="309"/>
      <c r="AF131" s="308"/>
      <c r="AG131" s="309"/>
      <c r="AH131" s="308"/>
      <c r="AI131" s="309"/>
      <c r="AJ131" s="308"/>
      <c r="AK131" s="309"/>
      <c r="AL131" s="310"/>
      <c r="AM131" s="309"/>
      <c r="AN131" s="125">
        <f t="shared" si="29"/>
        <v>483.8</v>
      </c>
    </row>
    <row r="132" spans="1:40" ht="16.149999999999999" customHeight="1" x14ac:dyDescent="0.25">
      <c r="A132" s="301">
        <f t="shared" si="30"/>
        <v>42471</v>
      </c>
      <c r="B132" s="302">
        <v>4343.1099999999997</v>
      </c>
      <c r="C132" s="316">
        <v>250</v>
      </c>
      <c r="D132" s="303">
        <v>9</v>
      </c>
      <c r="E132" s="302">
        <v>168.5</v>
      </c>
      <c r="F132" s="302">
        <v>150</v>
      </c>
      <c r="G132" s="125">
        <f t="shared" si="24"/>
        <v>3774.6099999999997</v>
      </c>
      <c r="H132" s="304">
        <v>1779.08</v>
      </c>
      <c r="I132" s="317">
        <v>1972.03</v>
      </c>
      <c r="J132" s="304"/>
      <c r="K132" s="304">
        <v>23.5</v>
      </c>
      <c r="L132" s="318">
        <v>1770</v>
      </c>
      <c r="M132" s="125"/>
      <c r="N132" s="305">
        <f t="shared" si="25"/>
        <v>3992.0299999999997</v>
      </c>
      <c r="O132" s="305">
        <f t="shared" si="26"/>
        <v>45540.499999999964</v>
      </c>
      <c r="P132" s="306">
        <f t="shared" si="27"/>
        <v>13.804209999999999</v>
      </c>
      <c r="Q132" s="307">
        <f t="shared" si="28"/>
        <v>42471</v>
      </c>
      <c r="R132" s="308"/>
      <c r="S132" s="309"/>
      <c r="T132" s="308">
        <v>160327</v>
      </c>
      <c r="U132" s="147">
        <v>84.86</v>
      </c>
      <c r="V132" s="308"/>
      <c r="W132" s="309"/>
      <c r="X132" s="308"/>
      <c r="Y132" s="309"/>
      <c r="Z132" s="308">
        <v>160341</v>
      </c>
      <c r="AA132" s="147">
        <v>34573</v>
      </c>
      <c r="AB132" s="308"/>
      <c r="AC132" s="309"/>
      <c r="AD132" s="308" t="s">
        <v>105</v>
      </c>
      <c r="AE132" s="147">
        <v>53.04</v>
      </c>
      <c r="AF132" s="308"/>
      <c r="AG132" s="309"/>
      <c r="AH132" s="308"/>
      <c r="AI132" s="309"/>
      <c r="AJ132" s="308"/>
      <c r="AK132" s="309"/>
      <c r="AL132" s="310"/>
      <c r="AM132" s="309"/>
      <c r="AN132" s="125">
        <f t="shared" si="29"/>
        <v>34710.9</v>
      </c>
    </row>
    <row r="133" spans="1:40" ht="16.149999999999999" customHeight="1" x14ac:dyDescent="0.25">
      <c r="A133" s="301">
        <f t="shared" si="30"/>
        <v>42472</v>
      </c>
      <c r="B133" s="302">
        <v>4353.99</v>
      </c>
      <c r="C133" s="316">
        <v>220</v>
      </c>
      <c r="D133" s="303">
        <v>5</v>
      </c>
      <c r="E133" s="302">
        <v>263.7</v>
      </c>
      <c r="F133" s="302">
        <v>505</v>
      </c>
      <c r="G133" s="125">
        <f t="shared" si="24"/>
        <v>3365.29</v>
      </c>
      <c r="H133" s="304">
        <v>1609.6</v>
      </c>
      <c r="I133" s="317">
        <v>1737.49</v>
      </c>
      <c r="J133" s="304"/>
      <c r="K133" s="304">
        <v>18.2</v>
      </c>
      <c r="L133" s="318">
        <v>1600</v>
      </c>
      <c r="M133" s="318">
        <v>620</v>
      </c>
      <c r="N133" s="305">
        <f t="shared" si="25"/>
        <v>4177.49</v>
      </c>
      <c r="O133" s="305">
        <f t="shared" si="26"/>
        <v>48457.049999999959</v>
      </c>
      <c r="P133" s="306">
        <f t="shared" si="27"/>
        <v>12.162430000000001</v>
      </c>
      <c r="Q133" s="307">
        <f t="shared" si="28"/>
        <v>42472</v>
      </c>
      <c r="R133" s="308"/>
      <c r="S133" s="309"/>
      <c r="T133" s="308">
        <v>160328</v>
      </c>
      <c r="U133" s="147">
        <v>477.71</v>
      </c>
      <c r="V133" s="308">
        <v>160429</v>
      </c>
      <c r="W133" s="147">
        <v>702.02</v>
      </c>
      <c r="X133" s="308"/>
      <c r="Y133" s="309"/>
      <c r="Z133" s="308"/>
      <c r="AA133" s="309"/>
      <c r="AB133" s="308"/>
      <c r="AC133" s="309"/>
      <c r="AD133" s="308">
        <v>160452</v>
      </c>
      <c r="AE133" s="147">
        <v>45.71</v>
      </c>
      <c r="AF133" s="308">
        <v>160456</v>
      </c>
      <c r="AG133" s="147">
        <v>35.5</v>
      </c>
      <c r="AH133" s="308"/>
      <c r="AI133" s="309"/>
      <c r="AJ133" s="308"/>
      <c r="AK133" s="309"/>
      <c r="AL133" s="310"/>
      <c r="AM133" s="309"/>
      <c r="AN133" s="125">
        <f t="shared" si="29"/>
        <v>1260.94</v>
      </c>
    </row>
    <row r="134" spans="1:40" ht="16.149999999999999" customHeight="1" x14ac:dyDescent="0.25">
      <c r="A134" s="301">
        <f t="shared" si="30"/>
        <v>42473</v>
      </c>
      <c r="B134" s="302">
        <v>4741.21</v>
      </c>
      <c r="C134" s="316">
        <v>460</v>
      </c>
      <c r="D134" s="303">
        <v>12</v>
      </c>
      <c r="E134" s="302">
        <v>145.75</v>
      </c>
      <c r="F134" s="302">
        <v>166</v>
      </c>
      <c r="G134" s="125">
        <f t="shared" si="24"/>
        <v>3969.46</v>
      </c>
      <c r="H134" s="304">
        <v>2215.5300000000002</v>
      </c>
      <c r="I134" s="317">
        <v>1724.93</v>
      </c>
      <c r="J134" s="304"/>
      <c r="K134" s="304">
        <v>29</v>
      </c>
      <c r="L134" s="318">
        <v>2210</v>
      </c>
      <c r="M134" s="125"/>
      <c r="N134" s="305">
        <f t="shared" si="25"/>
        <v>4394.93</v>
      </c>
      <c r="O134" s="305">
        <f t="shared" si="26"/>
        <v>51325.449999999961</v>
      </c>
      <c r="P134" s="306">
        <f t="shared" si="27"/>
        <v>12.07451</v>
      </c>
      <c r="Q134" s="307">
        <f t="shared" si="28"/>
        <v>42473</v>
      </c>
      <c r="R134" s="308">
        <v>160403</v>
      </c>
      <c r="S134" s="147">
        <v>1202.53</v>
      </c>
      <c r="T134" s="308"/>
      <c r="U134" s="309"/>
      <c r="V134" s="308"/>
      <c r="W134" s="309"/>
      <c r="X134" s="308"/>
      <c r="Y134" s="309"/>
      <c r="Z134" s="308"/>
      <c r="AA134" s="309"/>
      <c r="AB134" s="308"/>
      <c r="AC134" s="309"/>
      <c r="AD134" s="308"/>
      <c r="AE134" s="309"/>
      <c r="AF134" s="308"/>
      <c r="AG134" s="309"/>
      <c r="AH134" s="308"/>
      <c r="AI134" s="309"/>
      <c r="AJ134" s="308">
        <v>160354</v>
      </c>
      <c r="AK134" s="147">
        <v>324</v>
      </c>
      <c r="AL134" s="310"/>
      <c r="AM134" s="309"/>
      <c r="AN134" s="125">
        <f t="shared" si="29"/>
        <v>1526.53</v>
      </c>
    </row>
    <row r="135" spans="1:40" ht="16.149999999999999" customHeight="1" x14ac:dyDescent="0.25">
      <c r="A135" s="301">
        <f t="shared" si="30"/>
        <v>42474</v>
      </c>
      <c r="B135" s="302">
        <v>4139.26</v>
      </c>
      <c r="C135" s="316">
        <v>100</v>
      </c>
      <c r="D135" s="303">
        <v>3</v>
      </c>
      <c r="E135" s="302">
        <v>132.35</v>
      </c>
      <c r="F135" s="302">
        <v>365</v>
      </c>
      <c r="G135" s="125">
        <f t="shared" si="24"/>
        <v>3541.9100000000003</v>
      </c>
      <c r="H135" s="304">
        <v>1769.31</v>
      </c>
      <c r="I135" s="317">
        <v>1732.9</v>
      </c>
      <c r="J135" s="304"/>
      <c r="K135" s="304">
        <v>39.700000000000003</v>
      </c>
      <c r="L135" s="318">
        <v>1780</v>
      </c>
      <c r="M135" s="125"/>
      <c r="N135" s="305">
        <f t="shared" si="25"/>
        <v>3612.9</v>
      </c>
      <c r="O135" s="305">
        <f t="shared" si="26"/>
        <v>52413.15999999996</v>
      </c>
      <c r="P135" s="306">
        <f t="shared" si="27"/>
        <v>12.1303</v>
      </c>
      <c r="Q135" s="307">
        <f t="shared" si="28"/>
        <v>42474</v>
      </c>
      <c r="R135" s="308"/>
      <c r="S135" s="147">
        <v>-16.36</v>
      </c>
      <c r="T135" s="308"/>
      <c r="U135" s="309"/>
      <c r="V135" s="308"/>
      <c r="W135" s="309"/>
      <c r="X135" s="308">
        <v>160441</v>
      </c>
      <c r="Y135" s="147">
        <v>2541.5500000000002</v>
      </c>
      <c r="Z135" s="308"/>
      <c r="AA135" s="309"/>
      <c r="AB135" s="308"/>
      <c r="AC135" s="309"/>
      <c r="AD135" s="308"/>
      <c r="AE135" s="309"/>
      <c r="AF135" s="308"/>
      <c r="AG135" s="309"/>
      <c r="AH135" s="308"/>
      <c r="AI135" s="309"/>
      <c r="AJ135" s="308"/>
      <c r="AK135" s="147"/>
      <c r="AL135" s="310"/>
      <c r="AM135" s="309"/>
      <c r="AN135" s="125">
        <f t="shared" si="29"/>
        <v>2525.19</v>
      </c>
    </row>
    <row r="136" spans="1:40" ht="16.149999999999999" customHeight="1" x14ac:dyDescent="0.25">
      <c r="A136" s="301">
        <f t="shared" si="30"/>
        <v>42475</v>
      </c>
      <c r="B136" s="302">
        <v>4667.91</v>
      </c>
      <c r="C136" s="316">
        <v>220</v>
      </c>
      <c r="D136" s="303">
        <v>6</v>
      </c>
      <c r="E136" s="302">
        <v>148.19999999999999</v>
      </c>
      <c r="F136" s="302">
        <v>138</v>
      </c>
      <c r="G136" s="125">
        <f t="shared" si="24"/>
        <v>4161.71</v>
      </c>
      <c r="H136" s="304">
        <v>1914.44</v>
      </c>
      <c r="I136" s="317">
        <v>2212.08</v>
      </c>
      <c r="J136" s="304"/>
      <c r="K136" s="304">
        <v>35.19</v>
      </c>
      <c r="L136" s="318">
        <v>1910</v>
      </c>
      <c r="M136" s="125"/>
      <c r="N136" s="305">
        <f t="shared" si="25"/>
        <v>4342.08</v>
      </c>
      <c r="O136" s="305">
        <f t="shared" si="26"/>
        <v>55443.209999999963</v>
      </c>
      <c r="P136" s="306">
        <f t="shared" si="27"/>
        <v>15.48456</v>
      </c>
      <c r="Q136" s="307">
        <f t="shared" si="28"/>
        <v>42475</v>
      </c>
      <c r="R136" s="308"/>
      <c r="S136" s="309"/>
      <c r="T136" s="308"/>
      <c r="U136" s="309"/>
      <c r="V136" s="308"/>
      <c r="W136" s="309"/>
      <c r="X136" s="308">
        <v>160445</v>
      </c>
      <c r="Y136" s="147">
        <v>1146</v>
      </c>
      <c r="Z136" s="308"/>
      <c r="AA136" s="309"/>
      <c r="AB136" s="308"/>
      <c r="AC136" s="309"/>
      <c r="AD136" s="308"/>
      <c r="AE136" s="309"/>
      <c r="AF136" s="308"/>
      <c r="AG136" s="309"/>
      <c r="AH136" s="308"/>
      <c r="AI136" s="309"/>
      <c r="AJ136" s="308">
        <v>160355</v>
      </c>
      <c r="AK136" s="147">
        <v>166.03</v>
      </c>
      <c r="AL136" s="310"/>
      <c r="AM136" s="309"/>
      <c r="AN136" s="125">
        <f t="shared" si="29"/>
        <v>1312.03</v>
      </c>
    </row>
    <row r="137" spans="1:40" ht="16.149999999999999" customHeight="1" x14ac:dyDescent="0.25">
      <c r="A137" s="301">
        <f t="shared" si="30"/>
        <v>42476</v>
      </c>
      <c r="B137" s="302">
        <v>4441.38</v>
      </c>
      <c r="C137" s="316">
        <v>270</v>
      </c>
      <c r="D137" s="303">
        <v>8</v>
      </c>
      <c r="E137" s="302">
        <v>220.85</v>
      </c>
      <c r="F137" s="302">
        <v>246</v>
      </c>
      <c r="G137" s="125">
        <f t="shared" si="24"/>
        <v>3704.53</v>
      </c>
      <c r="H137" s="304">
        <v>1960.49</v>
      </c>
      <c r="I137" s="317">
        <v>1734.84</v>
      </c>
      <c r="J137" s="304"/>
      <c r="K137" s="304">
        <v>9.1999999999999993</v>
      </c>
      <c r="L137" s="318">
        <v>1960</v>
      </c>
      <c r="M137" s="125"/>
      <c r="N137" s="305">
        <f t="shared" si="25"/>
        <v>3964.84</v>
      </c>
      <c r="O137" s="305">
        <f t="shared" si="26"/>
        <v>59396.049999999959</v>
      </c>
      <c r="P137" s="306">
        <f t="shared" si="27"/>
        <v>12.143879999999999</v>
      </c>
      <c r="Q137" s="307">
        <f t="shared" si="28"/>
        <v>42476</v>
      </c>
      <c r="R137" s="308"/>
      <c r="S137" s="309"/>
      <c r="T137" s="308"/>
      <c r="U137" s="309"/>
      <c r="V137" s="308"/>
      <c r="W137" s="309"/>
      <c r="X137" s="308"/>
      <c r="Y137" s="309"/>
      <c r="Z137" s="308"/>
      <c r="AA137" s="309"/>
      <c r="AB137" s="308"/>
      <c r="AC137" s="309"/>
      <c r="AD137" s="308"/>
      <c r="AE137" s="309"/>
      <c r="AF137" s="308"/>
      <c r="AG137" s="309"/>
      <c r="AH137" s="308"/>
      <c r="AI137" s="309"/>
      <c r="AJ137" s="308">
        <v>160357</v>
      </c>
      <c r="AK137" s="147">
        <v>12</v>
      </c>
      <c r="AL137" s="310"/>
      <c r="AM137" s="309"/>
      <c r="AN137" s="125">
        <f t="shared" si="29"/>
        <v>12</v>
      </c>
    </row>
    <row r="138" spans="1:40" ht="16.149999999999999" customHeight="1" x14ac:dyDescent="0.25">
      <c r="A138" s="301">
        <f t="shared" si="30"/>
        <v>42477</v>
      </c>
      <c r="B138" s="302">
        <v>2983.39</v>
      </c>
      <c r="C138" s="316">
        <v>280</v>
      </c>
      <c r="D138" s="303">
        <v>6</v>
      </c>
      <c r="E138" s="302">
        <v>145.19999999999999</v>
      </c>
      <c r="F138" s="302">
        <v>128</v>
      </c>
      <c r="G138" s="125">
        <f t="shared" si="24"/>
        <v>2430.19</v>
      </c>
      <c r="H138" s="304">
        <v>1547.59</v>
      </c>
      <c r="I138" s="317">
        <v>894</v>
      </c>
      <c r="J138" s="304"/>
      <c r="K138" s="304">
        <v>3.6</v>
      </c>
      <c r="L138" s="318">
        <v>1540</v>
      </c>
      <c r="M138" s="125"/>
      <c r="N138" s="305">
        <f t="shared" si="25"/>
        <v>2714</v>
      </c>
      <c r="O138" s="305">
        <f t="shared" si="26"/>
        <v>61824.049999999959</v>
      </c>
      <c r="P138" s="306">
        <f t="shared" si="27"/>
        <v>6.258</v>
      </c>
      <c r="Q138" s="307">
        <f t="shared" si="28"/>
        <v>42477</v>
      </c>
      <c r="R138" s="308"/>
      <c r="S138" s="309"/>
      <c r="T138" s="308"/>
      <c r="U138" s="309"/>
      <c r="V138" s="308"/>
      <c r="W138" s="309"/>
      <c r="X138" s="308"/>
      <c r="Y138" s="309"/>
      <c r="Z138" s="308"/>
      <c r="AA138" s="309"/>
      <c r="AB138" s="308"/>
      <c r="AC138" s="309"/>
      <c r="AD138" s="308"/>
      <c r="AE138" s="309"/>
      <c r="AF138" s="308"/>
      <c r="AG138" s="309"/>
      <c r="AH138" s="308"/>
      <c r="AI138" s="309"/>
      <c r="AJ138" s="308">
        <v>160465</v>
      </c>
      <c r="AK138" s="147">
        <v>286</v>
      </c>
      <c r="AL138" s="310"/>
      <c r="AM138" s="309"/>
      <c r="AN138" s="125">
        <f t="shared" si="29"/>
        <v>286</v>
      </c>
    </row>
    <row r="139" spans="1:40" ht="16.149999999999999" customHeight="1" x14ac:dyDescent="0.25">
      <c r="A139" s="301">
        <f t="shared" si="30"/>
        <v>42478</v>
      </c>
      <c r="B139" s="302">
        <v>3910.6</v>
      </c>
      <c r="C139" s="316">
        <v>110</v>
      </c>
      <c r="D139" s="303">
        <v>4</v>
      </c>
      <c r="E139" s="302">
        <v>521.45000000000005</v>
      </c>
      <c r="F139" s="302">
        <v>151</v>
      </c>
      <c r="G139" s="125">
        <f t="shared" si="24"/>
        <v>3128.1499999999996</v>
      </c>
      <c r="H139" s="304">
        <v>1649.37</v>
      </c>
      <c r="I139" s="317">
        <v>1469.28</v>
      </c>
      <c r="J139" s="304"/>
      <c r="K139" s="304">
        <v>9.5</v>
      </c>
      <c r="L139" s="318">
        <v>1670</v>
      </c>
      <c r="M139" s="125"/>
      <c r="N139" s="305">
        <f t="shared" si="25"/>
        <v>3249.2799999999997</v>
      </c>
      <c r="O139" s="305">
        <f t="shared" si="26"/>
        <v>65970.189999999959</v>
      </c>
      <c r="P139" s="306">
        <f t="shared" si="27"/>
        <v>10.28496</v>
      </c>
      <c r="Q139" s="307">
        <f t="shared" si="28"/>
        <v>42478</v>
      </c>
      <c r="R139" s="308">
        <v>160401</v>
      </c>
      <c r="S139" s="147">
        <v>-896.86</v>
      </c>
      <c r="T139" s="308"/>
      <c r="U139" s="309"/>
      <c r="V139" s="308"/>
      <c r="W139" s="309"/>
      <c r="X139" s="308"/>
      <c r="Y139" s="309"/>
      <c r="Z139" s="308"/>
      <c r="AA139" s="309"/>
      <c r="AB139" s="308"/>
      <c r="AC139" s="309"/>
      <c r="AD139" s="308"/>
      <c r="AE139" s="309"/>
      <c r="AF139" s="308"/>
      <c r="AG139" s="309"/>
      <c r="AH139" s="308"/>
      <c r="AI139" s="309"/>
      <c r="AJ139" s="308"/>
      <c r="AK139" s="309"/>
      <c r="AL139" s="310"/>
      <c r="AM139" s="309"/>
      <c r="AN139" s="125">
        <f t="shared" si="29"/>
        <v>-896.86</v>
      </c>
    </row>
    <row r="140" spans="1:40" ht="16.149999999999999" customHeight="1" x14ac:dyDescent="0.25">
      <c r="A140" s="301">
        <f t="shared" si="30"/>
        <v>42479</v>
      </c>
      <c r="B140" s="302">
        <v>3358.53</v>
      </c>
      <c r="C140" s="316">
        <v>260</v>
      </c>
      <c r="D140" s="303">
        <v>5</v>
      </c>
      <c r="E140" s="302">
        <v>322.64999999999998</v>
      </c>
      <c r="F140" s="302">
        <v>57</v>
      </c>
      <c r="G140" s="125">
        <f t="shared" si="24"/>
        <v>2718.88</v>
      </c>
      <c r="H140" s="304">
        <v>1406.88</v>
      </c>
      <c r="I140" s="317">
        <v>1287.9000000000001</v>
      </c>
      <c r="J140" s="304"/>
      <c r="K140" s="304">
        <v>24.1</v>
      </c>
      <c r="L140" s="318">
        <v>1400</v>
      </c>
      <c r="M140" s="125"/>
      <c r="N140" s="305">
        <f t="shared" si="25"/>
        <v>2947.9</v>
      </c>
      <c r="O140" s="305">
        <f t="shared" si="26"/>
        <v>68181.919999999955</v>
      </c>
      <c r="P140" s="306">
        <f t="shared" si="27"/>
        <v>9.0153000000000016</v>
      </c>
      <c r="Q140" s="307">
        <f t="shared" si="28"/>
        <v>42479</v>
      </c>
      <c r="R140" s="308">
        <v>160402</v>
      </c>
      <c r="S140" s="147">
        <v>-239.74</v>
      </c>
      <c r="T140" s="308"/>
      <c r="U140" s="309"/>
      <c r="V140" s="308">
        <v>160430</v>
      </c>
      <c r="W140" s="147">
        <v>687.91</v>
      </c>
      <c r="X140" s="308"/>
      <c r="Y140" s="309"/>
      <c r="Z140" s="308"/>
      <c r="AA140" s="309"/>
      <c r="AB140" s="308"/>
      <c r="AC140" s="309"/>
      <c r="AD140" s="308"/>
      <c r="AE140" s="309"/>
      <c r="AF140" s="308"/>
      <c r="AG140" s="309"/>
      <c r="AH140" s="308"/>
      <c r="AI140" s="309"/>
      <c r="AJ140" s="308">
        <v>160555</v>
      </c>
      <c r="AK140" s="147">
        <v>288</v>
      </c>
      <c r="AL140" s="310"/>
      <c r="AM140" s="309"/>
      <c r="AN140" s="125">
        <f t="shared" si="29"/>
        <v>736.17</v>
      </c>
    </row>
    <row r="141" spans="1:40" ht="16.149999999999999" customHeight="1" x14ac:dyDescent="0.25">
      <c r="A141" s="301">
        <f t="shared" si="30"/>
        <v>42480</v>
      </c>
      <c r="B141" s="302">
        <v>3903.29</v>
      </c>
      <c r="C141" s="316">
        <v>210</v>
      </c>
      <c r="D141" s="303">
        <v>7</v>
      </c>
      <c r="E141" s="302">
        <v>71.3</v>
      </c>
      <c r="F141" s="302">
        <v>263</v>
      </c>
      <c r="G141" s="125">
        <f t="shared" si="24"/>
        <v>3358.99</v>
      </c>
      <c r="H141" s="304">
        <v>1898</v>
      </c>
      <c r="I141" s="317">
        <v>1450.49</v>
      </c>
      <c r="J141" s="304"/>
      <c r="K141" s="304">
        <v>10.5</v>
      </c>
      <c r="L141" s="318">
        <v>1890</v>
      </c>
      <c r="M141" s="125"/>
      <c r="N141" s="305">
        <f t="shared" si="25"/>
        <v>3550.49</v>
      </c>
      <c r="O141" s="305">
        <f t="shared" si="26"/>
        <v>68741.589999999967</v>
      </c>
      <c r="P141" s="306">
        <f t="shared" si="27"/>
        <v>10.15343</v>
      </c>
      <c r="Q141" s="307">
        <f t="shared" si="28"/>
        <v>42480</v>
      </c>
      <c r="R141" s="308">
        <v>160407</v>
      </c>
      <c r="S141" s="147">
        <v>1452.05</v>
      </c>
      <c r="T141" s="310">
        <v>160419</v>
      </c>
      <c r="U141" s="147">
        <v>849.77</v>
      </c>
      <c r="V141" s="308"/>
      <c r="W141" s="309"/>
      <c r="X141" s="310"/>
      <c r="Y141" s="309"/>
      <c r="Z141" s="308"/>
      <c r="AA141" s="309"/>
      <c r="AB141" s="310"/>
      <c r="AC141" s="309"/>
      <c r="AD141" s="308"/>
      <c r="AE141" s="309"/>
      <c r="AF141" s="310"/>
      <c r="AG141" s="309"/>
      <c r="AH141" s="308"/>
      <c r="AI141" s="309"/>
      <c r="AJ141" s="310">
        <v>160556</v>
      </c>
      <c r="AK141" s="147">
        <v>689</v>
      </c>
      <c r="AL141" s="310"/>
      <c r="AM141" s="309"/>
      <c r="AN141" s="125">
        <f t="shared" si="29"/>
        <v>2990.8199999999997</v>
      </c>
    </row>
    <row r="142" spans="1:40" ht="16.149999999999999" customHeight="1" x14ac:dyDescent="0.25">
      <c r="A142" s="301">
        <f t="shared" si="30"/>
        <v>42481</v>
      </c>
      <c r="B142" s="302">
        <v>3855.47</v>
      </c>
      <c r="C142" s="316">
        <v>310</v>
      </c>
      <c r="D142" s="303">
        <v>6</v>
      </c>
      <c r="E142" s="302">
        <v>464.75</v>
      </c>
      <c r="F142" s="302">
        <v>230</v>
      </c>
      <c r="G142" s="125">
        <f t="shared" si="24"/>
        <v>2850.72</v>
      </c>
      <c r="H142" s="304">
        <v>1335.17</v>
      </c>
      <c r="I142" s="317">
        <v>1512.05</v>
      </c>
      <c r="J142" s="304"/>
      <c r="K142" s="304">
        <v>3.5</v>
      </c>
      <c r="L142" s="318">
        <v>1350</v>
      </c>
      <c r="M142" s="125"/>
      <c r="N142" s="305">
        <f t="shared" si="25"/>
        <v>3172.05</v>
      </c>
      <c r="O142" s="305">
        <f t="shared" si="26"/>
        <v>67883.379999999976</v>
      </c>
      <c r="P142" s="306">
        <f t="shared" si="27"/>
        <v>10.584350000000001</v>
      </c>
      <c r="Q142" s="307">
        <f t="shared" si="28"/>
        <v>42481</v>
      </c>
      <c r="R142" s="308"/>
      <c r="S142" s="147">
        <v>247.93</v>
      </c>
      <c r="T142" s="308">
        <v>160421</v>
      </c>
      <c r="U142" s="147">
        <v>67.430000000000007</v>
      </c>
      <c r="V142" s="308"/>
      <c r="W142" s="309"/>
      <c r="X142" s="308">
        <v>160442</v>
      </c>
      <c r="Y142" s="147">
        <v>2712.84</v>
      </c>
      <c r="Z142" s="308"/>
      <c r="AA142" s="309"/>
      <c r="AB142" s="308"/>
      <c r="AC142" s="309"/>
      <c r="AD142" s="308"/>
      <c r="AE142" s="309"/>
      <c r="AF142" s="308">
        <v>160345</v>
      </c>
      <c r="AG142" s="147">
        <v>921.6</v>
      </c>
      <c r="AH142" s="308">
        <v>160461</v>
      </c>
      <c r="AI142" s="147">
        <v>80.459999999999994</v>
      </c>
      <c r="AJ142" s="308"/>
      <c r="AK142" s="309"/>
      <c r="AL142" s="310"/>
      <c r="AM142" s="309"/>
      <c r="AN142" s="125">
        <f t="shared" si="29"/>
        <v>4030.26</v>
      </c>
    </row>
    <row r="143" spans="1:40" ht="16.149999999999999" customHeight="1" x14ac:dyDescent="0.25">
      <c r="A143" s="301">
        <f t="shared" si="30"/>
        <v>42482</v>
      </c>
      <c r="B143" s="302">
        <v>4606.3599999999997</v>
      </c>
      <c r="C143" s="316">
        <v>130</v>
      </c>
      <c r="D143" s="303">
        <v>4</v>
      </c>
      <c r="E143" s="302">
        <v>57.5</v>
      </c>
      <c r="F143" s="302">
        <v>169</v>
      </c>
      <c r="G143" s="125">
        <f t="shared" si="24"/>
        <v>4249.8599999999997</v>
      </c>
      <c r="H143" s="304">
        <v>2421.71</v>
      </c>
      <c r="I143" s="317">
        <v>1708.15</v>
      </c>
      <c r="J143" s="317">
        <v>96</v>
      </c>
      <c r="K143" s="304">
        <v>24</v>
      </c>
      <c r="L143" s="318">
        <v>2420</v>
      </c>
      <c r="M143" s="125"/>
      <c r="N143" s="305">
        <f t="shared" si="25"/>
        <v>4354.1499999999996</v>
      </c>
      <c r="O143" s="305">
        <f t="shared" si="26"/>
        <v>71668.729999999967</v>
      </c>
      <c r="P143" s="306">
        <f t="shared" si="27"/>
        <v>11.957050000000001</v>
      </c>
      <c r="Q143" s="307">
        <f t="shared" si="28"/>
        <v>42482</v>
      </c>
      <c r="R143" s="308"/>
      <c r="S143" s="309"/>
      <c r="T143" s="308">
        <v>160418</v>
      </c>
      <c r="U143" s="147">
        <v>-19.600000000000001</v>
      </c>
      <c r="V143" s="308"/>
      <c r="W143" s="309"/>
      <c r="X143" s="308">
        <v>160446</v>
      </c>
      <c r="Y143" s="147">
        <v>588.4</v>
      </c>
      <c r="Z143" s="308"/>
      <c r="AA143" s="309"/>
      <c r="AB143" s="308"/>
      <c r="AC143" s="309"/>
      <c r="AD143" s="308"/>
      <c r="AE143" s="309"/>
      <c r="AF143" s="308"/>
      <c r="AG143" s="309"/>
      <c r="AH143" s="308"/>
      <c r="AI143" s="309"/>
      <c r="AJ143" s="308"/>
      <c r="AK143" s="309"/>
      <c r="AL143" s="310"/>
      <c r="AM143" s="309"/>
      <c r="AN143" s="125">
        <f t="shared" si="29"/>
        <v>568.79999999999995</v>
      </c>
    </row>
    <row r="144" spans="1:40" ht="16.149999999999999" customHeight="1" x14ac:dyDescent="0.25">
      <c r="A144" s="301">
        <f t="shared" si="30"/>
        <v>42483</v>
      </c>
      <c r="B144" s="302">
        <v>5160.2700000000004</v>
      </c>
      <c r="C144" s="316">
        <v>160</v>
      </c>
      <c r="D144" s="303">
        <v>5</v>
      </c>
      <c r="E144" s="302">
        <v>267.05</v>
      </c>
      <c r="F144" s="302">
        <v>389</v>
      </c>
      <c r="G144" s="125">
        <f t="shared" si="24"/>
        <v>4344.22</v>
      </c>
      <c r="H144" s="304">
        <v>2309.2800000000002</v>
      </c>
      <c r="I144" s="317">
        <v>2008.25</v>
      </c>
      <c r="J144" s="317">
        <v>20.2</v>
      </c>
      <c r="K144" s="304">
        <v>6.49</v>
      </c>
      <c r="L144" s="318">
        <v>2300</v>
      </c>
      <c r="M144" s="125"/>
      <c r="N144" s="305">
        <f t="shared" si="25"/>
        <v>4488.45</v>
      </c>
      <c r="O144" s="305">
        <f t="shared" si="26"/>
        <v>76038.579999999958</v>
      </c>
      <c r="P144" s="306">
        <f t="shared" si="27"/>
        <v>14.05775</v>
      </c>
      <c r="Q144" s="307">
        <f t="shared" si="28"/>
        <v>42483</v>
      </c>
      <c r="R144" s="308">
        <v>160433</v>
      </c>
      <c r="S144" s="147">
        <v>78.599999999999994</v>
      </c>
      <c r="T144" s="308"/>
      <c r="U144" s="309"/>
      <c r="V144" s="308"/>
      <c r="W144" s="309"/>
      <c r="X144" s="308">
        <v>160434</v>
      </c>
      <c r="Y144" s="147">
        <v>40</v>
      </c>
      <c r="Z144" s="308"/>
      <c r="AA144" s="309"/>
      <c r="AB144" s="308"/>
      <c r="AC144" s="309"/>
      <c r="AD144" s="308"/>
      <c r="AE144" s="309"/>
      <c r="AF144" s="308"/>
      <c r="AG144" s="309"/>
      <c r="AH144" s="308"/>
      <c r="AI144" s="309"/>
      <c r="AJ144" s="308"/>
      <c r="AK144" s="309"/>
      <c r="AL144" s="310"/>
      <c r="AM144" s="309"/>
      <c r="AN144" s="125">
        <f t="shared" si="29"/>
        <v>118.6</v>
      </c>
    </row>
    <row r="145" spans="1:40" ht="16.149999999999999" customHeight="1" x14ac:dyDescent="0.25">
      <c r="A145" s="301">
        <f t="shared" si="30"/>
        <v>42484</v>
      </c>
      <c r="B145" s="302">
        <v>2801.46</v>
      </c>
      <c r="C145" s="316">
        <v>140</v>
      </c>
      <c r="D145" s="303">
        <v>5</v>
      </c>
      <c r="E145" s="302">
        <v>367.85</v>
      </c>
      <c r="F145" s="302">
        <v>107</v>
      </c>
      <c r="G145" s="125">
        <f t="shared" si="24"/>
        <v>2186.61</v>
      </c>
      <c r="H145" s="304">
        <v>1196.27</v>
      </c>
      <c r="I145" s="317">
        <v>988.54</v>
      </c>
      <c r="J145" s="317"/>
      <c r="K145" s="304">
        <v>10.199999999999999</v>
      </c>
      <c r="L145" s="318">
        <v>1190</v>
      </c>
      <c r="M145" s="125"/>
      <c r="N145" s="305">
        <f t="shared" si="25"/>
        <v>2318.54</v>
      </c>
      <c r="O145" s="305">
        <f t="shared" si="26"/>
        <v>78357.119999999952</v>
      </c>
      <c r="P145" s="306">
        <f t="shared" si="27"/>
        <v>6.9197800000000003</v>
      </c>
      <c r="Q145" s="307">
        <f t="shared" si="28"/>
        <v>42484</v>
      </c>
      <c r="R145" s="308"/>
      <c r="S145" s="309"/>
      <c r="T145" s="308"/>
      <c r="U145" s="309"/>
      <c r="V145" s="308"/>
      <c r="W145" s="309"/>
      <c r="X145" s="308"/>
      <c r="Y145" s="309"/>
      <c r="Z145" s="308"/>
      <c r="AA145" s="309"/>
      <c r="AB145" s="308"/>
      <c r="AC145" s="309"/>
      <c r="AD145" s="308"/>
      <c r="AE145" s="309"/>
      <c r="AF145" s="308"/>
      <c r="AG145" s="309"/>
      <c r="AH145" s="308"/>
      <c r="AI145" s="309"/>
      <c r="AJ145" s="308"/>
      <c r="AK145" s="309"/>
      <c r="AL145" s="310"/>
      <c r="AM145" s="309"/>
      <c r="AN145" s="125">
        <f t="shared" si="29"/>
        <v>0</v>
      </c>
    </row>
    <row r="146" spans="1:40" ht="16.149999999999999" customHeight="1" x14ac:dyDescent="0.25">
      <c r="A146" s="301">
        <f t="shared" si="30"/>
        <v>42485</v>
      </c>
      <c r="B146" s="302">
        <v>4078.17</v>
      </c>
      <c r="C146" s="316">
        <v>220</v>
      </c>
      <c r="D146" s="303">
        <v>7</v>
      </c>
      <c r="E146" s="302">
        <v>456.85</v>
      </c>
      <c r="F146" s="302">
        <v>147</v>
      </c>
      <c r="G146" s="125">
        <f t="shared" si="24"/>
        <v>3254.32</v>
      </c>
      <c r="H146" s="304">
        <v>1792.68</v>
      </c>
      <c r="I146" s="317">
        <v>1452.74</v>
      </c>
      <c r="J146" s="317"/>
      <c r="K146" s="304">
        <v>8.9</v>
      </c>
      <c r="L146" s="318">
        <v>1790</v>
      </c>
      <c r="M146" s="125"/>
      <c r="N146" s="305">
        <f t="shared" si="25"/>
        <v>3462.74</v>
      </c>
      <c r="O146" s="305">
        <f t="shared" si="26"/>
        <v>81819.859999999957</v>
      </c>
      <c r="P146" s="306">
        <f t="shared" si="27"/>
        <v>10.169180000000001</v>
      </c>
      <c r="Q146" s="307">
        <f t="shared" si="28"/>
        <v>42485</v>
      </c>
      <c r="R146" s="308"/>
      <c r="S146" s="309"/>
      <c r="T146" s="308"/>
      <c r="U146" s="309"/>
      <c r="V146" s="308"/>
      <c r="W146" s="309"/>
      <c r="X146" s="308"/>
      <c r="Y146" s="309"/>
      <c r="Z146" s="308"/>
      <c r="AA146" s="309"/>
      <c r="AB146" s="308"/>
      <c r="AC146" s="309"/>
      <c r="AD146" s="308"/>
      <c r="AE146" s="309"/>
      <c r="AF146" s="308"/>
      <c r="AG146" s="309"/>
      <c r="AH146" s="308"/>
      <c r="AI146" s="309"/>
      <c r="AJ146" s="308"/>
      <c r="AK146" s="309"/>
      <c r="AL146" s="310"/>
      <c r="AM146" s="309"/>
      <c r="AN146" s="125">
        <f t="shared" si="29"/>
        <v>0</v>
      </c>
    </row>
    <row r="147" spans="1:40" ht="16.149999999999999" customHeight="1" x14ac:dyDescent="0.25">
      <c r="A147" s="301">
        <f t="shared" si="30"/>
        <v>42486</v>
      </c>
      <c r="B147" s="302">
        <v>3359.09</v>
      </c>
      <c r="C147" s="316">
        <v>320</v>
      </c>
      <c r="D147" s="303">
        <v>7</v>
      </c>
      <c r="E147" s="302">
        <v>186.9</v>
      </c>
      <c r="F147" s="302">
        <v>67</v>
      </c>
      <c r="G147" s="125">
        <f t="shared" si="24"/>
        <v>2785.19</v>
      </c>
      <c r="H147" s="304">
        <v>1699.15</v>
      </c>
      <c r="I147" s="317">
        <v>1070.3399999999999</v>
      </c>
      <c r="J147" s="317"/>
      <c r="K147" s="304">
        <v>15.7</v>
      </c>
      <c r="L147" s="318">
        <v>1690</v>
      </c>
      <c r="M147" s="125"/>
      <c r="N147" s="305">
        <f t="shared" si="25"/>
        <v>3080.34</v>
      </c>
      <c r="O147" s="305">
        <f t="shared" si="26"/>
        <v>84629.709999999948</v>
      </c>
      <c r="P147" s="306">
        <f t="shared" si="27"/>
        <v>7.4923799999999998</v>
      </c>
      <c r="Q147" s="307">
        <f t="shared" si="28"/>
        <v>42486</v>
      </c>
      <c r="R147" s="308"/>
      <c r="S147" s="309"/>
      <c r="T147" s="308"/>
      <c r="U147" s="309"/>
      <c r="V147" s="308">
        <v>160431</v>
      </c>
      <c r="W147" s="147">
        <v>663.92</v>
      </c>
      <c r="X147" s="308"/>
      <c r="Y147" s="309"/>
      <c r="Z147" s="308" t="s">
        <v>106</v>
      </c>
      <c r="AA147" s="147">
        <v>-393.43</v>
      </c>
      <c r="AB147" s="308"/>
      <c r="AC147" s="309"/>
      <c r="AD147" s="308"/>
      <c r="AE147" s="309"/>
      <c r="AF147" s="308"/>
      <c r="AG147" s="309"/>
      <c r="AH147" s="308"/>
      <c r="AI147" s="309"/>
      <c r="AJ147" s="308"/>
      <c r="AK147" s="309"/>
      <c r="AL147" s="310"/>
      <c r="AM147" s="309"/>
      <c r="AN147" s="125">
        <f t="shared" si="29"/>
        <v>270.48999999999995</v>
      </c>
    </row>
    <row r="148" spans="1:40" ht="16.149999999999999" customHeight="1" x14ac:dyDescent="0.25">
      <c r="A148" s="301">
        <f t="shared" si="30"/>
        <v>42487</v>
      </c>
      <c r="B148" s="302">
        <v>3713.79</v>
      </c>
      <c r="C148" s="316">
        <v>190</v>
      </c>
      <c r="D148" s="303">
        <v>5</v>
      </c>
      <c r="E148" s="302">
        <v>86.15</v>
      </c>
      <c r="F148" s="302">
        <v>149</v>
      </c>
      <c r="G148" s="125">
        <f t="shared" si="24"/>
        <v>3288.64</v>
      </c>
      <c r="H148" s="304">
        <v>1933.41</v>
      </c>
      <c r="I148" s="317">
        <v>1346.03</v>
      </c>
      <c r="J148" s="317"/>
      <c r="K148" s="304">
        <v>9.1999999999999993</v>
      </c>
      <c r="L148" s="318">
        <v>1960</v>
      </c>
      <c r="M148" s="318">
        <v>600</v>
      </c>
      <c r="N148" s="305">
        <f t="shared" si="25"/>
        <v>4096.03</v>
      </c>
      <c r="O148" s="305">
        <f t="shared" si="26"/>
        <v>85410.339999999953</v>
      </c>
      <c r="P148" s="306">
        <f t="shared" si="27"/>
        <v>9.4222099999999998</v>
      </c>
      <c r="Q148" s="307">
        <f t="shared" si="28"/>
        <v>42487</v>
      </c>
      <c r="R148" s="308">
        <v>160410</v>
      </c>
      <c r="S148" s="147">
        <v>1525.89</v>
      </c>
      <c r="T148" s="308">
        <v>160425</v>
      </c>
      <c r="U148" s="147">
        <v>633.82000000000005</v>
      </c>
      <c r="V148" s="308"/>
      <c r="W148" s="309"/>
      <c r="X148" s="308"/>
      <c r="Y148" s="309"/>
      <c r="Z148" s="308"/>
      <c r="AA148" s="309"/>
      <c r="AB148" s="312"/>
      <c r="AC148" s="309"/>
      <c r="AD148" s="308"/>
      <c r="AE148" s="309"/>
      <c r="AF148" s="308"/>
      <c r="AG148" s="309"/>
      <c r="AH148" s="308"/>
      <c r="AI148" s="309"/>
      <c r="AJ148" s="308">
        <v>160469</v>
      </c>
      <c r="AK148" s="147">
        <v>1141.6400000000001</v>
      </c>
      <c r="AL148" s="310">
        <v>160466</v>
      </c>
      <c r="AM148" s="147">
        <v>14.05</v>
      </c>
      <c r="AN148" s="125">
        <f t="shared" si="29"/>
        <v>3315.4000000000005</v>
      </c>
    </row>
    <row r="149" spans="1:40" ht="16.149999999999999" customHeight="1" x14ac:dyDescent="0.25">
      <c r="A149" s="301">
        <f t="shared" si="30"/>
        <v>42488</v>
      </c>
      <c r="B149" s="302">
        <v>4061.98</v>
      </c>
      <c r="C149" s="316">
        <v>310</v>
      </c>
      <c r="D149" s="303">
        <v>11</v>
      </c>
      <c r="E149" s="302">
        <v>107.7</v>
      </c>
      <c r="F149" s="302">
        <v>124</v>
      </c>
      <c r="G149" s="125">
        <f t="shared" si="24"/>
        <v>3520.28</v>
      </c>
      <c r="H149" s="304">
        <v>1833.63</v>
      </c>
      <c r="I149" s="317">
        <v>1601.65</v>
      </c>
      <c r="J149" s="317">
        <v>12</v>
      </c>
      <c r="K149" s="304">
        <v>73</v>
      </c>
      <c r="L149" s="318">
        <v>1830</v>
      </c>
      <c r="M149" s="125"/>
      <c r="N149" s="305">
        <f t="shared" si="25"/>
        <v>3753.65</v>
      </c>
      <c r="O149" s="305">
        <f t="shared" si="26"/>
        <v>88125.149999999951</v>
      </c>
      <c r="P149" s="306">
        <f t="shared" si="27"/>
        <v>11.211550000000001</v>
      </c>
      <c r="Q149" s="307">
        <f t="shared" si="28"/>
        <v>42488</v>
      </c>
      <c r="R149" s="308">
        <v>160411</v>
      </c>
      <c r="S149" s="147">
        <v>-1152</v>
      </c>
      <c r="T149" s="308">
        <v>160424</v>
      </c>
      <c r="U149" s="147">
        <v>71.7</v>
      </c>
      <c r="V149" s="308"/>
      <c r="W149" s="309"/>
      <c r="X149" s="308">
        <v>160443</v>
      </c>
      <c r="Y149" s="147">
        <v>1408.95</v>
      </c>
      <c r="Z149" s="308">
        <v>160437</v>
      </c>
      <c r="AA149" s="147">
        <v>710.19</v>
      </c>
      <c r="AB149" s="312"/>
      <c r="AC149" s="309"/>
      <c r="AD149" s="308"/>
      <c r="AE149" s="309"/>
      <c r="AF149" s="308"/>
      <c r="AG149" s="309"/>
      <c r="AH149" s="308"/>
      <c r="AI149" s="309"/>
      <c r="AJ149" s="308">
        <v>160470</v>
      </c>
      <c r="AK149" s="309">
        <v>0</v>
      </c>
      <c r="AL149" s="310"/>
      <c r="AM149" s="309"/>
      <c r="AN149" s="125">
        <f t="shared" si="29"/>
        <v>1038.8400000000001</v>
      </c>
    </row>
    <row r="150" spans="1:40" ht="16.149999999999999" customHeight="1" x14ac:dyDescent="0.25">
      <c r="A150" s="301">
        <f t="shared" si="30"/>
        <v>42489</v>
      </c>
      <c r="B150" s="302">
        <v>5884.6</v>
      </c>
      <c r="C150" s="316">
        <v>310</v>
      </c>
      <c r="D150" s="303">
        <v>12</v>
      </c>
      <c r="E150" s="302">
        <v>72.3</v>
      </c>
      <c r="F150" s="302">
        <v>217</v>
      </c>
      <c r="G150" s="125">
        <f t="shared" si="24"/>
        <v>5285.3</v>
      </c>
      <c r="H150" s="304">
        <v>2880.01</v>
      </c>
      <c r="I150" s="317">
        <v>2339.4899999999998</v>
      </c>
      <c r="J150" s="317">
        <v>40.5</v>
      </c>
      <c r="K150" s="304">
        <v>25.3</v>
      </c>
      <c r="L150" s="318">
        <v>2880</v>
      </c>
      <c r="M150" s="125"/>
      <c r="N150" s="305">
        <f t="shared" si="25"/>
        <v>5569.99</v>
      </c>
      <c r="O150" s="305">
        <f t="shared" si="26"/>
        <v>54635.22999999996</v>
      </c>
      <c r="P150" s="306">
        <f t="shared" si="27"/>
        <v>16.376429999999999</v>
      </c>
      <c r="Q150" s="307">
        <f t="shared" si="28"/>
        <v>42489</v>
      </c>
      <c r="R150" s="308">
        <v>160412</v>
      </c>
      <c r="S150" s="147">
        <v>1152</v>
      </c>
      <c r="T150" s="308">
        <v>160326</v>
      </c>
      <c r="U150" s="147">
        <v>84.42</v>
      </c>
      <c r="V150" s="308"/>
      <c r="W150" s="309"/>
      <c r="X150" s="308">
        <v>160447</v>
      </c>
      <c r="Y150" s="147">
        <v>767</v>
      </c>
      <c r="Z150" s="308">
        <v>160438</v>
      </c>
      <c r="AA150" s="147">
        <v>33905.24</v>
      </c>
      <c r="AB150" s="312"/>
      <c r="AC150" s="309"/>
      <c r="AD150" s="308"/>
      <c r="AE150" s="309"/>
      <c r="AF150" s="308" t="s">
        <v>107</v>
      </c>
      <c r="AG150" s="147">
        <v>3121.85</v>
      </c>
      <c r="AH150" s="308"/>
      <c r="AI150" s="147"/>
      <c r="AJ150" s="308">
        <v>160468</v>
      </c>
      <c r="AK150" s="147">
        <v>29.4</v>
      </c>
      <c r="AL150" s="310"/>
      <c r="AM150" s="309"/>
      <c r="AN150" s="125">
        <f t="shared" si="29"/>
        <v>39059.909999999996</v>
      </c>
    </row>
    <row r="151" spans="1:40" ht="16.149999999999999" customHeight="1" x14ac:dyDescent="0.25">
      <c r="A151" s="301">
        <f t="shared" si="30"/>
        <v>42490</v>
      </c>
      <c r="B151" s="302">
        <v>5483.24</v>
      </c>
      <c r="C151" s="316">
        <v>630</v>
      </c>
      <c r="D151" s="303">
        <v>13</v>
      </c>
      <c r="E151" s="302">
        <v>225.15</v>
      </c>
      <c r="F151" s="302">
        <v>102</v>
      </c>
      <c r="G151" s="125">
        <f t="shared" si="24"/>
        <v>4526.09</v>
      </c>
      <c r="H151" s="304">
        <v>1859.79</v>
      </c>
      <c r="I151" s="317">
        <v>2582.1999999999998</v>
      </c>
      <c r="J151" s="317">
        <v>60</v>
      </c>
      <c r="K151" s="304">
        <v>24.1</v>
      </c>
      <c r="L151" s="318">
        <v>1850</v>
      </c>
      <c r="M151" s="125"/>
      <c r="N151" s="305">
        <f t="shared" si="25"/>
        <v>5122.2</v>
      </c>
      <c r="O151" s="305">
        <f t="shared" si="26"/>
        <v>56232.819999999956</v>
      </c>
      <c r="P151" s="306">
        <v>13.15</v>
      </c>
      <c r="Q151" s="307">
        <f t="shared" si="28"/>
        <v>42490</v>
      </c>
      <c r="R151" s="308"/>
      <c r="S151" s="147">
        <v>-60.79</v>
      </c>
      <c r="T151" s="310">
        <v>160325</v>
      </c>
      <c r="U151" s="147">
        <v>617.96</v>
      </c>
      <c r="V151" s="308"/>
      <c r="W151" s="309"/>
      <c r="X151" s="310"/>
      <c r="Y151" s="309"/>
      <c r="Z151" s="308">
        <v>160439</v>
      </c>
      <c r="AA151" s="147">
        <v>2331.7800000000002</v>
      </c>
      <c r="AB151" s="312"/>
      <c r="AC151" s="309"/>
      <c r="AD151" s="308">
        <v>160455</v>
      </c>
      <c r="AE151" s="147">
        <v>36.68</v>
      </c>
      <c r="AF151" s="310"/>
      <c r="AG151" s="309"/>
      <c r="AH151" s="313">
        <v>160249</v>
      </c>
      <c r="AI151" s="147">
        <v>233.28</v>
      </c>
      <c r="AJ151" s="310">
        <v>160467</v>
      </c>
      <c r="AK151" s="147">
        <v>365.7</v>
      </c>
      <c r="AL151" s="310"/>
      <c r="AM151" s="309"/>
      <c r="AN151" s="125">
        <f t="shared" si="29"/>
        <v>3524.61</v>
      </c>
    </row>
    <row r="152" spans="1:40" ht="16.149999999999999" customHeight="1" x14ac:dyDescent="0.25">
      <c r="A152" s="321"/>
      <c r="B152" s="302"/>
      <c r="C152" s="302"/>
      <c r="D152" s="303"/>
      <c r="E152" s="302"/>
      <c r="F152" s="302"/>
      <c r="G152" s="125">
        <f t="shared" si="24"/>
        <v>0</v>
      </c>
      <c r="H152" s="304"/>
      <c r="I152" s="304"/>
      <c r="J152" s="304"/>
      <c r="K152" s="304"/>
      <c r="L152" s="125"/>
      <c r="M152" s="125"/>
      <c r="N152" s="305">
        <f t="shared" si="25"/>
        <v>0</v>
      </c>
      <c r="O152" s="305">
        <f t="shared" si="26"/>
        <v>56232.819999999956</v>
      </c>
      <c r="P152" s="306">
        <f>I152*0.007</f>
        <v>0</v>
      </c>
      <c r="Q152" s="307"/>
      <c r="R152" s="308"/>
      <c r="S152" s="309"/>
      <c r="T152" s="308"/>
      <c r="U152" s="309"/>
      <c r="V152" s="308"/>
      <c r="W152" s="309"/>
      <c r="X152" s="308"/>
      <c r="Y152" s="309"/>
      <c r="Z152" s="308"/>
      <c r="AA152" s="309"/>
      <c r="AB152" s="308"/>
      <c r="AC152" s="309"/>
      <c r="AD152" s="308"/>
      <c r="AE152" s="309"/>
      <c r="AF152" s="308"/>
      <c r="AG152" s="309"/>
      <c r="AH152" s="308"/>
      <c r="AI152" s="309"/>
      <c r="AJ152" s="308"/>
      <c r="AK152" s="309"/>
      <c r="AL152" s="310"/>
      <c r="AM152" s="309"/>
      <c r="AN152" s="125">
        <f t="shared" si="29"/>
        <v>0</v>
      </c>
    </row>
    <row r="153" spans="1:40" ht="15" customHeight="1" x14ac:dyDescent="0.2">
      <c r="B153" s="322">
        <f t="shared" ref="B153:N153" si="31">SUM(B122:B152)</f>
        <v>127239.25</v>
      </c>
      <c r="C153" s="322">
        <f t="shared" si="31"/>
        <v>9830</v>
      </c>
      <c r="D153" s="323">
        <f t="shared" si="31"/>
        <v>258</v>
      </c>
      <c r="E153" s="322">
        <f t="shared" si="31"/>
        <v>6576.5499999999993</v>
      </c>
      <c r="F153" s="322">
        <f t="shared" si="31"/>
        <v>5556</v>
      </c>
      <c r="G153" s="322">
        <f t="shared" si="31"/>
        <v>105276.70000000003</v>
      </c>
      <c r="H153" s="322">
        <f t="shared" si="31"/>
        <v>53066.57</v>
      </c>
      <c r="I153" s="322">
        <f t="shared" si="31"/>
        <v>51709.929999999993</v>
      </c>
      <c r="J153" s="322">
        <f t="shared" si="31"/>
        <v>228.7</v>
      </c>
      <c r="K153" s="322">
        <f t="shared" si="31"/>
        <v>609.37</v>
      </c>
      <c r="L153" s="141">
        <f t="shared" si="31"/>
        <v>53020</v>
      </c>
      <c r="M153" s="141">
        <f t="shared" si="31"/>
        <v>2110</v>
      </c>
      <c r="N153" s="141">
        <f t="shared" si="31"/>
        <v>116898.62999999998</v>
      </c>
      <c r="O153" s="141">
        <f>O152</f>
        <v>56232.819999999956</v>
      </c>
      <c r="R153" s="141"/>
      <c r="S153" s="141">
        <f>SUM(S122:S152)</f>
        <v>4322.5599999999995</v>
      </c>
      <c r="T153" s="141"/>
      <c r="U153" s="141">
        <f>SUM(U122:U152)</f>
        <v>3187.78</v>
      </c>
      <c r="V153" s="141"/>
      <c r="W153" s="141">
        <f>SUM(W122:W152)</f>
        <v>2769.89</v>
      </c>
      <c r="X153" s="141"/>
      <c r="Y153" s="141">
        <f>SUM(Y122:Y152)</f>
        <v>12618.4</v>
      </c>
      <c r="Z153" s="141"/>
      <c r="AA153" s="141">
        <f>SUM(AA122:AA152)</f>
        <v>71126.78</v>
      </c>
      <c r="AB153" s="141"/>
      <c r="AC153" s="141">
        <f>SUM(AC122:AC152)</f>
        <v>2409.5500000000002</v>
      </c>
      <c r="AD153" s="141"/>
      <c r="AE153" s="141">
        <f>SUM(AE122:AE152)</f>
        <v>1110.43</v>
      </c>
      <c r="AG153" s="141">
        <f>SUM(AG122:AG152)</f>
        <v>5009.05</v>
      </c>
      <c r="AH153" s="141"/>
      <c r="AI153" s="141">
        <f>SUM(AI122:AI152)</f>
        <v>655.74</v>
      </c>
      <c r="AJ153" s="141"/>
      <c r="AK153" s="141">
        <f>SUM(AK122:AK152)</f>
        <v>5395.32</v>
      </c>
      <c r="AL153" s="141"/>
      <c r="AM153" s="141">
        <f>SUM(AM122:AM152)</f>
        <v>14.05</v>
      </c>
      <c r="AN153" s="141">
        <f>SUM(AN122:AN152)</f>
        <v>108619.55</v>
      </c>
    </row>
    <row r="154" spans="1:40" x14ac:dyDescent="0.25">
      <c r="B154" s="132">
        <f>B153+B115</f>
        <v>368940.16000000003</v>
      </c>
      <c r="G154" s="132"/>
      <c r="O154" s="141"/>
    </row>
    <row r="155" spans="1:40" x14ac:dyDescent="0.25">
      <c r="B155" s="72" t="s">
        <v>78</v>
      </c>
      <c r="C155" s="132">
        <f>H153-L153</f>
        <v>46.569999999999709</v>
      </c>
      <c r="E155" s="72" t="s">
        <v>79</v>
      </c>
      <c r="F155" s="315">
        <f>D153</f>
        <v>258</v>
      </c>
      <c r="H155" s="72" t="s">
        <v>80</v>
      </c>
      <c r="J155" s="131">
        <f>I153*0.007</f>
        <v>361.96950999999996</v>
      </c>
    </row>
    <row r="156" spans="1:40" x14ac:dyDescent="0.25">
      <c r="B156" s="72" t="s">
        <v>90</v>
      </c>
      <c r="C156" s="132">
        <f>C155+C117</f>
        <v>58.149999999986903</v>
      </c>
      <c r="L156" s="71"/>
      <c r="M156" s="71"/>
    </row>
    <row r="158" spans="1:40" ht="16.149999999999999" customHeight="1" x14ac:dyDescent="0.25">
      <c r="A158" s="577" t="s">
        <v>108</v>
      </c>
      <c r="B158" s="563"/>
      <c r="C158" s="563"/>
      <c r="D158" s="564"/>
      <c r="E158" s="563"/>
      <c r="F158" s="563"/>
      <c r="G158" s="563"/>
      <c r="H158" s="563"/>
      <c r="I158" s="563"/>
      <c r="J158" s="563"/>
      <c r="K158" s="563"/>
      <c r="L158" s="563"/>
      <c r="M158" s="563"/>
      <c r="N158" s="563"/>
      <c r="O158" s="563"/>
      <c r="P158" s="292"/>
      <c r="R158" s="576" t="s">
        <v>109</v>
      </c>
      <c r="S158" s="560"/>
      <c r="T158" s="560"/>
      <c r="U158" s="560"/>
      <c r="V158" s="560"/>
      <c r="W158" s="560"/>
      <c r="X158" s="560"/>
      <c r="Y158" s="560"/>
      <c r="Z158" s="560"/>
      <c r="AA158" s="576" t="str">
        <f>R158</f>
        <v>mai 2014</v>
      </c>
      <c r="AB158" s="560"/>
      <c r="AC158" s="560"/>
      <c r="AD158" s="560"/>
      <c r="AE158" s="560"/>
      <c r="AF158" s="560"/>
      <c r="AG158" s="560"/>
      <c r="AH158" s="560"/>
      <c r="AI158" s="560"/>
      <c r="AJ158" s="560"/>
    </row>
    <row r="159" spans="1:40" ht="16.149999999999999" customHeight="1" x14ac:dyDescent="0.25">
      <c r="A159" s="290"/>
      <c r="B159" s="567" t="s">
        <v>69</v>
      </c>
      <c r="C159" s="554"/>
      <c r="D159" s="554"/>
      <c r="E159" s="554"/>
      <c r="F159" s="554"/>
      <c r="G159" s="568"/>
      <c r="H159" s="567" t="s">
        <v>1</v>
      </c>
      <c r="I159" s="554"/>
      <c r="J159" s="554"/>
      <c r="K159" s="568"/>
      <c r="L159" s="567" t="s">
        <v>2</v>
      </c>
      <c r="M159" s="554"/>
      <c r="N159" s="568"/>
      <c r="O159" s="291" t="s">
        <v>70</v>
      </c>
      <c r="P159" s="292"/>
      <c r="Q159" s="293"/>
      <c r="R159" s="551" t="str">
        <f>R3</f>
        <v>Agedi</v>
      </c>
      <c r="S159" s="552"/>
      <c r="T159" s="551" t="str">
        <f>T3</f>
        <v>Saf</v>
      </c>
      <c r="U159" s="552"/>
      <c r="V159" s="551" t="str">
        <f>V3</f>
        <v>Midi Libre</v>
      </c>
      <c r="W159" s="552"/>
      <c r="X159" s="551" t="str">
        <f>X3</f>
        <v>Loto</v>
      </c>
      <c r="Y159" s="552"/>
      <c r="Z159" s="551" t="str">
        <f>Z3</f>
        <v>Altadis</v>
      </c>
      <c r="AA159" s="552"/>
      <c r="AB159" s="551" t="str">
        <f>AB3</f>
        <v>Crédit agricole</v>
      </c>
      <c r="AC159" s="552"/>
      <c r="AD159" s="551" t="str">
        <f>AD3</f>
        <v>Loc/Télésur/loyer/Télép</v>
      </c>
      <c r="AE159" s="552"/>
      <c r="AF159" s="551" t="str">
        <f>AF3</f>
        <v>Poste TCN TF PVA</v>
      </c>
      <c r="AG159" s="552"/>
      <c r="AH159" s="551" t="str">
        <f>AH3</f>
        <v>GSA/NVX FR</v>
      </c>
      <c r="AI159" s="552"/>
      <c r="AJ159" s="551" t="str">
        <f>AJ3</f>
        <v>Charge</v>
      </c>
      <c r="AK159" s="552"/>
      <c r="AL159" s="551" t="str">
        <f>AL3</f>
        <v>Divers</v>
      </c>
      <c r="AM159" s="552"/>
      <c r="AN159" s="83" t="s">
        <v>16</v>
      </c>
    </row>
    <row r="160" spans="1:40" ht="16.149999999999999" customHeight="1" x14ac:dyDescent="0.25">
      <c r="A160" s="294"/>
      <c r="B160" s="85" t="s">
        <v>73</v>
      </c>
      <c r="C160" s="578" t="s">
        <v>24</v>
      </c>
      <c r="D160" s="579"/>
      <c r="E160" s="86" t="s">
        <v>23</v>
      </c>
      <c r="F160" s="86" t="s">
        <v>22</v>
      </c>
      <c r="G160" s="90" t="s">
        <v>38</v>
      </c>
      <c r="H160" s="85" t="s">
        <v>17</v>
      </c>
      <c r="I160" s="86" t="s">
        <v>19</v>
      </c>
      <c r="J160" s="86" t="s">
        <v>18</v>
      </c>
      <c r="K160" s="90" t="s">
        <v>29</v>
      </c>
      <c r="L160" s="85" t="s">
        <v>32</v>
      </c>
      <c r="M160" s="91" t="s">
        <v>33</v>
      </c>
      <c r="N160" s="90" t="s">
        <v>74</v>
      </c>
      <c r="O160" s="295">
        <f>O152</f>
        <v>56232.819999999956</v>
      </c>
      <c r="Q160" s="296"/>
      <c r="R160" s="93" t="s">
        <v>34</v>
      </c>
      <c r="S160" s="94"/>
      <c r="T160" s="95" t="s">
        <v>34</v>
      </c>
      <c r="U160" s="96"/>
      <c r="V160" s="95" t="s">
        <v>34</v>
      </c>
      <c r="W160" s="96"/>
      <c r="X160" s="95" t="s">
        <v>34</v>
      </c>
      <c r="Y160" s="96"/>
      <c r="Z160" s="95" t="s">
        <v>34</v>
      </c>
      <c r="AA160" s="96"/>
      <c r="AB160" s="95" t="s">
        <v>34</v>
      </c>
      <c r="AC160" s="96"/>
      <c r="AD160" s="95" t="s">
        <v>34</v>
      </c>
      <c r="AE160" s="96"/>
      <c r="AF160" s="98" t="s">
        <v>34</v>
      </c>
      <c r="AG160" s="94"/>
      <c r="AH160" s="95" t="s">
        <v>34</v>
      </c>
      <c r="AI160" s="94"/>
      <c r="AJ160" s="95" t="s">
        <v>34</v>
      </c>
      <c r="AK160" s="94"/>
      <c r="AL160" s="95" t="s">
        <v>34</v>
      </c>
      <c r="AM160" s="94"/>
      <c r="AN160" s="99"/>
    </row>
    <row r="161" spans="1:40" ht="16.149999999999999" customHeight="1" x14ac:dyDescent="0.25">
      <c r="A161" s="297">
        <v>42491</v>
      </c>
      <c r="B161" s="102"/>
      <c r="C161" s="102"/>
      <c r="D161" s="103"/>
      <c r="E161" s="102"/>
      <c r="F161" s="102"/>
      <c r="G161" s="106">
        <f t="shared" ref="G161:G191" si="32">B161-C161-E161-F161</f>
        <v>0</v>
      </c>
      <c r="H161" s="106"/>
      <c r="I161" s="106"/>
      <c r="J161" s="106"/>
      <c r="K161" s="106"/>
      <c r="L161" s="106"/>
      <c r="M161" s="106"/>
      <c r="N161" s="298">
        <f t="shared" ref="N161:N191" si="33">L161+I161+J161+C161+M161</f>
        <v>0</v>
      </c>
      <c r="O161" s="298">
        <f t="shared" ref="O161:O190" si="34">O160+N161-AN161</f>
        <v>56232.819999999956</v>
      </c>
      <c r="P161" s="299">
        <f t="shared" ref="P161:P172" si="35">I161*0.007</f>
        <v>0</v>
      </c>
      <c r="Q161" s="300">
        <f t="shared" ref="Q161:Q191" si="36">A161</f>
        <v>42491</v>
      </c>
      <c r="R161" s="146"/>
      <c r="S161" s="149"/>
      <c r="T161" s="148"/>
      <c r="U161" s="149"/>
      <c r="V161" s="148"/>
      <c r="W161" s="149"/>
      <c r="X161" s="148"/>
      <c r="Y161" s="149"/>
      <c r="Z161" s="148"/>
      <c r="AA161" s="149"/>
      <c r="AB161" s="148"/>
      <c r="AC161" s="149"/>
      <c r="AD161" s="148"/>
      <c r="AE161" s="149"/>
      <c r="AF161" s="150"/>
      <c r="AG161" s="149"/>
      <c r="AH161" s="148"/>
      <c r="AI161" s="149"/>
      <c r="AJ161" s="148"/>
      <c r="AK161" s="149"/>
      <c r="AL161" s="148"/>
      <c r="AM161" s="149"/>
      <c r="AN161" s="106">
        <f t="shared" ref="AN161:AN191" si="37">S161+U161+W161+Y161+AA161+AC161+AE161+AG161+AI161+AK161+AM161</f>
        <v>0</v>
      </c>
    </row>
    <row r="162" spans="1:40" ht="16.149999999999999" customHeight="1" x14ac:dyDescent="0.25">
      <c r="A162" s="301">
        <f t="shared" ref="A162:A191" si="38">A161+1</f>
        <v>42492</v>
      </c>
      <c r="B162" s="302">
        <v>5622.2</v>
      </c>
      <c r="C162" s="316">
        <v>220</v>
      </c>
      <c r="D162" s="303">
        <v>7</v>
      </c>
      <c r="E162" s="302">
        <v>261.45</v>
      </c>
      <c r="F162" s="302">
        <v>297</v>
      </c>
      <c r="G162" s="125">
        <f t="shared" si="32"/>
        <v>4843.75</v>
      </c>
      <c r="H162" s="304">
        <v>2312.1799999999998</v>
      </c>
      <c r="I162" s="317">
        <v>2434.67</v>
      </c>
      <c r="J162" s="317">
        <v>65</v>
      </c>
      <c r="K162" s="304">
        <v>31.9</v>
      </c>
      <c r="L162" s="318">
        <v>2320</v>
      </c>
      <c r="M162" s="125"/>
      <c r="N162" s="305">
        <f t="shared" si="33"/>
        <v>5039.67</v>
      </c>
      <c r="O162" s="305">
        <f t="shared" si="34"/>
        <v>58270.489999999954</v>
      </c>
      <c r="P162" s="306">
        <f t="shared" si="35"/>
        <v>17.04269</v>
      </c>
      <c r="Q162" s="307">
        <f t="shared" si="36"/>
        <v>42492</v>
      </c>
      <c r="R162" s="308"/>
      <c r="S162" s="309"/>
      <c r="T162" s="310"/>
      <c r="U162" s="309"/>
      <c r="V162" s="308"/>
      <c r="W162" s="309"/>
      <c r="X162" s="310"/>
      <c r="Y162" s="309"/>
      <c r="Z162" s="308"/>
      <c r="AA162" s="309"/>
      <c r="AB162" s="310">
        <v>160547</v>
      </c>
      <c r="AC162" s="147">
        <v>27</v>
      </c>
      <c r="AD162" s="308">
        <v>160548</v>
      </c>
      <c r="AE162" s="147">
        <v>975</v>
      </c>
      <c r="AF162" s="310"/>
      <c r="AG162" s="309"/>
      <c r="AH162" s="308"/>
      <c r="AI162" s="309"/>
      <c r="AJ162" s="310" t="s">
        <v>110</v>
      </c>
      <c r="AK162" s="147">
        <v>2000</v>
      </c>
      <c r="AL162" s="310"/>
      <c r="AM162" s="309"/>
      <c r="AN162" s="125">
        <f t="shared" si="37"/>
        <v>3002</v>
      </c>
    </row>
    <row r="163" spans="1:40" ht="16.149999999999999" customHeight="1" x14ac:dyDescent="0.25">
      <c r="A163" s="301">
        <f t="shared" si="38"/>
        <v>42493</v>
      </c>
      <c r="B163" s="302">
        <v>4714.68</v>
      </c>
      <c r="C163" s="316">
        <v>240</v>
      </c>
      <c r="D163" s="303">
        <v>6</v>
      </c>
      <c r="E163" s="302">
        <v>150.19999999999999</v>
      </c>
      <c r="F163" s="302">
        <v>250</v>
      </c>
      <c r="G163" s="125">
        <f t="shared" si="32"/>
        <v>4074.4800000000005</v>
      </c>
      <c r="H163" s="304">
        <v>1974.7</v>
      </c>
      <c r="I163" s="317">
        <v>2110.56</v>
      </c>
      <c r="J163" s="304"/>
      <c r="K163" s="304">
        <v>16.600000000000001</v>
      </c>
      <c r="L163" s="318">
        <v>1980</v>
      </c>
      <c r="M163" s="125"/>
      <c r="N163" s="305">
        <f t="shared" si="33"/>
        <v>4330.5599999999995</v>
      </c>
      <c r="O163" s="305">
        <f t="shared" si="34"/>
        <v>61127.519999999953</v>
      </c>
      <c r="P163" s="306">
        <f t="shared" si="35"/>
        <v>14.77392</v>
      </c>
      <c r="Q163" s="307">
        <f t="shared" si="36"/>
        <v>42493</v>
      </c>
      <c r="R163" s="308"/>
      <c r="S163" s="309"/>
      <c r="T163" s="310"/>
      <c r="U163" s="309"/>
      <c r="V163" s="308">
        <v>160432</v>
      </c>
      <c r="W163" s="147">
        <v>495.02</v>
      </c>
      <c r="X163" s="310" t="s">
        <v>111</v>
      </c>
      <c r="Y163" s="147">
        <v>33.51</v>
      </c>
      <c r="Z163" s="308"/>
      <c r="AA163" s="309"/>
      <c r="AB163" s="310">
        <v>160547</v>
      </c>
      <c r="AC163" s="147">
        <v>21</v>
      </c>
      <c r="AD163" s="308"/>
      <c r="AE163" s="309"/>
      <c r="AF163" s="310">
        <v>160553</v>
      </c>
      <c r="AG163" s="147">
        <v>924</v>
      </c>
      <c r="AH163" s="308"/>
      <c r="AI163" s="309"/>
      <c r="AJ163" s="310"/>
      <c r="AK163" s="309"/>
      <c r="AL163" s="310"/>
      <c r="AM163" s="309"/>
      <c r="AN163" s="125">
        <f t="shared" si="37"/>
        <v>1473.53</v>
      </c>
    </row>
    <row r="164" spans="1:40" ht="16.149999999999999" customHeight="1" x14ac:dyDescent="0.25">
      <c r="A164" s="301">
        <f t="shared" si="38"/>
        <v>42494</v>
      </c>
      <c r="B164" s="302">
        <v>5348.37</v>
      </c>
      <c r="C164" s="316">
        <v>410</v>
      </c>
      <c r="D164" s="303">
        <v>14</v>
      </c>
      <c r="E164" s="302">
        <v>130.19999999999999</v>
      </c>
      <c r="F164" s="302">
        <v>126</v>
      </c>
      <c r="G164" s="125">
        <f t="shared" si="32"/>
        <v>4682.17</v>
      </c>
      <c r="H164" s="304">
        <v>2121.4699999999998</v>
      </c>
      <c r="I164" s="317">
        <v>2988.2</v>
      </c>
      <c r="J164" s="304"/>
      <c r="K164" s="304">
        <v>10.5</v>
      </c>
      <c r="L164" s="318">
        <v>2120</v>
      </c>
      <c r="M164" s="125"/>
      <c r="N164" s="305">
        <f t="shared" si="33"/>
        <v>5518.2</v>
      </c>
      <c r="O164" s="305">
        <f t="shared" si="34"/>
        <v>65085.72999999996</v>
      </c>
      <c r="P164" s="306">
        <f t="shared" si="35"/>
        <v>20.917400000000001</v>
      </c>
      <c r="Q164" s="307">
        <f t="shared" si="36"/>
        <v>42494</v>
      </c>
      <c r="R164" s="308">
        <v>160414</v>
      </c>
      <c r="S164" s="147">
        <v>1328.63</v>
      </c>
      <c r="T164" s="310"/>
      <c r="U164" s="309"/>
      <c r="V164" s="308"/>
      <c r="W164" s="309"/>
      <c r="X164" s="310"/>
      <c r="Y164" s="309"/>
      <c r="Z164" s="308"/>
      <c r="AA164" s="309"/>
      <c r="AB164" s="310">
        <v>160547</v>
      </c>
      <c r="AC164" s="147">
        <v>231.36</v>
      </c>
      <c r="AD164" s="308"/>
      <c r="AE164" s="309"/>
      <c r="AF164" s="310"/>
      <c r="AG164" s="309"/>
      <c r="AH164" s="308"/>
      <c r="AI164" s="309"/>
      <c r="AJ164" s="310"/>
      <c r="AK164" s="309"/>
      <c r="AL164" s="310"/>
      <c r="AM164" s="309"/>
      <c r="AN164" s="125">
        <f t="shared" si="37"/>
        <v>1559.9900000000002</v>
      </c>
    </row>
    <row r="165" spans="1:40" ht="16.149999999999999" customHeight="1" x14ac:dyDescent="0.25">
      <c r="A165" s="301">
        <f t="shared" si="38"/>
        <v>42495</v>
      </c>
      <c r="B165" s="302">
        <v>2425.67</v>
      </c>
      <c r="C165" s="316">
        <v>160</v>
      </c>
      <c r="D165" s="303">
        <v>6</v>
      </c>
      <c r="E165" s="302">
        <v>67.400000000000006</v>
      </c>
      <c r="F165" s="302">
        <v>130</v>
      </c>
      <c r="G165" s="125">
        <f t="shared" si="32"/>
        <v>2068.27</v>
      </c>
      <c r="H165" s="304">
        <v>1210.6300000000001</v>
      </c>
      <c r="I165" s="317">
        <v>807.24</v>
      </c>
      <c r="J165" s="304"/>
      <c r="K165" s="304">
        <v>10.4</v>
      </c>
      <c r="L165" s="318">
        <v>1210</v>
      </c>
      <c r="M165" s="318">
        <v>560</v>
      </c>
      <c r="N165" s="305">
        <f t="shared" si="33"/>
        <v>2737.24</v>
      </c>
      <c r="O165" s="305">
        <f t="shared" si="34"/>
        <v>65908.729999999952</v>
      </c>
      <c r="P165" s="306">
        <f t="shared" si="35"/>
        <v>5.6506800000000004</v>
      </c>
      <c r="Q165" s="307">
        <f t="shared" si="36"/>
        <v>42495</v>
      </c>
      <c r="R165" s="308"/>
      <c r="S165" s="147">
        <v>-151.43</v>
      </c>
      <c r="T165" s="311"/>
      <c r="U165" s="309"/>
      <c r="V165" s="308"/>
      <c r="W165" s="309"/>
      <c r="X165" s="308">
        <v>160444</v>
      </c>
      <c r="Y165" s="147">
        <v>1817.47</v>
      </c>
      <c r="Z165" s="308"/>
      <c r="AA165" s="309"/>
      <c r="AB165" s="308" t="s">
        <v>94</v>
      </c>
      <c r="AC165" s="147">
        <v>-177.8</v>
      </c>
      <c r="AD165" s="308"/>
      <c r="AE165" s="309"/>
      <c r="AF165" s="308"/>
      <c r="AG165" s="309"/>
      <c r="AH165" s="308"/>
      <c r="AI165" s="309"/>
      <c r="AJ165" s="308">
        <v>160558</v>
      </c>
      <c r="AK165" s="147">
        <v>426</v>
      </c>
      <c r="AL165" s="310"/>
      <c r="AM165" s="309"/>
      <c r="AN165" s="125">
        <f t="shared" si="37"/>
        <v>1914.24</v>
      </c>
    </row>
    <row r="166" spans="1:40" ht="16.149999999999999" customHeight="1" x14ac:dyDescent="0.25">
      <c r="A166" s="301">
        <f t="shared" si="38"/>
        <v>42496</v>
      </c>
      <c r="B166" s="302">
        <v>5108.16</v>
      </c>
      <c r="C166" s="316">
        <v>180</v>
      </c>
      <c r="D166" s="303">
        <v>7</v>
      </c>
      <c r="E166" s="302">
        <v>354.3</v>
      </c>
      <c r="F166" s="302">
        <v>336</v>
      </c>
      <c r="G166" s="125">
        <f t="shared" si="32"/>
        <v>4237.8599999999997</v>
      </c>
      <c r="H166" s="304">
        <v>2323.12</v>
      </c>
      <c r="I166" s="317">
        <v>1897.74</v>
      </c>
      <c r="J166" s="304"/>
      <c r="K166" s="304">
        <v>17</v>
      </c>
      <c r="L166" s="318">
        <v>2320</v>
      </c>
      <c r="M166" s="125"/>
      <c r="N166" s="305">
        <f t="shared" si="33"/>
        <v>4397.74</v>
      </c>
      <c r="O166" s="305">
        <f t="shared" si="34"/>
        <v>63416.469999999958</v>
      </c>
      <c r="P166" s="306">
        <f t="shared" si="35"/>
        <v>13.284180000000001</v>
      </c>
      <c r="Q166" s="307">
        <f t="shared" si="36"/>
        <v>42496</v>
      </c>
      <c r="R166" s="308"/>
      <c r="S166" s="309"/>
      <c r="T166" s="308"/>
      <c r="U166" s="309"/>
      <c r="V166" s="308"/>
      <c r="W166" s="309"/>
      <c r="X166" s="308">
        <v>160448</v>
      </c>
      <c r="Y166" s="147">
        <v>900.4</v>
      </c>
      <c r="Z166" s="308"/>
      <c r="AA166" s="309"/>
      <c r="AB166" s="308"/>
      <c r="AC166" s="309"/>
      <c r="AD166" s="308"/>
      <c r="AE166" s="309"/>
      <c r="AF166" s="308">
        <v>160457</v>
      </c>
      <c r="AG166" s="147">
        <v>921.6</v>
      </c>
      <c r="AH166" s="308"/>
      <c r="AI166" s="309"/>
      <c r="AJ166" s="308">
        <v>160557</v>
      </c>
      <c r="AK166" s="147">
        <v>5068</v>
      </c>
      <c r="AL166" s="310"/>
      <c r="AM166" s="309"/>
      <c r="AN166" s="125">
        <f t="shared" si="37"/>
        <v>6890</v>
      </c>
    </row>
    <row r="167" spans="1:40" ht="16.149999999999999" customHeight="1" x14ac:dyDescent="0.25">
      <c r="A167" s="301">
        <f t="shared" si="38"/>
        <v>42497</v>
      </c>
      <c r="B167" s="302">
        <v>4592.22</v>
      </c>
      <c r="C167" s="316">
        <v>190</v>
      </c>
      <c r="D167" s="303">
        <v>6</v>
      </c>
      <c r="E167" s="302">
        <v>633.15</v>
      </c>
      <c r="F167" s="302">
        <v>136</v>
      </c>
      <c r="G167" s="125">
        <f t="shared" si="32"/>
        <v>3633.07</v>
      </c>
      <c r="H167" s="304">
        <v>1647.41</v>
      </c>
      <c r="I167" s="317">
        <v>1976.96</v>
      </c>
      <c r="J167" s="304"/>
      <c r="K167" s="304">
        <v>8.6999999999999993</v>
      </c>
      <c r="L167" s="318">
        <v>1640</v>
      </c>
      <c r="M167" s="125"/>
      <c r="N167" s="305">
        <f t="shared" si="33"/>
        <v>3806.96</v>
      </c>
      <c r="O167" s="305">
        <f t="shared" si="34"/>
        <v>67223.429999999964</v>
      </c>
      <c r="P167" s="306">
        <f t="shared" si="35"/>
        <v>13.83872</v>
      </c>
      <c r="Q167" s="307">
        <f t="shared" si="36"/>
        <v>42497</v>
      </c>
      <c r="R167" s="308"/>
      <c r="S167" s="309"/>
      <c r="T167" s="308"/>
      <c r="U167" s="309"/>
      <c r="V167" s="308"/>
      <c r="W167" s="309"/>
      <c r="X167" s="308"/>
      <c r="Y167" s="309"/>
      <c r="Z167" s="308"/>
      <c r="AA167" s="309"/>
      <c r="AB167" s="308"/>
      <c r="AC167" s="309"/>
      <c r="AD167" s="308"/>
      <c r="AE167" s="309"/>
      <c r="AF167" s="308"/>
      <c r="AG167" s="309"/>
      <c r="AH167" s="308"/>
      <c r="AI167" s="309"/>
      <c r="AJ167" s="308"/>
      <c r="AK167" s="309"/>
      <c r="AL167" s="310"/>
      <c r="AM167" s="309"/>
      <c r="AN167" s="125">
        <f t="shared" si="37"/>
        <v>0</v>
      </c>
    </row>
    <row r="168" spans="1:40" ht="16.149999999999999" customHeight="1" x14ac:dyDescent="0.25">
      <c r="A168" s="301">
        <f t="shared" si="38"/>
        <v>42498</v>
      </c>
      <c r="B168" s="302">
        <v>2489.44</v>
      </c>
      <c r="C168" s="316">
        <v>110</v>
      </c>
      <c r="D168" s="303">
        <v>4</v>
      </c>
      <c r="E168" s="302">
        <v>184.1</v>
      </c>
      <c r="F168" s="302">
        <v>57</v>
      </c>
      <c r="G168" s="125">
        <f t="shared" si="32"/>
        <v>2138.34</v>
      </c>
      <c r="H168" s="304">
        <v>1205.95</v>
      </c>
      <c r="I168" s="317">
        <v>920.39</v>
      </c>
      <c r="J168" s="304"/>
      <c r="K168" s="304">
        <v>12</v>
      </c>
      <c r="L168" s="318">
        <v>1210</v>
      </c>
      <c r="M168" s="125"/>
      <c r="N168" s="305">
        <f t="shared" si="33"/>
        <v>2240.39</v>
      </c>
      <c r="O168" s="305">
        <f t="shared" si="34"/>
        <v>69392.509999999966</v>
      </c>
      <c r="P168" s="306">
        <f t="shared" si="35"/>
        <v>6.4427300000000001</v>
      </c>
      <c r="Q168" s="307">
        <f t="shared" si="36"/>
        <v>42498</v>
      </c>
      <c r="R168" s="308"/>
      <c r="S168" s="309"/>
      <c r="T168" s="308">
        <v>160427</v>
      </c>
      <c r="U168" s="147">
        <v>71.31</v>
      </c>
      <c r="V168" s="308"/>
      <c r="W168" s="309"/>
      <c r="X168" s="308"/>
      <c r="Y168" s="309"/>
      <c r="Z168" s="308"/>
      <c r="AA168" s="309"/>
      <c r="AB168" s="308"/>
      <c r="AC168" s="309"/>
      <c r="AD168" s="308"/>
      <c r="AE168" s="309"/>
      <c r="AF168" s="308"/>
      <c r="AG168" s="309"/>
      <c r="AH168" s="308"/>
      <c r="AI168" s="309"/>
      <c r="AJ168" s="308"/>
      <c r="AK168" s="309"/>
      <c r="AL168" s="310"/>
      <c r="AM168" s="309"/>
      <c r="AN168" s="125">
        <f t="shared" si="37"/>
        <v>71.31</v>
      </c>
    </row>
    <row r="169" spans="1:40" ht="16.149999999999999" customHeight="1" x14ac:dyDescent="0.25">
      <c r="A169" s="301">
        <f t="shared" si="38"/>
        <v>42499</v>
      </c>
      <c r="B169" s="302">
        <v>4700.46</v>
      </c>
      <c r="C169" s="316">
        <v>310</v>
      </c>
      <c r="D169" s="303">
        <v>8</v>
      </c>
      <c r="E169" s="302">
        <v>442.8</v>
      </c>
      <c r="F169" s="302">
        <v>121</v>
      </c>
      <c r="G169" s="125">
        <f t="shared" si="32"/>
        <v>3826.66</v>
      </c>
      <c r="H169" s="304">
        <v>1848.22</v>
      </c>
      <c r="I169" s="317">
        <v>2009.14</v>
      </c>
      <c r="J169" s="304"/>
      <c r="K169" s="304">
        <v>37.799999999999997</v>
      </c>
      <c r="L169" s="318">
        <v>1860</v>
      </c>
      <c r="M169" s="125"/>
      <c r="N169" s="305">
        <f t="shared" si="33"/>
        <v>4179.1400000000003</v>
      </c>
      <c r="O169" s="305">
        <f t="shared" si="34"/>
        <v>72911.26999999996</v>
      </c>
      <c r="P169" s="306">
        <f t="shared" si="35"/>
        <v>14.063980000000001</v>
      </c>
      <c r="Q169" s="307">
        <f t="shared" si="36"/>
        <v>42499</v>
      </c>
      <c r="R169" s="308"/>
      <c r="S169" s="309"/>
      <c r="T169" s="308">
        <v>160426</v>
      </c>
      <c r="U169" s="147">
        <v>515.62</v>
      </c>
      <c r="V169" s="308"/>
      <c r="W169" s="309"/>
      <c r="X169" s="308"/>
      <c r="Y169" s="309"/>
      <c r="Z169" s="308"/>
      <c r="AA169" s="309"/>
      <c r="AB169" s="308"/>
      <c r="AC169" s="309"/>
      <c r="AD169" s="308">
        <v>160549</v>
      </c>
      <c r="AE169" s="147">
        <v>144.76</v>
      </c>
      <c r="AF169" s="308"/>
      <c r="AG169" s="309"/>
      <c r="AH169" s="308"/>
      <c r="AI169" s="309"/>
      <c r="AJ169" s="308"/>
      <c r="AK169" s="309"/>
      <c r="AL169" s="310"/>
      <c r="AM169" s="309"/>
      <c r="AN169" s="125">
        <f t="shared" si="37"/>
        <v>660.38</v>
      </c>
    </row>
    <row r="170" spans="1:40" ht="16.149999999999999" customHeight="1" x14ac:dyDescent="0.25">
      <c r="A170" s="301">
        <f t="shared" si="38"/>
        <v>42500</v>
      </c>
      <c r="B170" s="302">
        <v>3894.87</v>
      </c>
      <c r="C170" s="316">
        <v>190</v>
      </c>
      <c r="D170" s="303">
        <v>7</v>
      </c>
      <c r="E170" s="302">
        <v>271.5</v>
      </c>
      <c r="F170" s="302">
        <v>242</v>
      </c>
      <c r="G170" s="125">
        <f t="shared" si="32"/>
        <v>3191.37</v>
      </c>
      <c r="H170" s="304">
        <v>1691.53</v>
      </c>
      <c r="I170" s="317">
        <v>1477.64</v>
      </c>
      <c r="J170" s="304"/>
      <c r="K170" s="304">
        <v>22.2</v>
      </c>
      <c r="L170" s="318">
        <v>1690</v>
      </c>
      <c r="M170" s="318">
        <v>370</v>
      </c>
      <c r="N170" s="305">
        <f t="shared" si="33"/>
        <v>3727.6400000000003</v>
      </c>
      <c r="O170" s="305">
        <f t="shared" si="34"/>
        <v>39974.449999999961</v>
      </c>
      <c r="P170" s="306">
        <f t="shared" si="35"/>
        <v>10.343480000000001</v>
      </c>
      <c r="Q170" s="307">
        <f t="shared" si="36"/>
        <v>42500</v>
      </c>
      <c r="R170" s="308"/>
      <c r="S170" s="309"/>
      <c r="T170" s="308">
        <v>160416</v>
      </c>
      <c r="U170" s="147">
        <v>274.75</v>
      </c>
      <c r="V170" s="308">
        <v>160528</v>
      </c>
      <c r="W170" s="147">
        <v>690.84</v>
      </c>
      <c r="X170" s="308"/>
      <c r="Y170" s="309"/>
      <c r="Z170" s="308">
        <v>160440</v>
      </c>
      <c r="AA170" s="147">
        <v>35698.870000000003</v>
      </c>
      <c r="AB170" s="308"/>
      <c r="AC170" s="309"/>
      <c r="AD170" s="308"/>
      <c r="AE170" s="309"/>
      <c r="AF170" s="308"/>
      <c r="AG170" s="309"/>
      <c r="AH170" s="308"/>
      <c r="AI170" s="309"/>
      <c r="AJ170" s="308"/>
      <c r="AK170" s="309"/>
      <c r="AL170" s="310"/>
      <c r="AM170" s="309"/>
      <c r="AN170" s="125">
        <f t="shared" si="37"/>
        <v>36664.46</v>
      </c>
    </row>
    <row r="171" spans="1:40" ht="16.149999999999999" customHeight="1" x14ac:dyDescent="0.25">
      <c r="A171" s="301">
        <f t="shared" si="38"/>
        <v>42501</v>
      </c>
      <c r="B171" s="302">
        <v>4260.6899999999996</v>
      </c>
      <c r="C171" s="316">
        <v>400</v>
      </c>
      <c r="D171" s="303">
        <v>9</v>
      </c>
      <c r="E171" s="302">
        <v>283.10000000000002</v>
      </c>
      <c r="F171" s="302">
        <v>398</v>
      </c>
      <c r="G171" s="125">
        <f t="shared" si="32"/>
        <v>3179.5899999999997</v>
      </c>
      <c r="H171" s="304">
        <v>1630.14</v>
      </c>
      <c r="I171" s="317">
        <v>1532.95</v>
      </c>
      <c r="J171" s="304"/>
      <c r="K171" s="304">
        <v>16.5</v>
      </c>
      <c r="L171" s="318">
        <v>1630</v>
      </c>
      <c r="M171" s="125"/>
      <c r="N171" s="305">
        <f t="shared" si="33"/>
        <v>3562.95</v>
      </c>
      <c r="O171" s="305">
        <f t="shared" si="34"/>
        <v>41489.819999999956</v>
      </c>
      <c r="P171" s="306">
        <f t="shared" si="35"/>
        <v>10.730650000000001</v>
      </c>
      <c r="Q171" s="307">
        <f t="shared" si="36"/>
        <v>42501</v>
      </c>
      <c r="R171" s="308">
        <v>160501</v>
      </c>
      <c r="S171" s="147">
        <v>1265.4000000000001</v>
      </c>
      <c r="T171" s="308">
        <v>160417</v>
      </c>
      <c r="U171" s="147">
        <v>283.98</v>
      </c>
      <c r="V171" s="308"/>
      <c r="W171" s="309"/>
      <c r="X171" s="308"/>
      <c r="Y171" s="309"/>
      <c r="Z171" s="308" t="s">
        <v>112</v>
      </c>
      <c r="AA171" s="147">
        <v>0</v>
      </c>
      <c r="AB171" s="308"/>
      <c r="AC171" s="309"/>
      <c r="AD171" s="308"/>
      <c r="AE171" s="309"/>
      <c r="AF171" s="308" t="s">
        <v>113</v>
      </c>
      <c r="AG171" s="147">
        <v>498.2</v>
      </c>
      <c r="AH171" s="308"/>
      <c r="AI171" s="309"/>
      <c r="AJ171" s="308"/>
      <c r="AK171" s="309"/>
      <c r="AL171" s="310"/>
      <c r="AM171" s="309"/>
      <c r="AN171" s="125">
        <f t="shared" si="37"/>
        <v>2047.5800000000002</v>
      </c>
    </row>
    <row r="172" spans="1:40" ht="16.149999999999999" customHeight="1" x14ac:dyDescent="0.25">
      <c r="A172" s="301">
        <f t="shared" si="38"/>
        <v>42502</v>
      </c>
      <c r="B172" s="302">
        <v>4569.53</v>
      </c>
      <c r="C172" s="316">
        <v>200</v>
      </c>
      <c r="D172" s="303">
        <v>5</v>
      </c>
      <c r="E172" s="302">
        <v>206.1</v>
      </c>
      <c r="F172" s="302">
        <v>283</v>
      </c>
      <c r="G172" s="125">
        <f t="shared" si="32"/>
        <v>3880.4299999999994</v>
      </c>
      <c r="H172" s="304">
        <v>2289.08</v>
      </c>
      <c r="I172" s="317">
        <v>1531.95</v>
      </c>
      <c r="J172" s="304"/>
      <c r="K172" s="304">
        <v>59.4</v>
      </c>
      <c r="L172" s="318">
        <v>2290</v>
      </c>
      <c r="M172" s="317"/>
      <c r="N172" s="305">
        <f t="shared" si="33"/>
        <v>4021.95</v>
      </c>
      <c r="O172" s="305">
        <f t="shared" si="34"/>
        <v>39711.119999999952</v>
      </c>
      <c r="P172" s="306">
        <f t="shared" si="35"/>
        <v>10.723650000000001</v>
      </c>
      <c r="Q172" s="307">
        <f t="shared" si="36"/>
        <v>42502</v>
      </c>
      <c r="R172" s="308"/>
      <c r="S172" s="147">
        <v>103.26</v>
      </c>
      <c r="T172" s="308">
        <v>160420</v>
      </c>
      <c r="U172" s="147">
        <v>25.2</v>
      </c>
      <c r="V172" s="308"/>
      <c r="W172" s="309"/>
      <c r="X172" s="308">
        <v>160533</v>
      </c>
      <c r="Y172" s="147">
        <v>2152.3200000000002</v>
      </c>
      <c r="Z172" s="308">
        <v>160543</v>
      </c>
      <c r="AA172" s="147">
        <v>2926.32</v>
      </c>
      <c r="AB172" s="308" t="s">
        <v>85</v>
      </c>
      <c r="AC172" s="147">
        <v>500</v>
      </c>
      <c r="AD172" s="308"/>
      <c r="AE172" s="309"/>
      <c r="AF172" s="308"/>
      <c r="AG172" s="309"/>
      <c r="AH172" s="308"/>
      <c r="AI172" s="309"/>
      <c r="AJ172" s="308" t="s">
        <v>104</v>
      </c>
      <c r="AK172" s="147">
        <v>93.55</v>
      </c>
      <c r="AL172" s="310"/>
      <c r="AM172" s="309"/>
      <c r="AN172" s="125">
        <f t="shared" si="37"/>
        <v>5800.6500000000005</v>
      </c>
    </row>
    <row r="173" spans="1:40" ht="16.149999999999999" customHeight="1" x14ac:dyDescent="0.25">
      <c r="A173" s="301">
        <f t="shared" si="38"/>
        <v>42503</v>
      </c>
      <c r="B173" s="302">
        <v>6331.28</v>
      </c>
      <c r="C173" s="316">
        <v>1310</v>
      </c>
      <c r="D173" s="303">
        <v>27</v>
      </c>
      <c r="E173" s="302">
        <v>93.6</v>
      </c>
      <c r="F173" s="302">
        <v>186</v>
      </c>
      <c r="G173" s="125">
        <f t="shared" si="32"/>
        <v>4741.6799999999994</v>
      </c>
      <c r="H173" s="304">
        <v>1929.93</v>
      </c>
      <c r="I173" s="317">
        <v>2782.15</v>
      </c>
      <c r="J173" s="304"/>
      <c r="K173" s="304">
        <v>29.6</v>
      </c>
      <c r="L173" s="318">
        <v>1920</v>
      </c>
      <c r="M173" s="125"/>
      <c r="N173" s="305">
        <f t="shared" si="33"/>
        <v>6012.15</v>
      </c>
      <c r="O173" s="305">
        <f t="shared" si="34"/>
        <v>43474.889999999956</v>
      </c>
      <c r="P173" s="306">
        <f t="shared" ref="P173:P191" si="39">I173*0.0065</f>
        <v>18.083974999999999</v>
      </c>
      <c r="Q173" s="307">
        <f t="shared" si="36"/>
        <v>42503</v>
      </c>
      <c r="R173" s="308"/>
      <c r="S173" s="309"/>
      <c r="T173" s="308"/>
      <c r="U173" s="309"/>
      <c r="V173" s="308"/>
      <c r="W173" s="309"/>
      <c r="X173" s="308">
        <v>160537</v>
      </c>
      <c r="Y173" s="147">
        <v>374.4</v>
      </c>
      <c r="Z173" s="308">
        <v>160543</v>
      </c>
      <c r="AA173" s="147">
        <v>2221.1799999999998</v>
      </c>
      <c r="AB173" s="308" t="s">
        <v>114</v>
      </c>
      <c r="AC173" s="147">
        <v>-600</v>
      </c>
      <c r="AD173" s="308">
        <v>170141</v>
      </c>
      <c r="AE173" s="147">
        <v>252.8</v>
      </c>
      <c r="AF173" s="308"/>
      <c r="AG173" s="309"/>
      <c r="AH173" s="308"/>
      <c r="AI173" s="309"/>
      <c r="AJ173" s="308"/>
      <c r="AK173" s="309"/>
      <c r="AL173" s="310"/>
      <c r="AM173" s="309"/>
      <c r="AN173" s="125">
        <f t="shared" si="37"/>
        <v>2248.38</v>
      </c>
    </row>
    <row r="174" spans="1:40" ht="16.149999999999999" customHeight="1" x14ac:dyDescent="0.25">
      <c r="A174" s="301">
        <f t="shared" si="38"/>
        <v>42504</v>
      </c>
      <c r="B174" s="302">
        <v>3926.35</v>
      </c>
      <c r="C174" s="316">
        <v>850</v>
      </c>
      <c r="D174" s="303">
        <v>18</v>
      </c>
      <c r="E174" s="302">
        <v>123.3</v>
      </c>
      <c r="F174" s="302">
        <v>192</v>
      </c>
      <c r="G174" s="125">
        <f t="shared" si="32"/>
        <v>2761.0499999999997</v>
      </c>
      <c r="H174" s="304">
        <v>1032.95</v>
      </c>
      <c r="I174" s="317">
        <v>1718.9</v>
      </c>
      <c r="J174" s="304"/>
      <c r="K174" s="304">
        <v>9.1999999999999993</v>
      </c>
      <c r="L174" s="318">
        <v>1040</v>
      </c>
      <c r="M174" s="125"/>
      <c r="N174" s="305">
        <f t="shared" si="33"/>
        <v>3608.9</v>
      </c>
      <c r="O174" s="305">
        <f t="shared" si="34"/>
        <v>46518.859999999957</v>
      </c>
      <c r="P174" s="306">
        <f t="shared" si="39"/>
        <v>11.17285</v>
      </c>
      <c r="Q174" s="307">
        <f t="shared" si="36"/>
        <v>42504</v>
      </c>
      <c r="R174" s="308"/>
      <c r="S174" s="309"/>
      <c r="T174" s="308"/>
      <c r="U174" s="309"/>
      <c r="V174" s="308"/>
      <c r="W174" s="309"/>
      <c r="X174" s="308" t="s">
        <v>115</v>
      </c>
      <c r="Y174" s="147">
        <v>-35.07</v>
      </c>
      <c r="Z174" s="308"/>
      <c r="AA174" s="309"/>
      <c r="AB174" s="308" t="s">
        <v>116</v>
      </c>
      <c r="AC174" s="147">
        <v>600</v>
      </c>
      <c r="AD174" s="308"/>
      <c r="AE174" s="309"/>
      <c r="AF174" s="308"/>
      <c r="AG174" s="309"/>
      <c r="AH174" s="308"/>
      <c r="AI174" s="309"/>
      <c r="AJ174" s="308"/>
      <c r="AK174" s="309"/>
      <c r="AL174" s="310"/>
      <c r="AM174" s="309"/>
      <c r="AN174" s="125">
        <f t="shared" si="37"/>
        <v>564.92999999999995</v>
      </c>
    </row>
    <row r="175" spans="1:40" ht="16.149999999999999" customHeight="1" x14ac:dyDescent="0.25">
      <c r="A175" s="301">
        <f t="shared" si="38"/>
        <v>42505</v>
      </c>
      <c r="B175" s="302">
        <v>3370.65</v>
      </c>
      <c r="C175" s="316">
        <v>540</v>
      </c>
      <c r="D175" s="303">
        <v>13</v>
      </c>
      <c r="E175" s="302">
        <v>240.6</v>
      </c>
      <c r="F175" s="302">
        <v>80</v>
      </c>
      <c r="G175" s="125">
        <f t="shared" si="32"/>
        <v>2510.0500000000002</v>
      </c>
      <c r="H175" s="304">
        <v>971.35</v>
      </c>
      <c r="I175" s="317">
        <v>1543.5</v>
      </c>
      <c r="J175" s="304"/>
      <c r="K175" s="304">
        <v>17.100000000000001</v>
      </c>
      <c r="L175" s="318">
        <v>970</v>
      </c>
      <c r="M175" s="125"/>
      <c r="N175" s="305">
        <f t="shared" si="33"/>
        <v>3053.5</v>
      </c>
      <c r="O175" s="305">
        <f t="shared" si="34"/>
        <v>49410.669999999955</v>
      </c>
      <c r="P175" s="306">
        <f t="shared" si="39"/>
        <v>10.03275</v>
      </c>
      <c r="Q175" s="307">
        <f t="shared" si="36"/>
        <v>42505</v>
      </c>
      <c r="R175" s="308"/>
      <c r="S175" s="309"/>
      <c r="T175" s="308"/>
      <c r="U175" s="309"/>
      <c r="V175" s="308"/>
      <c r="W175" s="309"/>
      <c r="X175" s="308" t="s">
        <v>117</v>
      </c>
      <c r="Y175" s="147">
        <v>24</v>
      </c>
      <c r="Z175" s="308"/>
      <c r="AA175" s="309"/>
      <c r="AB175" s="308"/>
      <c r="AC175" s="309"/>
      <c r="AD175" s="308">
        <v>160551</v>
      </c>
      <c r="AE175" s="147">
        <v>137.69</v>
      </c>
      <c r="AF175" s="308"/>
      <c r="AG175" s="309"/>
      <c r="AH175" s="308"/>
      <c r="AI175" s="309"/>
      <c r="AJ175" s="308"/>
      <c r="AK175" s="309"/>
      <c r="AL175" s="310"/>
      <c r="AM175" s="309"/>
      <c r="AN175" s="125">
        <f t="shared" si="37"/>
        <v>161.69</v>
      </c>
    </row>
    <row r="176" spans="1:40" ht="16.149999999999999" customHeight="1" x14ac:dyDescent="0.25">
      <c r="A176" s="301">
        <f t="shared" si="38"/>
        <v>42506</v>
      </c>
      <c r="B176" s="302">
        <v>2147.37</v>
      </c>
      <c r="C176" s="316">
        <v>590</v>
      </c>
      <c r="D176" s="303">
        <v>12</v>
      </c>
      <c r="E176" s="302">
        <v>89.4</v>
      </c>
      <c r="F176" s="302">
        <v>157</v>
      </c>
      <c r="G176" s="125">
        <f t="shared" si="32"/>
        <v>1310.9699999999998</v>
      </c>
      <c r="H176" s="304">
        <v>398.37</v>
      </c>
      <c r="I176" s="317">
        <v>912.6</v>
      </c>
      <c r="J176" s="304"/>
      <c r="K176" s="304"/>
      <c r="L176" s="318">
        <v>400</v>
      </c>
      <c r="M176" s="125"/>
      <c r="N176" s="305">
        <f t="shared" si="33"/>
        <v>1902.6</v>
      </c>
      <c r="O176" s="305">
        <f t="shared" si="34"/>
        <v>51313.269999999953</v>
      </c>
      <c r="P176" s="306">
        <f t="shared" si="39"/>
        <v>5.9318999999999997</v>
      </c>
      <c r="Q176" s="307">
        <f t="shared" si="36"/>
        <v>42506</v>
      </c>
      <c r="R176" s="308"/>
      <c r="S176" s="309"/>
      <c r="T176" s="308"/>
      <c r="U176" s="309"/>
      <c r="V176" s="308"/>
      <c r="W176" s="309"/>
      <c r="X176" s="308"/>
      <c r="Y176" s="309"/>
      <c r="Z176" s="308"/>
      <c r="AA176" s="309"/>
      <c r="AB176" s="308"/>
      <c r="AC176" s="309"/>
      <c r="AD176" s="308"/>
      <c r="AE176" s="309"/>
      <c r="AF176" s="308"/>
      <c r="AG176" s="309"/>
      <c r="AH176" s="308"/>
      <c r="AI176" s="309"/>
      <c r="AJ176" s="308"/>
      <c r="AK176" s="309"/>
      <c r="AL176" s="310"/>
      <c r="AM176" s="309"/>
      <c r="AN176" s="125">
        <f t="shared" si="37"/>
        <v>0</v>
      </c>
    </row>
    <row r="177" spans="1:40" ht="16.149999999999999" customHeight="1" x14ac:dyDescent="0.25">
      <c r="A177" s="301">
        <f t="shared" si="38"/>
        <v>42507</v>
      </c>
      <c r="B177" s="302">
        <v>4495</v>
      </c>
      <c r="C177" s="316">
        <v>420</v>
      </c>
      <c r="D177" s="303">
        <v>13</v>
      </c>
      <c r="E177" s="302">
        <v>172.1</v>
      </c>
      <c r="F177" s="302">
        <v>191</v>
      </c>
      <c r="G177" s="125">
        <f t="shared" si="32"/>
        <v>3711.9</v>
      </c>
      <c r="H177" s="304">
        <v>1618.35</v>
      </c>
      <c r="I177" s="317">
        <v>2068.4499999999998</v>
      </c>
      <c r="J177" s="304"/>
      <c r="K177" s="304">
        <v>25.1</v>
      </c>
      <c r="L177" s="318">
        <v>1610</v>
      </c>
      <c r="M177" s="125"/>
      <c r="N177" s="305">
        <f t="shared" si="33"/>
        <v>4098.45</v>
      </c>
      <c r="O177" s="305">
        <f t="shared" si="34"/>
        <v>52582.71999999995</v>
      </c>
      <c r="P177" s="306">
        <f t="shared" si="39"/>
        <v>13.444924999999998</v>
      </c>
      <c r="Q177" s="307">
        <f t="shared" si="36"/>
        <v>42507</v>
      </c>
      <c r="R177" s="308"/>
      <c r="S177" s="309"/>
      <c r="T177" s="308"/>
      <c r="U177" s="309"/>
      <c r="V177" s="308"/>
      <c r="W177" s="309"/>
      <c r="X177" s="308"/>
      <c r="Y177" s="309"/>
      <c r="Z177" s="308"/>
      <c r="AA177" s="309"/>
      <c r="AB177" s="308"/>
      <c r="AC177" s="309"/>
      <c r="AD177" s="308"/>
      <c r="AE177" s="309"/>
      <c r="AF177" s="308"/>
      <c r="AG177" s="309"/>
      <c r="AH177" s="308"/>
      <c r="AI177" s="309"/>
      <c r="AJ177" s="308">
        <v>160559</v>
      </c>
      <c r="AK177" s="147">
        <v>2829</v>
      </c>
      <c r="AL177" s="310"/>
      <c r="AM177" s="309"/>
      <c r="AN177" s="125">
        <f t="shared" si="37"/>
        <v>2829</v>
      </c>
    </row>
    <row r="178" spans="1:40" ht="16.149999999999999" customHeight="1" x14ac:dyDescent="0.25">
      <c r="A178" s="301">
        <f t="shared" si="38"/>
        <v>42508</v>
      </c>
      <c r="B178" s="302">
        <v>3285.71</v>
      </c>
      <c r="C178" s="316">
        <v>1270</v>
      </c>
      <c r="D178" s="303">
        <v>25</v>
      </c>
      <c r="E178" s="302">
        <v>174.5</v>
      </c>
      <c r="F178" s="302">
        <v>80</v>
      </c>
      <c r="G178" s="125">
        <f t="shared" si="32"/>
        <v>1761.21</v>
      </c>
      <c r="H178" s="304">
        <v>644.01</v>
      </c>
      <c r="I178" s="317">
        <v>1084.0999999999999</v>
      </c>
      <c r="J178" s="304"/>
      <c r="K178" s="304">
        <v>33.1</v>
      </c>
      <c r="L178" s="318">
        <v>640</v>
      </c>
      <c r="M178" s="125"/>
      <c r="N178" s="305">
        <f t="shared" si="33"/>
        <v>2994.1</v>
      </c>
      <c r="O178" s="305">
        <f t="shared" si="34"/>
        <v>54031.889999999948</v>
      </c>
      <c r="P178" s="306">
        <f t="shared" si="39"/>
        <v>7.0466499999999987</v>
      </c>
      <c r="Q178" s="307">
        <f t="shared" si="36"/>
        <v>42508</v>
      </c>
      <c r="R178" s="308">
        <v>160505</v>
      </c>
      <c r="S178" s="147">
        <v>832.25</v>
      </c>
      <c r="T178" s="308"/>
      <c r="U178" s="309"/>
      <c r="V178" s="308">
        <v>160529</v>
      </c>
      <c r="W178" s="147">
        <v>712.68</v>
      </c>
      <c r="X178" s="308"/>
      <c r="Y178" s="309"/>
      <c r="Z178" s="308"/>
      <c r="AA178" s="309"/>
      <c r="AB178" s="308"/>
      <c r="AC178" s="309"/>
      <c r="AD178" s="308"/>
      <c r="AE178" s="309"/>
      <c r="AF178" s="308"/>
      <c r="AG178" s="309"/>
      <c r="AH178" s="308"/>
      <c r="AI178" s="309"/>
      <c r="AJ178" s="308"/>
      <c r="AK178" s="309"/>
      <c r="AL178" s="310"/>
      <c r="AM178" s="309"/>
      <c r="AN178" s="125">
        <f t="shared" si="37"/>
        <v>1544.9299999999998</v>
      </c>
    </row>
    <row r="179" spans="1:40" ht="16.149999999999999" customHeight="1" x14ac:dyDescent="0.25">
      <c r="A179" s="301">
        <f t="shared" si="38"/>
        <v>42509</v>
      </c>
      <c r="B179" s="302">
        <v>3917.83</v>
      </c>
      <c r="C179" s="316">
        <v>570</v>
      </c>
      <c r="D179" s="303">
        <v>19</v>
      </c>
      <c r="E179" s="302">
        <v>213.5</v>
      </c>
      <c r="F179" s="302">
        <v>262</v>
      </c>
      <c r="G179" s="125">
        <f t="shared" si="32"/>
        <v>2872.33</v>
      </c>
      <c r="H179" s="304">
        <v>880.79</v>
      </c>
      <c r="I179" s="317">
        <v>1933.69</v>
      </c>
      <c r="J179" s="317">
        <v>37</v>
      </c>
      <c r="K179" s="304">
        <v>20.86</v>
      </c>
      <c r="L179" s="318">
        <v>880</v>
      </c>
      <c r="M179" s="125"/>
      <c r="N179" s="305">
        <f t="shared" si="33"/>
        <v>3420.69</v>
      </c>
      <c r="O179" s="305">
        <f t="shared" si="34"/>
        <v>53876.399999999951</v>
      </c>
      <c r="P179" s="306">
        <f t="shared" si="39"/>
        <v>12.568985</v>
      </c>
      <c r="Q179" s="307">
        <f t="shared" si="36"/>
        <v>42509</v>
      </c>
      <c r="R179" s="308"/>
      <c r="S179" s="147">
        <v>-22.61</v>
      </c>
      <c r="T179" s="308">
        <v>160517</v>
      </c>
      <c r="U179" s="147">
        <v>45.24</v>
      </c>
      <c r="V179" s="308"/>
      <c r="W179" s="309"/>
      <c r="X179" s="308">
        <v>160534</v>
      </c>
      <c r="Y179" s="147">
        <v>3553.55</v>
      </c>
      <c r="Z179" s="308"/>
      <c r="AA179" s="309"/>
      <c r="AB179" s="308"/>
      <c r="AC179" s="309"/>
      <c r="AD179" s="308"/>
      <c r="AE179" s="309"/>
      <c r="AF179" s="308"/>
      <c r="AG179" s="309"/>
      <c r="AH179" s="308"/>
      <c r="AI179" s="309"/>
      <c r="AJ179" s="308"/>
      <c r="AK179" s="309"/>
      <c r="AL179" s="310"/>
      <c r="AM179" s="309"/>
      <c r="AN179" s="125">
        <f t="shared" si="37"/>
        <v>3576.1800000000003</v>
      </c>
    </row>
    <row r="180" spans="1:40" ht="16.149999999999999" customHeight="1" x14ac:dyDescent="0.25">
      <c r="A180" s="301">
        <f t="shared" si="38"/>
        <v>42510</v>
      </c>
      <c r="B180" s="302">
        <v>4543.88</v>
      </c>
      <c r="C180" s="316">
        <v>760</v>
      </c>
      <c r="D180" s="303">
        <v>19</v>
      </c>
      <c r="E180" s="302">
        <v>206.1</v>
      </c>
      <c r="F180" s="302">
        <v>219</v>
      </c>
      <c r="G180" s="125">
        <f t="shared" si="32"/>
        <v>3358.78</v>
      </c>
      <c r="H180" s="304">
        <v>1376.82</v>
      </c>
      <c r="I180" s="317">
        <v>1978.46</v>
      </c>
      <c r="J180" s="304"/>
      <c r="K180" s="304">
        <v>3.5</v>
      </c>
      <c r="L180" s="318">
        <v>1370</v>
      </c>
      <c r="M180" s="125"/>
      <c r="N180" s="305">
        <f t="shared" si="33"/>
        <v>4108.46</v>
      </c>
      <c r="O180" s="305">
        <f t="shared" si="34"/>
        <v>56791.96999999995</v>
      </c>
      <c r="P180" s="306">
        <f t="shared" si="39"/>
        <v>12.85999</v>
      </c>
      <c r="Q180" s="307">
        <f t="shared" si="36"/>
        <v>42510</v>
      </c>
      <c r="R180" s="308"/>
      <c r="S180" s="309"/>
      <c r="T180" s="310">
        <v>160422</v>
      </c>
      <c r="U180" s="147">
        <v>135.29</v>
      </c>
      <c r="V180" s="308"/>
      <c r="W180" s="309"/>
      <c r="X180" s="310">
        <v>160538</v>
      </c>
      <c r="Y180" s="147">
        <v>1057.5999999999999</v>
      </c>
      <c r="Z180" s="308"/>
      <c r="AA180" s="309"/>
      <c r="AB180" s="310"/>
      <c r="AC180" s="309"/>
      <c r="AD180" s="308"/>
      <c r="AE180" s="309"/>
      <c r="AF180" s="310"/>
      <c r="AG180" s="309"/>
      <c r="AH180" s="308"/>
      <c r="AI180" s="309"/>
      <c r="AJ180" s="310"/>
      <c r="AK180" s="309"/>
      <c r="AL180" s="310"/>
      <c r="AM180" s="309"/>
      <c r="AN180" s="125">
        <f t="shared" si="37"/>
        <v>1192.8899999999999</v>
      </c>
    </row>
    <row r="181" spans="1:40" ht="16.149999999999999" customHeight="1" x14ac:dyDescent="0.25">
      <c r="A181" s="301">
        <f t="shared" si="38"/>
        <v>42511</v>
      </c>
      <c r="B181" s="302">
        <v>4701.2299999999996</v>
      </c>
      <c r="C181" s="316">
        <v>310</v>
      </c>
      <c r="D181" s="303">
        <v>8</v>
      </c>
      <c r="E181" s="302">
        <v>101</v>
      </c>
      <c r="F181" s="302">
        <v>182</v>
      </c>
      <c r="G181" s="125">
        <f t="shared" si="32"/>
        <v>4108.2299999999996</v>
      </c>
      <c r="H181" s="304">
        <v>2272.38</v>
      </c>
      <c r="I181" s="317">
        <v>1815.15</v>
      </c>
      <c r="J181" s="304"/>
      <c r="K181" s="304">
        <v>20.7</v>
      </c>
      <c r="L181" s="318">
        <v>2270</v>
      </c>
      <c r="M181" s="125"/>
      <c r="N181" s="305">
        <f t="shared" si="33"/>
        <v>4395.1499999999996</v>
      </c>
      <c r="O181" s="305">
        <f t="shared" si="34"/>
        <v>60441.829999999951</v>
      </c>
      <c r="P181" s="306">
        <f t="shared" si="39"/>
        <v>11.798475</v>
      </c>
      <c r="Q181" s="307">
        <f t="shared" si="36"/>
        <v>42511</v>
      </c>
      <c r="R181" s="308"/>
      <c r="S181" s="309"/>
      <c r="T181" s="308">
        <v>160423</v>
      </c>
      <c r="U181" s="147">
        <v>696.46</v>
      </c>
      <c r="V181" s="308"/>
      <c r="W181" s="309"/>
      <c r="X181" s="308"/>
      <c r="Y181" s="309"/>
      <c r="Z181" s="308"/>
      <c r="AA181" s="309"/>
      <c r="AB181" s="308"/>
      <c r="AC181" s="309"/>
      <c r="AD181" s="308"/>
      <c r="AE181" s="309"/>
      <c r="AF181" s="308"/>
      <c r="AG181" s="309"/>
      <c r="AH181" s="308">
        <v>160554</v>
      </c>
      <c r="AI181" s="147">
        <v>48.83</v>
      </c>
      <c r="AJ181" s="308"/>
      <c r="AK181" s="309"/>
      <c r="AL181" s="310"/>
      <c r="AM181" s="309"/>
      <c r="AN181" s="125">
        <f t="shared" si="37"/>
        <v>745.29000000000008</v>
      </c>
    </row>
    <row r="182" spans="1:40" ht="16.149999999999999" customHeight="1" x14ac:dyDescent="0.25">
      <c r="A182" s="301">
        <f t="shared" si="38"/>
        <v>42512</v>
      </c>
      <c r="B182" s="302">
        <v>2703.75</v>
      </c>
      <c r="C182" s="316">
        <v>260</v>
      </c>
      <c r="D182" s="303">
        <v>7</v>
      </c>
      <c r="E182" s="302">
        <v>89.1</v>
      </c>
      <c r="F182" s="302">
        <v>164</v>
      </c>
      <c r="G182" s="125">
        <f t="shared" si="32"/>
        <v>2190.65</v>
      </c>
      <c r="H182" s="304">
        <v>1254.6500000000001</v>
      </c>
      <c r="I182" s="317">
        <v>924</v>
      </c>
      <c r="J182" s="304"/>
      <c r="K182" s="304">
        <v>12</v>
      </c>
      <c r="L182" s="318">
        <v>1250</v>
      </c>
      <c r="M182" s="125"/>
      <c r="N182" s="305">
        <f t="shared" si="33"/>
        <v>2434</v>
      </c>
      <c r="O182" s="305">
        <f t="shared" si="34"/>
        <v>62718.229999999952</v>
      </c>
      <c r="P182" s="306">
        <f t="shared" si="39"/>
        <v>6.0059999999999993</v>
      </c>
      <c r="Q182" s="307">
        <f t="shared" si="36"/>
        <v>42512</v>
      </c>
      <c r="R182" s="308"/>
      <c r="S182" s="309"/>
      <c r="T182" s="308">
        <v>160519</v>
      </c>
      <c r="U182" s="147">
        <v>157.6</v>
      </c>
      <c r="V182" s="308"/>
      <c r="W182" s="309"/>
      <c r="X182" s="308"/>
      <c r="Y182" s="309"/>
      <c r="Z182" s="308"/>
      <c r="AA182" s="309"/>
      <c r="AB182" s="308"/>
      <c r="AC182" s="309"/>
      <c r="AD182" s="308"/>
      <c r="AE182" s="309"/>
      <c r="AF182" s="308"/>
      <c r="AG182" s="309"/>
      <c r="AH182" s="308"/>
      <c r="AI182" s="309"/>
      <c r="AJ182" s="308"/>
      <c r="AK182" s="309"/>
      <c r="AL182" s="310"/>
      <c r="AM182" s="309"/>
      <c r="AN182" s="125">
        <f t="shared" si="37"/>
        <v>157.6</v>
      </c>
    </row>
    <row r="183" spans="1:40" ht="16.149999999999999" customHeight="1" x14ac:dyDescent="0.25">
      <c r="A183" s="301">
        <f t="shared" si="38"/>
        <v>42513</v>
      </c>
      <c r="B183" s="302">
        <v>4527.78</v>
      </c>
      <c r="C183" s="316">
        <v>300</v>
      </c>
      <c r="D183" s="303">
        <v>12</v>
      </c>
      <c r="E183" s="302">
        <v>154.30000000000001</v>
      </c>
      <c r="F183" s="302">
        <v>32</v>
      </c>
      <c r="G183" s="125">
        <f t="shared" si="32"/>
        <v>4041.4799999999996</v>
      </c>
      <c r="H183" s="304">
        <v>2279.1799999999998</v>
      </c>
      <c r="I183" s="317">
        <v>1753.3</v>
      </c>
      <c r="J183" s="304"/>
      <c r="K183" s="304">
        <v>9</v>
      </c>
      <c r="L183" s="318">
        <v>2270</v>
      </c>
      <c r="M183" s="125"/>
      <c r="N183" s="305">
        <f t="shared" si="33"/>
        <v>4323.3</v>
      </c>
      <c r="O183" s="305">
        <f t="shared" si="34"/>
        <v>67041.529999999955</v>
      </c>
      <c r="P183" s="306">
        <f t="shared" si="39"/>
        <v>11.39645</v>
      </c>
      <c r="Q183" s="307">
        <f t="shared" si="36"/>
        <v>42513</v>
      </c>
      <c r="R183" s="308"/>
      <c r="S183" s="309"/>
      <c r="T183" s="308"/>
      <c r="U183" s="309"/>
      <c r="V183" s="308"/>
      <c r="W183" s="309"/>
      <c r="X183" s="308"/>
      <c r="Y183" s="309"/>
      <c r="Z183" s="308"/>
      <c r="AA183" s="309"/>
      <c r="AB183" s="308"/>
      <c r="AC183" s="309"/>
      <c r="AD183" s="308"/>
      <c r="AE183" s="309"/>
      <c r="AF183" s="308"/>
      <c r="AG183" s="309"/>
      <c r="AH183" s="308"/>
      <c r="AI183" s="309"/>
      <c r="AJ183" s="308"/>
      <c r="AK183" s="309"/>
      <c r="AL183" s="310"/>
      <c r="AM183" s="309"/>
      <c r="AN183" s="125">
        <f t="shared" si="37"/>
        <v>0</v>
      </c>
    </row>
    <row r="184" spans="1:40" ht="16.149999999999999" customHeight="1" x14ac:dyDescent="0.25">
      <c r="A184" s="301">
        <f t="shared" si="38"/>
        <v>42514</v>
      </c>
      <c r="B184" s="302">
        <v>3765.98</v>
      </c>
      <c r="C184" s="316">
        <v>130</v>
      </c>
      <c r="D184" s="303">
        <v>5</v>
      </c>
      <c r="E184" s="302">
        <v>97.3</v>
      </c>
      <c r="F184" s="302">
        <v>90</v>
      </c>
      <c r="G184" s="125">
        <f t="shared" si="32"/>
        <v>3448.68</v>
      </c>
      <c r="H184" s="304">
        <v>1964.78</v>
      </c>
      <c r="I184" s="317">
        <v>1473.4</v>
      </c>
      <c r="J184" s="304"/>
      <c r="K184" s="304">
        <v>10.5</v>
      </c>
      <c r="L184" s="318">
        <v>2000</v>
      </c>
      <c r="M184" s="125"/>
      <c r="N184" s="305">
        <f t="shared" si="33"/>
        <v>3603.4</v>
      </c>
      <c r="O184" s="305">
        <f t="shared" si="34"/>
        <v>70356.569999999949</v>
      </c>
      <c r="P184" s="306">
        <f t="shared" si="39"/>
        <v>9.5770999999999997</v>
      </c>
      <c r="Q184" s="307">
        <f t="shared" si="36"/>
        <v>42514</v>
      </c>
      <c r="R184" s="308"/>
      <c r="S184" s="309"/>
      <c r="T184" s="308"/>
      <c r="U184" s="309"/>
      <c r="V184" s="308"/>
      <c r="W184" s="309"/>
      <c r="X184" s="308"/>
      <c r="Y184" s="309"/>
      <c r="Z184" s="308"/>
      <c r="AA184" s="309"/>
      <c r="AB184" s="308"/>
      <c r="AC184" s="309"/>
      <c r="AD184" s="308"/>
      <c r="AE184" s="309"/>
      <c r="AF184" s="308"/>
      <c r="AG184" s="309"/>
      <c r="AH184" s="308" t="s">
        <v>118</v>
      </c>
      <c r="AI184" s="147">
        <v>288.36</v>
      </c>
      <c r="AJ184" s="308"/>
      <c r="AK184" s="309"/>
      <c r="AL184" s="310"/>
      <c r="AM184" s="309"/>
      <c r="AN184" s="125">
        <f t="shared" si="37"/>
        <v>288.36</v>
      </c>
    </row>
    <row r="185" spans="1:40" ht="16.149999999999999" customHeight="1" x14ac:dyDescent="0.25">
      <c r="A185" s="301">
        <f t="shared" si="38"/>
        <v>42515</v>
      </c>
      <c r="B185" s="302">
        <v>4090.61</v>
      </c>
      <c r="C185" s="316">
        <v>430</v>
      </c>
      <c r="D185" s="303">
        <v>8</v>
      </c>
      <c r="E185" s="302">
        <v>71.7</v>
      </c>
      <c r="F185" s="302">
        <v>166</v>
      </c>
      <c r="G185" s="125">
        <f t="shared" si="32"/>
        <v>3422.9100000000003</v>
      </c>
      <c r="H185" s="304">
        <v>1809.38</v>
      </c>
      <c r="I185" s="317">
        <v>1596.53</v>
      </c>
      <c r="J185" s="304"/>
      <c r="K185" s="304">
        <v>17</v>
      </c>
      <c r="L185" s="318">
        <v>1800</v>
      </c>
      <c r="M185" s="125"/>
      <c r="N185" s="305">
        <f t="shared" si="33"/>
        <v>3826.5299999999997</v>
      </c>
      <c r="O185" s="305">
        <f t="shared" si="34"/>
        <v>72079.219999999943</v>
      </c>
      <c r="P185" s="306">
        <f t="shared" si="39"/>
        <v>10.377445</v>
      </c>
      <c r="Q185" s="307">
        <f t="shared" si="36"/>
        <v>42515</v>
      </c>
      <c r="R185" s="308">
        <v>160508</v>
      </c>
      <c r="S185" s="147">
        <v>1392.32</v>
      </c>
      <c r="T185" s="308"/>
      <c r="U185" s="309"/>
      <c r="V185" s="308">
        <v>160530</v>
      </c>
      <c r="W185" s="147">
        <v>711.56</v>
      </c>
      <c r="X185" s="308"/>
      <c r="Y185" s="309"/>
      <c r="Z185" s="308"/>
      <c r="AA185" s="309"/>
      <c r="AB185" s="308"/>
      <c r="AC185" s="309"/>
      <c r="AD185" s="308"/>
      <c r="AE185" s="309"/>
      <c r="AF185" s="308"/>
      <c r="AG185" s="309"/>
      <c r="AH185" s="308"/>
      <c r="AI185" s="309"/>
      <c r="AJ185" s="308"/>
      <c r="AK185" s="309"/>
      <c r="AL185" s="310"/>
      <c r="AM185" s="309"/>
      <c r="AN185" s="125">
        <f t="shared" si="37"/>
        <v>2103.88</v>
      </c>
    </row>
    <row r="186" spans="1:40" ht="16.149999999999999" customHeight="1" x14ac:dyDescent="0.25">
      <c r="A186" s="301">
        <f t="shared" si="38"/>
        <v>42516</v>
      </c>
      <c r="B186" s="302">
        <v>4357.04</v>
      </c>
      <c r="C186" s="316">
        <v>430</v>
      </c>
      <c r="D186" s="303">
        <v>11</v>
      </c>
      <c r="E186" s="302">
        <v>53.05</v>
      </c>
      <c r="F186" s="302">
        <v>123</v>
      </c>
      <c r="G186" s="125">
        <f t="shared" si="32"/>
        <v>3750.99</v>
      </c>
      <c r="H186" s="304">
        <v>2035.19</v>
      </c>
      <c r="I186" s="317">
        <v>1706.6</v>
      </c>
      <c r="J186" s="304"/>
      <c r="K186" s="304">
        <v>9.1999999999999993</v>
      </c>
      <c r="L186" s="318">
        <v>2030</v>
      </c>
      <c r="M186" s="125"/>
      <c r="N186" s="305">
        <f t="shared" si="33"/>
        <v>4166.6000000000004</v>
      </c>
      <c r="O186" s="305">
        <f t="shared" si="34"/>
        <v>34786.229999999952</v>
      </c>
      <c r="P186" s="306">
        <f t="shared" si="39"/>
        <v>11.092899999999998</v>
      </c>
      <c r="Q186" s="307">
        <f t="shared" si="36"/>
        <v>42516</v>
      </c>
      <c r="R186" s="308"/>
      <c r="S186" s="147">
        <v>26.89</v>
      </c>
      <c r="T186" s="308"/>
      <c r="U186" s="309"/>
      <c r="V186" s="308"/>
      <c r="W186" s="309"/>
      <c r="X186" s="308">
        <v>160535</v>
      </c>
      <c r="Y186" s="147">
        <v>1690.7</v>
      </c>
      <c r="Z186" s="308">
        <v>160543</v>
      </c>
      <c r="AA186" s="147">
        <v>39178</v>
      </c>
      <c r="AB186" s="308" t="s">
        <v>85</v>
      </c>
      <c r="AC186" s="147">
        <v>564</v>
      </c>
      <c r="AD186" s="308"/>
      <c r="AE186" s="309"/>
      <c r="AF186" s="308"/>
      <c r="AG186" s="309"/>
      <c r="AH186" s="308"/>
      <c r="AI186" s="309"/>
      <c r="AJ186" s="308"/>
      <c r="AK186" s="309"/>
      <c r="AL186" s="310"/>
      <c r="AM186" s="309"/>
      <c r="AN186" s="125">
        <f t="shared" si="37"/>
        <v>41459.589999999997</v>
      </c>
    </row>
    <row r="187" spans="1:40" ht="16.149999999999999" customHeight="1" x14ac:dyDescent="0.25">
      <c r="A187" s="301">
        <f t="shared" si="38"/>
        <v>42517</v>
      </c>
      <c r="B187" s="302">
        <v>4823.55</v>
      </c>
      <c r="C187" s="316">
        <v>350</v>
      </c>
      <c r="D187" s="303">
        <v>10</v>
      </c>
      <c r="E187" s="302">
        <v>114.1</v>
      </c>
      <c r="F187" s="302">
        <v>272</v>
      </c>
      <c r="G187" s="125">
        <f t="shared" si="32"/>
        <v>4087.45</v>
      </c>
      <c r="H187" s="304">
        <v>2212.36</v>
      </c>
      <c r="I187" s="317">
        <v>1812.79</v>
      </c>
      <c r="J187" s="304"/>
      <c r="K187" s="304">
        <v>62.3</v>
      </c>
      <c r="L187" s="318">
        <v>2210</v>
      </c>
      <c r="M187" s="125"/>
      <c r="N187" s="305">
        <f t="shared" si="33"/>
        <v>4372.79</v>
      </c>
      <c r="O187" s="305">
        <f t="shared" si="34"/>
        <v>40394.21999999995</v>
      </c>
      <c r="P187" s="306">
        <f t="shared" si="39"/>
        <v>11.783135</v>
      </c>
      <c r="Q187" s="307">
        <f t="shared" si="36"/>
        <v>42517</v>
      </c>
      <c r="R187" s="308">
        <v>160510</v>
      </c>
      <c r="S187" s="147">
        <v>-1260</v>
      </c>
      <c r="T187" s="308"/>
      <c r="U187" s="309"/>
      <c r="V187" s="308"/>
      <c r="W187" s="309"/>
      <c r="X187" s="308">
        <v>160539</v>
      </c>
      <c r="Y187" s="147">
        <v>24.8</v>
      </c>
      <c r="Z187" s="308"/>
      <c r="AA187" s="309"/>
      <c r="AB187" s="312"/>
      <c r="AC187" s="309"/>
      <c r="AD187" s="308"/>
      <c r="AE187" s="309"/>
      <c r="AF187" s="308"/>
      <c r="AG187" s="309"/>
      <c r="AH187" s="308"/>
      <c r="AI187" s="309"/>
      <c r="AJ187" s="308"/>
      <c r="AK187" s="309"/>
      <c r="AL187" s="310"/>
      <c r="AM187" s="309"/>
      <c r="AN187" s="125">
        <f t="shared" si="37"/>
        <v>-1235.2</v>
      </c>
    </row>
    <row r="188" spans="1:40" ht="16.149999999999999" customHeight="1" x14ac:dyDescent="0.25">
      <c r="A188" s="301">
        <f t="shared" si="38"/>
        <v>42518</v>
      </c>
      <c r="B188" s="302">
        <v>3948.25</v>
      </c>
      <c r="C188" s="316">
        <v>330</v>
      </c>
      <c r="D188" s="303">
        <v>8</v>
      </c>
      <c r="E188" s="302">
        <v>141.30000000000001</v>
      </c>
      <c r="F188" s="302">
        <v>203</v>
      </c>
      <c r="G188" s="125">
        <f t="shared" si="32"/>
        <v>3273.95</v>
      </c>
      <c r="H188" s="304">
        <v>1806.63</v>
      </c>
      <c r="I188" s="317">
        <v>1409.52</v>
      </c>
      <c r="J188" s="317">
        <v>42.5</v>
      </c>
      <c r="K188" s="304">
        <v>15.3</v>
      </c>
      <c r="L188" s="318">
        <v>1800</v>
      </c>
      <c r="M188" s="125"/>
      <c r="N188" s="305">
        <f t="shared" si="33"/>
        <v>3582.02</v>
      </c>
      <c r="O188" s="305">
        <f t="shared" si="34"/>
        <v>42716.239999999947</v>
      </c>
      <c r="P188" s="306">
        <f t="shared" si="39"/>
        <v>9.16188</v>
      </c>
      <c r="Q188" s="307">
        <f t="shared" si="36"/>
        <v>42518</v>
      </c>
      <c r="R188" s="308">
        <v>160511</v>
      </c>
      <c r="S188" s="147">
        <v>1260</v>
      </c>
      <c r="T188" s="308"/>
      <c r="U188" s="309"/>
      <c r="V188" s="308"/>
      <c r="W188" s="309"/>
      <c r="X188" s="308"/>
      <c r="Y188" s="309"/>
      <c r="Z188" s="308"/>
      <c r="AA188" s="309"/>
      <c r="AB188" s="312"/>
      <c r="AC188" s="309"/>
      <c r="AD188" s="308"/>
      <c r="AE188" s="309"/>
      <c r="AF188" s="308"/>
      <c r="AG188" s="309"/>
      <c r="AH188" s="308"/>
      <c r="AI188" s="309"/>
      <c r="AJ188" s="308"/>
      <c r="AK188" s="309"/>
      <c r="AL188" s="310"/>
      <c r="AM188" s="309"/>
      <c r="AN188" s="125">
        <f t="shared" si="37"/>
        <v>1260</v>
      </c>
    </row>
    <row r="189" spans="1:40" ht="16.149999999999999" customHeight="1" x14ac:dyDescent="0.25">
      <c r="A189" s="301">
        <f t="shared" si="38"/>
        <v>42519</v>
      </c>
      <c r="B189" s="302">
        <v>2624</v>
      </c>
      <c r="C189" s="316">
        <v>100</v>
      </c>
      <c r="D189" s="303">
        <v>5</v>
      </c>
      <c r="E189" s="302">
        <v>115.9</v>
      </c>
      <c r="F189" s="302">
        <v>196</v>
      </c>
      <c r="G189" s="125">
        <f t="shared" si="32"/>
        <v>2212.1</v>
      </c>
      <c r="H189" s="304">
        <v>1290.25</v>
      </c>
      <c r="I189" s="317">
        <v>928.95</v>
      </c>
      <c r="J189" s="304"/>
      <c r="K189" s="304">
        <v>6.8</v>
      </c>
      <c r="L189" s="318">
        <v>1290</v>
      </c>
      <c r="M189" s="125"/>
      <c r="N189" s="305">
        <f t="shared" si="33"/>
        <v>2318.9499999999998</v>
      </c>
      <c r="O189" s="305">
        <f t="shared" si="34"/>
        <v>42281.789999999943</v>
      </c>
      <c r="P189" s="306">
        <f t="shared" si="39"/>
        <v>6.0381749999999998</v>
      </c>
      <c r="Q189" s="307">
        <f t="shared" si="36"/>
        <v>42519</v>
      </c>
      <c r="R189" s="308"/>
      <c r="S189" s="309"/>
      <c r="T189" s="308">
        <v>160527</v>
      </c>
      <c r="U189" s="309"/>
      <c r="V189" s="308"/>
      <c r="W189" s="309"/>
      <c r="X189" s="308"/>
      <c r="Y189" s="309"/>
      <c r="Z189" s="308"/>
      <c r="AA189" s="309"/>
      <c r="AB189" s="312"/>
      <c r="AC189" s="309"/>
      <c r="AD189" s="308"/>
      <c r="AE189" s="309"/>
      <c r="AF189" s="308" t="s">
        <v>119</v>
      </c>
      <c r="AG189" s="147">
        <v>2426.64</v>
      </c>
      <c r="AH189" s="308" t="s">
        <v>120</v>
      </c>
      <c r="AI189" s="147">
        <v>365.7</v>
      </c>
      <c r="AJ189" s="308" t="s">
        <v>121</v>
      </c>
      <c r="AK189" s="147">
        <v>-38.94</v>
      </c>
      <c r="AL189" s="310"/>
      <c r="AM189" s="309"/>
      <c r="AN189" s="125">
        <f t="shared" si="37"/>
        <v>2753.3999999999996</v>
      </c>
    </row>
    <row r="190" spans="1:40" ht="16.149999999999999" customHeight="1" x14ac:dyDescent="0.25">
      <c r="A190" s="301">
        <f t="shared" si="38"/>
        <v>42520</v>
      </c>
      <c r="B190" s="302">
        <v>4145.2299999999996</v>
      </c>
      <c r="C190" s="316">
        <v>290</v>
      </c>
      <c r="D190" s="303">
        <v>8</v>
      </c>
      <c r="E190" s="302">
        <v>76.5</v>
      </c>
      <c r="F190" s="302">
        <v>75</v>
      </c>
      <c r="G190" s="125">
        <f t="shared" si="32"/>
        <v>3703.7299999999996</v>
      </c>
      <c r="H190" s="304">
        <v>2072.38</v>
      </c>
      <c r="I190" s="317">
        <v>1620.65</v>
      </c>
      <c r="J190" s="304"/>
      <c r="K190" s="304">
        <v>10.7</v>
      </c>
      <c r="L190" s="318">
        <v>2100</v>
      </c>
      <c r="M190" s="125"/>
      <c r="N190" s="305">
        <f t="shared" si="33"/>
        <v>4010.65</v>
      </c>
      <c r="O190" s="305">
        <f t="shared" si="34"/>
        <v>45242.359999999942</v>
      </c>
      <c r="P190" s="306">
        <f t="shared" si="39"/>
        <v>10.534224999999999</v>
      </c>
      <c r="Q190" s="307">
        <f t="shared" si="36"/>
        <v>42520</v>
      </c>
      <c r="R190" s="308"/>
      <c r="S190" s="309"/>
      <c r="T190" s="310">
        <v>160523</v>
      </c>
      <c r="U190" s="147">
        <v>99.08</v>
      </c>
      <c r="V190" s="308"/>
      <c r="W190" s="309"/>
      <c r="X190" s="310"/>
      <c r="Y190" s="309"/>
      <c r="Z190" s="308"/>
      <c r="AA190" s="309"/>
      <c r="AB190" s="312"/>
      <c r="AC190" s="309"/>
      <c r="AD190" s="308" t="s">
        <v>119</v>
      </c>
      <c r="AE190" s="309"/>
      <c r="AF190" s="310">
        <v>160458</v>
      </c>
      <c r="AG190" s="147">
        <v>921.6</v>
      </c>
      <c r="AH190" s="313" t="s">
        <v>122</v>
      </c>
      <c r="AI190" s="147">
        <v>29.4</v>
      </c>
      <c r="AJ190" s="310">
        <v>160561</v>
      </c>
      <c r="AK190" s="309">
        <v>0</v>
      </c>
      <c r="AL190" s="310"/>
      <c r="AM190" s="309"/>
      <c r="AN190" s="125">
        <f t="shared" si="37"/>
        <v>1050.0800000000002</v>
      </c>
    </row>
    <row r="191" spans="1:40" ht="16.149999999999999" customHeight="1" x14ac:dyDescent="0.25">
      <c r="A191" s="301">
        <f t="shared" si="38"/>
        <v>42521</v>
      </c>
      <c r="B191" s="302">
        <v>4122.1899999999996</v>
      </c>
      <c r="C191" s="316">
        <v>160</v>
      </c>
      <c r="D191" s="303">
        <v>5</v>
      </c>
      <c r="E191" s="302">
        <v>79</v>
      </c>
      <c r="F191" s="302">
        <v>168</v>
      </c>
      <c r="G191" s="125">
        <f t="shared" si="32"/>
        <v>3715.1899999999996</v>
      </c>
      <c r="H191" s="304">
        <v>1851.19</v>
      </c>
      <c r="I191" s="317">
        <v>1850.7</v>
      </c>
      <c r="J191" s="304"/>
      <c r="K191" s="304">
        <v>13.3</v>
      </c>
      <c r="L191" s="318">
        <v>1850</v>
      </c>
      <c r="M191" s="318">
        <v>620</v>
      </c>
      <c r="N191" s="305">
        <f t="shared" si="33"/>
        <v>4480.7</v>
      </c>
      <c r="O191" s="305">
        <f>O190+N191-AN191+C191</f>
        <v>47883.059999999939</v>
      </c>
      <c r="P191" s="306">
        <f t="shared" si="39"/>
        <v>12.02955</v>
      </c>
      <c r="Q191" s="307">
        <f t="shared" si="36"/>
        <v>42521</v>
      </c>
      <c r="R191" s="308"/>
      <c r="S191" s="309"/>
      <c r="T191" s="308">
        <v>160522</v>
      </c>
      <c r="U191" s="147">
        <v>137.63999999999999</v>
      </c>
      <c r="V191" s="308">
        <v>160531</v>
      </c>
      <c r="W191" s="147">
        <v>684.04</v>
      </c>
      <c r="X191" s="308"/>
      <c r="Y191" s="309"/>
      <c r="Z191" s="308"/>
      <c r="AA191" s="309"/>
      <c r="AB191" s="308"/>
      <c r="AC191" s="309"/>
      <c r="AD191" s="308">
        <v>160550</v>
      </c>
      <c r="AE191" s="147">
        <v>36.68</v>
      </c>
      <c r="AF191" s="308"/>
      <c r="AG191" s="309"/>
      <c r="AH191" s="308"/>
      <c r="AI191" s="309"/>
      <c r="AJ191" s="308">
        <v>160562</v>
      </c>
      <c r="AK191" s="147">
        <v>1141.6400000000001</v>
      </c>
      <c r="AL191" s="310"/>
      <c r="AM191" s="309"/>
      <c r="AN191" s="125">
        <f t="shared" si="37"/>
        <v>2000</v>
      </c>
    </row>
    <row r="192" spans="1:40" ht="15" customHeight="1" x14ac:dyDescent="0.2">
      <c r="B192" s="326">
        <f t="shared" ref="B192:N192" si="40">SUM(B161:B191)</f>
        <v>123553.97</v>
      </c>
      <c r="C192" s="326">
        <f t="shared" si="40"/>
        <v>12010</v>
      </c>
      <c r="D192" s="327">
        <f t="shared" si="40"/>
        <v>312</v>
      </c>
      <c r="E192" s="326">
        <f t="shared" si="40"/>
        <v>5390.6500000000005</v>
      </c>
      <c r="F192" s="326">
        <f t="shared" si="40"/>
        <v>5414</v>
      </c>
      <c r="G192" s="326">
        <f t="shared" si="40"/>
        <v>100739.31999999999</v>
      </c>
      <c r="H192" s="326">
        <f t="shared" si="40"/>
        <v>49955.369999999995</v>
      </c>
      <c r="I192" s="141">
        <f t="shared" si="40"/>
        <v>50600.88</v>
      </c>
      <c r="J192" s="326">
        <f t="shared" si="40"/>
        <v>144.5</v>
      </c>
      <c r="K192" s="326">
        <f t="shared" si="40"/>
        <v>568.26</v>
      </c>
      <c r="L192" s="141">
        <f t="shared" si="40"/>
        <v>49970</v>
      </c>
      <c r="M192" s="141">
        <f t="shared" si="40"/>
        <v>1550</v>
      </c>
      <c r="N192" s="141">
        <f t="shared" si="40"/>
        <v>114275.37999999998</v>
      </c>
      <c r="O192" s="141">
        <f>O191</f>
        <v>47883.059999999939</v>
      </c>
      <c r="R192" s="141"/>
      <c r="S192" s="141">
        <f>SUM(S161:S191)</f>
        <v>4774.7100000000009</v>
      </c>
      <c r="T192" s="141"/>
      <c r="U192" s="141">
        <f>SUM(U161:U191)</f>
        <v>2442.17</v>
      </c>
      <c r="V192" s="141"/>
      <c r="W192" s="141">
        <f>SUM(W161:W191)</f>
        <v>3294.14</v>
      </c>
      <c r="X192" s="141"/>
      <c r="Y192" s="141">
        <f>SUM(Y161:Y191)</f>
        <v>11593.680000000002</v>
      </c>
      <c r="Z192" s="141"/>
      <c r="AA192" s="141">
        <f>SUM(AA161:AA191)</f>
        <v>80024.37</v>
      </c>
      <c r="AB192" s="141"/>
      <c r="AC192" s="141">
        <f>SUM(AC161:AC191)</f>
        <v>1165.56</v>
      </c>
      <c r="AD192" s="141"/>
      <c r="AE192" s="141">
        <f>SUM(AE161:AE191)</f>
        <v>1546.93</v>
      </c>
      <c r="AG192" s="141">
        <f>SUM(AG161:AG191)</f>
        <v>5692.04</v>
      </c>
      <c r="AH192" s="141"/>
      <c r="AI192" s="141">
        <f>SUM(AI161:AI191)</f>
        <v>732.29</v>
      </c>
      <c r="AJ192" s="141"/>
      <c r="AK192" s="141">
        <f>SUM(AK161:AK191)</f>
        <v>11519.249999999998</v>
      </c>
      <c r="AL192" s="141"/>
      <c r="AM192" s="141">
        <f>SUM(AM161:AM191)</f>
        <v>0</v>
      </c>
      <c r="AN192" s="141">
        <f>SUM(AN161:AN191)</f>
        <v>122785.14</v>
      </c>
    </row>
    <row r="193" spans="1:40" x14ac:dyDescent="0.25">
      <c r="B193" s="132">
        <f>B192+B154</f>
        <v>492494.13</v>
      </c>
      <c r="G193" s="132"/>
      <c r="O193" s="141"/>
    </row>
    <row r="194" spans="1:40" x14ac:dyDescent="0.25">
      <c r="B194" s="72" t="s">
        <v>78</v>
      </c>
      <c r="C194" s="132">
        <f>H192-L192</f>
        <v>-14.630000000004657</v>
      </c>
      <c r="E194" s="72" t="s">
        <v>79</v>
      </c>
      <c r="F194" s="315">
        <f>D192</f>
        <v>312</v>
      </c>
      <c r="H194" s="72" t="s">
        <v>80</v>
      </c>
      <c r="J194" s="131">
        <f>I192*0.007</f>
        <v>354.20616000000001</v>
      </c>
    </row>
    <row r="195" spans="1:40" x14ac:dyDescent="0.25">
      <c r="B195" s="72" t="s">
        <v>90</v>
      </c>
      <c r="C195" s="132">
        <f>C194+C156</f>
        <v>43.519999999982247</v>
      </c>
    </row>
    <row r="197" spans="1:40" ht="16.149999999999999" customHeight="1" x14ac:dyDescent="0.25">
      <c r="A197" s="577" t="s">
        <v>123</v>
      </c>
      <c r="B197" s="563"/>
      <c r="C197" s="563"/>
      <c r="D197" s="564"/>
      <c r="E197" s="563"/>
      <c r="F197" s="563"/>
      <c r="G197" s="563"/>
      <c r="H197" s="563"/>
      <c r="I197" s="563"/>
      <c r="J197" s="563"/>
      <c r="K197" s="563"/>
      <c r="L197" s="563"/>
      <c r="M197" s="563"/>
      <c r="N197" s="563"/>
      <c r="O197" s="563"/>
      <c r="P197" s="292"/>
      <c r="R197" s="576" t="s">
        <v>124</v>
      </c>
      <c r="S197" s="560"/>
      <c r="T197" s="560"/>
      <c r="U197" s="560"/>
      <c r="V197" s="560"/>
      <c r="W197" s="560"/>
      <c r="X197" s="560"/>
      <c r="Y197" s="560"/>
      <c r="Z197" s="560"/>
      <c r="AA197" s="576" t="str">
        <f>R197</f>
        <v>JUIN 2014</v>
      </c>
      <c r="AB197" s="560"/>
      <c r="AC197" s="560"/>
      <c r="AD197" s="560"/>
      <c r="AE197" s="560"/>
      <c r="AF197" s="560"/>
      <c r="AG197" s="560"/>
      <c r="AH197" s="560"/>
      <c r="AI197" s="560"/>
      <c r="AJ197" s="560"/>
    </row>
    <row r="198" spans="1:40" ht="16.149999999999999" customHeight="1" x14ac:dyDescent="0.25">
      <c r="A198" s="290"/>
      <c r="B198" s="567" t="s">
        <v>69</v>
      </c>
      <c r="C198" s="554"/>
      <c r="D198" s="554"/>
      <c r="E198" s="554"/>
      <c r="F198" s="554"/>
      <c r="G198" s="568"/>
      <c r="H198" s="567" t="s">
        <v>1</v>
      </c>
      <c r="I198" s="554"/>
      <c r="J198" s="554"/>
      <c r="K198" s="568"/>
      <c r="L198" s="567" t="s">
        <v>2</v>
      </c>
      <c r="M198" s="554"/>
      <c r="N198" s="568"/>
      <c r="O198" s="291" t="s">
        <v>70</v>
      </c>
      <c r="P198" s="292"/>
      <c r="Q198" s="293"/>
      <c r="R198" s="549" t="str">
        <f>R3</f>
        <v>Agedi</v>
      </c>
      <c r="S198" s="550"/>
      <c r="T198" s="549" t="str">
        <f>T3</f>
        <v>Saf</v>
      </c>
      <c r="U198" s="550"/>
      <c r="V198" s="549" t="str">
        <f>V3</f>
        <v>Midi Libre</v>
      </c>
      <c r="W198" s="550"/>
      <c r="X198" s="549" t="str">
        <f>X3</f>
        <v>Loto</v>
      </c>
      <c r="Y198" s="550"/>
      <c r="Z198" s="549" t="str">
        <f>Z3</f>
        <v>Altadis</v>
      </c>
      <c r="AA198" s="550"/>
      <c r="AB198" s="549" t="str">
        <f>AB3</f>
        <v>Crédit agricole</v>
      </c>
      <c r="AC198" s="550"/>
      <c r="AD198" s="549" t="str">
        <f>AD3</f>
        <v>Loc/Télésur/loyer/Télép</v>
      </c>
      <c r="AE198" s="550"/>
      <c r="AF198" s="549" t="str">
        <f>AF3</f>
        <v>Poste TCN TF PVA</v>
      </c>
      <c r="AG198" s="550"/>
      <c r="AH198" s="549" t="str">
        <f>AH3</f>
        <v>GSA/NVX FR</v>
      </c>
      <c r="AI198" s="550"/>
      <c r="AJ198" s="549" t="str">
        <f>AJ3</f>
        <v>Charge</v>
      </c>
      <c r="AK198" s="550"/>
      <c r="AL198" s="549" t="str">
        <f>AL3</f>
        <v>Divers</v>
      </c>
      <c r="AM198" s="550"/>
      <c r="AN198" s="83" t="s">
        <v>16</v>
      </c>
    </row>
    <row r="199" spans="1:40" ht="16.149999999999999" customHeight="1" x14ac:dyDescent="0.25">
      <c r="A199" s="294"/>
      <c r="B199" s="85" t="s">
        <v>73</v>
      </c>
      <c r="C199" s="578" t="s">
        <v>24</v>
      </c>
      <c r="D199" s="579"/>
      <c r="E199" s="86" t="s">
        <v>23</v>
      </c>
      <c r="F199" s="86" t="s">
        <v>22</v>
      </c>
      <c r="G199" s="90" t="s">
        <v>38</v>
      </c>
      <c r="H199" s="85" t="s">
        <v>17</v>
      </c>
      <c r="I199" s="86" t="s">
        <v>19</v>
      </c>
      <c r="J199" s="86" t="s">
        <v>18</v>
      </c>
      <c r="K199" s="90" t="s">
        <v>29</v>
      </c>
      <c r="L199" s="85" t="s">
        <v>32</v>
      </c>
      <c r="M199" s="91" t="s">
        <v>33</v>
      </c>
      <c r="N199" s="90" t="s">
        <v>74</v>
      </c>
      <c r="O199" s="295">
        <f>O191</f>
        <v>47883.059999999939</v>
      </c>
      <c r="Q199" s="296"/>
      <c r="R199" s="93" t="s">
        <v>34</v>
      </c>
      <c r="S199" s="94"/>
      <c r="T199" s="95" t="s">
        <v>34</v>
      </c>
      <c r="U199" s="96"/>
      <c r="V199" s="95" t="s">
        <v>34</v>
      </c>
      <c r="W199" s="96"/>
      <c r="X199" s="95" t="s">
        <v>34</v>
      </c>
      <c r="Y199" s="96"/>
      <c r="Z199" s="95" t="s">
        <v>34</v>
      </c>
      <c r="AA199" s="96"/>
      <c r="AB199" s="95" t="s">
        <v>34</v>
      </c>
      <c r="AC199" s="96"/>
      <c r="AD199" s="95" t="s">
        <v>34</v>
      </c>
      <c r="AE199" s="96"/>
      <c r="AF199" s="98" t="s">
        <v>34</v>
      </c>
      <c r="AG199" s="94"/>
      <c r="AH199" s="95" t="s">
        <v>34</v>
      </c>
      <c r="AI199" s="94"/>
      <c r="AJ199" s="95" t="s">
        <v>34</v>
      </c>
      <c r="AK199" s="94"/>
      <c r="AL199" s="95" t="s">
        <v>34</v>
      </c>
      <c r="AM199" s="94"/>
      <c r="AN199" s="99"/>
    </row>
    <row r="200" spans="1:40" ht="16.149999999999999" customHeight="1" x14ac:dyDescent="0.25">
      <c r="A200" s="301">
        <v>42522</v>
      </c>
      <c r="B200" s="302">
        <v>4151.76</v>
      </c>
      <c r="C200" s="316">
        <v>530</v>
      </c>
      <c r="D200" s="303">
        <v>12</v>
      </c>
      <c r="E200" s="302">
        <v>95.2</v>
      </c>
      <c r="F200" s="302">
        <v>104</v>
      </c>
      <c r="G200" s="125">
        <f t="shared" ref="G200:G211" si="41">B200-C200-E200-F200</f>
        <v>3422.5600000000004</v>
      </c>
      <c r="H200" s="304">
        <v>1872.11</v>
      </c>
      <c r="I200" s="317">
        <v>1534.75</v>
      </c>
      <c r="J200" s="304"/>
      <c r="K200" s="304">
        <v>15.7</v>
      </c>
      <c r="L200" s="318">
        <v>1870</v>
      </c>
      <c r="M200" s="125"/>
      <c r="N200" s="305">
        <f t="shared" ref="N200:N230" si="42">L200+I200+J200+C200+M200</f>
        <v>3934.75</v>
      </c>
      <c r="O200" s="305">
        <f t="shared" ref="O200:O230" si="43">O199+N200-AN200</f>
        <v>46934.119999999937</v>
      </c>
      <c r="P200" s="306">
        <f t="shared" ref="P200:P230" si="44">I200*0.007</f>
        <v>10.74325</v>
      </c>
      <c r="Q200" s="307">
        <f t="shared" ref="Q200:Q229" si="45">A200</f>
        <v>42522</v>
      </c>
      <c r="R200" s="308">
        <v>160512</v>
      </c>
      <c r="S200" s="147">
        <v>1904.79</v>
      </c>
      <c r="T200" s="310"/>
      <c r="U200" s="309"/>
      <c r="V200" s="310"/>
      <c r="W200" s="309"/>
      <c r="X200" s="310"/>
      <c r="Y200" s="309"/>
      <c r="Z200" s="310"/>
      <c r="AA200" s="309"/>
      <c r="AB200" s="310">
        <v>160651</v>
      </c>
      <c r="AC200" s="147">
        <v>3.9</v>
      </c>
      <c r="AD200" s="310">
        <v>160658</v>
      </c>
      <c r="AE200" s="147">
        <v>975</v>
      </c>
      <c r="AF200" s="319"/>
      <c r="AG200" s="309"/>
      <c r="AH200" s="310"/>
      <c r="AI200" s="309"/>
      <c r="AJ200" s="310" t="s">
        <v>93</v>
      </c>
      <c r="AK200" s="147">
        <v>2000</v>
      </c>
      <c r="AL200" s="310"/>
      <c r="AM200" s="309"/>
      <c r="AN200" s="125">
        <f t="shared" ref="AN200:AN230" si="46">S200+U200+W200+Y200+AA200+AC200+AE200+AG200+AI200+AK200+AM200</f>
        <v>4883.6900000000005</v>
      </c>
    </row>
    <row r="201" spans="1:40" ht="16.149999999999999" customHeight="1" x14ac:dyDescent="0.25">
      <c r="A201" s="301">
        <f t="shared" ref="A201:A229" si="47">A200+1</f>
        <v>42523</v>
      </c>
      <c r="B201" s="302">
        <v>4569.75</v>
      </c>
      <c r="C201" s="316">
        <v>300</v>
      </c>
      <c r="D201" s="303">
        <v>10</v>
      </c>
      <c r="E201" s="302">
        <v>105.2</v>
      </c>
      <c r="F201" s="302">
        <v>155</v>
      </c>
      <c r="G201" s="125">
        <f t="shared" si="41"/>
        <v>4009.55</v>
      </c>
      <c r="H201" s="304">
        <v>1635.81</v>
      </c>
      <c r="I201" s="317">
        <v>2754.74</v>
      </c>
      <c r="J201" s="304"/>
      <c r="K201" s="304">
        <v>32.15</v>
      </c>
      <c r="L201" s="318">
        <v>1640</v>
      </c>
      <c r="M201" s="125"/>
      <c r="N201" s="305">
        <f t="shared" si="42"/>
        <v>4694.74</v>
      </c>
      <c r="O201" s="305">
        <f t="shared" si="43"/>
        <v>48724.599999999933</v>
      </c>
      <c r="P201" s="306">
        <f t="shared" si="44"/>
        <v>19.283179999999998</v>
      </c>
      <c r="Q201" s="307">
        <f t="shared" si="45"/>
        <v>42523</v>
      </c>
      <c r="R201" s="308"/>
      <c r="S201" s="147">
        <v>388.78</v>
      </c>
      <c r="T201" s="310"/>
      <c r="U201" s="309"/>
      <c r="V201" s="308"/>
      <c r="W201" s="309"/>
      <c r="X201" s="310">
        <v>160536</v>
      </c>
      <c r="Y201" s="147">
        <v>2289.58</v>
      </c>
      <c r="Z201" s="308"/>
      <c r="AA201" s="309"/>
      <c r="AB201" s="310">
        <v>160651</v>
      </c>
      <c r="AC201" s="147">
        <v>3.9</v>
      </c>
      <c r="AD201" s="308"/>
      <c r="AE201" s="309"/>
      <c r="AF201" s="310"/>
      <c r="AG201" s="309"/>
      <c r="AH201" s="308"/>
      <c r="AI201" s="309"/>
      <c r="AJ201" s="310"/>
      <c r="AK201" s="309"/>
      <c r="AL201" s="310">
        <v>160670</v>
      </c>
      <c r="AM201" s="147">
        <v>222</v>
      </c>
      <c r="AN201" s="125">
        <f t="shared" si="46"/>
        <v>2904.2599999999998</v>
      </c>
    </row>
    <row r="202" spans="1:40" ht="16.149999999999999" customHeight="1" x14ac:dyDescent="0.25">
      <c r="A202" s="301">
        <f t="shared" si="47"/>
        <v>42524</v>
      </c>
      <c r="B202" s="302">
        <v>4388.29</v>
      </c>
      <c r="C202" s="316">
        <v>260</v>
      </c>
      <c r="D202" s="303">
        <v>7</v>
      </c>
      <c r="E202" s="302">
        <v>133.30000000000001</v>
      </c>
      <c r="F202" s="302">
        <v>136</v>
      </c>
      <c r="G202" s="125">
        <f t="shared" si="41"/>
        <v>3858.99</v>
      </c>
      <c r="H202" s="304">
        <v>1923.2</v>
      </c>
      <c r="I202" s="317">
        <v>1913.09</v>
      </c>
      <c r="J202" s="304"/>
      <c r="K202" s="304">
        <v>22.7</v>
      </c>
      <c r="L202" s="318">
        <v>1920</v>
      </c>
      <c r="M202" s="125"/>
      <c r="N202" s="305">
        <f t="shared" si="42"/>
        <v>4093.09</v>
      </c>
      <c r="O202" s="305">
        <f t="shared" si="43"/>
        <v>51739.68999999993</v>
      </c>
      <c r="P202" s="306">
        <f t="shared" si="44"/>
        <v>13.391629999999999</v>
      </c>
      <c r="Q202" s="307">
        <f t="shared" si="45"/>
        <v>42524</v>
      </c>
      <c r="R202" s="308"/>
      <c r="S202" s="309"/>
      <c r="T202" s="310"/>
      <c r="U202" s="309"/>
      <c r="V202" s="308"/>
      <c r="W202" s="309"/>
      <c r="X202" s="310">
        <v>160540</v>
      </c>
      <c r="Y202" s="147">
        <v>1051</v>
      </c>
      <c r="Z202" s="308"/>
      <c r="AA202" s="309"/>
      <c r="AB202" s="310">
        <v>160651</v>
      </c>
      <c r="AC202" s="147">
        <v>27</v>
      </c>
      <c r="AD202" s="308"/>
      <c r="AE202" s="309"/>
      <c r="AF202" s="310"/>
      <c r="AG202" s="309"/>
      <c r="AH202" s="308"/>
      <c r="AI202" s="309"/>
      <c r="AJ202" s="310"/>
      <c r="AK202" s="309"/>
      <c r="AL202" s="310"/>
      <c r="AM202" s="309"/>
      <c r="AN202" s="125">
        <f t="shared" si="46"/>
        <v>1078</v>
      </c>
    </row>
    <row r="203" spans="1:40" ht="16.149999999999999" customHeight="1" x14ac:dyDescent="0.25">
      <c r="A203" s="301">
        <f t="shared" si="47"/>
        <v>42525</v>
      </c>
      <c r="B203" s="302">
        <v>3691.33</v>
      </c>
      <c r="C203" s="316">
        <v>270</v>
      </c>
      <c r="D203" s="303">
        <v>5</v>
      </c>
      <c r="E203" s="302">
        <v>56.6</v>
      </c>
      <c r="F203" s="302">
        <v>46</v>
      </c>
      <c r="G203" s="125">
        <f t="shared" si="41"/>
        <v>3318.73</v>
      </c>
      <c r="H203" s="304">
        <v>1787.33</v>
      </c>
      <c r="I203" s="317">
        <v>1505.25</v>
      </c>
      <c r="J203" s="304"/>
      <c r="K203" s="304">
        <v>26.15</v>
      </c>
      <c r="L203" s="318">
        <v>1780</v>
      </c>
      <c r="M203" s="125"/>
      <c r="N203" s="305">
        <f t="shared" si="42"/>
        <v>3555.25</v>
      </c>
      <c r="O203" s="305">
        <f t="shared" si="43"/>
        <v>55063.409999999931</v>
      </c>
      <c r="P203" s="306">
        <f t="shared" si="44"/>
        <v>10.53675</v>
      </c>
      <c r="Q203" s="307">
        <f t="shared" si="45"/>
        <v>42525</v>
      </c>
      <c r="R203" s="308"/>
      <c r="S203" s="309"/>
      <c r="T203" s="310"/>
      <c r="U203" s="309"/>
      <c r="V203" s="308"/>
      <c r="W203" s="309"/>
      <c r="X203" s="310"/>
      <c r="Y203" s="309"/>
      <c r="Z203" s="308"/>
      <c r="AA203" s="309"/>
      <c r="AB203" s="310">
        <v>160651</v>
      </c>
      <c r="AC203" s="147">
        <v>231.53</v>
      </c>
      <c r="AD203" s="308"/>
      <c r="AE203" s="309"/>
      <c r="AF203" s="310"/>
      <c r="AG203" s="309"/>
      <c r="AH203" s="308"/>
      <c r="AI203" s="309"/>
      <c r="AJ203" s="310"/>
      <c r="AK203" s="309"/>
      <c r="AL203" s="310"/>
      <c r="AM203" s="309"/>
      <c r="AN203" s="125">
        <f t="shared" si="46"/>
        <v>231.53</v>
      </c>
    </row>
    <row r="204" spans="1:40" ht="16.149999999999999" customHeight="1" x14ac:dyDescent="0.25">
      <c r="A204" s="301">
        <f t="shared" si="47"/>
        <v>42526</v>
      </c>
      <c r="B204" s="302">
        <v>3286.89</v>
      </c>
      <c r="C204" s="316">
        <v>330</v>
      </c>
      <c r="D204" s="303">
        <v>9</v>
      </c>
      <c r="E204" s="302">
        <v>58.5</v>
      </c>
      <c r="F204" s="302">
        <v>146</v>
      </c>
      <c r="G204" s="125">
        <f t="shared" si="41"/>
        <v>2752.39</v>
      </c>
      <c r="H204" s="304">
        <v>1438.84</v>
      </c>
      <c r="I204" s="317">
        <v>1307.05</v>
      </c>
      <c r="J204" s="304"/>
      <c r="K204" s="304">
        <v>6.5</v>
      </c>
      <c r="L204" s="318">
        <v>1430</v>
      </c>
      <c r="M204" s="125"/>
      <c r="N204" s="305">
        <f t="shared" si="42"/>
        <v>3067.05</v>
      </c>
      <c r="O204" s="305">
        <f t="shared" si="43"/>
        <v>58109.459999999934</v>
      </c>
      <c r="P204" s="306">
        <f t="shared" si="44"/>
        <v>9.1493500000000001</v>
      </c>
      <c r="Q204" s="307">
        <f t="shared" si="45"/>
        <v>42526</v>
      </c>
      <c r="R204" s="308"/>
      <c r="S204" s="309"/>
      <c r="T204" s="311"/>
      <c r="U204" s="309"/>
      <c r="V204" s="308"/>
      <c r="W204" s="309"/>
      <c r="X204" s="308"/>
      <c r="Y204" s="309"/>
      <c r="Z204" s="308"/>
      <c r="AA204" s="309"/>
      <c r="AB204" s="310">
        <v>160651</v>
      </c>
      <c r="AC204" s="147">
        <v>21</v>
      </c>
      <c r="AD204" s="308"/>
      <c r="AE204" s="309"/>
      <c r="AF204" s="308"/>
      <c r="AG204" s="309"/>
      <c r="AH204" s="308"/>
      <c r="AI204" s="309"/>
      <c r="AJ204" s="308"/>
      <c r="AK204" s="309"/>
      <c r="AL204" s="310"/>
      <c r="AM204" s="309"/>
      <c r="AN204" s="125">
        <f t="shared" si="46"/>
        <v>21</v>
      </c>
    </row>
    <row r="205" spans="1:40" ht="16.149999999999999" customHeight="1" x14ac:dyDescent="0.25">
      <c r="A205" s="301">
        <f t="shared" si="47"/>
        <v>42527</v>
      </c>
      <c r="B205" s="302">
        <v>4273.28</v>
      </c>
      <c r="C205" s="316">
        <v>310</v>
      </c>
      <c r="D205" s="303">
        <v>9</v>
      </c>
      <c r="E205" s="302">
        <v>132.1</v>
      </c>
      <c r="F205" s="302">
        <v>318</v>
      </c>
      <c r="G205" s="125">
        <f t="shared" si="41"/>
        <v>3513.18</v>
      </c>
      <c r="H205" s="304">
        <v>1903.19</v>
      </c>
      <c r="I205" s="317">
        <v>1599.09</v>
      </c>
      <c r="J205" s="304"/>
      <c r="K205" s="304">
        <v>10.9</v>
      </c>
      <c r="L205" s="318">
        <v>1900</v>
      </c>
      <c r="M205" s="125"/>
      <c r="N205" s="305">
        <f t="shared" si="42"/>
        <v>3809.09</v>
      </c>
      <c r="O205" s="305">
        <f t="shared" si="43"/>
        <v>61869.569999999927</v>
      </c>
      <c r="P205" s="306">
        <f t="shared" si="44"/>
        <v>11.193629999999999</v>
      </c>
      <c r="Q205" s="307">
        <f t="shared" si="45"/>
        <v>42527</v>
      </c>
      <c r="R205" s="308"/>
      <c r="S205" s="309"/>
      <c r="T205" s="308"/>
      <c r="U205" s="309"/>
      <c r="V205" s="308"/>
      <c r="W205" s="309"/>
      <c r="X205" s="308"/>
      <c r="Y205" s="309"/>
      <c r="Z205" s="308"/>
      <c r="AA205" s="309"/>
      <c r="AB205" s="308"/>
      <c r="AC205" s="309"/>
      <c r="AD205" s="308"/>
      <c r="AE205" s="309"/>
      <c r="AF205" s="308"/>
      <c r="AG205" s="309"/>
      <c r="AH205" s="308"/>
      <c r="AI205" s="309"/>
      <c r="AJ205" s="308"/>
      <c r="AK205" s="309"/>
      <c r="AL205" s="310">
        <v>160671</v>
      </c>
      <c r="AM205" s="147">
        <v>48.98</v>
      </c>
      <c r="AN205" s="125">
        <f t="shared" si="46"/>
        <v>48.98</v>
      </c>
    </row>
    <row r="206" spans="1:40" ht="16.149999999999999" customHeight="1" x14ac:dyDescent="0.25">
      <c r="A206" s="301">
        <f t="shared" si="47"/>
        <v>42528</v>
      </c>
      <c r="B206" s="302">
        <v>3862.07</v>
      </c>
      <c r="C206" s="316">
        <v>310</v>
      </c>
      <c r="D206" s="303">
        <v>8</v>
      </c>
      <c r="E206" s="302">
        <v>149.75</v>
      </c>
      <c r="F206" s="302">
        <v>239</v>
      </c>
      <c r="G206" s="125">
        <f t="shared" si="41"/>
        <v>3163.32</v>
      </c>
      <c r="H206" s="304">
        <v>1787.63</v>
      </c>
      <c r="I206" s="317">
        <v>1352.09</v>
      </c>
      <c r="J206" s="304"/>
      <c r="K206" s="304">
        <v>23.6</v>
      </c>
      <c r="L206" s="318">
        <v>1810</v>
      </c>
      <c r="M206" s="125"/>
      <c r="N206" s="305">
        <f t="shared" si="42"/>
        <v>3472.09</v>
      </c>
      <c r="O206" s="305">
        <f t="shared" si="43"/>
        <v>65087.239999999932</v>
      </c>
      <c r="P206" s="306">
        <f t="shared" si="44"/>
        <v>9.4646299999999997</v>
      </c>
      <c r="Q206" s="307">
        <f t="shared" si="45"/>
        <v>42528</v>
      </c>
      <c r="R206" s="308"/>
      <c r="S206" s="309"/>
      <c r="T206" s="308"/>
      <c r="U206" s="309"/>
      <c r="V206" s="308">
        <v>160532</v>
      </c>
      <c r="W206" s="147">
        <v>137.77000000000001</v>
      </c>
      <c r="X206" s="308"/>
      <c r="Y206" s="309"/>
      <c r="Z206" s="308"/>
      <c r="AA206" s="309"/>
      <c r="AB206" s="308">
        <v>160652</v>
      </c>
      <c r="AC206" s="147">
        <v>23.1</v>
      </c>
      <c r="AD206" s="308"/>
      <c r="AE206" s="309"/>
      <c r="AF206" s="308"/>
      <c r="AG206" s="309"/>
      <c r="AH206" s="308"/>
      <c r="AI206" s="309"/>
      <c r="AJ206" s="308" t="s">
        <v>104</v>
      </c>
      <c r="AK206" s="147">
        <v>93.55</v>
      </c>
      <c r="AL206" s="310"/>
      <c r="AM206" s="309"/>
      <c r="AN206" s="125">
        <f t="shared" si="46"/>
        <v>254.42000000000002</v>
      </c>
    </row>
    <row r="207" spans="1:40" ht="16.149999999999999" customHeight="1" x14ac:dyDescent="0.25">
      <c r="A207" s="301">
        <f t="shared" si="47"/>
        <v>42529</v>
      </c>
      <c r="B207" s="302">
        <v>4553.8</v>
      </c>
      <c r="C207" s="316">
        <v>480</v>
      </c>
      <c r="D207" s="303">
        <v>14</v>
      </c>
      <c r="E207" s="302">
        <v>137.25</v>
      </c>
      <c r="F207" s="302">
        <v>197</v>
      </c>
      <c r="G207" s="125">
        <f t="shared" si="41"/>
        <v>3739.55</v>
      </c>
      <c r="H207" s="304">
        <v>1874.1</v>
      </c>
      <c r="I207" s="317">
        <v>1853.95</v>
      </c>
      <c r="J207" s="304"/>
      <c r="K207" s="304">
        <v>11.5</v>
      </c>
      <c r="L207" s="318">
        <v>1870</v>
      </c>
      <c r="M207" s="125"/>
      <c r="N207" s="305">
        <f t="shared" si="42"/>
        <v>4203.95</v>
      </c>
      <c r="O207" s="305">
        <f t="shared" si="43"/>
        <v>67681.079999999929</v>
      </c>
      <c r="P207" s="306">
        <f t="shared" si="44"/>
        <v>12.977650000000001</v>
      </c>
      <c r="Q207" s="307">
        <f t="shared" si="45"/>
        <v>42529</v>
      </c>
      <c r="R207" s="308">
        <v>160514</v>
      </c>
      <c r="S207" s="147">
        <v>1068.26</v>
      </c>
      <c r="T207" s="308"/>
      <c r="U207" s="309"/>
      <c r="V207" s="308">
        <v>160635</v>
      </c>
      <c r="W207" s="147">
        <v>542.83000000000004</v>
      </c>
      <c r="X207" s="308"/>
      <c r="Y207" s="309"/>
      <c r="Z207" s="308"/>
      <c r="AA207" s="309"/>
      <c r="AB207" s="308" t="s">
        <v>125</v>
      </c>
      <c r="AC207" s="147">
        <v>-0.98</v>
      </c>
      <c r="AD207" s="308"/>
      <c r="AE207" s="309"/>
      <c r="AF207" s="308"/>
      <c r="AG207" s="309"/>
      <c r="AH207" s="308"/>
      <c r="AI207" s="309"/>
      <c r="AJ207" s="308"/>
      <c r="AK207" s="309"/>
      <c r="AL207" s="310"/>
      <c r="AM207" s="309"/>
      <c r="AN207" s="125">
        <f t="shared" si="46"/>
        <v>1610.1100000000001</v>
      </c>
    </row>
    <row r="208" spans="1:40" ht="16.149999999999999" customHeight="1" x14ac:dyDescent="0.25">
      <c r="A208" s="301">
        <f t="shared" si="47"/>
        <v>42530</v>
      </c>
      <c r="B208" s="302">
        <v>3644.52</v>
      </c>
      <c r="C208" s="316">
        <v>300</v>
      </c>
      <c r="D208" s="303">
        <v>8</v>
      </c>
      <c r="E208" s="302">
        <v>62.5</v>
      </c>
      <c r="F208" s="302">
        <v>122</v>
      </c>
      <c r="G208" s="125">
        <f t="shared" si="41"/>
        <v>3160.02</v>
      </c>
      <c r="H208" s="304">
        <v>1809.98</v>
      </c>
      <c r="I208" s="317">
        <v>1346.44</v>
      </c>
      <c r="J208" s="304"/>
      <c r="K208" s="304">
        <v>3.6</v>
      </c>
      <c r="L208" s="318">
        <v>1810</v>
      </c>
      <c r="M208" s="318">
        <v>450</v>
      </c>
      <c r="N208" s="305">
        <f t="shared" si="42"/>
        <v>3906.44</v>
      </c>
      <c r="O208" s="305">
        <f t="shared" si="43"/>
        <v>40502.209999999934</v>
      </c>
      <c r="P208" s="306">
        <f t="shared" si="44"/>
        <v>9.4250800000000012</v>
      </c>
      <c r="Q208" s="307">
        <f t="shared" si="45"/>
        <v>42530</v>
      </c>
      <c r="R208" s="308"/>
      <c r="S208" s="147">
        <v>24.58</v>
      </c>
      <c r="T208" s="308">
        <v>160524</v>
      </c>
      <c r="U208" s="147">
        <v>427.59</v>
      </c>
      <c r="V208" s="308"/>
      <c r="W208" s="309"/>
      <c r="X208" s="308">
        <v>160640</v>
      </c>
      <c r="Y208" s="147">
        <v>1888.54</v>
      </c>
      <c r="Z208" s="308">
        <v>160543</v>
      </c>
      <c r="AA208" s="147">
        <v>28968.6</v>
      </c>
      <c r="AB208" s="308" t="s">
        <v>94</v>
      </c>
      <c r="AC208" s="147">
        <v>-224</v>
      </c>
      <c r="AD208" s="308"/>
      <c r="AE208" s="309"/>
      <c r="AF208" s="308"/>
      <c r="AG208" s="309"/>
      <c r="AH208" s="308"/>
      <c r="AI208" s="309"/>
      <c r="AJ208" s="308"/>
      <c r="AK208" s="309"/>
      <c r="AL208" s="310"/>
      <c r="AM208" s="309"/>
      <c r="AN208" s="125">
        <f t="shared" si="46"/>
        <v>31085.309999999998</v>
      </c>
    </row>
    <row r="209" spans="1:40" ht="16.149999999999999" customHeight="1" x14ac:dyDescent="0.25">
      <c r="A209" s="301">
        <f t="shared" si="47"/>
        <v>42531</v>
      </c>
      <c r="B209" s="302">
        <v>5727.17</v>
      </c>
      <c r="C209" s="316">
        <v>640</v>
      </c>
      <c r="D209" s="303">
        <v>11</v>
      </c>
      <c r="E209" s="302">
        <v>100.2</v>
      </c>
      <c r="F209" s="302">
        <v>216</v>
      </c>
      <c r="G209" s="125">
        <f t="shared" si="41"/>
        <v>4770.97</v>
      </c>
      <c r="H209" s="304">
        <v>2370.02</v>
      </c>
      <c r="I209" s="317">
        <v>2390.85</v>
      </c>
      <c r="J209" s="304"/>
      <c r="K209" s="304">
        <v>10.1</v>
      </c>
      <c r="L209" s="318">
        <v>2370</v>
      </c>
      <c r="M209" s="125"/>
      <c r="N209" s="305">
        <f t="shared" si="42"/>
        <v>5400.85</v>
      </c>
      <c r="O209" s="305">
        <f t="shared" si="43"/>
        <v>44912.61999999993</v>
      </c>
      <c r="P209" s="306">
        <f t="shared" si="44"/>
        <v>16.735949999999999</v>
      </c>
      <c r="Q209" s="307">
        <f t="shared" si="45"/>
        <v>42531</v>
      </c>
      <c r="R209" s="308"/>
      <c r="S209" s="309"/>
      <c r="T209" s="308"/>
      <c r="U209" s="328"/>
      <c r="V209" s="308"/>
      <c r="W209" s="309"/>
      <c r="X209" s="308">
        <v>160644</v>
      </c>
      <c r="Y209" s="147">
        <v>582.52</v>
      </c>
      <c r="Z209" s="308"/>
      <c r="AA209" s="309"/>
      <c r="AB209" s="308"/>
      <c r="AC209" s="309"/>
      <c r="AD209" s="308"/>
      <c r="AE209" s="309"/>
      <c r="AF209" s="308" t="s">
        <v>126</v>
      </c>
      <c r="AG209" s="147">
        <v>349.68</v>
      </c>
      <c r="AH209" s="308">
        <v>160663</v>
      </c>
      <c r="AI209" s="147">
        <v>58.24</v>
      </c>
      <c r="AJ209" s="308"/>
      <c r="AK209" s="309"/>
      <c r="AL209" s="310"/>
      <c r="AM209" s="309"/>
      <c r="AN209" s="125">
        <f t="shared" si="46"/>
        <v>990.44</v>
      </c>
    </row>
    <row r="210" spans="1:40" ht="16.149999999999999" customHeight="1" x14ac:dyDescent="0.25">
      <c r="A210" s="301">
        <f t="shared" si="47"/>
        <v>42532</v>
      </c>
      <c r="B210" s="302">
        <v>4696.83</v>
      </c>
      <c r="C210" s="316">
        <v>430</v>
      </c>
      <c r="D210" s="303">
        <v>10</v>
      </c>
      <c r="E210" s="302">
        <v>143.5</v>
      </c>
      <c r="F210" s="302">
        <v>89</v>
      </c>
      <c r="G210" s="125">
        <f t="shared" si="41"/>
        <v>4034.33</v>
      </c>
      <c r="H210" s="304">
        <v>1887.23</v>
      </c>
      <c r="I210" s="317">
        <v>2092.8000000000002</v>
      </c>
      <c r="J210" s="304"/>
      <c r="K210" s="304">
        <v>54.3</v>
      </c>
      <c r="L210" s="318">
        <v>1880</v>
      </c>
      <c r="M210" s="125"/>
      <c r="N210" s="305">
        <f t="shared" si="42"/>
        <v>4402.8</v>
      </c>
      <c r="O210" s="305">
        <f t="shared" si="43"/>
        <v>48450.169999999933</v>
      </c>
      <c r="P210" s="306">
        <f t="shared" si="44"/>
        <v>14.649600000000001</v>
      </c>
      <c r="Q210" s="307">
        <f t="shared" si="45"/>
        <v>42532</v>
      </c>
      <c r="R210" s="308"/>
      <c r="S210" s="309"/>
      <c r="T210" s="308">
        <v>160525</v>
      </c>
      <c r="U210" s="147">
        <v>79.25</v>
      </c>
      <c r="V210" s="308"/>
      <c r="W210" s="309"/>
      <c r="X210" s="308"/>
      <c r="Y210" s="309"/>
      <c r="Z210" s="308"/>
      <c r="AA210" s="309"/>
      <c r="AB210" s="308" t="s">
        <v>85</v>
      </c>
      <c r="AC210" s="147">
        <v>786</v>
      </c>
      <c r="AD210" s="308"/>
      <c r="AE210" s="309"/>
      <c r="AF210" s="308"/>
      <c r="AG210" s="309"/>
      <c r="AH210" s="308"/>
      <c r="AI210" s="309"/>
      <c r="AJ210" s="308"/>
      <c r="AK210" s="309"/>
      <c r="AL210" s="310"/>
      <c r="AM210" s="309"/>
      <c r="AN210" s="125">
        <f t="shared" si="46"/>
        <v>865.25</v>
      </c>
    </row>
    <row r="211" spans="1:40" ht="16.149999999999999" customHeight="1" x14ac:dyDescent="0.25">
      <c r="A211" s="301">
        <f t="shared" si="47"/>
        <v>42533</v>
      </c>
      <c r="B211" s="302">
        <v>2850.64</v>
      </c>
      <c r="C211" s="316">
        <v>130</v>
      </c>
      <c r="D211" s="303">
        <v>4</v>
      </c>
      <c r="E211" s="302">
        <v>92.1</v>
      </c>
      <c r="F211" s="302">
        <v>234</v>
      </c>
      <c r="G211" s="125">
        <f t="shared" si="41"/>
        <v>2394.54</v>
      </c>
      <c r="H211" s="304">
        <v>1535.4</v>
      </c>
      <c r="I211" s="317">
        <v>864.59</v>
      </c>
      <c r="J211" s="304"/>
      <c r="K211" s="304">
        <v>9.5500000000000007</v>
      </c>
      <c r="L211" s="318">
        <v>1530</v>
      </c>
      <c r="M211" s="125"/>
      <c r="N211" s="305">
        <f t="shared" si="42"/>
        <v>2524.59</v>
      </c>
      <c r="O211" s="305">
        <f t="shared" si="43"/>
        <v>50203.259999999937</v>
      </c>
      <c r="P211" s="306">
        <f t="shared" si="44"/>
        <v>6.05213</v>
      </c>
      <c r="Q211" s="307">
        <f t="shared" si="45"/>
        <v>42533</v>
      </c>
      <c r="R211" s="308"/>
      <c r="S211" s="309"/>
      <c r="T211" s="308">
        <v>160526</v>
      </c>
      <c r="U211" s="147">
        <v>-98.5</v>
      </c>
      <c r="V211" s="308"/>
      <c r="W211" s="309"/>
      <c r="X211" s="308"/>
      <c r="Y211" s="309"/>
      <c r="Z211" s="308"/>
      <c r="AA211" s="309"/>
      <c r="AB211" s="308" t="s">
        <v>85</v>
      </c>
      <c r="AC211" s="147">
        <v>870</v>
      </c>
      <c r="AD211" s="308"/>
      <c r="AE211" s="309"/>
      <c r="AF211" s="308"/>
      <c r="AG211" s="309"/>
      <c r="AH211" s="308"/>
      <c r="AI211" s="309"/>
      <c r="AJ211" s="308"/>
      <c r="AK211" s="309"/>
      <c r="AL211" s="310"/>
      <c r="AM211" s="309"/>
      <c r="AN211" s="125">
        <f t="shared" si="46"/>
        <v>771.5</v>
      </c>
    </row>
    <row r="212" spans="1:40" ht="16.149999999999999" customHeight="1" x14ac:dyDescent="0.25">
      <c r="A212" s="301">
        <f t="shared" si="47"/>
        <v>42534</v>
      </c>
      <c r="B212" s="302"/>
      <c r="C212" s="302"/>
      <c r="D212" s="303"/>
      <c r="E212" s="302"/>
      <c r="F212" s="302"/>
      <c r="G212" s="125"/>
      <c r="H212" s="304"/>
      <c r="I212" s="304"/>
      <c r="J212" s="304"/>
      <c r="K212" s="304"/>
      <c r="L212" s="125"/>
      <c r="M212" s="125"/>
      <c r="N212" s="305">
        <f t="shared" si="42"/>
        <v>0</v>
      </c>
      <c r="O212" s="305">
        <f t="shared" si="43"/>
        <v>50211.16999999994</v>
      </c>
      <c r="P212" s="306">
        <f t="shared" si="44"/>
        <v>0</v>
      </c>
      <c r="Q212" s="307">
        <f t="shared" si="45"/>
        <v>42534</v>
      </c>
      <c r="R212" s="308"/>
      <c r="S212" s="309"/>
      <c r="T212" s="308">
        <v>160527</v>
      </c>
      <c r="U212" s="147">
        <v>-7.91</v>
      </c>
      <c r="V212" s="308"/>
      <c r="W212" s="309"/>
      <c r="X212" s="308"/>
      <c r="Y212" s="309"/>
      <c r="Z212" s="308"/>
      <c r="AA212" s="309"/>
      <c r="AB212" s="308"/>
      <c r="AC212" s="309"/>
      <c r="AD212" s="308"/>
      <c r="AE212" s="309"/>
      <c r="AF212" s="308"/>
      <c r="AG212" s="309"/>
      <c r="AH212" s="308"/>
      <c r="AI212" s="309"/>
      <c r="AJ212" s="308"/>
      <c r="AK212" s="309"/>
      <c r="AL212" s="310"/>
      <c r="AM212" s="309"/>
      <c r="AN212" s="125">
        <f t="shared" si="46"/>
        <v>-7.91</v>
      </c>
    </row>
    <row r="213" spans="1:40" ht="16.149999999999999" customHeight="1" x14ac:dyDescent="0.25">
      <c r="A213" s="301">
        <f t="shared" si="47"/>
        <v>42535</v>
      </c>
      <c r="B213" s="302">
        <v>7579.43</v>
      </c>
      <c r="C213" s="316">
        <v>630</v>
      </c>
      <c r="D213" s="303">
        <v>18</v>
      </c>
      <c r="E213" s="302">
        <v>651</v>
      </c>
      <c r="F213" s="302">
        <v>256</v>
      </c>
      <c r="G213" s="125">
        <f t="shared" ref="G213:G229" si="48">B213-C213-E213-F213</f>
        <v>6042.43</v>
      </c>
      <c r="H213" s="304">
        <v>2971.08</v>
      </c>
      <c r="I213" s="317">
        <v>3015.65</v>
      </c>
      <c r="J213" s="317">
        <v>34.4</v>
      </c>
      <c r="K213" s="304">
        <v>21.3</v>
      </c>
      <c r="L213" s="318">
        <v>2970</v>
      </c>
      <c r="M213" s="125"/>
      <c r="N213" s="305">
        <f t="shared" si="42"/>
        <v>6650.0499999999993</v>
      </c>
      <c r="O213" s="305">
        <f t="shared" si="43"/>
        <v>57018.079999999944</v>
      </c>
      <c r="P213" s="306">
        <f t="shared" si="44"/>
        <v>21.109550000000002</v>
      </c>
      <c r="Q213" s="307">
        <f t="shared" si="45"/>
        <v>42535</v>
      </c>
      <c r="R213" s="308"/>
      <c r="S213" s="309"/>
      <c r="T213" s="308"/>
      <c r="U213" s="147"/>
      <c r="V213" s="308">
        <v>160636</v>
      </c>
      <c r="W213" s="147">
        <v>680.34</v>
      </c>
      <c r="X213" s="308"/>
      <c r="Y213" s="309"/>
      <c r="Z213" s="308"/>
      <c r="AA213" s="309"/>
      <c r="AB213" s="308" t="s">
        <v>127</v>
      </c>
      <c r="AC213" s="147">
        <v>-1090</v>
      </c>
      <c r="AD213" s="308"/>
      <c r="AE213" s="309"/>
      <c r="AF213" s="308"/>
      <c r="AG213" s="309"/>
      <c r="AH213" s="308"/>
      <c r="AI213" s="309"/>
      <c r="AJ213" s="308">
        <v>170141</v>
      </c>
      <c r="AK213" s="147">
        <v>252.8</v>
      </c>
      <c r="AL213" s="310"/>
      <c r="AM213" s="309"/>
      <c r="AN213" s="125">
        <f t="shared" si="46"/>
        <v>-156.85999999999996</v>
      </c>
    </row>
    <row r="214" spans="1:40" ht="16.149999999999999" customHeight="1" x14ac:dyDescent="0.25">
      <c r="A214" s="301">
        <f t="shared" si="47"/>
        <v>42536</v>
      </c>
      <c r="B214" s="302">
        <v>3776.93</v>
      </c>
      <c r="C214" s="316">
        <v>300</v>
      </c>
      <c r="D214" s="303">
        <v>11</v>
      </c>
      <c r="E214" s="302">
        <v>78.349999999999994</v>
      </c>
      <c r="F214" s="302">
        <v>167</v>
      </c>
      <c r="G214" s="125">
        <f t="shared" si="48"/>
        <v>3231.58</v>
      </c>
      <c r="H214" s="304">
        <v>2018.93</v>
      </c>
      <c r="I214" s="317">
        <v>1189.95</v>
      </c>
      <c r="J214" s="317">
        <v>15.1</v>
      </c>
      <c r="K214" s="304">
        <v>7.6</v>
      </c>
      <c r="L214" s="318">
        <v>2010</v>
      </c>
      <c r="M214" s="125"/>
      <c r="N214" s="305">
        <f t="shared" si="42"/>
        <v>3515.0499999999997</v>
      </c>
      <c r="O214" s="305">
        <f t="shared" si="43"/>
        <v>58179.619999999944</v>
      </c>
      <c r="P214" s="306">
        <f t="shared" si="44"/>
        <v>8.3296500000000009</v>
      </c>
      <c r="Q214" s="307">
        <f t="shared" si="45"/>
        <v>42536</v>
      </c>
      <c r="R214" s="308">
        <v>160601</v>
      </c>
      <c r="S214" s="147">
        <v>1231.44</v>
      </c>
      <c r="T214" s="308"/>
      <c r="U214" s="147"/>
      <c r="V214" s="308"/>
      <c r="W214" s="309"/>
      <c r="X214" s="308"/>
      <c r="Y214" s="309"/>
      <c r="Z214" s="308"/>
      <c r="AA214" s="309"/>
      <c r="AB214" s="308" t="s">
        <v>128</v>
      </c>
      <c r="AC214" s="147">
        <v>1090</v>
      </c>
      <c r="AD214" s="308"/>
      <c r="AE214" s="309"/>
      <c r="AF214" s="308"/>
      <c r="AG214" s="309"/>
      <c r="AH214" s="308"/>
      <c r="AI214" s="309"/>
      <c r="AJ214" s="308" t="s">
        <v>129</v>
      </c>
      <c r="AK214" s="147">
        <v>32.07</v>
      </c>
      <c r="AL214" s="310"/>
      <c r="AM214" s="309"/>
      <c r="AN214" s="125">
        <f t="shared" si="46"/>
        <v>2353.5100000000002</v>
      </c>
    </row>
    <row r="215" spans="1:40" ht="16.149999999999999" customHeight="1" x14ac:dyDescent="0.25">
      <c r="A215" s="301">
        <f t="shared" si="47"/>
        <v>42537</v>
      </c>
      <c r="B215" s="302">
        <v>4324.5200000000004</v>
      </c>
      <c r="C215" s="316">
        <v>310</v>
      </c>
      <c r="D215" s="303">
        <v>7</v>
      </c>
      <c r="E215" s="302">
        <v>149.4</v>
      </c>
      <c r="F215" s="302">
        <v>106</v>
      </c>
      <c r="G215" s="125">
        <f t="shared" si="48"/>
        <v>3759.1200000000003</v>
      </c>
      <c r="H215" s="304">
        <v>1834.2</v>
      </c>
      <c r="I215" s="317">
        <v>1912.22</v>
      </c>
      <c r="J215" s="304"/>
      <c r="K215" s="304">
        <v>12.7</v>
      </c>
      <c r="L215" s="318">
        <v>1850</v>
      </c>
      <c r="M215" s="125"/>
      <c r="N215" s="305">
        <f t="shared" si="42"/>
        <v>4072.2200000000003</v>
      </c>
      <c r="O215" s="305">
        <f t="shared" si="43"/>
        <v>58182.599999999948</v>
      </c>
      <c r="P215" s="306">
        <f t="shared" si="44"/>
        <v>13.385540000000001</v>
      </c>
      <c r="Q215" s="307">
        <f t="shared" si="45"/>
        <v>42537</v>
      </c>
      <c r="R215" s="308"/>
      <c r="S215" s="147">
        <v>0.4</v>
      </c>
      <c r="T215" s="308"/>
      <c r="U215" s="147"/>
      <c r="V215" s="308"/>
      <c r="W215" s="309"/>
      <c r="X215" s="308">
        <v>160641</v>
      </c>
      <c r="Y215" s="147">
        <v>2955.24</v>
      </c>
      <c r="Z215" s="308"/>
      <c r="AA215" s="309"/>
      <c r="AB215" s="308"/>
      <c r="AC215" s="309"/>
      <c r="AD215" s="308"/>
      <c r="AE215" s="309"/>
      <c r="AF215" s="308">
        <v>160552</v>
      </c>
      <c r="AG215" s="147">
        <v>921.6</v>
      </c>
      <c r="AH215" s="308"/>
      <c r="AI215" s="309"/>
      <c r="AJ215" s="308"/>
      <c r="AK215" s="309"/>
      <c r="AL215" s="310">
        <v>160669</v>
      </c>
      <c r="AM215" s="147">
        <v>192</v>
      </c>
      <c r="AN215" s="125">
        <f t="shared" si="46"/>
        <v>4069.24</v>
      </c>
    </row>
    <row r="216" spans="1:40" ht="16.149999999999999" customHeight="1" x14ac:dyDescent="0.25">
      <c r="A216" s="301">
        <f t="shared" si="47"/>
        <v>42538</v>
      </c>
      <c r="B216" s="302">
        <v>5143.72</v>
      </c>
      <c r="C216" s="316">
        <v>660</v>
      </c>
      <c r="D216" s="303">
        <v>16</v>
      </c>
      <c r="E216" s="302">
        <v>170.4</v>
      </c>
      <c r="F216" s="302">
        <v>125</v>
      </c>
      <c r="G216" s="125">
        <f t="shared" si="48"/>
        <v>4188.3200000000006</v>
      </c>
      <c r="H216" s="304">
        <v>1866.19</v>
      </c>
      <c r="I216" s="317">
        <v>2302.4299999999998</v>
      </c>
      <c r="J216" s="304"/>
      <c r="K216" s="304">
        <v>19.7</v>
      </c>
      <c r="L216" s="318">
        <v>1860</v>
      </c>
      <c r="M216" s="125"/>
      <c r="N216" s="305">
        <f t="shared" si="42"/>
        <v>4822.43</v>
      </c>
      <c r="O216" s="305">
        <f t="shared" si="43"/>
        <v>62809.629999999946</v>
      </c>
      <c r="P216" s="306">
        <f t="shared" si="44"/>
        <v>16.117010000000001</v>
      </c>
      <c r="Q216" s="307">
        <f t="shared" si="45"/>
        <v>42538</v>
      </c>
      <c r="R216" s="308"/>
      <c r="S216" s="309"/>
      <c r="T216" s="308"/>
      <c r="U216" s="147"/>
      <c r="V216" s="308"/>
      <c r="W216" s="309"/>
      <c r="X216" s="308">
        <v>160645</v>
      </c>
      <c r="Y216" s="147">
        <v>291.39999999999998</v>
      </c>
      <c r="Z216" s="308"/>
      <c r="AA216" s="309"/>
      <c r="AB216" s="308"/>
      <c r="AC216" s="309"/>
      <c r="AD216" s="308"/>
      <c r="AE216" s="309"/>
      <c r="AF216" s="308"/>
      <c r="AG216" s="309"/>
      <c r="AH216" s="308"/>
      <c r="AI216" s="309"/>
      <c r="AJ216" s="308"/>
      <c r="AK216" s="309"/>
      <c r="AL216" s="310" t="s">
        <v>130</v>
      </c>
      <c r="AM216" s="147">
        <v>-96</v>
      </c>
      <c r="AN216" s="125">
        <f t="shared" si="46"/>
        <v>195.39999999999998</v>
      </c>
    </row>
    <row r="217" spans="1:40" ht="16.149999999999999" customHeight="1" x14ac:dyDescent="0.25">
      <c r="A217" s="301">
        <f t="shared" si="47"/>
        <v>42539</v>
      </c>
      <c r="B217" s="302">
        <v>4070.25</v>
      </c>
      <c r="C217" s="316">
        <v>480</v>
      </c>
      <c r="D217" s="303">
        <v>12</v>
      </c>
      <c r="E217" s="302">
        <v>49.4</v>
      </c>
      <c r="F217" s="302">
        <v>163</v>
      </c>
      <c r="G217" s="125">
        <f t="shared" si="48"/>
        <v>3377.85</v>
      </c>
      <c r="H217" s="304">
        <v>1843.77</v>
      </c>
      <c r="I217" s="317">
        <v>1524.88</v>
      </c>
      <c r="J217" s="304"/>
      <c r="K217" s="304">
        <v>9.1999999999999993</v>
      </c>
      <c r="L217" s="318">
        <v>1840</v>
      </c>
      <c r="M217" s="125"/>
      <c r="N217" s="305">
        <f t="shared" si="42"/>
        <v>3844.88</v>
      </c>
      <c r="O217" s="305">
        <f t="shared" si="43"/>
        <v>66600.739999999947</v>
      </c>
      <c r="P217" s="306">
        <f t="shared" si="44"/>
        <v>10.674160000000001</v>
      </c>
      <c r="Q217" s="307">
        <f t="shared" si="45"/>
        <v>42539</v>
      </c>
      <c r="R217" s="308"/>
      <c r="S217" s="309"/>
      <c r="T217" s="308"/>
      <c r="U217" s="147"/>
      <c r="V217" s="308"/>
      <c r="W217" s="309"/>
      <c r="X217" s="308"/>
      <c r="Y217" s="309"/>
      <c r="Z217" s="308"/>
      <c r="AA217" s="309"/>
      <c r="AB217" s="308"/>
      <c r="AC217" s="309"/>
      <c r="AD217" s="308">
        <v>160659</v>
      </c>
      <c r="AE217" s="147">
        <v>53.77</v>
      </c>
      <c r="AF217" s="308"/>
      <c r="AG217" s="309"/>
      <c r="AH217" s="308"/>
      <c r="AI217" s="309"/>
      <c r="AJ217" s="308"/>
      <c r="AK217" s="309"/>
      <c r="AL217" s="310"/>
      <c r="AM217" s="309"/>
      <c r="AN217" s="125">
        <f t="shared" si="46"/>
        <v>53.77</v>
      </c>
    </row>
    <row r="218" spans="1:40" ht="16.149999999999999" customHeight="1" x14ac:dyDescent="0.25">
      <c r="A218" s="301">
        <f t="shared" si="47"/>
        <v>42540</v>
      </c>
      <c r="B218" s="302">
        <v>2992.98</v>
      </c>
      <c r="C218" s="316">
        <v>150</v>
      </c>
      <c r="D218" s="303">
        <v>4</v>
      </c>
      <c r="E218" s="302">
        <v>236.3</v>
      </c>
      <c r="F218" s="302">
        <v>286</v>
      </c>
      <c r="G218" s="125">
        <f t="shared" si="48"/>
        <v>2320.6799999999998</v>
      </c>
      <c r="H218" s="304">
        <v>1239.03</v>
      </c>
      <c r="I218" s="317">
        <v>1071.8499999999999</v>
      </c>
      <c r="J218" s="304"/>
      <c r="K218" s="304">
        <v>17.100000000000001</v>
      </c>
      <c r="L218" s="318">
        <v>1230</v>
      </c>
      <c r="M218" s="125"/>
      <c r="N218" s="305">
        <f t="shared" si="42"/>
        <v>2451.85</v>
      </c>
      <c r="O218" s="305">
        <f t="shared" si="43"/>
        <v>69012.589999999953</v>
      </c>
      <c r="P218" s="306">
        <f t="shared" si="44"/>
        <v>7.5029499999999993</v>
      </c>
      <c r="Q218" s="307">
        <f t="shared" si="45"/>
        <v>42540</v>
      </c>
      <c r="R218" s="308"/>
      <c r="S218" s="309"/>
      <c r="T218" s="308"/>
      <c r="U218" s="147"/>
      <c r="V218" s="308"/>
      <c r="W218" s="309"/>
      <c r="X218" s="308"/>
      <c r="Y218" s="309"/>
      <c r="Z218" s="308">
        <v>160542</v>
      </c>
      <c r="AA218" s="147">
        <v>40</v>
      </c>
      <c r="AB218" s="308"/>
      <c r="AC218" s="309"/>
      <c r="AD218" s="308"/>
      <c r="AE218" s="309"/>
      <c r="AF218" s="308"/>
      <c r="AG218" s="309"/>
      <c r="AH218" s="308"/>
      <c r="AI218" s="309"/>
      <c r="AJ218" s="308"/>
      <c r="AK218" s="309"/>
      <c r="AL218" s="310"/>
      <c r="AM218" s="309"/>
      <c r="AN218" s="125">
        <f t="shared" si="46"/>
        <v>40</v>
      </c>
    </row>
    <row r="219" spans="1:40" ht="16.149999999999999" customHeight="1" x14ac:dyDescent="0.25">
      <c r="A219" s="301">
        <f t="shared" si="47"/>
        <v>42541</v>
      </c>
      <c r="B219" s="302">
        <v>4551.78</v>
      </c>
      <c r="C219" s="316">
        <v>420</v>
      </c>
      <c r="D219" s="303">
        <v>11</v>
      </c>
      <c r="E219" s="302">
        <v>157</v>
      </c>
      <c r="F219" s="302">
        <v>289</v>
      </c>
      <c r="G219" s="125">
        <f t="shared" si="48"/>
        <v>3685.7799999999997</v>
      </c>
      <c r="H219" s="304">
        <v>1822.48</v>
      </c>
      <c r="I219" s="317">
        <v>1813</v>
      </c>
      <c r="J219" s="317">
        <v>27.6</v>
      </c>
      <c r="K219" s="304">
        <v>22.7</v>
      </c>
      <c r="L219" s="318">
        <v>1820</v>
      </c>
      <c r="M219" s="318">
        <v>1240</v>
      </c>
      <c r="N219" s="305">
        <f t="shared" si="42"/>
        <v>5320.6</v>
      </c>
      <c r="O219" s="305">
        <f t="shared" si="43"/>
        <v>74307.189999999959</v>
      </c>
      <c r="P219" s="306">
        <f t="shared" si="44"/>
        <v>12.691000000000001</v>
      </c>
      <c r="Q219" s="307">
        <f t="shared" si="45"/>
        <v>42541</v>
      </c>
      <c r="R219" s="308"/>
      <c r="S219" s="309"/>
      <c r="T219" s="310"/>
      <c r="U219" s="328"/>
      <c r="V219" s="308"/>
      <c r="W219" s="309"/>
      <c r="X219" s="310"/>
      <c r="Y219" s="309"/>
      <c r="Z219" s="308"/>
      <c r="AA219" s="309"/>
      <c r="AB219" s="310"/>
      <c r="AC219" s="309"/>
      <c r="AD219" s="308"/>
      <c r="AE219" s="309"/>
      <c r="AF219" s="310">
        <v>160653</v>
      </c>
      <c r="AG219" s="147">
        <v>26</v>
      </c>
      <c r="AH219" s="308"/>
      <c r="AI219" s="309"/>
      <c r="AJ219" s="310"/>
      <c r="AK219" s="309"/>
      <c r="AL219" s="310"/>
      <c r="AM219" s="309"/>
      <c r="AN219" s="125">
        <f t="shared" si="46"/>
        <v>26</v>
      </c>
    </row>
    <row r="220" spans="1:40" ht="16.149999999999999" customHeight="1" x14ac:dyDescent="0.25">
      <c r="A220" s="301">
        <f t="shared" si="47"/>
        <v>42542</v>
      </c>
      <c r="B220" s="302">
        <v>4039.99</v>
      </c>
      <c r="C220" s="316">
        <v>190</v>
      </c>
      <c r="D220" s="303">
        <v>8</v>
      </c>
      <c r="E220" s="302">
        <v>255.45</v>
      </c>
      <c r="F220" s="302">
        <v>122</v>
      </c>
      <c r="G220" s="125">
        <f t="shared" si="48"/>
        <v>3472.54</v>
      </c>
      <c r="H220" s="304">
        <v>1615.89</v>
      </c>
      <c r="I220" s="317">
        <v>1846.05</v>
      </c>
      <c r="J220" s="304"/>
      <c r="K220" s="304">
        <v>10.6</v>
      </c>
      <c r="L220" s="318">
        <v>1610</v>
      </c>
      <c r="M220" s="125"/>
      <c r="N220" s="305">
        <f t="shared" si="42"/>
        <v>3646.05</v>
      </c>
      <c r="O220" s="305">
        <f t="shared" si="43"/>
        <v>77046.599999999962</v>
      </c>
      <c r="P220" s="306">
        <f t="shared" si="44"/>
        <v>12.92235</v>
      </c>
      <c r="Q220" s="307">
        <f t="shared" si="45"/>
        <v>42542</v>
      </c>
      <c r="R220" s="308"/>
      <c r="S220" s="309"/>
      <c r="T220" s="308">
        <v>160619</v>
      </c>
      <c r="U220" s="147">
        <v>226.55</v>
      </c>
      <c r="V220" s="308">
        <v>160637</v>
      </c>
      <c r="W220" s="147">
        <v>680.09</v>
      </c>
      <c r="X220" s="308"/>
      <c r="Y220" s="309"/>
      <c r="Z220" s="308"/>
      <c r="AA220" s="309"/>
      <c r="AB220" s="308"/>
      <c r="AC220" s="309"/>
      <c r="AD220" s="308"/>
      <c r="AE220" s="309"/>
      <c r="AF220" s="308"/>
      <c r="AG220" s="309"/>
      <c r="AH220" s="308"/>
      <c r="AI220" s="309"/>
      <c r="AJ220" s="308"/>
      <c r="AK220" s="309"/>
      <c r="AL220" s="310"/>
      <c r="AM220" s="309"/>
      <c r="AN220" s="125">
        <f t="shared" si="46"/>
        <v>906.6400000000001</v>
      </c>
    </row>
    <row r="221" spans="1:40" ht="16.149999999999999" customHeight="1" x14ac:dyDescent="0.25">
      <c r="A221" s="301">
        <f t="shared" si="47"/>
        <v>42543</v>
      </c>
      <c r="B221" s="302">
        <v>3753.48</v>
      </c>
      <c r="C221" s="316">
        <v>450</v>
      </c>
      <c r="D221" s="303">
        <v>12</v>
      </c>
      <c r="E221" s="302">
        <v>42.05</v>
      </c>
      <c r="F221" s="302">
        <v>119</v>
      </c>
      <c r="G221" s="125">
        <f t="shared" si="48"/>
        <v>3142.43</v>
      </c>
      <c r="H221" s="304">
        <v>1643.58</v>
      </c>
      <c r="I221" s="317">
        <v>1477.5</v>
      </c>
      <c r="J221" s="304"/>
      <c r="K221" s="304">
        <v>21.1</v>
      </c>
      <c r="L221" s="318">
        <v>1640</v>
      </c>
      <c r="M221" s="125"/>
      <c r="N221" s="305">
        <f t="shared" si="42"/>
        <v>3567.5</v>
      </c>
      <c r="O221" s="305">
        <f t="shared" si="43"/>
        <v>78682.069999999963</v>
      </c>
      <c r="P221" s="306">
        <f t="shared" si="44"/>
        <v>10.342499999999999</v>
      </c>
      <c r="Q221" s="307">
        <f t="shared" si="45"/>
        <v>42543</v>
      </c>
      <c r="R221" s="308">
        <v>160608</v>
      </c>
      <c r="S221" s="147">
        <v>1837.01</v>
      </c>
      <c r="T221" s="308">
        <v>160620</v>
      </c>
      <c r="U221" s="147">
        <v>95.02</v>
      </c>
      <c r="V221" s="308"/>
      <c r="W221" s="309"/>
      <c r="X221" s="308"/>
      <c r="Y221" s="309"/>
      <c r="Z221" s="308"/>
      <c r="AA221" s="309"/>
      <c r="AB221" s="308"/>
      <c r="AC221" s="309"/>
      <c r="AD221" s="308"/>
      <c r="AE221" s="309"/>
      <c r="AF221" s="308"/>
      <c r="AG221" s="309"/>
      <c r="AH221" s="308"/>
      <c r="AI221" s="309"/>
      <c r="AJ221" s="308"/>
      <c r="AK221" s="309"/>
      <c r="AL221" s="310"/>
      <c r="AM221" s="309"/>
      <c r="AN221" s="125">
        <f t="shared" si="46"/>
        <v>1932.03</v>
      </c>
    </row>
    <row r="222" spans="1:40" ht="16.149999999999999" customHeight="1" x14ac:dyDescent="0.25">
      <c r="A222" s="301">
        <f t="shared" si="47"/>
        <v>42544</v>
      </c>
      <c r="B222" s="302">
        <v>3776.03</v>
      </c>
      <c r="C222" s="316">
        <v>170</v>
      </c>
      <c r="D222" s="303">
        <v>8</v>
      </c>
      <c r="E222" s="302">
        <v>128.1</v>
      </c>
      <c r="F222" s="302">
        <v>76</v>
      </c>
      <c r="G222" s="125">
        <f t="shared" si="48"/>
        <v>3401.9300000000003</v>
      </c>
      <c r="H222" s="304">
        <v>1627.89</v>
      </c>
      <c r="I222" s="317">
        <v>1757.44</v>
      </c>
      <c r="J222" s="304"/>
      <c r="K222" s="304">
        <v>16.600000000000001</v>
      </c>
      <c r="L222" s="318">
        <v>1670</v>
      </c>
      <c r="M222" s="125"/>
      <c r="N222" s="305">
        <f t="shared" si="42"/>
        <v>3597.44</v>
      </c>
      <c r="O222" s="305">
        <f t="shared" si="43"/>
        <v>45369.289999999964</v>
      </c>
      <c r="P222" s="306">
        <f t="shared" si="44"/>
        <v>12.30208</v>
      </c>
      <c r="Q222" s="307">
        <f t="shared" si="45"/>
        <v>42544</v>
      </c>
      <c r="R222" s="308"/>
      <c r="S222" s="147">
        <v>72.3</v>
      </c>
      <c r="T222" s="308"/>
      <c r="U222" s="147"/>
      <c r="V222" s="308"/>
      <c r="W222" s="309"/>
      <c r="X222" s="308">
        <v>160642</v>
      </c>
      <c r="Y222" s="147">
        <v>1818.53</v>
      </c>
      <c r="Z222" s="308">
        <v>160648</v>
      </c>
      <c r="AA222" s="147">
        <v>35019.39</v>
      </c>
      <c r="AB222" s="308"/>
      <c r="AC222" s="309"/>
      <c r="AD222" s="308"/>
      <c r="AE222" s="309"/>
      <c r="AF222" s="308"/>
      <c r="AG222" s="309"/>
      <c r="AH222" s="308"/>
      <c r="AI222" s="309"/>
      <c r="AJ222" s="308"/>
      <c r="AK222" s="309"/>
      <c r="AL222" s="310"/>
      <c r="AM222" s="309"/>
      <c r="AN222" s="125">
        <f t="shared" si="46"/>
        <v>36910.22</v>
      </c>
    </row>
    <row r="223" spans="1:40" ht="16.149999999999999" customHeight="1" x14ac:dyDescent="0.25">
      <c r="A223" s="301">
        <f t="shared" si="47"/>
        <v>42545</v>
      </c>
      <c r="B223" s="302">
        <v>4690.63</v>
      </c>
      <c r="C223" s="316">
        <v>560</v>
      </c>
      <c r="D223" s="303">
        <v>15</v>
      </c>
      <c r="E223" s="302">
        <v>137.4</v>
      </c>
      <c r="F223" s="302">
        <v>91</v>
      </c>
      <c r="G223" s="125">
        <f t="shared" si="48"/>
        <v>3902.23</v>
      </c>
      <c r="H223" s="304">
        <v>1918.25</v>
      </c>
      <c r="I223" s="317">
        <v>1920.83</v>
      </c>
      <c r="J223" s="317">
        <v>46.05</v>
      </c>
      <c r="K223" s="304">
        <v>17.100000000000001</v>
      </c>
      <c r="L223" s="318">
        <v>1910</v>
      </c>
      <c r="M223" s="125"/>
      <c r="N223" s="305">
        <f t="shared" si="42"/>
        <v>4436.88</v>
      </c>
      <c r="O223" s="305">
        <f t="shared" si="43"/>
        <v>50266.76999999996</v>
      </c>
      <c r="P223" s="306">
        <f t="shared" si="44"/>
        <v>13.44581</v>
      </c>
      <c r="Q223" s="307">
        <f t="shared" si="45"/>
        <v>42545</v>
      </c>
      <c r="R223" s="308">
        <v>160610</v>
      </c>
      <c r="S223" s="147">
        <v>-1062</v>
      </c>
      <c r="T223" s="308"/>
      <c r="U223" s="147"/>
      <c r="V223" s="308"/>
      <c r="W223" s="309"/>
      <c r="X223" s="308">
        <v>160646</v>
      </c>
      <c r="Y223" s="147">
        <v>601.4</v>
      </c>
      <c r="Z223" s="308"/>
      <c r="AA223" s="309"/>
      <c r="AB223" s="308"/>
      <c r="AC223" s="309"/>
      <c r="AD223" s="308"/>
      <c r="AE223" s="309"/>
      <c r="AF223" s="308"/>
      <c r="AG223" s="309"/>
      <c r="AH223" s="308"/>
      <c r="AI223" s="309"/>
      <c r="AJ223" s="308"/>
      <c r="AK223" s="309"/>
      <c r="AL223" s="310"/>
      <c r="AM223" s="309"/>
      <c r="AN223" s="125">
        <f t="shared" si="46"/>
        <v>-460.6</v>
      </c>
    </row>
    <row r="224" spans="1:40" ht="16.149999999999999" customHeight="1" x14ac:dyDescent="0.25">
      <c r="A224" s="301">
        <f t="shared" si="47"/>
        <v>42546</v>
      </c>
      <c r="B224" s="302">
        <v>4594.22</v>
      </c>
      <c r="C224" s="316">
        <v>760</v>
      </c>
      <c r="D224" s="303">
        <v>17</v>
      </c>
      <c r="E224" s="302">
        <v>102.3</v>
      </c>
      <c r="F224" s="302">
        <v>85</v>
      </c>
      <c r="G224" s="125">
        <f t="shared" si="48"/>
        <v>3646.92</v>
      </c>
      <c r="H224" s="304">
        <v>1643.28</v>
      </c>
      <c r="I224" s="317">
        <v>1914.14</v>
      </c>
      <c r="J224" s="317">
        <v>31.2</v>
      </c>
      <c r="K224" s="304">
        <v>58.3</v>
      </c>
      <c r="L224" s="318">
        <v>1660</v>
      </c>
      <c r="M224" s="125"/>
      <c r="N224" s="305">
        <f t="shared" si="42"/>
        <v>4365.34</v>
      </c>
      <c r="O224" s="305">
        <f t="shared" si="43"/>
        <v>53515.899999999958</v>
      </c>
      <c r="P224" s="306">
        <f t="shared" si="44"/>
        <v>13.398980000000002</v>
      </c>
      <c r="Q224" s="307">
        <f t="shared" si="45"/>
        <v>42546</v>
      </c>
      <c r="R224" s="308">
        <v>160611</v>
      </c>
      <c r="S224" s="147">
        <v>1026</v>
      </c>
      <c r="T224" s="308"/>
      <c r="U224" s="147"/>
      <c r="V224" s="308"/>
      <c r="W224" s="309"/>
      <c r="X224" s="308"/>
      <c r="Y224" s="309"/>
      <c r="Z224" s="308"/>
      <c r="AA224" s="309"/>
      <c r="AB224" s="308"/>
      <c r="AC224" s="309"/>
      <c r="AD224" s="308"/>
      <c r="AE224" s="309"/>
      <c r="AF224" s="308"/>
      <c r="AG224" s="309"/>
      <c r="AH224" s="308">
        <v>160664</v>
      </c>
      <c r="AI224" s="147">
        <v>90.21</v>
      </c>
      <c r="AJ224" s="308"/>
      <c r="AK224" s="309"/>
      <c r="AL224" s="310"/>
      <c r="AM224" s="309"/>
      <c r="AN224" s="125">
        <f t="shared" si="46"/>
        <v>1116.21</v>
      </c>
    </row>
    <row r="225" spans="1:40" ht="16.149999999999999" customHeight="1" x14ac:dyDescent="0.25">
      <c r="A225" s="301">
        <f t="shared" si="47"/>
        <v>42547</v>
      </c>
      <c r="B225" s="302">
        <v>3201.33</v>
      </c>
      <c r="C225" s="316">
        <v>280</v>
      </c>
      <c r="D225" s="303">
        <v>8</v>
      </c>
      <c r="E225" s="302">
        <v>174.5</v>
      </c>
      <c r="F225" s="302">
        <v>65</v>
      </c>
      <c r="G225" s="125">
        <f t="shared" si="48"/>
        <v>2681.83</v>
      </c>
      <c r="H225" s="304">
        <v>1392.25</v>
      </c>
      <c r="I225" s="317">
        <v>1270.68</v>
      </c>
      <c r="J225" s="317"/>
      <c r="K225" s="304">
        <v>18.899999999999999</v>
      </c>
      <c r="L225" s="318">
        <v>1390</v>
      </c>
      <c r="M225" s="125"/>
      <c r="N225" s="305">
        <f t="shared" si="42"/>
        <v>2940.6800000000003</v>
      </c>
      <c r="O225" s="305">
        <f t="shared" si="43"/>
        <v>56456.579999999958</v>
      </c>
      <c r="P225" s="306">
        <f t="shared" si="44"/>
        <v>8.8947599999999998</v>
      </c>
      <c r="Q225" s="307">
        <f t="shared" si="45"/>
        <v>42547</v>
      </c>
      <c r="R225" s="308"/>
      <c r="S225" s="309"/>
      <c r="T225" s="308"/>
      <c r="U225" s="147"/>
      <c r="V225" s="308"/>
      <c r="W225" s="309"/>
      <c r="X225" s="308"/>
      <c r="Y225" s="309"/>
      <c r="Z225" s="308"/>
      <c r="AA225" s="309"/>
      <c r="AB225" s="308"/>
      <c r="AC225" s="309"/>
      <c r="AD225" s="308"/>
      <c r="AE225" s="309"/>
      <c r="AF225" s="308"/>
      <c r="AG225" s="309"/>
      <c r="AH225" s="308"/>
      <c r="AI225" s="309"/>
      <c r="AJ225" s="308"/>
      <c r="AK225" s="309"/>
      <c r="AL225" s="310"/>
      <c r="AM225" s="309"/>
      <c r="AN225" s="125">
        <f t="shared" si="46"/>
        <v>0</v>
      </c>
    </row>
    <row r="226" spans="1:40" ht="16.149999999999999" customHeight="1" x14ac:dyDescent="0.25">
      <c r="A226" s="301">
        <f t="shared" si="47"/>
        <v>42548</v>
      </c>
      <c r="B226" s="302">
        <v>4273.7299999999996</v>
      </c>
      <c r="C226" s="316">
        <v>590</v>
      </c>
      <c r="D226" s="303">
        <v>11</v>
      </c>
      <c r="E226" s="302">
        <v>240.9</v>
      </c>
      <c r="F226" s="302">
        <v>285</v>
      </c>
      <c r="G226" s="125">
        <f t="shared" si="48"/>
        <v>3157.8299999999995</v>
      </c>
      <c r="H226" s="304">
        <v>1518.54</v>
      </c>
      <c r="I226" s="317">
        <v>1592.29</v>
      </c>
      <c r="J226" s="317">
        <v>30.3</v>
      </c>
      <c r="K226" s="304">
        <v>16.7</v>
      </c>
      <c r="L226" s="318">
        <v>1510</v>
      </c>
      <c r="M226" s="125"/>
      <c r="N226" s="305">
        <f t="shared" si="42"/>
        <v>3722.59</v>
      </c>
      <c r="O226" s="305">
        <f t="shared" si="43"/>
        <v>60237.159999999953</v>
      </c>
      <c r="P226" s="306">
        <f t="shared" si="44"/>
        <v>11.14603</v>
      </c>
      <c r="Q226" s="307">
        <f t="shared" si="45"/>
        <v>42548</v>
      </c>
      <c r="R226" s="308"/>
      <c r="S226" s="309"/>
      <c r="T226" s="308"/>
      <c r="U226" s="328"/>
      <c r="V226" s="308"/>
      <c r="W226" s="309"/>
      <c r="X226" s="308" t="s">
        <v>131</v>
      </c>
      <c r="Y226" s="147">
        <v>-57.99</v>
      </c>
      <c r="Z226" s="308"/>
      <c r="AA226" s="309"/>
      <c r="AB226" s="312"/>
      <c r="AC226" s="309"/>
      <c r="AD226" s="308"/>
      <c r="AE226" s="309"/>
      <c r="AF226" s="308"/>
      <c r="AG226" s="309"/>
      <c r="AH226" s="308"/>
      <c r="AI226" s="309"/>
      <c r="AJ226" s="308"/>
      <c r="AK226" s="309"/>
      <c r="AL226" s="310"/>
      <c r="AM226" s="309"/>
      <c r="AN226" s="125">
        <f t="shared" si="46"/>
        <v>-57.99</v>
      </c>
    </row>
    <row r="227" spans="1:40" ht="16.149999999999999" customHeight="1" x14ac:dyDescent="0.25">
      <c r="A227" s="301">
        <f t="shared" si="47"/>
        <v>42549</v>
      </c>
      <c r="B227" s="302">
        <v>4071.72</v>
      </c>
      <c r="C227" s="316">
        <v>190</v>
      </c>
      <c r="D227" s="303">
        <v>8</v>
      </c>
      <c r="E227" s="302">
        <v>282.89999999999998</v>
      </c>
      <c r="F227" s="302">
        <v>153</v>
      </c>
      <c r="G227" s="125">
        <f t="shared" si="48"/>
        <v>3445.8199999999997</v>
      </c>
      <c r="H227" s="304">
        <v>1599.5</v>
      </c>
      <c r="I227" s="317">
        <v>1828.02</v>
      </c>
      <c r="J227" s="304"/>
      <c r="K227" s="304">
        <v>18.3</v>
      </c>
      <c r="L227" s="318">
        <v>1590</v>
      </c>
      <c r="M227" s="125"/>
      <c r="N227" s="305">
        <f t="shared" si="42"/>
        <v>3608.02</v>
      </c>
      <c r="O227" s="305">
        <f t="shared" si="43"/>
        <v>62798.409999999953</v>
      </c>
      <c r="P227" s="306">
        <f t="shared" si="44"/>
        <v>12.796139999999999</v>
      </c>
      <c r="Q227" s="307">
        <f t="shared" si="45"/>
        <v>42549</v>
      </c>
      <c r="R227" s="308"/>
      <c r="S227" s="309"/>
      <c r="T227" s="308"/>
      <c r="U227" s="328"/>
      <c r="V227" s="308">
        <v>160638</v>
      </c>
      <c r="W227" s="147">
        <v>688.15</v>
      </c>
      <c r="X227" s="308"/>
      <c r="Y227" s="147"/>
      <c r="Z227" s="308"/>
      <c r="AA227" s="309"/>
      <c r="AB227" s="312"/>
      <c r="AC227" s="309"/>
      <c r="AD227" s="308"/>
      <c r="AE227" s="309"/>
      <c r="AF227" s="308"/>
      <c r="AG227" s="309"/>
      <c r="AH227" s="308" t="s">
        <v>132</v>
      </c>
      <c r="AI227" s="309">
        <v>-7.08</v>
      </c>
      <c r="AJ227" s="308">
        <v>160667</v>
      </c>
      <c r="AK227" s="147">
        <v>365.7</v>
      </c>
      <c r="AL227" s="310"/>
      <c r="AM227" s="309"/>
      <c r="AN227" s="125">
        <f t="shared" si="46"/>
        <v>1046.77</v>
      </c>
    </row>
    <row r="228" spans="1:40" ht="16.149999999999999" customHeight="1" x14ac:dyDescent="0.25">
      <c r="A228" s="301">
        <f t="shared" si="47"/>
        <v>42550</v>
      </c>
      <c r="B228" s="302">
        <v>4161.6899999999996</v>
      </c>
      <c r="C228" s="316">
        <v>670</v>
      </c>
      <c r="D228" s="303">
        <v>16</v>
      </c>
      <c r="E228" s="302">
        <v>34.299999999999997</v>
      </c>
      <c r="F228" s="302">
        <v>134</v>
      </c>
      <c r="G228" s="125">
        <f t="shared" si="48"/>
        <v>3323.3899999999994</v>
      </c>
      <c r="H228" s="304">
        <v>1631.45</v>
      </c>
      <c r="I228" s="317">
        <v>1667.84</v>
      </c>
      <c r="J228" s="304"/>
      <c r="K228" s="304">
        <v>24.1</v>
      </c>
      <c r="L228" s="318">
        <v>1630</v>
      </c>
      <c r="M228" s="125"/>
      <c r="N228" s="305">
        <f t="shared" si="42"/>
        <v>3967.84</v>
      </c>
      <c r="O228" s="305">
        <f t="shared" si="43"/>
        <v>64622.859999999957</v>
      </c>
      <c r="P228" s="306">
        <f t="shared" si="44"/>
        <v>11.67488</v>
      </c>
      <c r="Q228" s="307">
        <f t="shared" si="45"/>
        <v>42550</v>
      </c>
      <c r="R228" s="308">
        <v>160612</v>
      </c>
      <c r="S228" s="147">
        <v>2047.06</v>
      </c>
      <c r="T228" s="308">
        <v>160625</v>
      </c>
      <c r="U228" s="147">
        <v>98.49</v>
      </c>
      <c r="V228" s="308"/>
      <c r="W228" s="309"/>
      <c r="X228" s="308"/>
      <c r="Y228" s="147"/>
      <c r="Z228" s="308" t="s">
        <v>133</v>
      </c>
      <c r="AA228" s="309">
        <v>0</v>
      </c>
      <c r="AB228" s="312"/>
      <c r="AC228" s="309"/>
      <c r="AD228" s="308"/>
      <c r="AE228" s="309"/>
      <c r="AF228" s="308"/>
      <c r="AG228" s="309"/>
      <c r="AH228" s="308" t="s">
        <v>134</v>
      </c>
      <c r="AI228" s="147">
        <v>-2.16</v>
      </c>
      <c r="AJ228" s="308">
        <v>160665</v>
      </c>
      <c r="AK228" s="309">
        <v>0</v>
      </c>
      <c r="AL228" s="310"/>
      <c r="AM228" s="309"/>
      <c r="AN228" s="125">
        <f t="shared" si="46"/>
        <v>2143.39</v>
      </c>
    </row>
    <row r="229" spans="1:40" ht="16.149999999999999" customHeight="1" x14ac:dyDescent="0.25">
      <c r="A229" s="301">
        <f t="shared" si="47"/>
        <v>42551</v>
      </c>
      <c r="B229" s="302">
        <v>4822.42</v>
      </c>
      <c r="C229" s="316">
        <v>290</v>
      </c>
      <c r="D229" s="303">
        <v>8</v>
      </c>
      <c r="E229" s="302">
        <v>57.2</v>
      </c>
      <c r="F229" s="302">
        <v>168</v>
      </c>
      <c r="G229" s="125">
        <f t="shared" si="48"/>
        <v>4307.22</v>
      </c>
      <c r="H229" s="304">
        <v>1977.03</v>
      </c>
      <c r="I229" s="317">
        <v>2321.69</v>
      </c>
      <c r="J229" s="304"/>
      <c r="K229" s="304">
        <v>8.5</v>
      </c>
      <c r="L229" s="318">
        <v>1970</v>
      </c>
      <c r="M229" s="125"/>
      <c r="N229" s="305">
        <f t="shared" si="42"/>
        <v>4581.6900000000005</v>
      </c>
      <c r="O229" s="305">
        <f t="shared" si="43"/>
        <v>65001.47999999996</v>
      </c>
      <c r="P229" s="306">
        <f t="shared" si="44"/>
        <v>16.251830000000002</v>
      </c>
      <c r="Q229" s="307">
        <f t="shared" si="45"/>
        <v>42551</v>
      </c>
      <c r="R229" s="308"/>
      <c r="S229" s="147">
        <v>160.5</v>
      </c>
      <c r="T229" s="310">
        <v>160624</v>
      </c>
      <c r="U229" s="147">
        <v>51.53</v>
      </c>
      <c r="V229" s="308"/>
      <c r="W229" s="309"/>
      <c r="X229" s="310">
        <v>160643</v>
      </c>
      <c r="Y229" s="147">
        <v>2408.02</v>
      </c>
      <c r="Z229" s="308"/>
      <c r="AA229" s="309"/>
      <c r="AB229" s="312"/>
      <c r="AC229" s="309"/>
      <c r="AD229" s="308">
        <v>160657</v>
      </c>
      <c r="AE229" s="147">
        <v>36.68</v>
      </c>
      <c r="AF229" s="310">
        <v>160656</v>
      </c>
      <c r="AG229" s="147">
        <v>1345.46</v>
      </c>
      <c r="AH229" s="313">
        <v>160460</v>
      </c>
      <c r="AI229" s="147">
        <v>200.88</v>
      </c>
      <c r="AJ229" s="310"/>
      <c r="AK229" s="309"/>
      <c r="AL229" s="310"/>
      <c r="AM229" s="309"/>
      <c r="AN229" s="317">
        <f t="shared" si="46"/>
        <v>4203.07</v>
      </c>
    </row>
    <row r="230" spans="1:40" ht="16.149999999999999" customHeight="1" x14ac:dyDescent="0.25">
      <c r="A230" s="321"/>
      <c r="B230" s="155"/>
      <c r="C230" s="155"/>
      <c r="D230" s="156"/>
      <c r="E230" s="155"/>
      <c r="F230" s="155"/>
      <c r="G230" s="125"/>
      <c r="H230" s="125"/>
      <c r="I230" s="125"/>
      <c r="J230" s="125"/>
      <c r="K230" s="125"/>
      <c r="L230" s="125"/>
      <c r="M230" s="125"/>
      <c r="N230" s="305">
        <f t="shared" si="42"/>
        <v>0</v>
      </c>
      <c r="O230" s="305">
        <f t="shared" si="43"/>
        <v>63144.539999999957</v>
      </c>
      <c r="P230" s="306">
        <f t="shared" si="44"/>
        <v>0</v>
      </c>
      <c r="Q230" s="307"/>
      <c r="R230" s="308"/>
      <c r="S230" s="309"/>
      <c r="T230" s="308"/>
      <c r="U230" s="309"/>
      <c r="V230" s="308"/>
      <c r="W230" s="309"/>
      <c r="X230" s="308">
        <v>160647</v>
      </c>
      <c r="Y230" s="147">
        <v>715.3</v>
      </c>
      <c r="Z230" s="308"/>
      <c r="AA230" s="309"/>
      <c r="AB230" s="308"/>
      <c r="AC230" s="309"/>
      <c r="AD230" s="308"/>
      <c r="AE230" s="309"/>
      <c r="AF230" s="308"/>
      <c r="AG230" s="309"/>
      <c r="AH230" s="308"/>
      <c r="AI230" s="147"/>
      <c r="AJ230" s="308">
        <v>160666</v>
      </c>
      <c r="AK230" s="147">
        <v>1141.6400000000001</v>
      </c>
      <c r="AL230" s="310"/>
      <c r="AM230" s="309"/>
      <c r="AN230" s="125">
        <f t="shared" si="46"/>
        <v>1856.94</v>
      </c>
    </row>
    <row r="231" spans="1:40" ht="15" customHeight="1" x14ac:dyDescent="0.2">
      <c r="B231" s="326">
        <f t="shared" ref="B231:N231" si="49">SUM(B200:B230)</f>
        <v>123521.18</v>
      </c>
      <c r="C231" s="326">
        <f t="shared" si="49"/>
        <v>11390</v>
      </c>
      <c r="D231" s="327">
        <f t="shared" si="49"/>
        <v>297</v>
      </c>
      <c r="E231" s="326">
        <f t="shared" si="49"/>
        <v>4213.1500000000005</v>
      </c>
      <c r="F231" s="326">
        <f t="shared" si="49"/>
        <v>4692</v>
      </c>
      <c r="G231" s="326">
        <f t="shared" si="49"/>
        <v>103226.03000000001</v>
      </c>
      <c r="H231" s="329">
        <f t="shared" si="49"/>
        <v>51988.18</v>
      </c>
      <c r="I231" s="326">
        <f t="shared" si="49"/>
        <v>50941.15</v>
      </c>
      <c r="J231" s="326">
        <f t="shared" si="49"/>
        <v>184.65</v>
      </c>
      <c r="K231" s="326">
        <f t="shared" si="49"/>
        <v>547.25000000000011</v>
      </c>
      <c r="L231" s="141">
        <f t="shared" si="49"/>
        <v>51970</v>
      </c>
      <c r="M231" s="141">
        <f t="shared" si="49"/>
        <v>1690</v>
      </c>
      <c r="N231" s="141">
        <f t="shared" si="49"/>
        <v>116175.80000000003</v>
      </c>
      <c r="O231" s="141">
        <f>O230</f>
        <v>63144.539999999957</v>
      </c>
      <c r="R231" s="141"/>
      <c r="S231" s="141">
        <f>SUM(S200:S230)</f>
        <v>8699.1200000000008</v>
      </c>
      <c r="T231" s="141"/>
      <c r="U231" s="141">
        <f>SUM(U200:U230)</f>
        <v>872.02</v>
      </c>
      <c r="V231" s="141"/>
      <c r="W231" s="141">
        <f>SUM(W200:W230)</f>
        <v>2729.1800000000003</v>
      </c>
      <c r="X231" s="141"/>
      <c r="Y231" s="141">
        <f>SUM(Y200:Y230)</f>
        <v>14543.539999999999</v>
      </c>
      <c r="Z231" s="141"/>
      <c r="AA231" s="141">
        <f>SUM(AA200:AA230)</f>
        <v>64027.99</v>
      </c>
      <c r="AB231" s="141"/>
      <c r="AC231" s="141">
        <f>SUM(AC200:AC230)</f>
        <v>1741.45</v>
      </c>
      <c r="AD231" s="141"/>
      <c r="AE231" s="141">
        <f>SUM(AE200:AE230)</f>
        <v>1065.45</v>
      </c>
      <c r="AG231" s="141">
        <f>SUM(AG200:AG230)</f>
        <v>2642.74</v>
      </c>
      <c r="AH231" s="141"/>
      <c r="AI231" s="141">
        <f>SUM(AI200:AI230)</f>
        <v>340.09</v>
      </c>
      <c r="AJ231" s="141"/>
      <c r="AK231" s="141">
        <f>SUM(AK200:AK230)</f>
        <v>3885.76</v>
      </c>
      <c r="AL231" s="141"/>
      <c r="AM231" s="141">
        <f>SUM(AM200:AM230)</f>
        <v>366.98</v>
      </c>
      <c r="AN231" s="141">
        <f>SUM(AN200:AN230)</f>
        <v>100914.32</v>
      </c>
    </row>
    <row r="232" spans="1:40" x14ac:dyDescent="0.25">
      <c r="B232" s="132">
        <f>B193+B231</f>
        <v>616015.31000000006</v>
      </c>
      <c r="G232" s="132"/>
      <c r="O232" s="141"/>
    </row>
    <row r="233" spans="1:40" x14ac:dyDescent="0.25">
      <c r="B233" s="72" t="s">
        <v>78</v>
      </c>
      <c r="C233" s="132">
        <f>H231-L231</f>
        <v>18.180000000000291</v>
      </c>
      <c r="E233" s="72" t="s">
        <v>79</v>
      </c>
      <c r="F233" s="315">
        <f>D231</f>
        <v>297</v>
      </c>
      <c r="H233" s="72" t="s">
        <v>80</v>
      </c>
      <c r="J233" s="131">
        <f>I231*0.0065</f>
        <v>331.11747500000001</v>
      </c>
    </row>
    <row r="234" spans="1:40" x14ac:dyDescent="0.25">
      <c r="B234" s="72" t="s">
        <v>90</v>
      </c>
      <c r="C234" s="132">
        <f>C233+C195</f>
        <v>61.699999999982538</v>
      </c>
    </row>
    <row r="236" spans="1:40" ht="16.149999999999999" customHeight="1" x14ac:dyDescent="0.25">
      <c r="A236" s="577" t="s">
        <v>135</v>
      </c>
      <c r="B236" s="563"/>
      <c r="C236" s="563"/>
      <c r="D236" s="564"/>
      <c r="E236" s="563"/>
      <c r="F236" s="563"/>
      <c r="G236" s="563"/>
      <c r="H236" s="563"/>
      <c r="I236" s="563"/>
      <c r="J236" s="563"/>
      <c r="K236" s="563"/>
      <c r="L236" s="563"/>
      <c r="M236" s="563"/>
      <c r="N236" s="563"/>
      <c r="O236" s="563"/>
      <c r="P236" s="292"/>
      <c r="R236" s="576" t="s">
        <v>136</v>
      </c>
      <c r="S236" s="560"/>
      <c r="T236" s="560"/>
      <c r="U236" s="560"/>
      <c r="V236" s="560"/>
      <c r="W236" s="560"/>
      <c r="X236" s="560"/>
      <c r="Y236" s="560"/>
      <c r="Z236" s="560"/>
      <c r="AA236" s="576" t="str">
        <f>R236</f>
        <v>JUILLET 2014</v>
      </c>
      <c r="AB236" s="560"/>
      <c r="AC236" s="560"/>
      <c r="AD236" s="560"/>
      <c r="AE236" s="560"/>
      <c r="AF236" s="560"/>
      <c r="AG236" s="560"/>
      <c r="AH236" s="560"/>
      <c r="AI236" s="560"/>
      <c r="AJ236" s="560"/>
    </row>
    <row r="237" spans="1:40" ht="16.149999999999999" customHeight="1" x14ac:dyDescent="0.25">
      <c r="A237" s="290"/>
      <c r="B237" s="567" t="s">
        <v>69</v>
      </c>
      <c r="C237" s="554"/>
      <c r="D237" s="554"/>
      <c r="E237" s="554"/>
      <c r="F237" s="554"/>
      <c r="G237" s="568"/>
      <c r="H237" s="567" t="s">
        <v>1</v>
      </c>
      <c r="I237" s="554"/>
      <c r="J237" s="554"/>
      <c r="K237" s="568"/>
      <c r="L237" s="567" t="s">
        <v>2</v>
      </c>
      <c r="M237" s="554"/>
      <c r="N237" s="568"/>
      <c r="O237" s="291" t="s">
        <v>70</v>
      </c>
      <c r="P237" s="292"/>
      <c r="Q237" s="293"/>
      <c r="R237" s="549" t="str">
        <f>R3</f>
        <v>Agedi</v>
      </c>
      <c r="S237" s="550"/>
      <c r="T237" s="549" t="str">
        <f>T3</f>
        <v>Saf</v>
      </c>
      <c r="U237" s="550"/>
      <c r="V237" s="549" t="str">
        <f>V3</f>
        <v>Midi Libre</v>
      </c>
      <c r="W237" s="550"/>
      <c r="X237" s="549" t="str">
        <f>X3</f>
        <v>Loto</v>
      </c>
      <c r="Y237" s="550"/>
      <c r="Z237" s="549" t="str">
        <f>Z3</f>
        <v>Altadis</v>
      </c>
      <c r="AA237" s="550"/>
      <c r="AB237" s="549" t="str">
        <f>AB3</f>
        <v>Crédit agricole</v>
      </c>
      <c r="AC237" s="550"/>
      <c r="AD237" s="549" t="str">
        <f>AD3</f>
        <v>Loc/Télésur/loyer/Télép</v>
      </c>
      <c r="AE237" s="550"/>
      <c r="AF237" s="549" t="str">
        <f>AF3</f>
        <v>Poste TCN TF PVA</v>
      </c>
      <c r="AG237" s="550"/>
      <c r="AH237" s="549" t="str">
        <f>AH3</f>
        <v>GSA/NVX FR</v>
      </c>
      <c r="AI237" s="550"/>
      <c r="AJ237" s="549" t="str">
        <f>AJ3</f>
        <v>Charge</v>
      </c>
      <c r="AK237" s="550"/>
      <c r="AL237" s="549" t="str">
        <f>AL3</f>
        <v>Divers</v>
      </c>
      <c r="AM237" s="550"/>
      <c r="AN237" s="83" t="s">
        <v>16</v>
      </c>
    </row>
    <row r="238" spans="1:40" ht="16.149999999999999" customHeight="1" x14ac:dyDescent="0.25">
      <c r="A238" s="294"/>
      <c r="B238" s="85" t="s">
        <v>73</v>
      </c>
      <c r="C238" s="578" t="s">
        <v>24</v>
      </c>
      <c r="D238" s="579"/>
      <c r="E238" s="86" t="s">
        <v>23</v>
      </c>
      <c r="F238" s="86" t="s">
        <v>22</v>
      </c>
      <c r="G238" s="90" t="s">
        <v>38</v>
      </c>
      <c r="H238" s="85" t="s">
        <v>17</v>
      </c>
      <c r="I238" s="86" t="s">
        <v>19</v>
      </c>
      <c r="J238" s="86" t="s">
        <v>18</v>
      </c>
      <c r="K238" s="90" t="s">
        <v>29</v>
      </c>
      <c r="L238" s="85" t="s">
        <v>32</v>
      </c>
      <c r="M238" s="91" t="s">
        <v>33</v>
      </c>
      <c r="N238" s="90" t="s">
        <v>74</v>
      </c>
      <c r="O238" s="295">
        <f>O230</f>
        <v>63144.539999999957</v>
      </c>
      <c r="Q238" s="296"/>
      <c r="R238" s="93" t="s">
        <v>34</v>
      </c>
      <c r="S238" s="94"/>
      <c r="T238" s="95" t="s">
        <v>34</v>
      </c>
      <c r="U238" s="96"/>
      <c r="V238" s="95" t="s">
        <v>34</v>
      </c>
      <c r="W238" s="96"/>
      <c r="X238" s="95" t="s">
        <v>34</v>
      </c>
      <c r="Y238" s="96"/>
      <c r="Z238" s="95" t="s">
        <v>34</v>
      </c>
      <c r="AA238" s="96"/>
      <c r="AB238" s="95" t="s">
        <v>34</v>
      </c>
      <c r="AC238" s="96"/>
      <c r="AD238" s="95" t="s">
        <v>34</v>
      </c>
      <c r="AE238" s="96"/>
      <c r="AF238" s="98" t="s">
        <v>34</v>
      </c>
      <c r="AG238" s="94"/>
      <c r="AH238" s="95" t="s">
        <v>34</v>
      </c>
      <c r="AI238" s="94"/>
      <c r="AJ238" s="95" t="s">
        <v>34</v>
      </c>
      <c r="AK238" s="94"/>
      <c r="AL238" s="95" t="s">
        <v>34</v>
      </c>
      <c r="AM238" s="94"/>
      <c r="AN238" s="99"/>
    </row>
    <row r="239" spans="1:40" ht="16.149999999999999" customHeight="1" x14ac:dyDescent="0.25">
      <c r="A239" s="301">
        <v>42552</v>
      </c>
      <c r="B239" s="302">
        <v>5831.87</v>
      </c>
      <c r="C239" s="316">
        <v>500</v>
      </c>
      <c r="D239" s="303">
        <v>10</v>
      </c>
      <c r="E239" s="302">
        <v>198.95</v>
      </c>
      <c r="F239" s="302">
        <v>181</v>
      </c>
      <c r="G239" s="125">
        <f t="shared" ref="G239:G269" si="50">B239-C239-E239-F239</f>
        <v>4951.92</v>
      </c>
      <c r="H239" s="304">
        <v>2151.67</v>
      </c>
      <c r="I239" s="317">
        <v>2755.35</v>
      </c>
      <c r="J239" s="317">
        <v>21.9</v>
      </c>
      <c r="K239" s="304">
        <v>23</v>
      </c>
      <c r="L239" s="318">
        <v>2150</v>
      </c>
      <c r="M239" s="318">
        <v>460</v>
      </c>
      <c r="N239" s="305">
        <f t="shared" ref="N239:N269" si="51">L239+I239+J239+C239+M239</f>
        <v>5887.25</v>
      </c>
      <c r="O239" s="305">
        <f t="shared" ref="O239:O269" si="52">O238+N239-AN239</f>
        <v>66033.689999999944</v>
      </c>
      <c r="P239" s="306">
        <f t="shared" ref="P239:P269" si="53">I239*0.007</f>
        <v>19.28745</v>
      </c>
      <c r="Q239" s="307">
        <f t="shared" ref="Q239:Q269" si="54">A239</f>
        <v>42552</v>
      </c>
      <c r="R239" s="308"/>
      <c r="S239" s="309"/>
      <c r="T239" s="310"/>
      <c r="U239" s="309"/>
      <c r="V239" s="310"/>
      <c r="W239" s="309"/>
      <c r="X239" s="310"/>
      <c r="Y239" s="309"/>
      <c r="Z239" s="310"/>
      <c r="AA239" s="309"/>
      <c r="AB239" s="310">
        <v>160752</v>
      </c>
      <c r="AC239" s="147">
        <v>23.1</v>
      </c>
      <c r="AD239" s="310">
        <v>160754</v>
      </c>
      <c r="AE239" s="147">
        <v>975</v>
      </c>
      <c r="AF239" s="319"/>
      <c r="AG239" s="309"/>
      <c r="AH239" s="310"/>
      <c r="AI239" s="309"/>
      <c r="AJ239" s="310" t="s">
        <v>93</v>
      </c>
      <c r="AK239" s="147">
        <v>2000</v>
      </c>
      <c r="AL239" s="310"/>
      <c r="AM239" s="309"/>
      <c r="AN239" s="125">
        <f t="shared" ref="AN239:AN269" si="55">S239+U239+W239+Y239+AA239+AC239+AE239+AG239+AI239+AK239+AM239</f>
        <v>2998.1</v>
      </c>
    </row>
    <row r="240" spans="1:40" ht="16.149999999999999" customHeight="1" x14ac:dyDescent="0.25">
      <c r="A240" s="301">
        <f t="shared" ref="A240:A269" si="56">A239+1</f>
        <v>42553</v>
      </c>
      <c r="B240" s="302">
        <v>5433.88</v>
      </c>
      <c r="C240" s="316">
        <v>670</v>
      </c>
      <c r="D240" s="303">
        <v>13</v>
      </c>
      <c r="E240" s="302">
        <v>107</v>
      </c>
      <c r="F240" s="302">
        <v>175</v>
      </c>
      <c r="G240" s="125">
        <f t="shared" si="50"/>
        <v>4481.88</v>
      </c>
      <c r="H240" s="304">
        <v>2582.2800000000002</v>
      </c>
      <c r="I240" s="317">
        <v>1882.7</v>
      </c>
      <c r="J240" s="304"/>
      <c r="K240" s="304">
        <v>16.899999999999999</v>
      </c>
      <c r="L240" s="318">
        <v>2580</v>
      </c>
      <c r="M240" s="125"/>
      <c r="N240" s="305">
        <f t="shared" si="51"/>
        <v>5132.7</v>
      </c>
      <c r="O240" s="305">
        <f t="shared" si="52"/>
        <v>71139.389999999941</v>
      </c>
      <c r="P240" s="306">
        <f t="shared" si="53"/>
        <v>13.178900000000001</v>
      </c>
      <c r="Q240" s="307">
        <f t="shared" si="54"/>
        <v>42553</v>
      </c>
      <c r="R240" s="308"/>
      <c r="S240" s="309"/>
      <c r="T240" s="310"/>
      <c r="U240" s="309"/>
      <c r="V240" s="308"/>
      <c r="W240" s="309"/>
      <c r="X240" s="310"/>
      <c r="Y240" s="309"/>
      <c r="Z240" s="308"/>
      <c r="AA240" s="309"/>
      <c r="AB240" s="310">
        <v>160753</v>
      </c>
      <c r="AC240" s="147">
        <v>27</v>
      </c>
      <c r="AD240" s="308"/>
      <c r="AE240" s="309"/>
      <c r="AF240" s="310"/>
      <c r="AG240" s="309"/>
      <c r="AH240" s="308"/>
      <c r="AI240" s="309"/>
      <c r="AJ240" s="310"/>
      <c r="AK240" s="309"/>
      <c r="AL240" s="310"/>
      <c r="AM240" s="309"/>
      <c r="AN240" s="125">
        <f t="shared" si="55"/>
        <v>27</v>
      </c>
    </row>
    <row r="241" spans="1:40" ht="16.149999999999999" customHeight="1" x14ac:dyDescent="0.25">
      <c r="A241" s="301">
        <f t="shared" si="56"/>
        <v>42554</v>
      </c>
      <c r="B241" s="302">
        <v>3471.97</v>
      </c>
      <c r="C241" s="316">
        <v>230</v>
      </c>
      <c r="D241" s="303">
        <v>7</v>
      </c>
      <c r="E241" s="302">
        <v>130.1</v>
      </c>
      <c r="F241" s="302">
        <v>6</v>
      </c>
      <c r="G241" s="125">
        <f t="shared" si="50"/>
        <v>3105.87</v>
      </c>
      <c r="H241" s="304">
        <v>1877.77</v>
      </c>
      <c r="I241" s="317">
        <v>1226.5999999999999</v>
      </c>
      <c r="J241" s="304"/>
      <c r="K241" s="304">
        <v>1.5</v>
      </c>
      <c r="L241" s="318">
        <v>1870</v>
      </c>
      <c r="M241" s="125"/>
      <c r="N241" s="305">
        <f t="shared" si="51"/>
        <v>3326.6</v>
      </c>
      <c r="O241" s="305">
        <f t="shared" si="52"/>
        <v>74238.28999999995</v>
      </c>
      <c r="P241" s="306">
        <f t="shared" si="53"/>
        <v>8.5861999999999998</v>
      </c>
      <c r="Q241" s="307">
        <f t="shared" si="54"/>
        <v>42554</v>
      </c>
      <c r="R241" s="308"/>
      <c r="S241" s="309"/>
      <c r="T241" s="310"/>
      <c r="U241" s="309"/>
      <c r="V241" s="308"/>
      <c r="W241" s="309"/>
      <c r="X241" s="310"/>
      <c r="Y241" s="309"/>
      <c r="Z241" s="308"/>
      <c r="AA241" s="309"/>
      <c r="AB241" s="310">
        <v>160753</v>
      </c>
      <c r="AC241" s="147">
        <v>227.7</v>
      </c>
      <c r="AD241" s="308"/>
      <c r="AE241" s="309"/>
      <c r="AF241" s="310"/>
      <c r="AG241" s="309"/>
      <c r="AH241" s="308"/>
      <c r="AI241" s="309"/>
      <c r="AJ241" s="310"/>
      <c r="AK241" s="309"/>
      <c r="AL241" s="310"/>
      <c r="AM241" s="309"/>
      <c r="AN241" s="125">
        <f t="shared" si="55"/>
        <v>227.7</v>
      </c>
    </row>
    <row r="242" spans="1:40" ht="16.149999999999999" customHeight="1" x14ac:dyDescent="0.25">
      <c r="A242" s="301">
        <f t="shared" si="56"/>
        <v>42555</v>
      </c>
      <c r="B242" s="302">
        <v>4353.87</v>
      </c>
      <c r="C242" s="316">
        <v>740</v>
      </c>
      <c r="D242" s="303">
        <v>14</v>
      </c>
      <c r="E242" s="302">
        <v>891.2</v>
      </c>
      <c r="F242" s="302">
        <v>314</v>
      </c>
      <c r="G242" s="125">
        <f t="shared" si="50"/>
        <v>2408.67</v>
      </c>
      <c r="H242" s="304">
        <v>671.43</v>
      </c>
      <c r="I242" s="317">
        <v>1721.24</v>
      </c>
      <c r="J242" s="304"/>
      <c r="K242" s="304">
        <v>16</v>
      </c>
      <c r="L242" s="318">
        <v>700</v>
      </c>
      <c r="M242" s="125"/>
      <c r="N242" s="305">
        <f t="shared" si="51"/>
        <v>3161.24</v>
      </c>
      <c r="O242" s="305">
        <f t="shared" si="52"/>
        <v>76456.929999999949</v>
      </c>
      <c r="P242" s="306">
        <f t="shared" si="53"/>
        <v>12.048680000000001</v>
      </c>
      <c r="Q242" s="307">
        <f t="shared" si="54"/>
        <v>42555</v>
      </c>
      <c r="R242" s="308"/>
      <c r="S242" s="309"/>
      <c r="T242" s="310"/>
      <c r="U242" s="309"/>
      <c r="V242" s="308"/>
      <c r="W242" s="309"/>
      <c r="X242" s="310"/>
      <c r="Y242" s="309"/>
      <c r="Z242" s="308"/>
      <c r="AA242" s="309"/>
      <c r="AB242" s="310">
        <v>160753</v>
      </c>
      <c r="AC242" s="147">
        <v>21</v>
      </c>
      <c r="AD242" s="308"/>
      <c r="AE242" s="309"/>
      <c r="AF242" s="310">
        <v>160654</v>
      </c>
      <c r="AG242" s="147">
        <v>921.6</v>
      </c>
      <c r="AH242" s="308"/>
      <c r="AI242" s="309"/>
      <c r="AJ242" s="310"/>
      <c r="AK242" s="309"/>
      <c r="AL242" s="310"/>
      <c r="AM242" s="309"/>
      <c r="AN242" s="125">
        <f t="shared" si="55"/>
        <v>942.6</v>
      </c>
    </row>
    <row r="243" spans="1:40" ht="16.149999999999999" customHeight="1" x14ac:dyDescent="0.25">
      <c r="A243" s="301">
        <f t="shared" si="56"/>
        <v>42556</v>
      </c>
      <c r="B243" s="302">
        <v>4016.26</v>
      </c>
      <c r="C243" s="316">
        <v>690</v>
      </c>
      <c r="D243" s="303">
        <v>15</v>
      </c>
      <c r="E243" s="302">
        <v>124.4</v>
      </c>
      <c r="F243" s="302">
        <v>122</v>
      </c>
      <c r="G243" s="125">
        <f t="shared" si="50"/>
        <v>3079.86</v>
      </c>
      <c r="H243" s="304">
        <v>1302.18</v>
      </c>
      <c r="I243" s="317">
        <v>2128.39</v>
      </c>
      <c r="J243" s="304"/>
      <c r="K243" s="304">
        <v>40.69</v>
      </c>
      <c r="L243" s="318">
        <v>1300</v>
      </c>
      <c r="M243" s="125"/>
      <c r="N243" s="305">
        <f t="shared" si="51"/>
        <v>4118.3899999999994</v>
      </c>
      <c r="O243" s="305">
        <f t="shared" si="52"/>
        <v>80520.969999999943</v>
      </c>
      <c r="P243" s="306">
        <f t="shared" si="53"/>
        <v>14.898729999999999</v>
      </c>
      <c r="Q243" s="307">
        <f t="shared" si="54"/>
        <v>42556</v>
      </c>
      <c r="R243" s="308"/>
      <c r="S243" s="309"/>
      <c r="T243" s="311"/>
      <c r="U243" s="309"/>
      <c r="V243" s="308">
        <v>160639</v>
      </c>
      <c r="W243" s="147">
        <v>260.14999999999998</v>
      </c>
      <c r="X243" s="308"/>
      <c r="Y243" s="309"/>
      <c r="Z243" s="308"/>
      <c r="AA243" s="309"/>
      <c r="AB243" s="308" t="s">
        <v>94</v>
      </c>
      <c r="AC243" s="147">
        <v>-205.8</v>
      </c>
      <c r="AD243" s="308"/>
      <c r="AE243" s="309"/>
      <c r="AF243" s="308"/>
      <c r="AG243" s="309"/>
      <c r="AH243" s="308"/>
      <c r="AI243" s="309"/>
      <c r="AJ243" s="308"/>
      <c r="AK243" s="309"/>
      <c r="AL243" s="310"/>
      <c r="AM243" s="309"/>
      <c r="AN243" s="125">
        <f t="shared" si="55"/>
        <v>54.349999999999966</v>
      </c>
    </row>
    <row r="244" spans="1:40" ht="16.149999999999999" customHeight="1" x14ac:dyDescent="0.25">
      <c r="A244" s="301">
        <f t="shared" si="56"/>
        <v>42557</v>
      </c>
      <c r="B244" s="302">
        <v>4314.8500000000004</v>
      </c>
      <c r="C244" s="316">
        <v>620</v>
      </c>
      <c r="D244" s="303">
        <v>11</v>
      </c>
      <c r="E244" s="302">
        <v>75.099999999999994</v>
      </c>
      <c r="F244" s="302">
        <v>88</v>
      </c>
      <c r="G244" s="125">
        <f t="shared" si="50"/>
        <v>3531.7500000000005</v>
      </c>
      <c r="H244" s="304">
        <v>1911.85</v>
      </c>
      <c r="I244" s="317">
        <v>1715.8</v>
      </c>
      <c r="J244" s="304"/>
      <c r="K244" s="304">
        <v>17.5</v>
      </c>
      <c r="L244" s="318">
        <v>1910</v>
      </c>
      <c r="M244" s="125"/>
      <c r="N244" s="305">
        <f t="shared" si="51"/>
        <v>4245.8</v>
      </c>
      <c r="O244" s="305">
        <f t="shared" si="52"/>
        <v>82298.489999999947</v>
      </c>
      <c r="P244" s="306">
        <f t="shared" si="53"/>
        <v>12.0106</v>
      </c>
      <c r="Q244" s="307">
        <f t="shared" si="54"/>
        <v>42557</v>
      </c>
      <c r="R244" s="308">
        <v>160615</v>
      </c>
      <c r="S244" s="147">
        <v>1360.01</v>
      </c>
      <c r="T244" s="308">
        <v>160631</v>
      </c>
      <c r="U244" s="147">
        <v>-19.79</v>
      </c>
      <c r="V244" s="308">
        <v>160728</v>
      </c>
      <c r="W244" s="147">
        <v>378.06</v>
      </c>
      <c r="X244" s="308"/>
      <c r="Y244" s="309"/>
      <c r="Z244" s="308"/>
      <c r="AA244" s="309"/>
      <c r="AB244" s="308" t="s">
        <v>85</v>
      </c>
      <c r="AC244" s="147">
        <v>750</v>
      </c>
      <c r="AD244" s="308"/>
      <c r="AE244" s="309"/>
      <c r="AF244" s="308"/>
      <c r="AG244" s="309"/>
      <c r="AH244" s="308"/>
      <c r="AI244" s="309"/>
      <c r="AJ244" s="308"/>
      <c r="AK244" s="309"/>
      <c r="AL244" s="310"/>
      <c r="AM244" s="309"/>
      <c r="AN244" s="125">
        <f t="shared" si="55"/>
        <v>2468.2799999999997</v>
      </c>
    </row>
    <row r="245" spans="1:40" ht="16.149999999999999" customHeight="1" x14ac:dyDescent="0.25">
      <c r="A245" s="301">
        <f t="shared" si="56"/>
        <v>42558</v>
      </c>
      <c r="B245" s="302">
        <v>4547.59</v>
      </c>
      <c r="C245" s="316">
        <v>210</v>
      </c>
      <c r="D245" s="303">
        <v>5</v>
      </c>
      <c r="E245" s="302">
        <v>113.8</v>
      </c>
      <c r="F245" s="302">
        <v>166</v>
      </c>
      <c r="G245" s="125">
        <f t="shared" si="50"/>
        <v>4057.79</v>
      </c>
      <c r="H245" s="304">
        <v>1909.7</v>
      </c>
      <c r="I245" s="317">
        <v>2137.4899999999998</v>
      </c>
      <c r="J245" s="304"/>
      <c r="K245" s="304">
        <v>10.6</v>
      </c>
      <c r="L245" s="318">
        <v>1900</v>
      </c>
      <c r="M245" s="125"/>
      <c r="N245" s="305">
        <f t="shared" si="51"/>
        <v>4247.49</v>
      </c>
      <c r="O245" s="305">
        <f t="shared" si="52"/>
        <v>83936.329999999958</v>
      </c>
      <c r="P245" s="306">
        <f t="shared" si="53"/>
        <v>14.962429999999999</v>
      </c>
      <c r="Q245" s="307">
        <f t="shared" si="54"/>
        <v>42558</v>
      </c>
      <c r="R245" s="308"/>
      <c r="S245" s="147">
        <v>267.63</v>
      </c>
      <c r="T245" s="308">
        <v>160630</v>
      </c>
      <c r="U245" s="147">
        <v>-9.85</v>
      </c>
      <c r="V245" s="308"/>
      <c r="W245" s="309"/>
      <c r="X245" s="308">
        <v>160733</v>
      </c>
      <c r="Y245" s="147">
        <v>1771.87</v>
      </c>
      <c r="Z245" s="308"/>
      <c r="AA245" s="309"/>
      <c r="AB245" s="308" t="s">
        <v>85</v>
      </c>
      <c r="AC245" s="147">
        <v>580</v>
      </c>
      <c r="AD245" s="308"/>
      <c r="AE245" s="309"/>
      <c r="AF245" s="308"/>
      <c r="AG245" s="309"/>
      <c r="AH245" s="308"/>
      <c r="AI245" s="309"/>
      <c r="AJ245" s="308"/>
      <c r="AK245" s="309"/>
      <c r="AL245" s="310"/>
      <c r="AM245" s="309"/>
      <c r="AN245" s="125">
        <f t="shared" si="55"/>
        <v>2609.6499999999996</v>
      </c>
    </row>
    <row r="246" spans="1:40" ht="16.149999999999999" customHeight="1" x14ac:dyDescent="0.25">
      <c r="A246" s="301">
        <f t="shared" si="56"/>
        <v>42559</v>
      </c>
      <c r="B246" s="302">
        <v>5221.21</v>
      </c>
      <c r="C246" s="316">
        <v>610</v>
      </c>
      <c r="D246" s="303">
        <v>15</v>
      </c>
      <c r="E246" s="302">
        <v>450.1</v>
      </c>
      <c r="F246" s="302">
        <v>117</v>
      </c>
      <c r="G246" s="125">
        <f t="shared" si="50"/>
        <v>4044.1099999999997</v>
      </c>
      <c r="H246" s="304">
        <v>1431.76</v>
      </c>
      <c r="I246" s="317">
        <v>2629.59</v>
      </c>
      <c r="J246" s="317">
        <v>38.4</v>
      </c>
      <c r="K246" s="304">
        <v>17.100000000000001</v>
      </c>
      <c r="L246" s="318">
        <v>1430</v>
      </c>
      <c r="M246" s="318">
        <v>760</v>
      </c>
      <c r="N246" s="305">
        <f t="shared" si="51"/>
        <v>5467.99</v>
      </c>
      <c r="O246" s="305">
        <f t="shared" si="52"/>
        <v>47003.259999999966</v>
      </c>
      <c r="P246" s="306">
        <f t="shared" si="53"/>
        <v>18.407130000000002</v>
      </c>
      <c r="Q246" s="307">
        <f t="shared" si="54"/>
        <v>42559</v>
      </c>
      <c r="R246" s="308"/>
      <c r="S246" s="309"/>
      <c r="T246" s="308">
        <v>160518</v>
      </c>
      <c r="U246" s="147">
        <v>155.61000000000001</v>
      </c>
      <c r="V246" s="308"/>
      <c r="W246" s="309"/>
      <c r="X246" s="308">
        <v>160738</v>
      </c>
      <c r="Y246" s="147">
        <v>1173.2</v>
      </c>
      <c r="Z246" s="308">
        <v>160650</v>
      </c>
      <c r="AA246" s="147">
        <v>41038.83</v>
      </c>
      <c r="AB246" s="308"/>
      <c r="AC246" s="309"/>
      <c r="AD246" s="308"/>
      <c r="AE246" s="309"/>
      <c r="AF246" s="308"/>
      <c r="AG246" s="309"/>
      <c r="AH246" s="308"/>
      <c r="AI246" s="309"/>
      <c r="AJ246" s="308">
        <v>160660</v>
      </c>
      <c r="AK246" s="147">
        <v>33.42</v>
      </c>
      <c r="AL246" s="310"/>
      <c r="AM246" s="309"/>
      <c r="AN246" s="125">
        <f t="shared" si="55"/>
        <v>42401.06</v>
      </c>
    </row>
    <row r="247" spans="1:40" ht="16.149999999999999" customHeight="1" x14ac:dyDescent="0.25">
      <c r="A247" s="301">
        <f t="shared" si="56"/>
        <v>42560</v>
      </c>
      <c r="B247" s="302">
        <v>4319.96</v>
      </c>
      <c r="C247" s="316">
        <v>710</v>
      </c>
      <c r="D247" s="303">
        <v>14</v>
      </c>
      <c r="E247" s="302">
        <v>61.1</v>
      </c>
      <c r="F247" s="302">
        <v>186</v>
      </c>
      <c r="G247" s="125">
        <f t="shared" si="50"/>
        <v>3362.86</v>
      </c>
      <c r="H247" s="304">
        <v>1519.88</v>
      </c>
      <c r="I247" s="317">
        <v>1813.78</v>
      </c>
      <c r="J247" s="304"/>
      <c r="K247" s="304">
        <v>29.2</v>
      </c>
      <c r="L247" s="318">
        <v>1510</v>
      </c>
      <c r="M247" s="125"/>
      <c r="N247" s="305">
        <f t="shared" si="51"/>
        <v>4033.7799999999997</v>
      </c>
      <c r="O247" s="305">
        <f t="shared" si="52"/>
        <v>52110.079999999965</v>
      </c>
      <c r="P247" s="306">
        <f t="shared" si="53"/>
        <v>12.69646</v>
      </c>
      <c r="Q247" s="307">
        <f t="shared" si="54"/>
        <v>42560</v>
      </c>
      <c r="R247" s="308"/>
      <c r="S247" s="309"/>
      <c r="T247" s="308"/>
      <c r="U247" s="147"/>
      <c r="V247" s="308"/>
      <c r="W247" s="309"/>
      <c r="X247" s="308"/>
      <c r="Y247" s="309"/>
      <c r="Z247" s="308">
        <v>160649</v>
      </c>
      <c r="AA247" s="147">
        <v>66.959999999999994</v>
      </c>
      <c r="AB247" s="308" t="s">
        <v>127</v>
      </c>
      <c r="AC247" s="147">
        <v>-1140</v>
      </c>
      <c r="AD247" s="308"/>
      <c r="AE247" s="309"/>
      <c r="AF247" s="308"/>
      <c r="AG247" s="309"/>
      <c r="AH247" s="308"/>
      <c r="AI247" s="309"/>
      <c r="AJ247" s="308"/>
      <c r="AK247" s="309"/>
      <c r="AL247" s="310"/>
      <c r="AM247" s="309"/>
      <c r="AN247" s="125">
        <f t="shared" si="55"/>
        <v>-1073.04</v>
      </c>
    </row>
    <row r="248" spans="1:40" ht="16.149999999999999" customHeight="1" x14ac:dyDescent="0.25">
      <c r="A248" s="301">
        <f t="shared" si="56"/>
        <v>42561</v>
      </c>
      <c r="B248" s="302">
        <v>3390.44</v>
      </c>
      <c r="C248" s="316">
        <v>90</v>
      </c>
      <c r="D248" s="303">
        <v>4</v>
      </c>
      <c r="E248" s="302">
        <v>117.3</v>
      </c>
      <c r="F248" s="302">
        <v>66</v>
      </c>
      <c r="G248" s="125">
        <f t="shared" si="50"/>
        <v>3117.14</v>
      </c>
      <c r="H248" s="304">
        <v>1667.49</v>
      </c>
      <c r="I248" s="317">
        <v>1455.95</v>
      </c>
      <c r="J248" s="304"/>
      <c r="K248" s="304">
        <v>18.899999999999999</v>
      </c>
      <c r="L248" s="318">
        <v>1660</v>
      </c>
      <c r="M248" s="125"/>
      <c r="N248" s="305">
        <f t="shared" si="51"/>
        <v>3205.95</v>
      </c>
      <c r="O248" s="305">
        <f t="shared" si="52"/>
        <v>51993.739999999962</v>
      </c>
      <c r="P248" s="306">
        <f t="shared" si="53"/>
        <v>10.191650000000001</v>
      </c>
      <c r="Q248" s="307">
        <f t="shared" si="54"/>
        <v>42561</v>
      </c>
      <c r="R248" s="308"/>
      <c r="S248" s="309"/>
      <c r="T248" s="308">
        <v>160633</v>
      </c>
      <c r="U248" s="147">
        <v>132.97</v>
      </c>
      <c r="V248" s="308"/>
      <c r="W248" s="309"/>
      <c r="X248" s="308"/>
      <c r="Y248" s="309"/>
      <c r="Z248" s="308"/>
      <c r="AA248" s="309"/>
      <c r="AB248" s="308" t="s">
        <v>137</v>
      </c>
      <c r="AC248" s="147">
        <v>1140</v>
      </c>
      <c r="AD248" s="308"/>
      <c r="AE248" s="309"/>
      <c r="AF248" s="308"/>
      <c r="AG248" s="309"/>
      <c r="AH248" s="308" t="s">
        <v>138</v>
      </c>
      <c r="AI248" s="147">
        <v>734.47</v>
      </c>
      <c r="AJ248" s="308">
        <v>160668</v>
      </c>
      <c r="AK248" s="147">
        <v>1314.85</v>
      </c>
      <c r="AL248" s="310"/>
      <c r="AM248" s="309"/>
      <c r="AN248" s="125">
        <f t="shared" si="55"/>
        <v>3322.29</v>
      </c>
    </row>
    <row r="249" spans="1:40" ht="16.149999999999999" customHeight="1" x14ac:dyDescent="0.25">
      <c r="A249" s="301">
        <f t="shared" si="56"/>
        <v>42562</v>
      </c>
      <c r="B249" s="302">
        <v>4368.1099999999997</v>
      </c>
      <c r="C249" s="316">
        <v>130</v>
      </c>
      <c r="D249" s="303">
        <v>6</v>
      </c>
      <c r="E249" s="302">
        <v>130.5</v>
      </c>
      <c r="F249" s="302">
        <v>91</v>
      </c>
      <c r="G249" s="125">
        <f t="shared" si="50"/>
        <v>4016.6099999999997</v>
      </c>
      <c r="H249" s="304">
        <v>2015.31</v>
      </c>
      <c r="I249" s="317">
        <v>1936.1</v>
      </c>
      <c r="J249" s="317">
        <v>13</v>
      </c>
      <c r="K249" s="304">
        <v>52.2</v>
      </c>
      <c r="L249" s="318">
        <v>2050</v>
      </c>
      <c r="M249" s="125"/>
      <c r="N249" s="305">
        <f t="shared" si="51"/>
        <v>4129.1000000000004</v>
      </c>
      <c r="O249" s="305">
        <f t="shared" si="52"/>
        <v>55570.33999999996</v>
      </c>
      <c r="P249" s="306">
        <f t="shared" si="53"/>
        <v>13.5527</v>
      </c>
      <c r="Q249" s="307">
        <f t="shared" si="54"/>
        <v>42562</v>
      </c>
      <c r="R249" s="308"/>
      <c r="S249" s="309"/>
      <c r="T249" s="308">
        <v>160634</v>
      </c>
      <c r="U249" s="147">
        <v>51.48</v>
      </c>
      <c r="V249" s="308"/>
      <c r="W249" s="309"/>
      <c r="X249" s="308"/>
      <c r="Y249" s="309"/>
      <c r="Z249" s="308"/>
      <c r="AA249" s="309"/>
      <c r="AB249" s="308"/>
      <c r="AC249" s="309"/>
      <c r="AD249" s="308"/>
      <c r="AE249" s="309"/>
      <c r="AF249" s="308">
        <v>160758</v>
      </c>
      <c r="AG249" s="147">
        <v>501.02</v>
      </c>
      <c r="AH249" s="308"/>
      <c r="AI249" s="309"/>
      <c r="AJ249" s="308"/>
      <c r="AK249" s="309"/>
      <c r="AL249" s="310"/>
      <c r="AM249" s="309"/>
      <c r="AN249" s="125">
        <f t="shared" si="55"/>
        <v>552.5</v>
      </c>
    </row>
    <row r="250" spans="1:40" ht="16.149999999999999" customHeight="1" x14ac:dyDescent="0.25">
      <c r="A250" s="301">
        <f t="shared" si="56"/>
        <v>42563</v>
      </c>
      <c r="B250" s="302">
        <v>4616.18</v>
      </c>
      <c r="C250" s="316">
        <v>20</v>
      </c>
      <c r="D250" s="303">
        <v>1</v>
      </c>
      <c r="E250" s="302">
        <v>119.6</v>
      </c>
      <c r="F250" s="302">
        <v>91</v>
      </c>
      <c r="G250" s="125">
        <f t="shared" si="50"/>
        <v>4385.58</v>
      </c>
      <c r="H250" s="304">
        <v>2127.5300000000002</v>
      </c>
      <c r="I250" s="317">
        <v>2233.65</v>
      </c>
      <c r="J250" s="304"/>
      <c r="K250" s="304">
        <v>24.4</v>
      </c>
      <c r="L250" s="318">
        <v>2120</v>
      </c>
      <c r="M250" s="125"/>
      <c r="N250" s="305">
        <f t="shared" si="51"/>
        <v>4373.6499999999996</v>
      </c>
      <c r="O250" s="305">
        <f t="shared" si="52"/>
        <v>58128.219999999965</v>
      </c>
      <c r="P250" s="306">
        <f t="shared" si="53"/>
        <v>15.63555</v>
      </c>
      <c r="Q250" s="307">
        <f t="shared" si="54"/>
        <v>42563</v>
      </c>
      <c r="R250" s="308"/>
      <c r="S250" s="309"/>
      <c r="T250" s="308"/>
      <c r="U250" s="309"/>
      <c r="V250" s="308">
        <v>160729</v>
      </c>
      <c r="W250" s="147">
        <v>636.57000000000005</v>
      </c>
      <c r="X250" s="308"/>
      <c r="Y250" s="309"/>
      <c r="Z250" s="308"/>
      <c r="AA250" s="309"/>
      <c r="AB250" s="308" t="s">
        <v>137</v>
      </c>
      <c r="AC250" s="147">
        <v>1010</v>
      </c>
      <c r="AD250" s="308"/>
      <c r="AE250" s="309"/>
      <c r="AF250" s="308" t="s">
        <v>139</v>
      </c>
      <c r="AG250" s="147">
        <v>169.2</v>
      </c>
      <c r="AH250" s="308"/>
      <c r="AI250" s="309"/>
      <c r="AJ250" s="308"/>
      <c r="AK250" s="309"/>
      <c r="AL250" s="310"/>
      <c r="AM250" s="309"/>
      <c r="AN250" s="125">
        <f t="shared" si="55"/>
        <v>1815.7700000000002</v>
      </c>
    </row>
    <row r="251" spans="1:40" ht="16.149999999999999" customHeight="1" x14ac:dyDescent="0.25">
      <c r="A251" s="301">
        <f t="shared" si="56"/>
        <v>42564</v>
      </c>
      <c r="B251" s="302">
        <v>4165.84</v>
      </c>
      <c r="C251" s="316">
        <v>480</v>
      </c>
      <c r="D251" s="303">
        <v>15</v>
      </c>
      <c r="E251" s="302">
        <v>85.9</v>
      </c>
      <c r="F251" s="302">
        <v>173</v>
      </c>
      <c r="G251" s="125">
        <f t="shared" si="50"/>
        <v>3426.94</v>
      </c>
      <c r="H251" s="304">
        <v>1936.02</v>
      </c>
      <c r="I251" s="317">
        <v>1451.37</v>
      </c>
      <c r="J251" s="317">
        <v>19.2</v>
      </c>
      <c r="K251" s="304">
        <v>20.350000000000001</v>
      </c>
      <c r="L251" s="318">
        <v>1930</v>
      </c>
      <c r="M251" s="125"/>
      <c r="N251" s="305">
        <f t="shared" si="51"/>
        <v>3880.5699999999997</v>
      </c>
      <c r="O251" s="305">
        <f t="shared" si="52"/>
        <v>62190.859999999964</v>
      </c>
      <c r="P251" s="306">
        <f t="shared" si="53"/>
        <v>10.15959</v>
      </c>
      <c r="Q251" s="307">
        <f t="shared" si="54"/>
        <v>42564</v>
      </c>
      <c r="R251" s="308">
        <v>160701</v>
      </c>
      <c r="S251" s="147">
        <v>886.78</v>
      </c>
      <c r="T251" s="308"/>
      <c r="U251" s="309"/>
      <c r="V251" s="308"/>
      <c r="W251" s="309"/>
      <c r="X251" s="308" t="s">
        <v>140</v>
      </c>
      <c r="Y251" s="147">
        <v>-58.85</v>
      </c>
      <c r="Z251" s="308"/>
      <c r="AA251" s="309"/>
      <c r="AB251" s="308" t="s">
        <v>127</v>
      </c>
      <c r="AC251" s="147">
        <v>-1010</v>
      </c>
      <c r="AD251" s="308"/>
      <c r="AE251" s="309"/>
      <c r="AF251" s="308"/>
      <c r="AG251" s="309"/>
      <c r="AH251" s="308"/>
      <c r="AI251" s="309"/>
      <c r="AJ251" s="308"/>
      <c r="AK251" s="309"/>
      <c r="AL251" s="310"/>
      <c r="AM251" s="309"/>
      <c r="AN251" s="125">
        <f t="shared" si="55"/>
        <v>-182.07000000000005</v>
      </c>
    </row>
    <row r="252" spans="1:40" ht="16.149999999999999" customHeight="1" x14ac:dyDescent="0.25">
      <c r="A252" s="301">
        <f t="shared" si="56"/>
        <v>42565</v>
      </c>
      <c r="B252" s="302">
        <v>2500.17</v>
      </c>
      <c r="C252" s="316">
        <v>250</v>
      </c>
      <c r="D252" s="303">
        <v>5</v>
      </c>
      <c r="E252" s="302">
        <v>23</v>
      </c>
      <c r="F252" s="302">
        <v>62</v>
      </c>
      <c r="G252" s="125">
        <f t="shared" si="50"/>
        <v>2165.17</v>
      </c>
      <c r="H252" s="304">
        <v>803.34</v>
      </c>
      <c r="I252" s="317">
        <v>1357.68</v>
      </c>
      <c r="J252" s="304"/>
      <c r="K252" s="304">
        <v>4.1500000000000004</v>
      </c>
      <c r="L252" s="318">
        <v>800</v>
      </c>
      <c r="M252" s="125"/>
      <c r="N252" s="305">
        <f t="shared" si="51"/>
        <v>2407.6800000000003</v>
      </c>
      <c r="O252" s="305">
        <f t="shared" si="52"/>
        <v>62919.049999999967</v>
      </c>
      <c r="P252" s="306">
        <f t="shared" si="53"/>
        <v>9.5037599999999998</v>
      </c>
      <c r="Q252" s="307">
        <f t="shared" si="54"/>
        <v>42565</v>
      </c>
      <c r="R252" s="308"/>
      <c r="S252" s="147">
        <v>-148.91999999999999</v>
      </c>
      <c r="T252" s="308"/>
      <c r="U252" s="309"/>
      <c r="V252" s="308"/>
      <c r="W252" s="309"/>
      <c r="X252" s="308">
        <v>160734</v>
      </c>
      <c r="Y252" s="147">
        <v>1575.61</v>
      </c>
      <c r="Z252" s="308"/>
      <c r="AA252" s="309"/>
      <c r="AB252" s="308"/>
      <c r="AC252" s="309"/>
      <c r="AD252" s="308"/>
      <c r="AE252" s="309"/>
      <c r="AF252" s="308"/>
      <c r="AG252" s="309"/>
      <c r="AH252" s="308"/>
      <c r="AI252" s="309"/>
      <c r="AJ252" s="308">
        <v>170141</v>
      </c>
      <c r="AK252" s="147">
        <v>252.8</v>
      </c>
      <c r="AL252" s="310"/>
      <c r="AM252" s="309"/>
      <c r="AN252" s="125">
        <f t="shared" si="55"/>
        <v>1679.4899999999998</v>
      </c>
    </row>
    <row r="253" spans="1:40" ht="16.149999999999999" customHeight="1" x14ac:dyDescent="0.25">
      <c r="A253" s="301">
        <f t="shared" si="56"/>
        <v>42566</v>
      </c>
      <c r="B253" s="302">
        <v>5386.14</v>
      </c>
      <c r="C253" s="316">
        <v>610</v>
      </c>
      <c r="D253" s="303">
        <v>10</v>
      </c>
      <c r="E253" s="302">
        <v>259.39999999999998</v>
      </c>
      <c r="F253" s="302">
        <v>290</v>
      </c>
      <c r="G253" s="125">
        <f t="shared" si="50"/>
        <v>4226.7400000000007</v>
      </c>
      <c r="H253" s="304">
        <v>1597.82</v>
      </c>
      <c r="I253" s="317">
        <v>2618.8200000000002</v>
      </c>
      <c r="J253" s="304"/>
      <c r="K253" s="304">
        <v>10.1</v>
      </c>
      <c r="L253" s="318">
        <v>1610</v>
      </c>
      <c r="M253" s="125"/>
      <c r="N253" s="305">
        <f t="shared" si="51"/>
        <v>4838.82</v>
      </c>
      <c r="O253" s="305">
        <f t="shared" si="52"/>
        <v>67334.059999999969</v>
      </c>
      <c r="P253" s="306">
        <f t="shared" si="53"/>
        <v>18.33174</v>
      </c>
      <c r="Q253" s="307">
        <f t="shared" si="54"/>
        <v>42566</v>
      </c>
      <c r="R253" s="308"/>
      <c r="S253" s="309"/>
      <c r="T253" s="308"/>
      <c r="U253" s="309"/>
      <c r="V253" s="308"/>
      <c r="W253" s="309"/>
      <c r="X253" s="308">
        <v>160739</v>
      </c>
      <c r="Y253" s="147">
        <v>363</v>
      </c>
      <c r="Z253" s="308"/>
      <c r="AA253" s="309"/>
      <c r="AB253" s="308"/>
      <c r="AC253" s="309"/>
      <c r="AD253" s="308"/>
      <c r="AE253" s="309"/>
      <c r="AF253" s="308"/>
      <c r="AG253" s="309"/>
      <c r="AH253" s="308"/>
      <c r="AI253" s="309"/>
      <c r="AJ253" s="308" t="s">
        <v>129</v>
      </c>
      <c r="AK253" s="147">
        <v>60.81</v>
      </c>
      <c r="AL253" s="310"/>
      <c r="AM253" s="309"/>
      <c r="AN253" s="125">
        <f t="shared" si="55"/>
        <v>423.81</v>
      </c>
    </row>
    <row r="254" spans="1:40" ht="16.149999999999999" customHeight="1" x14ac:dyDescent="0.25">
      <c r="A254" s="301">
        <f t="shared" si="56"/>
        <v>42567</v>
      </c>
      <c r="B254" s="302">
        <v>3955.26</v>
      </c>
      <c r="C254" s="316">
        <v>190</v>
      </c>
      <c r="D254" s="303">
        <v>3</v>
      </c>
      <c r="E254" s="302">
        <v>58.3</v>
      </c>
      <c r="F254" s="302">
        <v>88</v>
      </c>
      <c r="G254" s="125">
        <f t="shared" si="50"/>
        <v>3618.96</v>
      </c>
      <c r="H254" s="304">
        <v>1787.53</v>
      </c>
      <c r="I254" s="317">
        <v>1806.53</v>
      </c>
      <c r="J254" s="304"/>
      <c r="K254" s="304">
        <v>24.9</v>
      </c>
      <c r="L254" s="318">
        <v>1780</v>
      </c>
      <c r="M254" s="125"/>
      <c r="N254" s="305">
        <f t="shared" si="51"/>
        <v>3776.5299999999997</v>
      </c>
      <c r="O254" s="305">
        <f t="shared" si="52"/>
        <v>71017.039999999964</v>
      </c>
      <c r="P254" s="306">
        <f t="shared" si="53"/>
        <v>12.645709999999999</v>
      </c>
      <c r="Q254" s="307">
        <f t="shared" si="54"/>
        <v>42567</v>
      </c>
      <c r="R254" s="308"/>
      <c r="S254" s="309"/>
      <c r="T254" s="308"/>
      <c r="U254" s="309"/>
      <c r="V254" s="308"/>
      <c r="W254" s="309"/>
      <c r="X254" s="308"/>
      <c r="Y254" s="309"/>
      <c r="Z254" s="308"/>
      <c r="AA254" s="309"/>
      <c r="AB254" s="308"/>
      <c r="AC254" s="309"/>
      <c r="AD254" s="308"/>
      <c r="AE254" s="309"/>
      <c r="AF254" s="308"/>
      <c r="AG254" s="309"/>
      <c r="AH254" s="308"/>
      <c r="AI254" s="309"/>
      <c r="AJ254" s="308" t="s">
        <v>104</v>
      </c>
      <c r="AK254" s="147">
        <v>93.55</v>
      </c>
      <c r="AL254" s="310"/>
      <c r="AM254" s="309"/>
      <c r="AN254" s="125">
        <f t="shared" si="55"/>
        <v>93.55</v>
      </c>
    </row>
    <row r="255" spans="1:40" ht="16.149999999999999" customHeight="1" x14ac:dyDescent="0.25">
      <c r="A255" s="301">
        <f t="shared" si="56"/>
        <v>42568</v>
      </c>
      <c r="B255" s="302">
        <v>2339.7600000000002</v>
      </c>
      <c r="C255" s="316">
        <v>190</v>
      </c>
      <c r="D255" s="303">
        <v>7</v>
      </c>
      <c r="E255" s="302">
        <v>109.3</v>
      </c>
      <c r="F255" s="302">
        <v>169</v>
      </c>
      <c r="G255" s="125">
        <f t="shared" si="50"/>
        <v>1871.4600000000003</v>
      </c>
      <c r="H255" s="304">
        <v>1066.33</v>
      </c>
      <c r="I255" s="317">
        <v>803.53</v>
      </c>
      <c r="J255" s="304"/>
      <c r="K255" s="304">
        <v>7.8</v>
      </c>
      <c r="L255" s="318">
        <v>1060</v>
      </c>
      <c r="M255" s="125"/>
      <c r="N255" s="305">
        <f t="shared" si="51"/>
        <v>2053.5299999999997</v>
      </c>
      <c r="O255" s="305">
        <f t="shared" si="52"/>
        <v>72085.539999999964</v>
      </c>
      <c r="P255" s="306">
        <f t="shared" si="53"/>
        <v>5.6247100000000003</v>
      </c>
      <c r="Q255" s="307">
        <f t="shared" si="54"/>
        <v>42568</v>
      </c>
      <c r="R255" s="308"/>
      <c r="S255" s="309"/>
      <c r="T255" s="308">
        <v>160521</v>
      </c>
      <c r="U255" s="147">
        <v>556.03</v>
      </c>
      <c r="V255" s="308"/>
      <c r="W255" s="309"/>
      <c r="X255" s="308"/>
      <c r="Y255" s="309"/>
      <c r="Z255" s="308"/>
      <c r="AA255" s="309"/>
      <c r="AB255" s="308"/>
      <c r="AC255" s="309"/>
      <c r="AD255" s="308"/>
      <c r="AE255" s="309"/>
      <c r="AF255" s="308"/>
      <c r="AG255" s="309"/>
      <c r="AH255" s="308"/>
      <c r="AI255" s="309"/>
      <c r="AJ255" s="308">
        <v>160774</v>
      </c>
      <c r="AK255" s="147">
        <v>429</v>
      </c>
      <c r="AL255" s="310"/>
      <c r="AM255" s="309"/>
      <c r="AN255" s="125">
        <f t="shared" si="55"/>
        <v>985.03</v>
      </c>
    </row>
    <row r="256" spans="1:40" ht="16.149999999999999" customHeight="1" x14ac:dyDescent="0.25">
      <c r="A256" s="301">
        <f t="shared" si="56"/>
        <v>42569</v>
      </c>
      <c r="B256" s="302">
        <v>4333.8999999999996</v>
      </c>
      <c r="C256" s="316">
        <v>200</v>
      </c>
      <c r="D256" s="303">
        <v>6</v>
      </c>
      <c r="E256" s="302">
        <v>82.8</v>
      </c>
      <c r="F256" s="302">
        <v>246</v>
      </c>
      <c r="G256" s="125">
        <f t="shared" si="50"/>
        <v>3805.0999999999995</v>
      </c>
      <c r="H256" s="304">
        <v>1905.42</v>
      </c>
      <c r="I256" s="317">
        <v>1866.78</v>
      </c>
      <c r="J256" s="304"/>
      <c r="K256" s="304">
        <v>32.9</v>
      </c>
      <c r="L256" s="318">
        <v>1920</v>
      </c>
      <c r="M256" s="125"/>
      <c r="N256" s="305">
        <f t="shared" si="51"/>
        <v>3986.7799999999997</v>
      </c>
      <c r="O256" s="305">
        <f t="shared" si="52"/>
        <v>74903.02999999997</v>
      </c>
      <c r="P256" s="306">
        <f t="shared" si="53"/>
        <v>13.067460000000001</v>
      </c>
      <c r="Q256" s="307">
        <f t="shared" si="54"/>
        <v>42569</v>
      </c>
      <c r="R256" s="308"/>
      <c r="S256" s="309"/>
      <c r="T256" s="310">
        <v>160520</v>
      </c>
      <c r="U256" s="147">
        <v>135.29</v>
      </c>
      <c r="V256" s="308"/>
      <c r="W256" s="309"/>
      <c r="X256" s="308"/>
      <c r="Y256" s="309"/>
      <c r="Z256" s="308"/>
      <c r="AA256" s="309"/>
      <c r="AB256" s="308"/>
      <c r="AC256" s="309"/>
      <c r="AD256" s="308"/>
      <c r="AE256" s="147"/>
      <c r="AF256" s="308"/>
      <c r="AG256" s="309"/>
      <c r="AH256" s="308"/>
      <c r="AI256" s="309"/>
      <c r="AJ256" s="308">
        <v>160775</v>
      </c>
      <c r="AK256" s="147">
        <v>1034</v>
      </c>
      <c r="AL256" s="310"/>
      <c r="AM256" s="309"/>
      <c r="AN256" s="125">
        <f t="shared" si="55"/>
        <v>1169.29</v>
      </c>
    </row>
    <row r="257" spans="1:40" ht="16.149999999999999" customHeight="1" x14ac:dyDescent="0.25">
      <c r="A257" s="301">
        <f t="shared" si="56"/>
        <v>42570</v>
      </c>
      <c r="B257" s="302">
        <v>3854.5</v>
      </c>
      <c r="C257" s="316">
        <v>250</v>
      </c>
      <c r="D257" s="303">
        <v>6</v>
      </c>
      <c r="E257" s="302">
        <v>30.5</v>
      </c>
      <c r="F257" s="302">
        <v>377</v>
      </c>
      <c r="G257" s="125">
        <f t="shared" si="50"/>
        <v>3197</v>
      </c>
      <c r="H257" s="304">
        <v>1504.89</v>
      </c>
      <c r="I257" s="317">
        <v>1673.81</v>
      </c>
      <c r="J257" s="304"/>
      <c r="K257" s="304">
        <v>18.3</v>
      </c>
      <c r="L257" s="318">
        <v>1500</v>
      </c>
      <c r="M257" s="125"/>
      <c r="N257" s="305">
        <f t="shared" si="51"/>
        <v>3423.81</v>
      </c>
      <c r="O257" s="305">
        <f t="shared" si="52"/>
        <v>77599.13999999997</v>
      </c>
      <c r="P257" s="306">
        <f t="shared" si="53"/>
        <v>11.716670000000001</v>
      </c>
      <c r="Q257" s="307">
        <f t="shared" si="54"/>
        <v>42570</v>
      </c>
      <c r="R257" s="308"/>
      <c r="S257" s="309"/>
      <c r="T257" s="308"/>
      <c r="U257" s="147"/>
      <c r="V257" s="308">
        <v>160730</v>
      </c>
      <c r="W257" s="147">
        <v>674.41</v>
      </c>
      <c r="X257" s="308"/>
      <c r="Y257" s="309"/>
      <c r="Z257" s="308"/>
      <c r="AA257" s="309"/>
      <c r="AB257" s="308"/>
      <c r="AC257" s="309"/>
      <c r="AD257" s="308">
        <v>160757</v>
      </c>
      <c r="AE257" s="147">
        <v>53.29</v>
      </c>
      <c r="AF257" s="308"/>
      <c r="AG257" s="309"/>
      <c r="AH257" s="308"/>
      <c r="AI257" s="309"/>
      <c r="AJ257" s="308"/>
      <c r="AK257" s="309"/>
      <c r="AL257" s="310"/>
      <c r="AM257" s="309"/>
      <c r="AN257" s="125">
        <f t="shared" si="55"/>
        <v>727.69999999999993</v>
      </c>
    </row>
    <row r="258" spans="1:40" ht="16.149999999999999" customHeight="1" x14ac:dyDescent="0.25">
      <c r="A258" s="301">
        <f t="shared" si="56"/>
        <v>42571</v>
      </c>
      <c r="B258" s="302">
        <v>3523.27</v>
      </c>
      <c r="C258" s="316">
        <v>580</v>
      </c>
      <c r="D258" s="303">
        <v>12</v>
      </c>
      <c r="E258" s="302">
        <v>96.3</v>
      </c>
      <c r="F258" s="302">
        <v>54</v>
      </c>
      <c r="G258" s="125">
        <f t="shared" si="50"/>
        <v>2792.97</v>
      </c>
      <c r="H258" s="304">
        <v>1310.0899999999999</v>
      </c>
      <c r="I258" s="317">
        <v>1466.28</v>
      </c>
      <c r="J258" s="304"/>
      <c r="K258" s="304">
        <v>16.600000000000001</v>
      </c>
      <c r="L258" s="318">
        <v>1310</v>
      </c>
      <c r="M258" s="125"/>
      <c r="N258" s="305">
        <f t="shared" si="51"/>
        <v>3356.2799999999997</v>
      </c>
      <c r="O258" s="305">
        <f t="shared" si="52"/>
        <v>80018.719999999972</v>
      </c>
      <c r="P258" s="306">
        <f t="shared" si="53"/>
        <v>10.263960000000001</v>
      </c>
      <c r="Q258" s="307">
        <f t="shared" si="54"/>
        <v>42571</v>
      </c>
      <c r="R258" s="308">
        <v>160706</v>
      </c>
      <c r="S258" s="147">
        <v>917</v>
      </c>
      <c r="T258" s="310">
        <v>160716</v>
      </c>
      <c r="U258" s="147">
        <v>19.7</v>
      </c>
      <c r="V258" s="308"/>
      <c r="W258" s="309"/>
      <c r="X258" s="310"/>
      <c r="Y258" s="309"/>
      <c r="Z258" s="308"/>
      <c r="AA258" s="309"/>
      <c r="AB258" s="310"/>
      <c r="AC258" s="309"/>
      <c r="AD258" s="308"/>
      <c r="AE258" s="309"/>
      <c r="AF258" s="310"/>
      <c r="AG258" s="309"/>
      <c r="AH258" s="308"/>
      <c r="AI258" s="309"/>
      <c r="AJ258" s="310"/>
      <c r="AK258" s="309"/>
      <c r="AL258" s="310"/>
      <c r="AM258" s="309"/>
      <c r="AN258" s="125">
        <f t="shared" si="55"/>
        <v>936.7</v>
      </c>
    </row>
    <row r="259" spans="1:40" ht="16.149999999999999" customHeight="1" x14ac:dyDescent="0.25">
      <c r="A259" s="301">
        <f t="shared" si="56"/>
        <v>42572</v>
      </c>
      <c r="B259" s="302">
        <v>4006.79</v>
      </c>
      <c r="C259" s="316">
        <v>150</v>
      </c>
      <c r="D259" s="303">
        <v>6</v>
      </c>
      <c r="E259" s="302">
        <v>93.6</v>
      </c>
      <c r="F259" s="302">
        <v>301</v>
      </c>
      <c r="G259" s="125">
        <f t="shared" si="50"/>
        <v>3462.19</v>
      </c>
      <c r="H259" s="304">
        <v>1891.37</v>
      </c>
      <c r="I259" s="317">
        <v>1530.12</v>
      </c>
      <c r="J259" s="304"/>
      <c r="K259" s="304">
        <v>40.700000000000003</v>
      </c>
      <c r="L259" s="318">
        <v>1890</v>
      </c>
      <c r="M259" s="125"/>
      <c r="N259" s="305">
        <f t="shared" si="51"/>
        <v>3570.12</v>
      </c>
      <c r="O259" s="305">
        <f t="shared" si="52"/>
        <v>81250.039999999964</v>
      </c>
      <c r="P259" s="306">
        <f t="shared" si="53"/>
        <v>10.710839999999999</v>
      </c>
      <c r="Q259" s="307">
        <f t="shared" si="54"/>
        <v>42572</v>
      </c>
      <c r="R259" s="308"/>
      <c r="S259" s="147">
        <v>2.58</v>
      </c>
      <c r="T259" s="308">
        <v>160717</v>
      </c>
      <c r="U259" s="147">
        <v>158.78</v>
      </c>
      <c r="V259" s="308"/>
      <c r="W259" s="309"/>
      <c r="X259" s="308">
        <v>160735</v>
      </c>
      <c r="Y259" s="147">
        <v>2049.54</v>
      </c>
      <c r="Z259" s="308"/>
      <c r="AA259" s="309"/>
      <c r="AB259" s="308"/>
      <c r="AC259" s="309"/>
      <c r="AD259" s="308"/>
      <c r="AE259" s="309"/>
      <c r="AF259" s="308"/>
      <c r="AG259" s="309"/>
      <c r="AH259" s="308">
        <v>160763</v>
      </c>
      <c r="AI259" s="147">
        <v>127.9</v>
      </c>
      <c r="AJ259" s="308"/>
      <c r="AK259" s="309"/>
      <c r="AL259" s="310"/>
      <c r="AM259" s="309"/>
      <c r="AN259" s="125">
        <f t="shared" si="55"/>
        <v>2338.8000000000002</v>
      </c>
    </row>
    <row r="260" spans="1:40" ht="16.149999999999999" customHeight="1" x14ac:dyDescent="0.25">
      <c r="A260" s="301">
        <f t="shared" si="56"/>
        <v>42573</v>
      </c>
      <c r="B260" s="302">
        <v>4438.22</v>
      </c>
      <c r="C260" s="316">
        <v>310</v>
      </c>
      <c r="D260" s="303">
        <v>7</v>
      </c>
      <c r="E260" s="302">
        <v>97.1</v>
      </c>
      <c r="F260" s="302">
        <v>102</v>
      </c>
      <c r="G260" s="125">
        <f t="shared" si="50"/>
        <v>3929.1200000000003</v>
      </c>
      <c r="H260" s="304">
        <v>1788.97</v>
      </c>
      <c r="I260" s="317">
        <v>2129.5500000000002</v>
      </c>
      <c r="J260" s="304"/>
      <c r="K260" s="304">
        <v>10.6</v>
      </c>
      <c r="L260" s="318">
        <v>1780</v>
      </c>
      <c r="M260" s="125"/>
      <c r="N260" s="305">
        <f t="shared" si="51"/>
        <v>4219.55</v>
      </c>
      <c r="O260" s="305">
        <f t="shared" si="52"/>
        <v>38145.109999999971</v>
      </c>
      <c r="P260" s="306">
        <f t="shared" si="53"/>
        <v>14.906850000000002</v>
      </c>
      <c r="Q260" s="307">
        <f t="shared" si="54"/>
        <v>42573</v>
      </c>
      <c r="R260" s="308"/>
      <c r="S260" s="309"/>
      <c r="T260" s="308"/>
      <c r="U260" s="309"/>
      <c r="V260" s="308"/>
      <c r="W260" s="309"/>
      <c r="X260" s="308">
        <v>160740</v>
      </c>
      <c r="Y260" s="147">
        <v>1309.2</v>
      </c>
      <c r="Z260" s="308">
        <v>160749</v>
      </c>
      <c r="AA260" s="147">
        <v>46015.28</v>
      </c>
      <c r="AB260" s="308"/>
      <c r="AC260" s="309"/>
      <c r="AD260" s="308"/>
      <c r="AE260" s="309"/>
      <c r="AF260" s="308"/>
      <c r="AG260" s="309"/>
      <c r="AH260" s="308"/>
      <c r="AI260" s="309"/>
      <c r="AJ260" s="308"/>
      <c r="AK260" s="309"/>
      <c r="AL260" s="310"/>
      <c r="AM260" s="309"/>
      <c r="AN260" s="125">
        <f t="shared" si="55"/>
        <v>47324.479999999996</v>
      </c>
    </row>
    <row r="261" spans="1:40" ht="16.149999999999999" customHeight="1" x14ac:dyDescent="0.25">
      <c r="A261" s="301">
        <f t="shared" si="56"/>
        <v>42574</v>
      </c>
      <c r="B261" s="302">
        <v>4475.1099999999997</v>
      </c>
      <c r="C261" s="316">
        <v>310</v>
      </c>
      <c r="D261" s="303">
        <v>8</v>
      </c>
      <c r="E261" s="302">
        <v>196.2</v>
      </c>
      <c r="F261" s="302">
        <v>104</v>
      </c>
      <c r="G261" s="125">
        <f t="shared" si="50"/>
        <v>3864.91</v>
      </c>
      <c r="H261" s="304">
        <v>1950.19</v>
      </c>
      <c r="I261" s="317">
        <v>1858.13</v>
      </c>
      <c r="J261" s="317">
        <v>39.090000000000003</v>
      </c>
      <c r="K261" s="304">
        <v>17.5</v>
      </c>
      <c r="L261" s="318">
        <v>1950</v>
      </c>
      <c r="M261" s="125"/>
      <c r="N261" s="305">
        <f t="shared" si="51"/>
        <v>4157.22</v>
      </c>
      <c r="O261" s="305">
        <f t="shared" si="52"/>
        <v>42302.329999999973</v>
      </c>
      <c r="P261" s="306">
        <f t="shared" si="53"/>
        <v>13.006910000000001</v>
      </c>
      <c r="Q261" s="307">
        <f t="shared" si="54"/>
        <v>42574</v>
      </c>
      <c r="R261" s="308"/>
      <c r="S261" s="309"/>
      <c r="T261" s="308"/>
      <c r="U261" s="309"/>
      <c r="V261" s="308"/>
      <c r="W261" s="309"/>
      <c r="X261" s="308"/>
      <c r="Y261" s="309"/>
      <c r="Z261" s="308"/>
      <c r="AA261" s="309"/>
      <c r="AB261" s="308"/>
      <c r="AC261" s="309"/>
      <c r="AD261" s="308"/>
      <c r="AE261" s="309"/>
      <c r="AF261" s="308"/>
      <c r="AG261" s="309"/>
      <c r="AH261" s="308"/>
      <c r="AI261" s="309"/>
      <c r="AJ261" s="308"/>
      <c r="AK261" s="309"/>
      <c r="AL261" s="310"/>
      <c r="AM261" s="309"/>
      <c r="AN261" s="125">
        <f t="shared" si="55"/>
        <v>0</v>
      </c>
    </row>
    <row r="262" spans="1:40" ht="16.149999999999999" customHeight="1" x14ac:dyDescent="0.25">
      <c r="A262" s="301">
        <f t="shared" si="56"/>
        <v>42575</v>
      </c>
      <c r="B262" s="302">
        <v>3090.33</v>
      </c>
      <c r="C262" s="316">
        <v>310</v>
      </c>
      <c r="D262" s="303">
        <v>7</v>
      </c>
      <c r="E262" s="302">
        <v>125.2</v>
      </c>
      <c r="F262" s="302">
        <v>147</v>
      </c>
      <c r="G262" s="125">
        <f t="shared" si="50"/>
        <v>2508.13</v>
      </c>
      <c r="H262" s="304">
        <v>1313.08</v>
      </c>
      <c r="I262" s="317">
        <v>1145.55</v>
      </c>
      <c r="J262" s="304"/>
      <c r="K262" s="304">
        <v>57.9</v>
      </c>
      <c r="L262" s="318">
        <v>1340</v>
      </c>
      <c r="M262" s="125"/>
      <c r="N262" s="305">
        <f t="shared" si="51"/>
        <v>2795.55</v>
      </c>
      <c r="O262" s="305">
        <f t="shared" si="52"/>
        <v>45097.879999999976</v>
      </c>
      <c r="P262" s="306">
        <f t="shared" si="53"/>
        <v>8.0188500000000005</v>
      </c>
      <c r="Q262" s="307">
        <f t="shared" si="54"/>
        <v>42575</v>
      </c>
      <c r="R262" s="308"/>
      <c r="S262" s="309"/>
      <c r="T262" s="308"/>
      <c r="U262" s="309"/>
      <c r="V262" s="308"/>
      <c r="W262" s="309"/>
      <c r="X262" s="308"/>
      <c r="Y262" s="309"/>
      <c r="Z262" s="308"/>
      <c r="AA262" s="309"/>
      <c r="AB262" s="308"/>
      <c r="AC262" s="309"/>
      <c r="AD262" s="308"/>
      <c r="AE262" s="309"/>
      <c r="AF262" s="308"/>
      <c r="AG262" s="309"/>
      <c r="AH262" s="308"/>
      <c r="AI262" s="309"/>
      <c r="AJ262" s="308"/>
      <c r="AK262" s="309"/>
      <c r="AL262" s="310"/>
      <c r="AM262" s="309"/>
      <c r="AN262" s="125">
        <f t="shared" si="55"/>
        <v>0</v>
      </c>
    </row>
    <row r="263" spans="1:40" ht="16.149999999999999" customHeight="1" x14ac:dyDescent="0.25">
      <c r="A263" s="301">
        <f t="shared" si="56"/>
        <v>42576</v>
      </c>
      <c r="B263" s="302">
        <v>4609.63</v>
      </c>
      <c r="C263" s="316">
        <v>420</v>
      </c>
      <c r="D263" s="303">
        <v>13</v>
      </c>
      <c r="E263" s="302">
        <v>80.3</v>
      </c>
      <c r="F263" s="302">
        <v>116</v>
      </c>
      <c r="G263" s="125">
        <f t="shared" si="50"/>
        <v>3993.33</v>
      </c>
      <c r="H263" s="304">
        <v>1769.8</v>
      </c>
      <c r="I263" s="317">
        <v>2200.5300000000002</v>
      </c>
      <c r="J263" s="304"/>
      <c r="K263" s="304">
        <v>23</v>
      </c>
      <c r="L263" s="318">
        <v>1760</v>
      </c>
      <c r="M263" s="125"/>
      <c r="N263" s="305">
        <f t="shared" si="51"/>
        <v>4380.5300000000007</v>
      </c>
      <c r="O263" s="305">
        <f t="shared" si="52"/>
        <v>49816.809999999976</v>
      </c>
      <c r="P263" s="306">
        <f t="shared" si="53"/>
        <v>15.403710000000002</v>
      </c>
      <c r="Q263" s="307">
        <f t="shared" si="54"/>
        <v>42576</v>
      </c>
      <c r="R263" s="308">
        <v>160711</v>
      </c>
      <c r="S263" s="147">
        <v>-1260</v>
      </c>
      <c r="T263" s="308"/>
      <c r="U263" s="309"/>
      <c r="V263" s="308"/>
      <c r="W263" s="309"/>
      <c r="X263" s="308"/>
      <c r="Y263" s="309"/>
      <c r="Z263" s="308"/>
      <c r="AA263" s="309"/>
      <c r="AB263" s="308"/>
      <c r="AC263" s="309"/>
      <c r="AD263" s="308"/>
      <c r="AE263" s="309"/>
      <c r="AF263" s="308">
        <v>160655</v>
      </c>
      <c r="AG263" s="147">
        <v>921.6</v>
      </c>
      <c r="AH263" s="308"/>
      <c r="AI263" s="309"/>
      <c r="AJ263" s="308"/>
      <c r="AK263" s="309"/>
      <c r="AL263" s="310"/>
      <c r="AM263" s="309"/>
      <c r="AN263" s="125">
        <f t="shared" si="55"/>
        <v>-338.4</v>
      </c>
    </row>
    <row r="264" spans="1:40" ht="16.149999999999999" customHeight="1" x14ac:dyDescent="0.25">
      <c r="A264" s="301">
        <f t="shared" si="56"/>
        <v>42577</v>
      </c>
      <c r="B264" s="302">
        <v>4468.55</v>
      </c>
      <c r="C264" s="316">
        <v>430</v>
      </c>
      <c r="D264" s="303">
        <v>10</v>
      </c>
      <c r="E264" s="302">
        <v>84.2</v>
      </c>
      <c r="F264" s="302">
        <v>86</v>
      </c>
      <c r="G264" s="125">
        <f t="shared" si="50"/>
        <v>3868.3500000000004</v>
      </c>
      <c r="H264" s="304">
        <v>1684.54</v>
      </c>
      <c r="I264" s="317">
        <v>2179.0100000000002</v>
      </c>
      <c r="J264" s="304"/>
      <c r="K264" s="304">
        <v>4.8</v>
      </c>
      <c r="L264" s="318">
        <v>1680</v>
      </c>
      <c r="M264" s="125"/>
      <c r="N264" s="305">
        <f t="shared" si="51"/>
        <v>4289.01</v>
      </c>
      <c r="O264" s="305">
        <f t="shared" si="52"/>
        <v>51390.309999999976</v>
      </c>
      <c r="P264" s="306">
        <f t="shared" si="53"/>
        <v>15.253070000000001</v>
      </c>
      <c r="Q264" s="307">
        <f t="shared" si="54"/>
        <v>42577</v>
      </c>
      <c r="R264" s="308">
        <v>160712</v>
      </c>
      <c r="S264" s="147">
        <v>1296</v>
      </c>
      <c r="T264" s="308"/>
      <c r="U264" s="309"/>
      <c r="V264" s="308">
        <v>160731</v>
      </c>
      <c r="W264" s="147">
        <v>658.67</v>
      </c>
      <c r="X264" s="308"/>
      <c r="Y264" s="309"/>
      <c r="Z264" s="308">
        <v>160744</v>
      </c>
      <c r="AA264" s="309">
        <v>0</v>
      </c>
      <c r="AB264" s="308"/>
      <c r="AC264" s="309"/>
      <c r="AD264" s="308"/>
      <c r="AE264" s="309"/>
      <c r="AF264" s="308"/>
      <c r="AG264" s="309"/>
      <c r="AH264" s="308" t="s">
        <v>141</v>
      </c>
      <c r="AI264" s="147">
        <v>-24.84</v>
      </c>
      <c r="AJ264" s="308">
        <v>160773</v>
      </c>
      <c r="AK264" s="147">
        <v>785.68</v>
      </c>
      <c r="AL264" s="310"/>
      <c r="AM264" s="309"/>
      <c r="AN264" s="125">
        <f t="shared" si="55"/>
        <v>2715.51</v>
      </c>
    </row>
    <row r="265" spans="1:40" ht="16.149999999999999" customHeight="1" x14ac:dyDescent="0.25">
      <c r="A265" s="301">
        <f t="shared" si="56"/>
        <v>42578</v>
      </c>
      <c r="B265" s="302">
        <v>5067.87</v>
      </c>
      <c r="C265" s="316">
        <v>630</v>
      </c>
      <c r="D265" s="303">
        <v>15</v>
      </c>
      <c r="E265" s="302">
        <v>37.700000000000003</v>
      </c>
      <c r="F265" s="302">
        <v>232</v>
      </c>
      <c r="G265" s="125">
        <f t="shared" si="50"/>
        <v>4168.17</v>
      </c>
      <c r="H265" s="304">
        <v>1652.18</v>
      </c>
      <c r="I265" s="317">
        <v>2420.19</v>
      </c>
      <c r="J265" s="317">
        <v>68</v>
      </c>
      <c r="K265" s="304">
        <v>27.8</v>
      </c>
      <c r="L265" s="318">
        <v>1650</v>
      </c>
      <c r="M265" s="125"/>
      <c r="N265" s="305">
        <f t="shared" si="51"/>
        <v>4768.1900000000005</v>
      </c>
      <c r="O265" s="305">
        <f t="shared" si="52"/>
        <v>51313.319999999978</v>
      </c>
      <c r="P265" s="306">
        <f t="shared" si="53"/>
        <v>16.941330000000001</v>
      </c>
      <c r="Q265" s="307">
        <f t="shared" si="54"/>
        <v>42578</v>
      </c>
      <c r="R265" s="308">
        <v>160709</v>
      </c>
      <c r="S265" s="147">
        <v>1795.09</v>
      </c>
      <c r="T265" s="308"/>
      <c r="U265" s="309"/>
      <c r="V265" s="308"/>
      <c r="W265" s="309"/>
      <c r="X265" s="308">
        <v>160736</v>
      </c>
      <c r="Y265" s="147">
        <v>1762.61</v>
      </c>
      <c r="Z265" s="308"/>
      <c r="AA265" s="309"/>
      <c r="AB265" s="312"/>
      <c r="AC265" s="309"/>
      <c r="AD265" s="308"/>
      <c r="AE265" s="309"/>
      <c r="AF265" s="308"/>
      <c r="AG265" s="309"/>
      <c r="AH265" s="308">
        <v>160765</v>
      </c>
      <c r="AI265" s="147">
        <v>141.68</v>
      </c>
      <c r="AJ265" s="308">
        <v>160772</v>
      </c>
      <c r="AK265" s="147">
        <v>1145.8</v>
      </c>
      <c r="AL265" s="310"/>
      <c r="AM265" s="309"/>
      <c r="AN265" s="125">
        <f t="shared" si="55"/>
        <v>4845.1799999999994</v>
      </c>
    </row>
    <row r="266" spans="1:40" ht="16.149999999999999" customHeight="1" x14ac:dyDescent="0.25">
      <c r="A266" s="301">
        <f t="shared" si="56"/>
        <v>42579</v>
      </c>
      <c r="B266" s="302">
        <v>4678.18</v>
      </c>
      <c r="C266" s="316">
        <v>780</v>
      </c>
      <c r="D266" s="303">
        <v>17</v>
      </c>
      <c r="E266" s="302">
        <v>85.7</v>
      </c>
      <c r="F266" s="302">
        <v>98</v>
      </c>
      <c r="G266" s="125">
        <f t="shared" si="50"/>
        <v>3714.4800000000005</v>
      </c>
      <c r="H266" s="304">
        <v>1335.8</v>
      </c>
      <c r="I266" s="317">
        <v>2361.38</v>
      </c>
      <c r="J266" s="304"/>
      <c r="K266" s="304">
        <v>17.3</v>
      </c>
      <c r="L266" s="318">
        <v>1340</v>
      </c>
      <c r="M266" s="125"/>
      <c r="N266" s="305">
        <f t="shared" si="51"/>
        <v>4481.38</v>
      </c>
      <c r="O266" s="305">
        <f t="shared" si="52"/>
        <v>55832.059999999976</v>
      </c>
      <c r="P266" s="306">
        <f t="shared" si="53"/>
        <v>16.52966</v>
      </c>
      <c r="Q266" s="307">
        <f t="shared" si="54"/>
        <v>42579</v>
      </c>
      <c r="R266" s="308"/>
      <c r="S266" s="147">
        <v>15.74</v>
      </c>
      <c r="T266" s="308"/>
      <c r="U266" s="309"/>
      <c r="V266" s="308"/>
      <c r="W266" s="309"/>
      <c r="X266" s="308">
        <v>160741</v>
      </c>
      <c r="Y266" s="147">
        <v>-53.1</v>
      </c>
      <c r="Z266" s="308"/>
      <c r="AA266" s="309"/>
      <c r="AB266" s="312"/>
      <c r="AC266" s="309"/>
      <c r="AD266" s="308"/>
      <c r="AE266" s="309"/>
      <c r="AF266" s="308"/>
      <c r="AG266" s="309"/>
      <c r="AH266" s="308"/>
      <c r="AI266" s="309"/>
      <c r="AJ266" s="308">
        <v>160771</v>
      </c>
      <c r="AK266" s="309">
        <v>0</v>
      </c>
      <c r="AL266" s="310"/>
      <c r="AM266" s="309"/>
      <c r="AN266" s="125">
        <f t="shared" si="55"/>
        <v>-37.36</v>
      </c>
    </row>
    <row r="267" spans="1:40" ht="16.149999999999999" customHeight="1" x14ac:dyDescent="0.25">
      <c r="A267" s="301">
        <f t="shared" si="56"/>
        <v>42580</v>
      </c>
      <c r="B267" s="302">
        <v>5955.89</v>
      </c>
      <c r="C267" s="316">
        <v>340</v>
      </c>
      <c r="D267" s="303">
        <v>9</v>
      </c>
      <c r="E267" s="302">
        <v>73.599999999999994</v>
      </c>
      <c r="F267" s="302">
        <v>161</v>
      </c>
      <c r="G267" s="125">
        <f t="shared" si="50"/>
        <v>5381.29</v>
      </c>
      <c r="H267" s="304">
        <v>2750.51</v>
      </c>
      <c r="I267" s="317">
        <v>2613.6799999999998</v>
      </c>
      <c r="J267" s="304"/>
      <c r="K267" s="304">
        <v>17.100000000000001</v>
      </c>
      <c r="L267" s="318">
        <v>2750</v>
      </c>
      <c r="M267" s="125"/>
      <c r="N267" s="305">
        <f t="shared" si="51"/>
        <v>5703.68</v>
      </c>
      <c r="O267" s="305">
        <f t="shared" si="52"/>
        <v>61078.969999999979</v>
      </c>
      <c r="P267" s="306">
        <f t="shared" si="53"/>
        <v>18.295759999999998</v>
      </c>
      <c r="Q267" s="307">
        <f t="shared" si="54"/>
        <v>42580</v>
      </c>
      <c r="R267" s="308"/>
      <c r="S267" s="309"/>
      <c r="T267" s="308">
        <v>160618</v>
      </c>
      <c r="U267" s="147">
        <v>456.77</v>
      </c>
      <c r="V267" s="308"/>
      <c r="W267" s="309"/>
      <c r="X267" s="308"/>
      <c r="Y267" s="309"/>
      <c r="Z267" s="308"/>
      <c r="AA267" s="309"/>
      <c r="AB267" s="312"/>
      <c r="AC267" s="309"/>
      <c r="AD267" s="308"/>
      <c r="AE267" s="309"/>
      <c r="AF267" s="308"/>
      <c r="AG267" s="309"/>
      <c r="AH267" s="308"/>
      <c r="AI267" s="309"/>
      <c r="AJ267" s="308">
        <v>160770</v>
      </c>
      <c r="AK267" s="309">
        <v>0</v>
      </c>
      <c r="AL267" s="310"/>
      <c r="AM267" s="309"/>
      <c r="AN267" s="125">
        <f t="shared" si="55"/>
        <v>456.77</v>
      </c>
    </row>
    <row r="268" spans="1:40" ht="16.149999999999999" customHeight="1" x14ac:dyDescent="0.25">
      <c r="A268" s="301">
        <f t="shared" si="56"/>
        <v>42581</v>
      </c>
      <c r="B268" s="302">
        <v>4934.2299999999996</v>
      </c>
      <c r="C268" s="316">
        <v>350</v>
      </c>
      <c r="D268" s="303">
        <v>7</v>
      </c>
      <c r="E268" s="302">
        <v>265.5</v>
      </c>
      <c r="F268" s="302">
        <v>313</v>
      </c>
      <c r="G268" s="125">
        <f t="shared" si="50"/>
        <v>4005.7299999999996</v>
      </c>
      <c r="H268" s="304">
        <v>1927.76</v>
      </c>
      <c r="I268" s="317">
        <v>2064.7199999999998</v>
      </c>
      <c r="J268" s="304"/>
      <c r="K268" s="304">
        <v>13.25</v>
      </c>
      <c r="L268" s="318">
        <v>1920</v>
      </c>
      <c r="M268" s="125"/>
      <c r="N268" s="305">
        <f t="shared" si="51"/>
        <v>4334.7199999999993</v>
      </c>
      <c r="O268" s="305">
        <f t="shared" si="52"/>
        <v>64875.739999999983</v>
      </c>
      <c r="P268" s="306">
        <f t="shared" si="53"/>
        <v>14.45304</v>
      </c>
      <c r="Q268" s="307">
        <f t="shared" si="54"/>
        <v>42581</v>
      </c>
      <c r="R268" s="308"/>
      <c r="S268" s="309"/>
      <c r="T268" s="310">
        <v>160723</v>
      </c>
      <c r="U268" s="147">
        <v>172.25</v>
      </c>
      <c r="V268" s="308"/>
      <c r="W268" s="309"/>
      <c r="X268" s="310"/>
      <c r="Y268" s="309"/>
      <c r="Z268" s="308"/>
      <c r="AA268" s="309"/>
      <c r="AB268" s="312"/>
      <c r="AC268" s="309"/>
      <c r="AD268" s="308"/>
      <c r="AE268" s="309"/>
      <c r="AF268" s="310"/>
      <c r="AG268" s="309"/>
      <c r="AH268" s="313"/>
      <c r="AI268" s="309"/>
      <c r="AJ268" s="310">
        <v>160769</v>
      </c>
      <c r="AK268" s="147">
        <v>365.7</v>
      </c>
      <c r="AL268" s="310"/>
      <c r="AM268" s="309"/>
      <c r="AN268" s="125">
        <f t="shared" si="55"/>
        <v>537.95000000000005</v>
      </c>
    </row>
    <row r="269" spans="1:40" ht="16.149999999999999" customHeight="1" x14ac:dyDescent="0.25">
      <c r="A269" s="301">
        <f t="shared" si="56"/>
        <v>42582</v>
      </c>
      <c r="B269" s="302">
        <v>3410.33</v>
      </c>
      <c r="C269" s="316">
        <v>430</v>
      </c>
      <c r="D269" s="303">
        <v>12</v>
      </c>
      <c r="E269" s="302">
        <v>92.8</v>
      </c>
      <c r="F269" s="302">
        <v>121</v>
      </c>
      <c r="G269" s="125">
        <f t="shared" si="50"/>
        <v>2766.5299999999997</v>
      </c>
      <c r="H269" s="304">
        <v>1130.18</v>
      </c>
      <c r="I269" s="317">
        <v>1613.45</v>
      </c>
      <c r="J269" s="317">
        <v>20.7</v>
      </c>
      <c r="K269" s="304">
        <v>10.6</v>
      </c>
      <c r="L269" s="318">
        <v>1150</v>
      </c>
      <c r="M269" s="125"/>
      <c r="N269" s="305">
        <f t="shared" si="51"/>
        <v>3214.1499999999996</v>
      </c>
      <c r="O269" s="305">
        <f t="shared" si="52"/>
        <v>67239.789999999979</v>
      </c>
      <c r="P269" s="306">
        <f t="shared" si="53"/>
        <v>11.29415</v>
      </c>
      <c r="Q269" s="307">
        <f t="shared" si="54"/>
        <v>42582</v>
      </c>
      <c r="R269" s="308"/>
      <c r="S269" s="309"/>
      <c r="T269" s="308">
        <v>160722</v>
      </c>
      <c r="U269" s="147">
        <v>110.7</v>
      </c>
      <c r="V269" s="308"/>
      <c r="W269" s="309"/>
      <c r="X269" s="308"/>
      <c r="Y269" s="309"/>
      <c r="Z269" s="308"/>
      <c r="AA269" s="309"/>
      <c r="AB269" s="308"/>
      <c r="AC269" s="309"/>
      <c r="AD269" s="308">
        <v>160755</v>
      </c>
      <c r="AE269" s="147">
        <v>36.68</v>
      </c>
      <c r="AF269" s="308">
        <v>160760</v>
      </c>
      <c r="AG269" s="147">
        <v>643.91999999999996</v>
      </c>
      <c r="AH269" s="308"/>
      <c r="AI269" s="309"/>
      <c r="AJ269" s="308">
        <v>160768</v>
      </c>
      <c r="AK269" s="147">
        <v>58.8</v>
      </c>
      <c r="AL269" s="310"/>
      <c r="AM269" s="309"/>
      <c r="AN269" s="125">
        <f t="shared" si="55"/>
        <v>850.09999999999991</v>
      </c>
    </row>
    <row r="270" spans="1:40" ht="15" customHeight="1" x14ac:dyDescent="0.2">
      <c r="B270" s="141">
        <f t="shared" ref="B270:N270" si="57">SUM(B239:B269)</f>
        <v>133080.15999999997</v>
      </c>
      <c r="C270" s="141">
        <f t="shared" si="57"/>
        <v>12430</v>
      </c>
      <c r="D270" s="314">
        <f t="shared" si="57"/>
        <v>290</v>
      </c>
      <c r="E270" s="141">
        <f t="shared" si="57"/>
        <v>4496.55</v>
      </c>
      <c r="F270" s="141">
        <f t="shared" si="57"/>
        <v>4843</v>
      </c>
      <c r="G270" s="141">
        <f t="shared" si="57"/>
        <v>111310.61</v>
      </c>
      <c r="H270" s="141">
        <f t="shared" si="57"/>
        <v>52274.67000000002</v>
      </c>
      <c r="I270" s="141">
        <f t="shared" si="57"/>
        <v>58797.75</v>
      </c>
      <c r="J270" s="141">
        <f t="shared" si="57"/>
        <v>220.29</v>
      </c>
      <c r="K270" s="141">
        <f t="shared" si="57"/>
        <v>643.63999999999987</v>
      </c>
      <c r="L270" s="141">
        <f t="shared" si="57"/>
        <v>52300</v>
      </c>
      <c r="M270" s="141">
        <f t="shared" si="57"/>
        <v>1220</v>
      </c>
      <c r="N270" s="141">
        <f t="shared" si="57"/>
        <v>124968.03999999998</v>
      </c>
      <c r="O270" s="141">
        <f>O269</f>
        <v>67239.789999999979</v>
      </c>
      <c r="R270" s="141"/>
      <c r="S270" s="141">
        <f>SUM(S239:S269)</f>
        <v>5131.91</v>
      </c>
      <c r="T270" s="141"/>
      <c r="U270" s="141">
        <f>SUM(U239:U269)</f>
        <v>1919.94</v>
      </c>
      <c r="V270" s="141"/>
      <c r="W270" s="141">
        <f>SUM(W239:W269)</f>
        <v>2607.86</v>
      </c>
      <c r="X270" s="141"/>
      <c r="Y270" s="141">
        <f>SUM(Y239:Y269)</f>
        <v>9893.08</v>
      </c>
      <c r="Z270" s="141"/>
      <c r="AA270" s="141">
        <f>SUM(AA239:AA269)</f>
        <v>87121.07</v>
      </c>
      <c r="AB270" s="141"/>
      <c r="AC270" s="141">
        <f>SUM(AC239:AC269)</f>
        <v>1423</v>
      </c>
      <c r="AD270" s="141"/>
      <c r="AE270" s="141">
        <f>SUM(AE239:AE269)</f>
        <v>1064.97</v>
      </c>
      <c r="AG270" s="141">
        <f>SUM(AG239:AG269)</f>
        <v>3157.34</v>
      </c>
      <c r="AH270" s="141"/>
      <c r="AI270" s="141">
        <f>SUM(AI239:AI269)</f>
        <v>979.21</v>
      </c>
      <c r="AJ270" s="141"/>
      <c r="AK270" s="151">
        <f>SUM(AK239:AK269)</f>
        <v>7574.4100000000008</v>
      </c>
      <c r="AL270" s="141"/>
      <c r="AM270" s="141">
        <f>SUM(AM239:AM269)</f>
        <v>0</v>
      </c>
      <c r="AN270" s="141">
        <f>SUM(AN239:AN269)</f>
        <v>120872.78999999998</v>
      </c>
    </row>
    <row r="271" spans="1:40" x14ac:dyDescent="0.25">
      <c r="B271" s="132">
        <f>B232+B270</f>
        <v>749095.47</v>
      </c>
      <c r="G271" s="132"/>
      <c r="O271" s="141"/>
    </row>
    <row r="272" spans="1:40" x14ac:dyDescent="0.25">
      <c r="B272" s="72" t="s">
        <v>78</v>
      </c>
      <c r="C272" s="132">
        <f>H270-L270</f>
        <v>-25.329999999979918</v>
      </c>
      <c r="E272" s="72" t="s">
        <v>79</v>
      </c>
      <c r="F272" s="315">
        <f>D270</f>
        <v>290</v>
      </c>
      <c r="H272" s="72" t="s">
        <v>80</v>
      </c>
      <c r="J272" s="131">
        <f>I270*0.0065</f>
        <v>382.18537499999996</v>
      </c>
    </row>
    <row r="273" spans="1:40" x14ac:dyDescent="0.25">
      <c r="B273" s="72" t="s">
        <v>90</v>
      </c>
      <c r="C273" s="132">
        <f>C272+C234</f>
        <v>36.370000000002619</v>
      </c>
    </row>
    <row r="275" spans="1:40" ht="16.149999999999999" customHeight="1" x14ac:dyDescent="0.25">
      <c r="A275" s="577" t="s">
        <v>142</v>
      </c>
      <c r="B275" s="563"/>
      <c r="C275" s="563"/>
      <c r="D275" s="564"/>
      <c r="E275" s="563"/>
      <c r="F275" s="563"/>
      <c r="G275" s="563"/>
      <c r="H275" s="563"/>
      <c r="I275" s="563"/>
      <c r="J275" s="563"/>
      <c r="K275" s="563"/>
      <c r="L275" s="563"/>
      <c r="M275" s="563"/>
      <c r="N275" s="563"/>
      <c r="O275" s="563"/>
      <c r="P275" s="292"/>
      <c r="R275" s="576" t="s">
        <v>143</v>
      </c>
      <c r="S275" s="560"/>
      <c r="T275" s="560"/>
      <c r="U275" s="560"/>
      <c r="V275" s="560"/>
      <c r="W275" s="560"/>
      <c r="X275" s="560"/>
      <c r="Y275" s="560"/>
      <c r="Z275" s="560"/>
      <c r="AA275" s="576" t="str">
        <f>R275</f>
        <v>aout 2014</v>
      </c>
      <c r="AB275" s="560"/>
      <c r="AC275" s="560"/>
      <c r="AD275" s="560"/>
      <c r="AE275" s="560"/>
      <c r="AF275" s="560"/>
      <c r="AG275" s="560"/>
      <c r="AH275" s="560"/>
      <c r="AI275" s="560"/>
      <c r="AJ275" s="560"/>
    </row>
    <row r="276" spans="1:40" ht="16.149999999999999" customHeight="1" x14ac:dyDescent="0.25">
      <c r="A276" s="290"/>
      <c r="B276" s="567" t="s">
        <v>69</v>
      </c>
      <c r="C276" s="554"/>
      <c r="D276" s="554"/>
      <c r="E276" s="554"/>
      <c r="F276" s="554"/>
      <c r="G276" s="568"/>
      <c r="H276" s="567" t="s">
        <v>1</v>
      </c>
      <c r="I276" s="554"/>
      <c r="J276" s="554"/>
      <c r="K276" s="568"/>
      <c r="L276" s="567" t="s">
        <v>2</v>
      </c>
      <c r="M276" s="554"/>
      <c r="N276" s="568"/>
      <c r="O276" s="291" t="s">
        <v>70</v>
      </c>
      <c r="P276" s="292"/>
      <c r="Q276" s="293"/>
      <c r="R276" s="549" t="str">
        <f>R3</f>
        <v>Agedi</v>
      </c>
      <c r="S276" s="550"/>
      <c r="T276" s="549" t="str">
        <f>T3</f>
        <v>Saf</v>
      </c>
      <c r="U276" s="550"/>
      <c r="V276" s="549" t="str">
        <f>V3</f>
        <v>Midi Libre</v>
      </c>
      <c r="W276" s="550"/>
      <c r="X276" s="549" t="str">
        <f>X3</f>
        <v>Loto</v>
      </c>
      <c r="Y276" s="550"/>
      <c r="Z276" s="549" t="str">
        <f>Z3</f>
        <v>Altadis</v>
      </c>
      <c r="AA276" s="550"/>
      <c r="AB276" s="549" t="str">
        <f>AB3</f>
        <v>Crédit agricole</v>
      </c>
      <c r="AC276" s="550"/>
      <c r="AD276" s="549" t="str">
        <f>AD3</f>
        <v>Loc/Télésur/loyer/Télép</v>
      </c>
      <c r="AE276" s="550"/>
      <c r="AF276" s="549" t="str">
        <f>AF3</f>
        <v>Poste TCN TF PVA</v>
      </c>
      <c r="AG276" s="550"/>
      <c r="AH276" s="549" t="str">
        <f>AH3</f>
        <v>GSA/NVX FR</v>
      </c>
      <c r="AI276" s="550"/>
      <c r="AJ276" s="549" t="str">
        <f>AJ3</f>
        <v>Charge</v>
      </c>
      <c r="AK276" s="550"/>
      <c r="AL276" s="549" t="str">
        <f>AL3</f>
        <v>Divers</v>
      </c>
      <c r="AM276" s="550"/>
      <c r="AN276" s="83" t="s">
        <v>16</v>
      </c>
    </row>
    <row r="277" spans="1:40" ht="16.149999999999999" customHeight="1" x14ac:dyDescent="0.25">
      <c r="A277" s="294"/>
      <c r="B277" s="85" t="s">
        <v>73</v>
      </c>
      <c r="C277" s="578" t="s">
        <v>24</v>
      </c>
      <c r="D277" s="579"/>
      <c r="E277" s="86" t="s">
        <v>23</v>
      </c>
      <c r="F277" s="86" t="s">
        <v>22</v>
      </c>
      <c r="G277" s="90" t="s">
        <v>38</v>
      </c>
      <c r="H277" s="85" t="s">
        <v>17</v>
      </c>
      <c r="I277" s="86" t="s">
        <v>19</v>
      </c>
      <c r="J277" s="86" t="s">
        <v>18</v>
      </c>
      <c r="K277" s="90" t="s">
        <v>29</v>
      </c>
      <c r="L277" s="85" t="s">
        <v>32</v>
      </c>
      <c r="M277" s="91" t="s">
        <v>33</v>
      </c>
      <c r="N277" s="90" t="s">
        <v>74</v>
      </c>
      <c r="O277" s="295">
        <f>O269</f>
        <v>67239.789999999979</v>
      </c>
      <c r="Q277" s="296"/>
      <c r="R277" s="93" t="s">
        <v>34</v>
      </c>
      <c r="S277" s="94"/>
      <c r="T277" s="95" t="s">
        <v>34</v>
      </c>
      <c r="U277" s="96"/>
      <c r="V277" s="95" t="s">
        <v>34</v>
      </c>
      <c r="W277" s="96"/>
      <c r="X277" s="95" t="s">
        <v>34</v>
      </c>
      <c r="Y277" s="96"/>
      <c r="Z277" s="95" t="s">
        <v>34</v>
      </c>
      <c r="AA277" s="96"/>
      <c r="AB277" s="95" t="s">
        <v>34</v>
      </c>
      <c r="AC277" s="96"/>
      <c r="AD277" s="95" t="s">
        <v>34</v>
      </c>
      <c r="AE277" s="96"/>
      <c r="AF277" s="98" t="s">
        <v>34</v>
      </c>
      <c r="AG277" s="94"/>
      <c r="AH277" s="95" t="s">
        <v>34</v>
      </c>
      <c r="AI277" s="94"/>
      <c r="AJ277" s="95" t="s">
        <v>34</v>
      </c>
      <c r="AK277" s="94"/>
      <c r="AL277" s="95" t="s">
        <v>34</v>
      </c>
      <c r="AM277" s="94"/>
      <c r="AN277" s="99"/>
    </row>
    <row r="278" spans="1:40" ht="16.149999999999999" customHeight="1" x14ac:dyDescent="0.25">
      <c r="A278" s="301">
        <v>42583</v>
      </c>
      <c r="B278" s="302">
        <v>4554.6899999999996</v>
      </c>
      <c r="C278" s="316">
        <v>520</v>
      </c>
      <c r="D278" s="303">
        <v>15</v>
      </c>
      <c r="E278" s="302">
        <v>112</v>
      </c>
      <c r="F278" s="302">
        <v>89</v>
      </c>
      <c r="G278" s="125">
        <f t="shared" ref="G278:G308" si="58">B278-C278-E278-F278</f>
        <v>3833.6899999999996</v>
      </c>
      <c r="H278" s="304">
        <v>1457.77</v>
      </c>
      <c r="I278" s="317">
        <v>2367.52</v>
      </c>
      <c r="J278" s="304"/>
      <c r="K278" s="304">
        <v>8.4</v>
      </c>
      <c r="L278" s="318">
        <v>1450</v>
      </c>
      <c r="M278" s="125"/>
      <c r="N278" s="305">
        <f t="shared" ref="N278:N308" si="59">L278+I278+J278+C278+M278</f>
        <v>4337.5200000000004</v>
      </c>
      <c r="O278" s="305">
        <f t="shared" ref="O278:O308" si="60">O277+N278-AN278</f>
        <v>68226.109999999986</v>
      </c>
      <c r="P278" s="306">
        <f t="shared" ref="P278:P308" si="61">I278*0.007</f>
        <v>16.57264</v>
      </c>
      <c r="Q278" s="307">
        <f t="shared" ref="Q278:Q308" si="62">A278</f>
        <v>42583</v>
      </c>
      <c r="R278" s="308"/>
      <c r="S278" s="309"/>
      <c r="T278" s="310"/>
      <c r="U278" s="309"/>
      <c r="V278" s="310"/>
      <c r="W278" s="309"/>
      <c r="X278" s="310"/>
      <c r="Y278" s="309"/>
      <c r="Z278" s="310"/>
      <c r="AA278" s="309"/>
      <c r="AB278" s="310">
        <v>160848</v>
      </c>
      <c r="AC278" s="147">
        <v>27</v>
      </c>
      <c r="AD278" s="310">
        <v>160850</v>
      </c>
      <c r="AE278" s="147">
        <v>975</v>
      </c>
      <c r="AF278" s="319"/>
      <c r="AG278" s="309"/>
      <c r="AH278" s="310">
        <v>160662</v>
      </c>
      <c r="AI278" s="147">
        <v>349.2</v>
      </c>
      <c r="AJ278" s="310" t="s">
        <v>144</v>
      </c>
      <c r="AK278" s="147">
        <v>2000</v>
      </c>
      <c r="AL278" s="310"/>
      <c r="AM278" s="309"/>
      <c r="AN278" s="125">
        <f t="shared" ref="AN278:AN308" si="63">S278+U278+W278+Y278+AA278+AC278+AE278+AG278+AI278+AK278+AM278</f>
        <v>3351.2</v>
      </c>
    </row>
    <row r="279" spans="1:40" ht="16.149999999999999" customHeight="1" x14ac:dyDescent="0.25">
      <c r="A279" s="301">
        <f t="shared" ref="A279:A308" si="64">A278+1</f>
        <v>42584</v>
      </c>
      <c r="B279" s="302">
        <v>4602.2700000000004</v>
      </c>
      <c r="C279" s="316">
        <v>400</v>
      </c>
      <c r="D279" s="303">
        <v>10</v>
      </c>
      <c r="E279" s="302">
        <v>400.5</v>
      </c>
      <c r="F279" s="302">
        <v>169</v>
      </c>
      <c r="G279" s="125">
        <f t="shared" si="58"/>
        <v>3632.7700000000004</v>
      </c>
      <c r="H279" s="304">
        <v>1516.77</v>
      </c>
      <c r="I279" s="317">
        <v>2469.6999999999998</v>
      </c>
      <c r="J279" s="317">
        <v>19.399999999999999</v>
      </c>
      <c r="K279" s="304">
        <v>16</v>
      </c>
      <c r="L279" s="318">
        <v>1520</v>
      </c>
      <c r="M279" s="125"/>
      <c r="N279" s="305">
        <f t="shared" si="59"/>
        <v>4409.1000000000004</v>
      </c>
      <c r="O279" s="305">
        <f t="shared" si="60"/>
        <v>71670.2</v>
      </c>
      <c r="P279" s="306">
        <f t="shared" si="61"/>
        <v>17.2879</v>
      </c>
      <c r="Q279" s="307">
        <f t="shared" si="62"/>
        <v>42584</v>
      </c>
      <c r="R279" s="308"/>
      <c r="S279" s="309"/>
      <c r="T279" s="310"/>
      <c r="U279" s="309"/>
      <c r="V279" s="308">
        <v>160732</v>
      </c>
      <c r="W279" s="147">
        <v>696.43</v>
      </c>
      <c r="X279" s="310"/>
      <c r="Y279" s="309"/>
      <c r="Z279" s="308"/>
      <c r="AA279" s="309"/>
      <c r="AB279" s="310">
        <v>160848</v>
      </c>
      <c r="AC279" s="147">
        <v>268.58</v>
      </c>
      <c r="AD279" s="308"/>
      <c r="AE279" s="309"/>
      <c r="AF279" s="310"/>
      <c r="AG279" s="309"/>
      <c r="AH279" s="308"/>
      <c r="AI279" s="308"/>
      <c r="AJ279" s="147"/>
      <c r="AK279" s="309"/>
      <c r="AL279" s="310"/>
      <c r="AM279" s="309"/>
      <c r="AN279" s="125">
        <f t="shared" si="63"/>
        <v>965.01</v>
      </c>
    </row>
    <row r="280" spans="1:40" ht="16.149999999999999" customHeight="1" x14ac:dyDescent="0.25">
      <c r="A280" s="301">
        <f t="shared" si="64"/>
        <v>42585</v>
      </c>
      <c r="B280" s="302">
        <v>4577.28</v>
      </c>
      <c r="C280" s="316">
        <v>460</v>
      </c>
      <c r="D280" s="303">
        <v>10</v>
      </c>
      <c r="E280" s="302">
        <v>224.15</v>
      </c>
      <c r="F280" s="302">
        <v>49</v>
      </c>
      <c r="G280" s="125">
        <f t="shared" si="58"/>
        <v>3844.1299999999997</v>
      </c>
      <c r="H280" s="304">
        <v>1436.42</v>
      </c>
      <c r="I280" s="317">
        <v>2381.61</v>
      </c>
      <c r="J280" s="317">
        <v>203.65</v>
      </c>
      <c r="K280" s="304">
        <v>26.1</v>
      </c>
      <c r="L280" s="318">
        <v>1430</v>
      </c>
      <c r="M280" s="125"/>
      <c r="N280" s="305">
        <f t="shared" si="59"/>
        <v>4475.26</v>
      </c>
      <c r="O280" s="305">
        <f t="shared" si="60"/>
        <v>75429.039999999994</v>
      </c>
      <c r="P280" s="306">
        <f t="shared" si="61"/>
        <v>16.67127</v>
      </c>
      <c r="Q280" s="307">
        <f t="shared" si="62"/>
        <v>42585</v>
      </c>
      <c r="R280" s="308">
        <v>160714</v>
      </c>
      <c r="S280" s="147">
        <v>695.42</v>
      </c>
      <c r="T280" s="310"/>
      <c r="U280" s="309"/>
      <c r="V280" s="308"/>
      <c r="W280" s="309"/>
      <c r="X280" s="310"/>
      <c r="Y280" s="309"/>
      <c r="Z280" s="308"/>
      <c r="AA280" s="309"/>
      <c r="AB280" s="310">
        <v>160848</v>
      </c>
      <c r="AC280" s="147">
        <v>21</v>
      </c>
      <c r="AD280" s="308"/>
      <c r="AE280" s="309"/>
      <c r="AF280" s="310"/>
      <c r="AG280" s="309"/>
      <c r="AH280" s="308"/>
      <c r="AI280" s="309"/>
      <c r="AJ280" s="310"/>
      <c r="AK280" s="309"/>
      <c r="AL280" s="310"/>
      <c r="AM280" s="309"/>
      <c r="AN280" s="125">
        <f t="shared" si="63"/>
        <v>716.42</v>
      </c>
    </row>
    <row r="281" spans="1:40" ht="16.149999999999999" customHeight="1" x14ac:dyDescent="0.25">
      <c r="A281" s="301">
        <f t="shared" si="64"/>
        <v>42586</v>
      </c>
      <c r="B281" s="302">
        <v>4238.42</v>
      </c>
      <c r="C281" s="316">
        <v>730</v>
      </c>
      <c r="D281" s="303">
        <v>17</v>
      </c>
      <c r="E281" s="302">
        <v>327.2</v>
      </c>
      <c r="F281" s="302">
        <v>263</v>
      </c>
      <c r="G281" s="125">
        <f t="shared" si="58"/>
        <v>2918.2200000000003</v>
      </c>
      <c r="H281" s="304">
        <v>1004.88</v>
      </c>
      <c r="I281" s="317">
        <v>1895.09</v>
      </c>
      <c r="J281" s="304"/>
      <c r="K281" s="304">
        <v>18.25</v>
      </c>
      <c r="L281" s="318">
        <v>1010</v>
      </c>
      <c r="M281" s="125"/>
      <c r="N281" s="305">
        <f t="shared" si="59"/>
        <v>3635.09</v>
      </c>
      <c r="O281" s="305">
        <f t="shared" si="60"/>
        <v>71935.429999999993</v>
      </c>
      <c r="P281" s="306">
        <f t="shared" si="61"/>
        <v>13.26563</v>
      </c>
      <c r="Q281" s="307">
        <f t="shared" si="62"/>
        <v>42586</v>
      </c>
      <c r="R281" s="308"/>
      <c r="S281" s="147">
        <v>-0.95</v>
      </c>
      <c r="T281" s="310"/>
      <c r="U281" s="309"/>
      <c r="V281" s="308"/>
      <c r="W281" s="309"/>
      <c r="X281" s="310">
        <v>160737</v>
      </c>
      <c r="Y281" s="147">
        <v>2588.3200000000002</v>
      </c>
      <c r="Z281" s="308">
        <v>160751</v>
      </c>
      <c r="AA281" s="147">
        <v>3806.86</v>
      </c>
      <c r="AB281" s="310"/>
      <c r="AC281" s="309"/>
      <c r="AD281" s="308"/>
      <c r="AE281" s="309"/>
      <c r="AF281" s="310"/>
      <c r="AG281" s="309"/>
      <c r="AH281" s="308" t="s">
        <v>138</v>
      </c>
      <c r="AI281" s="147">
        <v>734.47</v>
      </c>
      <c r="AJ281" s="310"/>
      <c r="AK281" s="309"/>
      <c r="AL281" s="310"/>
      <c r="AM281" s="309"/>
      <c r="AN281" s="125">
        <f t="shared" si="63"/>
        <v>7128.7000000000007</v>
      </c>
    </row>
    <row r="282" spans="1:40" ht="16.149999999999999" customHeight="1" x14ac:dyDescent="0.25">
      <c r="A282" s="301">
        <f t="shared" si="64"/>
        <v>42587</v>
      </c>
      <c r="B282" s="302">
        <v>4939.25</v>
      </c>
      <c r="C282" s="316">
        <v>250</v>
      </c>
      <c r="D282" s="303">
        <v>8</v>
      </c>
      <c r="E282" s="302">
        <v>292.39999999999998</v>
      </c>
      <c r="F282" s="302">
        <v>121</v>
      </c>
      <c r="G282" s="125">
        <f t="shared" si="58"/>
        <v>4275.8500000000004</v>
      </c>
      <c r="H282" s="304">
        <v>2140.2800000000002</v>
      </c>
      <c r="I282" s="317">
        <v>2127.17</v>
      </c>
      <c r="J282" s="304"/>
      <c r="K282" s="304">
        <v>8.4</v>
      </c>
      <c r="L282" s="318">
        <v>2140</v>
      </c>
      <c r="M282" s="125"/>
      <c r="N282" s="305">
        <f t="shared" si="59"/>
        <v>4517.17</v>
      </c>
      <c r="O282" s="305">
        <f t="shared" si="60"/>
        <v>47358.389999999992</v>
      </c>
      <c r="P282" s="306">
        <f t="shared" si="61"/>
        <v>14.89019</v>
      </c>
      <c r="Q282" s="307">
        <f t="shared" si="62"/>
        <v>42587</v>
      </c>
      <c r="R282" s="308"/>
      <c r="S282" s="309"/>
      <c r="T282" s="311"/>
      <c r="U282" s="309"/>
      <c r="V282" s="308"/>
      <c r="W282" s="309"/>
      <c r="X282" s="308">
        <v>160742</v>
      </c>
      <c r="Y282" s="147">
        <v>437.2</v>
      </c>
      <c r="Z282" s="308">
        <v>160750</v>
      </c>
      <c r="AA282" s="147">
        <v>25000.91</v>
      </c>
      <c r="AB282" s="308">
        <v>160849</v>
      </c>
      <c r="AC282" s="147">
        <v>23.1</v>
      </c>
      <c r="AD282" s="308"/>
      <c r="AE282" s="309"/>
      <c r="AF282" s="308"/>
      <c r="AG282" s="309"/>
      <c r="AH282" s="308"/>
      <c r="AI282" s="309"/>
      <c r="AJ282" s="308">
        <v>160766</v>
      </c>
      <c r="AK282" s="147">
        <v>3633</v>
      </c>
      <c r="AL282" s="310"/>
      <c r="AM282" s="309"/>
      <c r="AN282" s="125">
        <f t="shared" si="63"/>
        <v>29094.21</v>
      </c>
    </row>
    <row r="283" spans="1:40" ht="16.149999999999999" customHeight="1" x14ac:dyDescent="0.25">
      <c r="A283" s="301">
        <f t="shared" si="64"/>
        <v>42588</v>
      </c>
      <c r="B283" s="302">
        <v>4309.62</v>
      </c>
      <c r="C283" s="316">
        <v>330</v>
      </c>
      <c r="D283" s="303">
        <v>8</v>
      </c>
      <c r="E283" s="302">
        <v>96</v>
      </c>
      <c r="F283" s="302">
        <v>97</v>
      </c>
      <c r="G283" s="125">
        <f t="shared" si="58"/>
        <v>3786.62</v>
      </c>
      <c r="H283" s="304">
        <v>1743.95</v>
      </c>
      <c r="I283" s="317">
        <v>2084.12</v>
      </c>
      <c r="J283" s="304"/>
      <c r="K283" s="304">
        <v>17.600000000000001</v>
      </c>
      <c r="L283" s="318">
        <v>1740</v>
      </c>
      <c r="M283" s="125"/>
      <c r="N283" s="305">
        <f t="shared" si="59"/>
        <v>4154.12</v>
      </c>
      <c r="O283" s="305">
        <f t="shared" si="60"/>
        <v>51113.549999999996</v>
      </c>
      <c r="P283" s="306">
        <f t="shared" si="61"/>
        <v>14.588839999999999</v>
      </c>
      <c r="Q283" s="307">
        <f t="shared" si="62"/>
        <v>42588</v>
      </c>
      <c r="R283" s="308"/>
      <c r="S283" s="309"/>
      <c r="T283" s="308"/>
      <c r="U283" s="309"/>
      <c r="V283" s="308"/>
      <c r="W283" s="309"/>
      <c r="X283" s="308"/>
      <c r="Y283" s="309"/>
      <c r="Z283" s="308">
        <v>160748</v>
      </c>
      <c r="AA283" s="147">
        <v>66.959999999999994</v>
      </c>
      <c r="AB283" s="308"/>
      <c r="AC283" s="309"/>
      <c r="AD283" s="308"/>
      <c r="AE283" s="309"/>
      <c r="AF283" s="308"/>
      <c r="AG283" s="309"/>
      <c r="AH283" s="308"/>
      <c r="AI283" s="309"/>
      <c r="AJ283" s="308">
        <v>160767</v>
      </c>
      <c r="AK283" s="147">
        <v>332</v>
      </c>
      <c r="AL283" s="310"/>
      <c r="AM283" s="309"/>
      <c r="AN283" s="125">
        <f t="shared" si="63"/>
        <v>398.96</v>
      </c>
    </row>
    <row r="284" spans="1:40" ht="16.149999999999999" customHeight="1" x14ac:dyDescent="0.25">
      <c r="A284" s="301">
        <f t="shared" si="64"/>
        <v>42589</v>
      </c>
      <c r="B284" s="302">
        <v>2765.03</v>
      </c>
      <c r="C284" s="316">
        <v>410</v>
      </c>
      <c r="D284" s="303">
        <v>10</v>
      </c>
      <c r="E284" s="302">
        <v>187.4</v>
      </c>
      <c r="F284" s="302">
        <v>140</v>
      </c>
      <c r="G284" s="125">
        <f t="shared" si="58"/>
        <v>2027.63</v>
      </c>
      <c r="H284" s="304">
        <v>792.39</v>
      </c>
      <c r="I284" s="317">
        <v>1233.44</v>
      </c>
      <c r="J284" s="304"/>
      <c r="K284" s="304">
        <v>1.8</v>
      </c>
      <c r="L284" s="318">
        <v>790</v>
      </c>
      <c r="M284" s="125"/>
      <c r="N284" s="305">
        <f t="shared" si="59"/>
        <v>2433.44</v>
      </c>
      <c r="O284" s="305">
        <f t="shared" si="60"/>
        <v>51551.659999999996</v>
      </c>
      <c r="P284" s="306">
        <f t="shared" si="61"/>
        <v>8.6340800000000009</v>
      </c>
      <c r="Q284" s="307">
        <f t="shared" si="62"/>
        <v>42589</v>
      </c>
      <c r="R284" s="308"/>
      <c r="S284" s="309"/>
      <c r="T284" s="308">
        <v>160617</v>
      </c>
      <c r="U284" s="147">
        <v>123.12</v>
      </c>
      <c r="V284" s="308"/>
      <c r="W284" s="309"/>
      <c r="X284" s="308"/>
      <c r="Y284" s="309"/>
      <c r="Z284" s="308">
        <v>160845</v>
      </c>
      <c r="AA284" s="147">
        <v>1872.21</v>
      </c>
      <c r="AB284" s="308"/>
      <c r="AC284" s="147"/>
      <c r="AD284" s="308"/>
      <c r="AE284" s="309"/>
      <c r="AF284" s="308"/>
      <c r="AG284" s="309"/>
      <c r="AH284" s="308"/>
      <c r="AI284" s="309"/>
      <c r="AJ284" s="308"/>
      <c r="AK284" s="309"/>
      <c r="AL284" s="310"/>
      <c r="AM284" s="309"/>
      <c r="AN284" s="125">
        <f t="shared" si="63"/>
        <v>1995.33</v>
      </c>
    </row>
    <row r="285" spans="1:40" ht="16.149999999999999" customHeight="1" x14ac:dyDescent="0.25">
      <c r="A285" s="301">
        <f t="shared" si="64"/>
        <v>42590</v>
      </c>
      <c r="B285" s="302">
        <v>4960.18</v>
      </c>
      <c r="C285" s="316">
        <v>780</v>
      </c>
      <c r="D285" s="303">
        <v>15</v>
      </c>
      <c r="E285" s="302">
        <v>288.64999999999998</v>
      </c>
      <c r="F285" s="302">
        <v>215</v>
      </c>
      <c r="G285" s="125">
        <f t="shared" si="58"/>
        <v>3676.53</v>
      </c>
      <c r="H285" s="304">
        <v>1138.73</v>
      </c>
      <c r="I285" s="317">
        <v>2483.4</v>
      </c>
      <c r="J285" s="304"/>
      <c r="K285" s="304">
        <v>54.4</v>
      </c>
      <c r="L285" s="318">
        <v>1140</v>
      </c>
      <c r="M285" s="125"/>
      <c r="N285" s="305">
        <f t="shared" si="59"/>
        <v>4403.3999999999996</v>
      </c>
      <c r="O285" s="305">
        <f t="shared" si="60"/>
        <v>53681.36</v>
      </c>
      <c r="P285" s="306">
        <f t="shared" si="61"/>
        <v>17.383800000000001</v>
      </c>
      <c r="Q285" s="307">
        <f t="shared" si="62"/>
        <v>42590</v>
      </c>
      <c r="R285" s="308"/>
      <c r="S285" s="309"/>
      <c r="T285" s="308"/>
      <c r="U285" s="147"/>
      <c r="V285" s="308"/>
      <c r="W285" s="309"/>
      <c r="X285" s="308"/>
      <c r="Y285" s="309"/>
      <c r="Z285" s="308">
        <v>160846</v>
      </c>
      <c r="AA285" s="147">
        <v>2020.9</v>
      </c>
      <c r="AB285" s="308"/>
      <c r="AC285" s="309"/>
      <c r="AD285" s="308"/>
      <c r="AE285" s="309"/>
      <c r="AF285" s="308"/>
      <c r="AG285" s="309"/>
      <c r="AH285" s="308"/>
      <c r="AI285" s="309"/>
      <c r="AJ285" s="308">
        <v>170141</v>
      </c>
      <c r="AK285" s="147">
        <v>252.8</v>
      </c>
      <c r="AL285" s="310"/>
      <c r="AM285" s="309"/>
      <c r="AN285" s="125">
        <f t="shared" si="63"/>
        <v>2273.7000000000003</v>
      </c>
    </row>
    <row r="286" spans="1:40" ht="16.149999999999999" customHeight="1" x14ac:dyDescent="0.25">
      <c r="A286" s="301">
        <f t="shared" si="64"/>
        <v>42591</v>
      </c>
      <c r="B286" s="302">
        <v>4393.63</v>
      </c>
      <c r="C286" s="316">
        <v>680</v>
      </c>
      <c r="D286" s="303">
        <v>18</v>
      </c>
      <c r="E286" s="302">
        <v>67.099999999999994</v>
      </c>
      <c r="F286" s="302">
        <v>131</v>
      </c>
      <c r="G286" s="125">
        <f t="shared" si="58"/>
        <v>3515.53</v>
      </c>
      <c r="H286" s="304">
        <v>1370.45</v>
      </c>
      <c r="I286" s="317">
        <v>2106.98</v>
      </c>
      <c r="J286" s="317">
        <v>77</v>
      </c>
      <c r="K286" s="304">
        <v>48.1</v>
      </c>
      <c r="L286" s="318">
        <v>1370</v>
      </c>
      <c r="M286" s="125"/>
      <c r="N286" s="305">
        <f t="shared" si="59"/>
        <v>4233.9799999999996</v>
      </c>
      <c r="O286" s="305">
        <f t="shared" si="60"/>
        <v>57083.259999999995</v>
      </c>
      <c r="P286" s="306">
        <f t="shared" si="61"/>
        <v>14.748860000000001</v>
      </c>
      <c r="Q286" s="307">
        <f t="shared" si="62"/>
        <v>42591</v>
      </c>
      <c r="R286" s="308"/>
      <c r="S286" s="309"/>
      <c r="T286" s="308"/>
      <c r="U286" s="147"/>
      <c r="V286" s="308">
        <v>160830</v>
      </c>
      <c r="W286" s="147">
        <v>656.09</v>
      </c>
      <c r="X286" s="308" t="s">
        <v>145</v>
      </c>
      <c r="Y286" s="147">
        <v>12</v>
      </c>
      <c r="Z286" s="308"/>
      <c r="AA286" s="309"/>
      <c r="AB286" s="308" t="s">
        <v>94</v>
      </c>
      <c r="AC286" s="147">
        <v>-199.5</v>
      </c>
      <c r="AD286" s="308"/>
      <c r="AE286" s="309"/>
      <c r="AF286" s="308" t="s">
        <v>146</v>
      </c>
      <c r="AG286" s="147">
        <v>302.68</v>
      </c>
      <c r="AH286" s="308"/>
      <c r="AI286" s="309"/>
      <c r="AJ286" s="308" t="s">
        <v>129</v>
      </c>
      <c r="AK286" s="147">
        <v>60.81</v>
      </c>
      <c r="AL286" s="310"/>
      <c r="AM286" s="309"/>
      <c r="AN286" s="125">
        <f t="shared" si="63"/>
        <v>832.07999999999993</v>
      </c>
    </row>
    <row r="287" spans="1:40" ht="16.149999999999999" customHeight="1" x14ac:dyDescent="0.25">
      <c r="A287" s="301">
        <f t="shared" si="64"/>
        <v>42592</v>
      </c>
      <c r="B287" s="302">
        <v>4449.62</v>
      </c>
      <c r="C287" s="316">
        <v>560</v>
      </c>
      <c r="D287" s="303">
        <v>14</v>
      </c>
      <c r="E287" s="302">
        <v>98.6</v>
      </c>
      <c r="F287" s="302">
        <v>121</v>
      </c>
      <c r="G287" s="125">
        <f t="shared" si="58"/>
        <v>3670.02</v>
      </c>
      <c r="H287" s="304">
        <v>1523.91</v>
      </c>
      <c r="I287" s="317">
        <v>2129.41</v>
      </c>
      <c r="J287" s="304"/>
      <c r="K287" s="304">
        <v>16.7</v>
      </c>
      <c r="L287" s="318">
        <v>1520</v>
      </c>
      <c r="M287" s="125"/>
      <c r="N287" s="305">
        <f t="shared" si="59"/>
        <v>4209.41</v>
      </c>
      <c r="O287" s="305">
        <f t="shared" si="60"/>
        <v>59068.979999999996</v>
      </c>
      <c r="P287" s="306">
        <f t="shared" si="61"/>
        <v>14.90587</v>
      </c>
      <c r="Q287" s="307">
        <f t="shared" si="62"/>
        <v>42592</v>
      </c>
      <c r="R287" s="308">
        <v>160801</v>
      </c>
      <c r="S287" s="147">
        <v>2074.3000000000002</v>
      </c>
      <c r="T287" s="308">
        <v>160726</v>
      </c>
      <c r="U287" s="147">
        <v>55.44</v>
      </c>
      <c r="V287" s="308"/>
      <c r="W287" s="309"/>
      <c r="X287" s="308">
        <v>160743</v>
      </c>
      <c r="Y287" s="147">
        <v>-80.44</v>
      </c>
      <c r="Z287" s="308"/>
      <c r="AA287" s="309"/>
      <c r="AB287" s="308"/>
      <c r="AC287" s="309"/>
      <c r="AD287" s="308"/>
      <c r="AE287" s="309"/>
      <c r="AF287" s="308">
        <v>160759</v>
      </c>
      <c r="AG287" s="147">
        <v>80.84</v>
      </c>
      <c r="AH287" s="308"/>
      <c r="AI287" s="309"/>
      <c r="AJ287" s="308" t="s">
        <v>104</v>
      </c>
      <c r="AK287" s="147">
        <v>93.55</v>
      </c>
      <c r="AL287" s="310"/>
      <c r="AM287" s="309"/>
      <c r="AN287" s="125">
        <f t="shared" si="63"/>
        <v>2223.6900000000005</v>
      </c>
    </row>
    <row r="288" spans="1:40" ht="16.149999999999999" customHeight="1" x14ac:dyDescent="0.25">
      <c r="A288" s="301">
        <f t="shared" si="64"/>
        <v>42593</v>
      </c>
      <c r="B288" s="302">
        <v>4509.43</v>
      </c>
      <c r="C288" s="316">
        <v>770</v>
      </c>
      <c r="D288" s="303">
        <v>22</v>
      </c>
      <c r="E288" s="302">
        <v>158.65</v>
      </c>
      <c r="F288" s="302">
        <v>178</v>
      </c>
      <c r="G288" s="125">
        <f t="shared" si="58"/>
        <v>3402.78</v>
      </c>
      <c r="H288" s="304">
        <v>1081.31</v>
      </c>
      <c r="I288" s="317">
        <v>2286.67</v>
      </c>
      <c r="J288" s="304"/>
      <c r="K288" s="304">
        <v>34.799999999999997</v>
      </c>
      <c r="L288" s="318">
        <v>1080</v>
      </c>
      <c r="M288" s="125"/>
      <c r="N288" s="305">
        <f t="shared" si="59"/>
        <v>4136.67</v>
      </c>
      <c r="O288" s="305">
        <f t="shared" si="60"/>
        <v>61196.789999999994</v>
      </c>
      <c r="P288" s="306">
        <f t="shared" si="61"/>
        <v>16.006690000000003</v>
      </c>
      <c r="Q288" s="307">
        <f t="shared" si="62"/>
        <v>42593</v>
      </c>
      <c r="R288" s="308"/>
      <c r="S288" s="147">
        <v>73.209999999999994</v>
      </c>
      <c r="T288" s="308">
        <v>160727</v>
      </c>
      <c r="U288" s="147">
        <v>495.82</v>
      </c>
      <c r="V288" s="308"/>
      <c r="W288" s="309"/>
      <c r="X288" s="308">
        <v>160837</v>
      </c>
      <c r="Y288" s="147">
        <v>1452.8</v>
      </c>
      <c r="Z288" s="308"/>
      <c r="AA288" s="309"/>
      <c r="AB288" s="308" t="s">
        <v>147</v>
      </c>
      <c r="AC288" s="147">
        <v>-934.57</v>
      </c>
      <c r="AD288" s="308"/>
      <c r="AE288" s="309"/>
      <c r="AF288" s="308">
        <v>160761</v>
      </c>
      <c r="AG288" s="147">
        <v>921.6</v>
      </c>
      <c r="AH288" s="308"/>
      <c r="AI288" s="309"/>
      <c r="AJ288" s="308"/>
      <c r="AK288" s="309"/>
      <c r="AL288" s="310"/>
      <c r="AM288" s="309"/>
      <c r="AN288" s="125">
        <f t="shared" si="63"/>
        <v>2008.8599999999997</v>
      </c>
    </row>
    <row r="289" spans="1:40" ht="16.149999999999999" customHeight="1" x14ac:dyDescent="0.25">
      <c r="A289" s="301">
        <f t="shared" si="64"/>
        <v>42594</v>
      </c>
      <c r="B289" s="302">
        <v>4827.07</v>
      </c>
      <c r="C289" s="316">
        <v>570</v>
      </c>
      <c r="D289" s="303">
        <v>14</v>
      </c>
      <c r="E289" s="302">
        <v>114.3</v>
      </c>
      <c r="F289" s="302">
        <v>196</v>
      </c>
      <c r="G289" s="125">
        <f t="shared" si="58"/>
        <v>3946.7699999999995</v>
      </c>
      <c r="H289" s="304">
        <v>1728.37</v>
      </c>
      <c r="I289" s="317">
        <v>2210</v>
      </c>
      <c r="J289" s="304"/>
      <c r="K289" s="304">
        <v>8.4</v>
      </c>
      <c r="L289" s="318">
        <v>1720</v>
      </c>
      <c r="M289" s="125"/>
      <c r="N289" s="305">
        <f t="shared" si="59"/>
        <v>4500</v>
      </c>
      <c r="O289" s="305">
        <f t="shared" si="60"/>
        <v>65145.909999999996</v>
      </c>
      <c r="P289" s="306">
        <f t="shared" si="61"/>
        <v>15.47</v>
      </c>
      <c r="Q289" s="307">
        <f t="shared" si="62"/>
        <v>42594</v>
      </c>
      <c r="R289" s="308"/>
      <c r="S289" s="309"/>
      <c r="T289" s="308"/>
      <c r="U289" s="309"/>
      <c r="V289" s="308"/>
      <c r="W289" s="309"/>
      <c r="X289" s="308">
        <v>160841</v>
      </c>
      <c r="Y289" s="147">
        <v>550.88</v>
      </c>
      <c r="Z289" s="308"/>
      <c r="AA289" s="309"/>
      <c r="AB289" s="308"/>
      <c r="AC289" s="309"/>
      <c r="AD289" s="308"/>
      <c r="AE289" s="309"/>
      <c r="AF289" s="308"/>
      <c r="AG289" s="309"/>
      <c r="AH289" s="308"/>
      <c r="AI289" s="309"/>
      <c r="AJ289" s="308"/>
      <c r="AK289" s="309"/>
      <c r="AL289" s="310"/>
      <c r="AM289" s="309"/>
      <c r="AN289" s="125">
        <f t="shared" si="63"/>
        <v>550.88</v>
      </c>
    </row>
    <row r="290" spans="1:40" ht="16.149999999999999" customHeight="1" x14ac:dyDescent="0.25">
      <c r="A290" s="301">
        <f t="shared" si="64"/>
        <v>42595</v>
      </c>
      <c r="B290" s="302">
        <v>5568.7</v>
      </c>
      <c r="C290" s="316">
        <v>300</v>
      </c>
      <c r="D290" s="303">
        <v>9</v>
      </c>
      <c r="E290" s="302">
        <v>66.900000000000006</v>
      </c>
      <c r="F290" s="302">
        <v>505</v>
      </c>
      <c r="G290" s="125">
        <f t="shared" si="58"/>
        <v>4696.8</v>
      </c>
      <c r="H290" s="304">
        <v>2248.09</v>
      </c>
      <c r="I290" s="317">
        <v>2430.71</v>
      </c>
      <c r="J290" s="304"/>
      <c r="K290" s="304">
        <v>18</v>
      </c>
      <c r="L290" s="318">
        <v>2240</v>
      </c>
      <c r="M290" s="125"/>
      <c r="N290" s="305">
        <f t="shared" si="59"/>
        <v>4970.71</v>
      </c>
      <c r="O290" s="305">
        <f t="shared" si="60"/>
        <v>69902.409999999989</v>
      </c>
      <c r="P290" s="306">
        <f t="shared" si="61"/>
        <v>17.014970000000002</v>
      </c>
      <c r="Q290" s="307">
        <f t="shared" si="62"/>
        <v>42595</v>
      </c>
      <c r="R290" s="308"/>
      <c r="S290" s="309"/>
      <c r="T290" s="308">
        <v>160621</v>
      </c>
      <c r="U290" s="147">
        <v>134.21</v>
      </c>
      <c r="V290" s="308"/>
      <c r="W290" s="309"/>
      <c r="X290" s="308"/>
      <c r="Y290" s="309"/>
      <c r="Z290" s="308"/>
      <c r="AA290" s="309"/>
      <c r="AB290" s="308" t="s">
        <v>85</v>
      </c>
      <c r="AC290" s="147">
        <v>80</v>
      </c>
      <c r="AD290" s="308"/>
      <c r="AE290" s="309"/>
      <c r="AF290" s="308"/>
      <c r="AG290" s="309"/>
      <c r="AH290" s="308"/>
      <c r="AI290" s="309"/>
      <c r="AJ290" s="308"/>
      <c r="AK290" s="309"/>
      <c r="AL290" s="310"/>
      <c r="AM290" s="309"/>
      <c r="AN290" s="125">
        <f t="shared" si="63"/>
        <v>214.21</v>
      </c>
    </row>
    <row r="291" spans="1:40" ht="16.149999999999999" customHeight="1" x14ac:dyDescent="0.25">
      <c r="A291" s="301">
        <f t="shared" si="64"/>
        <v>42596</v>
      </c>
      <c r="B291" s="302">
        <v>3099.63</v>
      </c>
      <c r="C291" s="316">
        <v>280</v>
      </c>
      <c r="D291" s="303">
        <v>8</v>
      </c>
      <c r="E291" s="302">
        <v>282.8</v>
      </c>
      <c r="F291" s="302">
        <v>176</v>
      </c>
      <c r="G291" s="125">
        <f t="shared" si="58"/>
        <v>2360.83</v>
      </c>
      <c r="H291" s="304">
        <v>1071.44</v>
      </c>
      <c r="I291" s="317">
        <v>1289.3900000000001</v>
      </c>
      <c r="J291" s="304"/>
      <c r="K291" s="304"/>
      <c r="L291" s="318">
        <v>1070</v>
      </c>
      <c r="M291" s="125"/>
      <c r="N291" s="305">
        <f t="shared" si="59"/>
        <v>2639.3900000000003</v>
      </c>
      <c r="O291" s="305">
        <f t="shared" si="60"/>
        <v>71632.499999999985</v>
      </c>
      <c r="P291" s="306">
        <f t="shared" si="61"/>
        <v>9.0257300000000011</v>
      </c>
      <c r="Q291" s="307">
        <f t="shared" si="62"/>
        <v>42596</v>
      </c>
      <c r="R291" s="308"/>
      <c r="S291" s="309"/>
      <c r="T291" s="308">
        <v>160622</v>
      </c>
      <c r="U291" s="147">
        <v>159.30000000000001</v>
      </c>
      <c r="V291" s="308"/>
      <c r="W291" s="309"/>
      <c r="X291" s="308"/>
      <c r="Y291" s="309"/>
      <c r="Z291" s="308"/>
      <c r="AA291" s="309"/>
      <c r="AB291" s="308" t="s">
        <v>85</v>
      </c>
      <c r="AC291" s="147">
        <v>750</v>
      </c>
      <c r="AD291" s="308"/>
      <c r="AE291" s="309"/>
      <c r="AF291" s="308"/>
      <c r="AG291" s="309"/>
      <c r="AH291" s="308"/>
      <c r="AI291" s="309"/>
      <c r="AJ291" s="308"/>
      <c r="AK291" s="309"/>
      <c r="AL291" s="310"/>
      <c r="AM291" s="309"/>
      <c r="AN291" s="125">
        <f t="shared" si="63"/>
        <v>909.3</v>
      </c>
    </row>
    <row r="292" spans="1:40" ht="16.149999999999999" customHeight="1" x14ac:dyDescent="0.25">
      <c r="A292" s="301">
        <f t="shared" si="64"/>
        <v>42597</v>
      </c>
      <c r="B292" s="302">
        <v>2727.91</v>
      </c>
      <c r="C292" s="316">
        <v>80</v>
      </c>
      <c r="D292" s="303">
        <v>1</v>
      </c>
      <c r="E292" s="302">
        <v>149.69999999999999</v>
      </c>
      <c r="F292" s="302">
        <v>46</v>
      </c>
      <c r="G292" s="125">
        <f t="shared" si="58"/>
        <v>2452.21</v>
      </c>
      <c r="H292" s="304">
        <v>1116.02</v>
      </c>
      <c r="I292" s="317">
        <v>1325.29</v>
      </c>
      <c r="J292" s="304"/>
      <c r="K292" s="304">
        <v>10.9</v>
      </c>
      <c r="L292" s="318">
        <v>1140</v>
      </c>
      <c r="M292" s="125"/>
      <c r="N292" s="305">
        <f t="shared" si="59"/>
        <v>2545.29</v>
      </c>
      <c r="O292" s="305">
        <f t="shared" si="60"/>
        <v>74181.869999999981</v>
      </c>
      <c r="P292" s="306">
        <f t="shared" si="61"/>
        <v>9.2770299999999999</v>
      </c>
      <c r="Q292" s="307">
        <f t="shared" si="62"/>
        <v>42597</v>
      </c>
      <c r="R292" s="308"/>
      <c r="S292" s="309"/>
      <c r="T292" s="308">
        <v>160623</v>
      </c>
      <c r="U292" s="147">
        <v>30.12</v>
      </c>
      <c r="V292" s="308"/>
      <c r="W292" s="309"/>
      <c r="X292" s="308"/>
      <c r="Y292" s="309"/>
      <c r="Z292" s="308"/>
      <c r="AA292" s="309"/>
      <c r="AB292" s="308"/>
      <c r="AC292" s="309"/>
      <c r="AD292" s="308"/>
      <c r="AE292" s="309"/>
      <c r="AF292" s="308"/>
      <c r="AG292" s="309"/>
      <c r="AH292" s="308" t="s">
        <v>148</v>
      </c>
      <c r="AI292" s="147">
        <v>-34.200000000000003</v>
      </c>
      <c r="AJ292" s="308"/>
      <c r="AK292" s="309"/>
      <c r="AL292" s="310"/>
      <c r="AM292" s="309"/>
      <c r="AN292" s="125">
        <f t="shared" si="63"/>
        <v>-4.0800000000000018</v>
      </c>
    </row>
    <row r="293" spans="1:40" ht="16.149999999999999" customHeight="1" x14ac:dyDescent="0.25">
      <c r="A293" s="301">
        <f t="shared" si="64"/>
        <v>42598</v>
      </c>
      <c r="B293" s="302">
        <v>4128.08</v>
      </c>
      <c r="C293" s="316">
        <v>120</v>
      </c>
      <c r="D293" s="303">
        <v>2</v>
      </c>
      <c r="E293" s="302">
        <v>285.7</v>
      </c>
      <c r="F293" s="302">
        <v>155</v>
      </c>
      <c r="G293" s="125">
        <f t="shared" si="58"/>
        <v>3567.38</v>
      </c>
      <c r="H293" s="304">
        <v>1932.56</v>
      </c>
      <c r="I293" s="317">
        <v>1618.82</v>
      </c>
      <c r="J293" s="304"/>
      <c r="K293" s="304">
        <v>16</v>
      </c>
      <c r="L293" s="318">
        <v>1930</v>
      </c>
      <c r="M293" s="125"/>
      <c r="N293" s="305">
        <f t="shared" si="59"/>
        <v>3668.8199999999997</v>
      </c>
      <c r="O293" s="305">
        <f t="shared" si="60"/>
        <v>77126.169999999969</v>
      </c>
      <c r="P293" s="306">
        <f t="shared" si="61"/>
        <v>11.33174</v>
      </c>
      <c r="Q293" s="307">
        <f t="shared" si="62"/>
        <v>42598</v>
      </c>
      <c r="R293" s="308"/>
      <c r="S293" s="309"/>
      <c r="T293" s="310">
        <v>160821</v>
      </c>
      <c r="U293" s="147">
        <v>51.48</v>
      </c>
      <c r="V293" s="308">
        <v>160831</v>
      </c>
      <c r="W293" s="147">
        <v>673.04</v>
      </c>
      <c r="X293" s="308"/>
      <c r="Y293" s="309"/>
      <c r="Z293" s="308"/>
      <c r="AA293" s="309"/>
      <c r="AB293" s="308"/>
      <c r="AC293" s="309"/>
      <c r="AD293" s="308"/>
      <c r="AE293" s="309"/>
      <c r="AF293" s="308"/>
      <c r="AG293" s="309"/>
      <c r="AH293" s="308"/>
      <c r="AI293" s="309"/>
      <c r="AJ293" s="308"/>
      <c r="AK293" s="309"/>
      <c r="AL293" s="310"/>
      <c r="AM293" s="309"/>
      <c r="AN293" s="125">
        <f t="shared" si="63"/>
        <v>724.52</v>
      </c>
    </row>
    <row r="294" spans="1:40" ht="16.149999999999999" customHeight="1" x14ac:dyDescent="0.25">
      <c r="A294" s="301">
        <f t="shared" si="64"/>
        <v>42599</v>
      </c>
      <c r="B294" s="302">
        <v>4575.08</v>
      </c>
      <c r="C294" s="316">
        <v>350</v>
      </c>
      <c r="D294" s="303">
        <v>12</v>
      </c>
      <c r="E294" s="302">
        <v>127.6</v>
      </c>
      <c r="F294" s="302">
        <v>325</v>
      </c>
      <c r="G294" s="125">
        <f t="shared" si="58"/>
        <v>3772.4799999999996</v>
      </c>
      <c r="H294" s="304">
        <v>1952.95</v>
      </c>
      <c r="I294" s="317">
        <v>1812.53</v>
      </c>
      <c r="J294" s="304"/>
      <c r="K294" s="304">
        <v>7</v>
      </c>
      <c r="L294" s="318">
        <v>1950</v>
      </c>
      <c r="M294" s="125"/>
      <c r="N294" s="305">
        <f t="shared" si="59"/>
        <v>4112.53</v>
      </c>
      <c r="O294" s="305">
        <f t="shared" si="60"/>
        <v>80961.249999999971</v>
      </c>
      <c r="P294" s="306">
        <f t="shared" si="61"/>
        <v>12.687710000000001</v>
      </c>
      <c r="Q294" s="307">
        <f t="shared" si="62"/>
        <v>42599</v>
      </c>
      <c r="R294" s="308">
        <v>160804</v>
      </c>
      <c r="S294" s="147">
        <v>1187.49</v>
      </c>
      <c r="T294" s="308">
        <v>160822</v>
      </c>
      <c r="U294" s="147">
        <v>329.96</v>
      </c>
      <c r="V294" s="308"/>
      <c r="W294" s="309"/>
      <c r="X294" s="308"/>
      <c r="Y294" s="309"/>
      <c r="Z294" s="308"/>
      <c r="AA294" s="309"/>
      <c r="AB294" s="308" t="s">
        <v>149</v>
      </c>
      <c r="AC294" s="147">
        <v>-1240</v>
      </c>
      <c r="AD294" s="308"/>
      <c r="AE294" s="309"/>
      <c r="AF294" s="308"/>
      <c r="AG294" s="309"/>
      <c r="AH294" s="308"/>
      <c r="AI294" s="309"/>
      <c r="AJ294" s="308"/>
      <c r="AK294" s="309"/>
      <c r="AL294" s="310"/>
      <c r="AM294" s="309"/>
      <c r="AN294" s="125">
        <f t="shared" si="63"/>
        <v>277.45000000000005</v>
      </c>
    </row>
    <row r="295" spans="1:40" ht="16.149999999999999" customHeight="1" x14ac:dyDescent="0.25">
      <c r="A295" s="301">
        <f t="shared" si="64"/>
        <v>42600</v>
      </c>
      <c r="B295" s="302">
        <v>4624.58</v>
      </c>
      <c r="C295" s="316">
        <v>230</v>
      </c>
      <c r="D295" s="303">
        <v>7</v>
      </c>
      <c r="E295" s="302">
        <v>179.6</v>
      </c>
      <c r="F295" s="302">
        <v>131</v>
      </c>
      <c r="G295" s="125">
        <f t="shared" si="58"/>
        <v>4083.9799999999996</v>
      </c>
      <c r="H295" s="304">
        <v>1946.81</v>
      </c>
      <c r="I295" s="317">
        <v>2095.7199999999998</v>
      </c>
      <c r="J295" s="317">
        <v>21.6</v>
      </c>
      <c r="K295" s="304">
        <v>19.850000000000001</v>
      </c>
      <c r="L295" s="318">
        <v>1940</v>
      </c>
      <c r="M295" s="125"/>
      <c r="N295" s="305">
        <f t="shared" si="59"/>
        <v>4287.32</v>
      </c>
      <c r="O295" s="305">
        <f t="shared" si="60"/>
        <v>81380.909999999974</v>
      </c>
      <c r="P295" s="306">
        <f t="shared" si="61"/>
        <v>14.670039999999998</v>
      </c>
      <c r="Q295" s="307">
        <f t="shared" si="62"/>
        <v>42600</v>
      </c>
      <c r="R295" s="308"/>
      <c r="S295" s="147">
        <v>3.24</v>
      </c>
      <c r="T295" s="308"/>
      <c r="U295" s="309"/>
      <c r="V295" s="308"/>
      <c r="W295" s="309"/>
      <c r="X295" s="308">
        <v>160838</v>
      </c>
      <c r="Y295" s="147">
        <v>2488.5</v>
      </c>
      <c r="Z295" s="308"/>
      <c r="AA295" s="309"/>
      <c r="AB295" s="308" t="s">
        <v>149</v>
      </c>
      <c r="AC295" s="147">
        <v>1240</v>
      </c>
      <c r="AD295" s="308" t="s">
        <v>150</v>
      </c>
      <c r="AE295" s="147">
        <v>53.06</v>
      </c>
      <c r="AF295" s="308"/>
      <c r="AG295" s="309"/>
      <c r="AH295" s="308">
        <v>160857</v>
      </c>
      <c r="AI295" s="147">
        <v>82.86</v>
      </c>
      <c r="AJ295" s="308"/>
      <c r="AK295" s="309"/>
      <c r="AL295" s="310"/>
      <c r="AM295" s="309"/>
      <c r="AN295" s="125">
        <f t="shared" si="63"/>
        <v>3867.66</v>
      </c>
    </row>
    <row r="296" spans="1:40" ht="16.149999999999999" customHeight="1" x14ac:dyDescent="0.25">
      <c r="A296" s="301">
        <f t="shared" si="64"/>
        <v>42601</v>
      </c>
      <c r="B296" s="302">
        <v>4977.28</v>
      </c>
      <c r="C296" s="316">
        <v>300</v>
      </c>
      <c r="D296" s="303">
        <v>5</v>
      </c>
      <c r="E296" s="302">
        <v>85</v>
      </c>
      <c r="F296" s="302">
        <v>101</v>
      </c>
      <c r="G296" s="125">
        <f t="shared" si="58"/>
        <v>4491.28</v>
      </c>
      <c r="H296" s="304">
        <v>2292.66</v>
      </c>
      <c r="I296" s="317">
        <v>2177.62</v>
      </c>
      <c r="J296" s="317"/>
      <c r="K296" s="304">
        <v>21</v>
      </c>
      <c r="L296" s="318">
        <v>2290</v>
      </c>
      <c r="M296" s="125"/>
      <c r="N296" s="305">
        <f t="shared" si="59"/>
        <v>4767.62</v>
      </c>
      <c r="O296" s="305">
        <f t="shared" si="60"/>
        <v>85687.309999999969</v>
      </c>
      <c r="P296" s="306">
        <f t="shared" si="61"/>
        <v>15.24334</v>
      </c>
      <c r="Q296" s="307">
        <f t="shared" si="62"/>
        <v>42601</v>
      </c>
      <c r="R296" s="308"/>
      <c r="S296" s="309"/>
      <c r="T296" s="308"/>
      <c r="U296" s="309"/>
      <c r="V296" s="308"/>
      <c r="W296" s="309"/>
      <c r="X296" s="308">
        <v>160842</v>
      </c>
      <c r="Y296" s="147">
        <v>461.22</v>
      </c>
      <c r="Z296" s="308"/>
      <c r="AA296" s="309"/>
      <c r="AB296" s="308"/>
      <c r="AC296" s="309"/>
      <c r="AD296" s="308"/>
      <c r="AE296" s="309"/>
      <c r="AF296" s="308"/>
      <c r="AG296" s="309"/>
      <c r="AH296" s="308"/>
      <c r="AI296" s="309"/>
      <c r="AJ296" s="308"/>
      <c r="AK296" s="309"/>
      <c r="AL296" s="310"/>
      <c r="AM296" s="309"/>
      <c r="AN296" s="125">
        <f t="shared" si="63"/>
        <v>461.22</v>
      </c>
    </row>
    <row r="297" spans="1:40" ht="16.149999999999999" customHeight="1" x14ac:dyDescent="0.25">
      <c r="A297" s="301">
        <f t="shared" si="64"/>
        <v>42602</v>
      </c>
      <c r="B297" s="302">
        <v>3893.31</v>
      </c>
      <c r="C297" s="316">
        <v>240</v>
      </c>
      <c r="D297" s="303">
        <v>8</v>
      </c>
      <c r="E297" s="302">
        <v>335.9</v>
      </c>
      <c r="F297" s="302">
        <v>112</v>
      </c>
      <c r="G297" s="125">
        <f t="shared" si="58"/>
        <v>3205.41</v>
      </c>
      <c r="H297" s="304">
        <v>1753.94</v>
      </c>
      <c r="I297" s="317">
        <v>1444.17</v>
      </c>
      <c r="J297" s="317"/>
      <c r="K297" s="304">
        <v>7.3</v>
      </c>
      <c r="L297" s="318">
        <v>1750</v>
      </c>
      <c r="M297" s="125"/>
      <c r="N297" s="305">
        <f t="shared" si="59"/>
        <v>3434.17</v>
      </c>
      <c r="O297" s="305">
        <f t="shared" si="60"/>
        <v>84478.159999999974</v>
      </c>
      <c r="P297" s="306">
        <f t="shared" si="61"/>
        <v>10.10919</v>
      </c>
      <c r="Q297" s="307">
        <f t="shared" si="62"/>
        <v>42602</v>
      </c>
      <c r="R297" s="308"/>
      <c r="S297" s="309"/>
      <c r="T297" s="310"/>
      <c r="U297" s="309"/>
      <c r="V297" s="308"/>
      <c r="W297" s="309"/>
      <c r="X297" s="310"/>
      <c r="Y297" s="309"/>
      <c r="Z297" s="308"/>
      <c r="AA297" s="309"/>
      <c r="AB297" s="310"/>
      <c r="AC297" s="309"/>
      <c r="AD297" s="308"/>
      <c r="AE297" s="309"/>
      <c r="AF297" s="310"/>
      <c r="AG297" s="309"/>
      <c r="AH297" s="308">
        <v>160661</v>
      </c>
      <c r="AI297" s="147">
        <v>373.32</v>
      </c>
      <c r="AJ297" s="310" t="s">
        <v>151</v>
      </c>
      <c r="AK297" s="147">
        <v>4270</v>
      </c>
      <c r="AL297" s="310"/>
      <c r="AM297" s="309"/>
      <c r="AN297" s="125">
        <f t="shared" si="63"/>
        <v>4643.32</v>
      </c>
    </row>
    <row r="298" spans="1:40" ht="16.149999999999999" customHeight="1" x14ac:dyDescent="0.25">
      <c r="A298" s="301">
        <f t="shared" si="64"/>
        <v>42603</v>
      </c>
      <c r="B298" s="302">
        <v>3033.83</v>
      </c>
      <c r="C298" s="316">
        <v>170</v>
      </c>
      <c r="D298" s="303">
        <v>5</v>
      </c>
      <c r="E298" s="302">
        <v>248.4</v>
      </c>
      <c r="F298" s="302">
        <v>88</v>
      </c>
      <c r="G298" s="125">
        <f t="shared" si="58"/>
        <v>2527.4299999999998</v>
      </c>
      <c r="H298" s="304">
        <v>1389.45</v>
      </c>
      <c r="I298" s="317">
        <v>1134.68</v>
      </c>
      <c r="J298" s="317"/>
      <c r="K298" s="304">
        <v>3.3</v>
      </c>
      <c r="L298" s="318">
        <v>1380</v>
      </c>
      <c r="M298" s="125"/>
      <c r="N298" s="305">
        <f t="shared" si="59"/>
        <v>2684.6800000000003</v>
      </c>
      <c r="O298" s="305">
        <f t="shared" si="60"/>
        <v>86988.479999999967</v>
      </c>
      <c r="P298" s="306">
        <f t="shared" si="61"/>
        <v>7.9427600000000007</v>
      </c>
      <c r="Q298" s="307">
        <f t="shared" si="62"/>
        <v>42603</v>
      </c>
      <c r="R298" s="308"/>
      <c r="S298" s="309"/>
      <c r="T298" s="308">
        <v>160626</v>
      </c>
      <c r="U298" s="147">
        <v>174.36</v>
      </c>
      <c r="V298" s="308"/>
      <c r="W298" s="309"/>
      <c r="X298" s="308"/>
      <c r="Y298" s="309"/>
      <c r="Z298" s="308"/>
      <c r="AA298" s="309"/>
      <c r="AB298" s="308"/>
      <c r="AC298" s="309"/>
      <c r="AD298" s="308"/>
      <c r="AE298" s="309"/>
      <c r="AF298" s="308"/>
      <c r="AG298" s="309"/>
      <c r="AH298" s="308"/>
      <c r="AI298" s="309"/>
      <c r="AJ298" s="308"/>
      <c r="AK298" s="309"/>
      <c r="AL298" s="310"/>
      <c r="AM298" s="309"/>
      <c r="AN298" s="125">
        <f t="shared" si="63"/>
        <v>174.36</v>
      </c>
    </row>
    <row r="299" spans="1:40" ht="16.149999999999999" customHeight="1" x14ac:dyDescent="0.25">
      <c r="A299" s="301">
        <f t="shared" si="64"/>
        <v>42604</v>
      </c>
      <c r="B299" s="302">
        <v>4292.3500000000004</v>
      </c>
      <c r="C299" s="316">
        <v>180</v>
      </c>
      <c r="D299" s="303">
        <v>5</v>
      </c>
      <c r="E299" s="302">
        <v>101.6</v>
      </c>
      <c r="F299" s="302">
        <v>95</v>
      </c>
      <c r="G299" s="125">
        <f t="shared" si="58"/>
        <v>3915.7500000000005</v>
      </c>
      <c r="H299" s="304">
        <v>1873.64</v>
      </c>
      <c r="I299" s="317">
        <v>1950.81</v>
      </c>
      <c r="J299" s="317">
        <v>28.8</v>
      </c>
      <c r="K299" s="304">
        <v>62.5</v>
      </c>
      <c r="L299" s="318">
        <v>1870</v>
      </c>
      <c r="M299" s="125"/>
      <c r="N299" s="305">
        <f t="shared" si="59"/>
        <v>4029.61</v>
      </c>
      <c r="O299" s="305">
        <f t="shared" si="60"/>
        <v>41840.089999999967</v>
      </c>
      <c r="P299" s="306">
        <f t="shared" si="61"/>
        <v>13.655670000000001</v>
      </c>
      <c r="Q299" s="307">
        <f t="shared" si="62"/>
        <v>42604</v>
      </c>
      <c r="R299" s="308"/>
      <c r="S299" s="309"/>
      <c r="T299" s="308"/>
      <c r="U299" s="147"/>
      <c r="V299" s="308"/>
      <c r="W299" s="309"/>
      <c r="X299" s="308"/>
      <c r="Y299" s="309"/>
      <c r="Z299" s="308">
        <v>160846</v>
      </c>
      <c r="AA299" s="147">
        <v>49178</v>
      </c>
      <c r="AB299" s="308"/>
      <c r="AC299" s="309"/>
      <c r="AD299" s="308"/>
      <c r="AE299" s="309"/>
      <c r="AF299" s="308"/>
      <c r="AG299" s="309"/>
      <c r="AH299" s="308"/>
      <c r="AI299" s="309"/>
      <c r="AJ299" s="308"/>
      <c r="AK299" s="309"/>
      <c r="AL299" s="310"/>
      <c r="AM299" s="309"/>
      <c r="AN299" s="125">
        <f t="shared" si="63"/>
        <v>49178</v>
      </c>
    </row>
    <row r="300" spans="1:40" ht="16.149999999999999" customHeight="1" x14ac:dyDescent="0.25">
      <c r="A300" s="301">
        <f t="shared" si="64"/>
        <v>42605</v>
      </c>
      <c r="B300" s="302">
        <v>4189.55</v>
      </c>
      <c r="C300" s="316">
        <v>210</v>
      </c>
      <c r="D300" s="303">
        <v>7</v>
      </c>
      <c r="E300" s="302">
        <v>168.6</v>
      </c>
      <c r="F300" s="302">
        <v>184</v>
      </c>
      <c r="G300" s="125">
        <f t="shared" si="58"/>
        <v>3626.9500000000003</v>
      </c>
      <c r="H300" s="304">
        <v>1539.64</v>
      </c>
      <c r="I300" s="317">
        <v>2051.61</v>
      </c>
      <c r="J300" s="304"/>
      <c r="K300" s="304">
        <v>35.700000000000003</v>
      </c>
      <c r="L300" s="318">
        <v>1570</v>
      </c>
      <c r="M300" s="125"/>
      <c r="N300" s="305">
        <f t="shared" si="59"/>
        <v>3831.61</v>
      </c>
      <c r="O300" s="305">
        <f t="shared" si="60"/>
        <v>44932.20999999997</v>
      </c>
      <c r="P300" s="306">
        <f t="shared" si="61"/>
        <v>14.361270000000001</v>
      </c>
      <c r="Q300" s="307">
        <f t="shared" si="62"/>
        <v>42605</v>
      </c>
      <c r="R300" s="308"/>
      <c r="S300" s="309"/>
      <c r="T300" s="308">
        <v>160627</v>
      </c>
      <c r="U300" s="147">
        <v>59.4</v>
      </c>
      <c r="V300" s="308">
        <v>160832</v>
      </c>
      <c r="W300" s="147">
        <v>680.09</v>
      </c>
      <c r="X300" s="308"/>
      <c r="Y300" s="309"/>
      <c r="Z300" s="308"/>
      <c r="AA300" s="309"/>
      <c r="AB300" s="308"/>
      <c r="AC300" s="309"/>
      <c r="AD300" s="308"/>
      <c r="AE300" s="309"/>
      <c r="AF300" s="308"/>
      <c r="AG300" s="309"/>
      <c r="AH300" s="308"/>
      <c r="AI300" s="309"/>
      <c r="AJ300" s="308"/>
      <c r="AK300" s="309"/>
      <c r="AL300" s="310"/>
      <c r="AM300" s="309"/>
      <c r="AN300" s="125">
        <f t="shared" si="63"/>
        <v>739.49</v>
      </c>
    </row>
    <row r="301" spans="1:40" ht="16.149999999999999" customHeight="1" x14ac:dyDescent="0.25">
      <c r="A301" s="301">
        <f t="shared" si="64"/>
        <v>42606</v>
      </c>
      <c r="B301" s="302">
        <v>3838.47</v>
      </c>
      <c r="C301" s="316">
        <v>340</v>
      </c>
      <c r="D301" s="303">
        <v>12</v>
      </c>
      <c r="E301" s="302">
        <v>207.8</v>
      </c>
      <c r="F301" s="302">
        <v>59</v>
      </c>
      <c r="G301" s="125">
        <f t="shared" si="58"/>
        <v>3231.6699999999996</v>
      </c>
      <c r="H301" s="304">
        <v>1621.57</v>
      </c>
      <c r="I301" s="317">
        <v>1556.9</v>
      </c>
      <c r="J301" s="317">
        <v>42</v>
      </c>
      <c r="K301" s="304">
        <v>11.2</v>
      </c>
      <c r="L301" s="318">
        <v>1620</v>
      </c>
      <c r="M301" s="125"/>
      <c r="N301" s="305">
        <f t="shared" si="59"/>
        <v>3558.9</v>
      </c>
      <c r="O301" s="305">
        <f t="shared" si="60"/>
        <v>46287.569999999971</v>
      </c>
      <c r="P301" s="306">
        <f t="shared" si="61"/>
        <v>10.898300000000001</v>
      </c>
      <c r="Q301" s="307">
        <f t="shared" si="62"/>
        <v>42606</v>
      </c>
      <c r="R301" s="308">
        <v>160812</v>
      </c>
      <c r="S301" s="147">
        <v>2203.54</v>
      </c>
      <c r="T301" s="308"/>
      <c r="U301" s="147"/>
      <c r="V301" s="308"/>
      <c r="W301" s="309"/>
      <c r="X301" s="308"/>
      <c r="Y301" s="309"/>
      <c r="Z301" s="308"/>
      <c r="AA301" s="309"/>
      <c r="AB301" s="308"/>
      <c r="AC301" s="309"/>
      <c r="AD301" s="308"/>
      <c r="AE301" s="309"/>
      <c r="AF301" s="308"/>
      <c r="AG301" s="309"/>
      <c r="AH301" s="308"/>
      <c r="AI301" s="309"/>
      <c r="AJ301" s="308"/>
      <c r="AK301" s="309"/>
      <c r="AL301" s="310"/>
      <c r="AM301" s="309"/>
      <c r="AN301" s="125">
        <f t="shared" si="63"/>
        <v>2203.54</v>
      </c>
    </row>
    <row r="302" spans="1:40" ht="16.149999999999999" customHeight="1" x14ac:dyDescent="0.25">
      <c r="A302" s="301">
        <f t="shared" si="64"/>
        <v>42607</v>
      </c>
      <c r="B302" s="302">
        <v>4013.8</v>
      </c>
      <c r="C302" s="316">
        <v>490</v>
      </c>
      <c r="D302" s="303">
        <v>13</v>
      </c>
      <c r="E302" s="302">
        <v>56.7</v>
      </c>
      <c r="F302" s="302">
        <v>69</v>
      </c>
      <c r="G302" s="125">
        <f t="shared" si="58"/>
        <v>3398.1000000000004</v>
      </c>
      <c r="H302" s="304">
        <v>1765.11</v>
      </c>
      <c r="I302" s="317">
        <v>1630.79</v>
      </c>
      <c r="J302" s="304"/>
      <c r="K302" s="304">
        <v>2.2000000000000002</v>
      </c>
      <c r="L302" s="318">
        <v>1770</v>
      </c>
      <c r="M302" s="125"/>
      <c r="N302" s="305">
        <f t="shared" si="59"/>
        <v>3890.79</v>
      </c>
      <c r="O302" s="305">
        <f t="shared" si="60"/>
        <v>46350.369999999974</v>
      </c>
      <c r="P302" s="306">
        <f t="shared" si="61"/>
        <v>11.41553</v>
      </c>
      <c r="Q302" s="307">
        <f t="shared" si="62"/>
        <v>42607</v>
      </c>
      <c r="R302" s="308"/>
      <c r="S302" s="147">
        <v>678</v>
      </c>
      <c r="T302" s="308"/>
      <c r="U302" s="147"/>
      <c r="V302" s="308"/>
      <c r="W302" s="309"/>
      <c r="X302" s="308">
        <v>160839</v>
      </c>
      <c r="Y302" s="147">
        <v>2228.39</v>
      </c>
      <c r="Z302" s="308"/>
      <c r="AA302" s="309"/>
      <c r="AB302" s="308"/>
      <c r="AC302" s="309"/>
      <c r="AD302" s="308"/>
      <c r="AE302" s="309"/>
      <c r="AF302" s="308">
        <v>160762</v>
      </c>
      <c r="AG302" s="147">
        <v>921.6</v>
      </c>
      <c r="AH302" s="308"/>
      <c r="AI302" s="309"/>
      <c r="AJ302" s="308"/>
      <c r="AK302" s="309"/>
      <c r="AL302" s="310"/>
      <c r="AM302" s="309"/>
      <c r="AN302" s="125">
        <f t="shared" si="63"/>
        <v>3827.99</v>
      </c>
    </row>
    <row r="303" spans="1:40" ht="16.149999999999999" customHeight="1" x14ac:dyDescent="0.25">
      <c r="A303" s="301">
        <f t="shared" si="64"/>
        <v>42608</v>
      </c>
      <c r="B303" s="302">
        <v>4284.18</v>
      </c>
      <c r="C303" s="316">
        <v>350</v>
      </c>
      <c r="D303" s="303">
        <v>9</v>
      </c>
      <c r="E303" s="302">
        <v>80.7</v>
      </c>
      <c r="F303" s="302">
        <v>315</v>
      </c>
      <c r="G303" s="125">
        <f t="shared" si="58"/>
        <v>3538.4800000000005</v>
      </c>
      <c r="H303" s="304">
        <v>1768.58</v>
      </c>
      <c r="I303" s="317">
        <v>1747.2</v>
      </c>
      <c r="J303" s="304"/>
      <c r="K303" s="304">
        <v>22.7</v>
      </c>
      <c r="L303" s="125">
        <v>1770</v>
      </c>
      <c r="M303" s="125"/>
      <c r="N303" s="305">
        <f t="shared" si="59"/>
        <v>3867.2</v>
      </c>
      <c r="O303" s="305">
        <f t="shared" si="60"/>
        <v>50212.569999999971</v>
      </c>
      <c r="P303" s="306">
        <f t="shared" si="61"/>
        <v>12.230400000000001</v>
      </c>
      <c r="Q303" s="307">
        <f t="shared" si="62"/>
        <v>42608</v>
      </c>
      <c r="R303" s="308">
        <v>160813</v>
      </c>
      <c r="S303" s="147">
        <v>-1170</v>
      </c>
      <c r="T303" s="308"/>
      <c r="U303" s="147"/>
      <c r="V303" s="308"/>
      <c r="W303" s="309"/>
      <c r="X303" s="308">
        <v>160843</v>
      </c>
      <c r="Y303" s="147">
        <v>1175</v>
      </c>
      <c r="Z303" s="308">
        <v>160745</v>
      </c>
      <c r="AA303" s="309">
        <v>0</v>
      </c>
      <c r="AB303" s="308"/>
      <c r="AC303" s="309"/>
      <c r="AD303" s="308"/>
      <c r="AE303" s="309"/>
      <c r="AF303" s="308"/>
      <c r="AG303" s="309"/>
      <c r="AH303" s="308"/>
      <c r="AI303" s="309"/>
      <c r="AJ303" s="308"/>
      <c r="AK303" s="309"/>
      <c r="AL303" s="310"/>
      <c r="AM303" s="309"/>
      <c r="AN303" s="125">
        <f t="shared" si="63"/>
        <v>5</v>
      </c>
    </row>
    <row r="304" spans="1:40" ht="16.149999999999999" customHeight="1" x14ac:dyDescent="0.25">
      <c r="A304" s="301">
        <f t="shared" si="64"/>
        <v>42609</v>
      </c>
      <c r="B304" s="302">
        <v>4865.12</v>
      </c>
      <c r="C304" s="316">
        <v>260</v>
      </c>
      <c r="D304" s="303">
        <v>8</v>
      </c>
      <c r="E304" s="302">
        <v>160.4</v>
      </c>
      <c r="F304" s="302">
        <v>135</v>
      </c>
      <c r="G304" s="125">
        <f t="shared" si="58"/>
        <v>4309.72</v>
      </c>
      <c r="H304" s="304">
        <v>2333.9699999999998</v>
      </c>
      <c r="I304" s="317">
        <v>1945.25</v>
      </c>
      <c r="J304" s="304"/>
      <c r="K304" s="304">
        <v>30.5</v>
      </c>
      <c r="L304" s="318">
        <v>2330</v>
      </c>
      <c r="M304" s="125"/>
      <c r="N304" s="305">
        <f t="shared" si="59"/>
        <v>4535.25</v>
      </c>
      <c r="O304" s="305">
        <f t="shared" si="60"/>
        <v>52772.839999999967</v>
      </c>
      <c r="P304" s="306">
        <f t="shared" si="61"/>
        <v>13.61675</v>
      </c>
      <c r="Q304" s="307">
        <f t="shared" si="62"/>
        <v>42609</v>
      </c>
      <c r="R304" s="308">
        <v>160814</v>
      </c>
      <c r="S304" s="147">
        <v>1170</v>
      </c>
      <c r="T304" s="308">
        <v>160629</v>
      </c>
      <c r="U304" s="147">
        <v>439.28</v>
      </c>
      <c r="V304" s="308"/>
      <c r="W304" s="309"/>
      <c r="X304" s="308"/>
      <c r="Y304" s="309"/>
      <c r="Z304" s="308"/>
      <c r="AA304" s="309"/>
      <c r="AB304" s="312"/>
      <c r="AC304" s="309"/>
      <c r="AD304" s="308"/>
      <c r="AE304" s="309"/>
      <c r="AF304" s="308"/>
      <c r="AG304" s="309"/>
      <c r="AH304" s="308"/>
      <c r="AI304" s="309"/>
      <c r="AJ304" s="308">
        <v>160862</v>
      </c>
      <c r="AK304" s="147">
        <v>365.7</v>
      </c>
      <c r="AL304" s="310"/>
      <c r="AM304" s="309"/>
      <c r="AN304" s="125">
        <f t="shared" si="63"/>
        <v>1974.98</v>
      </c>
    </row>
    <row r="305" spans="1:40" ht="16.149999999999999" customHeight="1" x14ac:dyDescent="0.25">
      <c r="A305" s="301">
        <f t="shared" si="64"/>
        <v>42610</v>
      </c>
      <c r="B305" s="302">
        <v>3204.34</v>
      </c>
      <c r="C305" s="316">
        <v>190</v>
      </c>
      <c r="D305" s="303">
        <v>6</v>
      </c>
      <c r="E305" s="302">
        <v>106.9</v>
      </c>
      <c r="F305" s="302">
        <v>114</v>
      </c>
      <c r="G305" s="125">
        <f t="shared" si="58"/>
        <v>2793.44</v>
      </c>
      <c r="H305" s="304">
        <v>1404.52</v>
      </c>
      <c r="I305" s="317">
        <v>1381.72</v>
      </c>
      <c r="J305" s="304"/>
      <c r="K305" s="304">
        <v>15.6</v>
      </c>
      <c r="L305" s="318">
        <v>1400</v>
      </c>
      <c r="M305" s="125"/>
      <c r="N305" s="305">
        <f t="shared" si="59"/>
        <v>2971.7200000000003</v>
      </c>
      <c r="O305" s="305">
        <f t="shared" si="60"/>
        <v>55658.999999999971</v>
      </c>
      <c r="P305" s="306">
        <f t="shared" si="61"/>
        <v>9.6720400000000009</v>
      </c>
      <c r="Q305" s="307">
        <f t="shared" si="62"/>
        <v>42610</v>
      </c>
      <c r="R305" s="308"/>
      <c r="S305" s="309"/>
      <c r="T305" s="308">
        <v>160628</v>
      </c>
      <c r="U305" s="147">
        <v>56.16</v>
      </c>
      <c r="V305" s="308"/>
      <c r="W305" s="309"/>
      <c r="X305" s="308"/>
      <c r="Y305" s="309"/>
      <c r="Z305" s="308"/>
      <c r="AA305" s="309"/>
      <c r="AB305" s="312"/>
      <c r="AC305" s="309"/>
      <c r="AD305" s="308"/>
      <c r="AE305" s="309"/>
      <c r="AF305" s="308"/>
      <c r="AG305" s="309"/>
      <c r="AH305" s="308"/>
      <c r="AI305" s="309"/>
      <c r="AJ305" s="308">
        <v>160861</v>
      </c>
      <c r="AK305" s="147">
        <v>29.4</v>
      </c>
      <c r="AL305" s="310"/>
      <c r="AM305" s="309"/>
      <c r="AN305" s="125">
        <f t="shared" si="63"/>
        <v>85.56</v>
      </c>
    </row>
    <row r="306" spans="1:40" ht="16.149999999999999" customHeight="1" x14ac:dyDescent="0.25">
      <c r="A306" s="301">
        <f t="shared" si="64"/>
        <v>42611</v>
      </c>
      <c r="B306" s="302">
        <v>5379.36</v>
      </c>
      <c r="C306" s="316">
        <v>310</v>
      </c>
      <c r="D306" s="303">
        <v>9</v>
      </c>
      <c r="E306" s="302">
        <v>153.69999999999999</v>
      </c>
      <c r="F306" s="302">
        <v>287</v>
      </c>
      <c r="G306" s="125">
        <f t="shared" si="58"/>
        <v>4628.66</v>
      </c>
      <c r="H306" s="304">
        <v>2366.42</v>
      </c>
      <c r="I306" s="317">
        <v>2258.54</v>
      </c>
      <c r="J306" s="304"/>
      <c r="K306" s="304">
        <v>3.7</v>
      </c>
      <c r="L306" s="318">
        <v>2360</v>
      </c>
      <c r="M306" s="125"/>
      <c r="N306" s="305">
        <f t="shared" si="59"/>
        <v>4928.54</v>
      </c>
      <c r="O306" s="305">
        <f t="shared" si="60"/>
        <v>59945.589999999975</v>
      </c>
      <c r="P306" s="306">
        <f t="shared" si="61"/>
        <v>15.80978</v>
      </c>
      <c r="Q306" s="307">
        <f t="shared" si="62"/>
        <v>42611</v>
      </c>
      <c r="R306" s="308"/>
      <c r="S306" s="309"/>
      <c r="T306" s="308">
        <v>160632</v>
      </c>
      <c r="U306" s="147">
        <v>38.200000000000003</v>
      </c>
      <c r="V306" s="308"/>
      <c r="W306" s="309"/>
      <c r="X306" s="308"/>
      <c r="Y306" s="309"/>
      <c r="Z306" s="308"/>
      <c r="AA306" s="309"/>
      <c r="AB306" s="312"/>
      <c r="AC306" s="309"/>
      <c r="AD306" s="308"/>
      <c r="AE306" s="309"/>
      <c r="AF306" s="308"/>
      <c r="AG306" s="309"/>
      <c r="AH306" s="308"/>
      <c r="AI306" s="309"/>
      <c r="AJ306" s="308">
        <v>160860</v>
      </c>
      <c r="AK306" s="147">
        <v>603.75</v>
      </c>
      <c r="AL306" s="310"/>
      <c r="AM306" s="309"/>
      <c r="AN306" s="125">
        <f t="shared" si="63"/>
        <v>641.95000000000005</v>
      </c>
    </row>
    <row r="307" spans="1:40" ht="16.149999999999999" customHeight="1" x14ac:dyDescent="0.25">
      <c r="A307" s="301">
        <f t="shared" si="64"/>
        <v>42612</v>
      </c>
      <c r="B307" s="302">
        <v>4316.09</v>
      </c>
      <c r="C307" s="316">
        <v>270</v>
      </c>
      <c r="D307" s="303">
        <v>8</v>
      </c>
      <c r="E307" s="302">
        <v>68.7</v>
      </c>
      <c r="F307" s="302">
        <v>36</v>
      </c>
      <c r="G307" s="125">
        <f t="shared" si="58"/>
        <v>3941.3900000000003</v>
      </c>
      <c r="H307" s="304">
        <v>1798.1</v>
      </c>
      <c r="I307" s="317">
        <v>2138.4899999999998</v>
      </c>
      <c r="J307" s="304"/>
      <c r="K307" s="304">
        <v>4.8</v>
      </c>
      <c r="L307" s="318">
        <v>1790</v>
      </c>
      <c r="M307" s="125"/>
      <c r="N307" s="305">
        <f t="shared" si="59"/>
        <v>4198.49</v>
      </c>
      <c r="O307" s="305">
        <f t="shared" si="60"/>
        <v>57357.419999999969</v>
      </c>
      <c r="P307" s="306">
        <f t="shared" si="61"/>
        <v>14.969429999999999</v>
      </c>
      <c r="Q307" s="307">
        <f t="shared" si="62"/>
        <v>42612</v>
      </c>
      <c r="R307" s="308"/>
      <c r="S307" s="147">
        <v>101.46</v>
      </c>
      <c r="T307" s="310">
        <v>160825</v>
      </c>
      <c r="U307" s="147">
        <v>67.349999999999994</v>
      </c>
      <c r="V307" s="308">
        <v>160833</v>
      </c>
      <c r="W307" s="147">
        <v>695.57</v>
      </c>
      <c r="X307" s="310"/>
      <c r="Y307" s="309"/>
      <c r="Z307" s="308"/>
      <c r="AA307" s="309"/>
      <c r="AB307" s="312"/>
      <c r="AC307" s="309"/>
      <c r="AD307" s="308"/>
      <c r="AE307" s="309"/>
      <c r="AF307" s="308">
        <v>160856</v>
      </c>
      <c r="AG307" s="147">
        <v>4800.24</v>
      </c>
      <c r="AH307" s="308" t="s">
        <v>152</v>
      </c>
      <c r="AI307" s="147">
        <v>-23.76</v>
      </c>
      <c r="AJ307" s="310">
        <v>160859</v>
      </c>
      <c r="AK307" s="147">
        <v>1145.8</v>
      </c>
      <c r="AL307" s="310"/>
      <c r="AM307" s="309"/>
      <c r="AN307" s="125">
        <f t="shared" si="63"/>
        <v>6786.66</v>
      </c>
    </row>
    <row r="308" spans="1:40" ht="16.149999999999999" customHeight="1" x14ac:dyDescent="0.25">
      <c r="A308" s="301">
        <f t="shared" si="64"/>
        <v>42613</v>
      </c>
      <c r="B308" s="302">
        <v>5073.3100000000004</v>
      </c>
      <c r="C308" s="316">
        <v>610</v>
      </c>
      <c r="D308" s="303">
        <v>12</v>
      </c>
      <c r="E308" s="302">
        <v>146.5</v>
      </c>
      <c r="F308" s="302">
        <v>332</v>
      </c>
      <c r="G308" s="125">
        <f t="shared" si="58"/>
        <v>3984.8100000000004</v>
      </c>
      <c r="H308" s="304">
        <v>1530.41</v>
      </c>
      <c r="I308" s="317">
        <v>2443.3000000000002</v>
      </c>
      <c r="J308" s="304"/>
      <c r="K308" s="304">
        <v>11.1</v>
      </c>
      <c r="L308" s="318">
        <v>1550</v>
      </c>
      <c r="M308" s="125"/>
      <c r="N308" s="305">
        <f t="shared" si="59"/>
        <v>4603.3</v>
      </c>
      <c r="O308" s="305">
        <f t="shared" si="60"/>
        <v>59595.929999999971</v>
      </c>
      <c r="P308" s="306">
        <f t="shared" si="61"/>
        <v>17.103100000000001</v>
      </c>
      <c r="Q308" s="307">
        <f t="shared" si="62"/>
        <v>42613</v>
      </c>
      <c r="R308" s="308">
        <v>160816</v>
      </c>
      <c r="S308" s="147">
        <v>2239.4699999999998</v>
      </c>
      <c r="T308" s="308">
        <v>160826</v>
      </c>
      <c r="U308" s="147">
        <v>88.64</v>
      </c>
      <c r="V308" s="308"/>
      <c r="W308" s="309"/>
      <c r="X308" s="308"/>
      <c r="Y308" s="309"/>
      <c r="Z308" s="308"/>
      <c r="AA308" s="309"/>
      <c r="AB308" s="308"/>
      <c r="AC308" s="309"/>
      <c r="AD308" s="308">
        <v>160851</v>
      </c>
      <c r="AE308" s="147">
        <v>36.68</v>
      </c>
      <c r="AF308" s="308"/>
      <c r="AG308" s="309"/>
      <c r="AH308" s="308"/>
      <c r="AI308" s="309"/>
      <c r="AJ308" s="308">
        <v>160858</v>
      </c>
      <c r="AK308" s="309">
        <v>0</v>
      </c>
      <c r="AL308" s="310"/>
      <c r="AM308" s="309"/>
      <c r="AN308" s="125">
        <f t="shared" si="63"/>
        <v>2364.7899999999995</v>
      </c>
    </row>
    <row r="309" spans="1:40" ht="15" customHeight="1" x14ac:dyDescent="0.2">
      <c r="B309" s="326">
        <f t="shared" ref="B309:N309" si="65">SUM(B278:B308)</f>
        <v>133211.46</v>
      </c>
      <c r="C309" s="326">
        <f t="shared" si="65"/>
        <v>11740</v>
      </c>
      <c r="D309" s="327">
        <f t="shared" si="65"/>
        <v>307</v>
      </c>
      <c r="E309" s="326">
        <f t="shared" si="65"/>
        <v>5380.15</v>
      </c>
      <c r="F309" s="326">
        <f t="shared" si="65"/>
        <v>5034</v>
      </c>
      <c r="G309" s="326">
        <f t="shared" si="65"/>
        <v>111057.30999999998</v>
      </c>
      <c r="H309" s="326">
        <f t="shared" si="65"/>
        <v>50641.11</v>
      </c>
      <c r="I309" s="326">
        <f t="shared" si="65"/>
        <v>60208.65</v>
      </c>
      <c r="J309" s="141">
        <f t="shared" si="65"/>
        <v>392.45000000000005</v>
      </c>
      <c r="K309" s="326">
        <f t="shared" si="65"/>
        <v>562.29999999999995</v>
      </c>
      <c r="L309" s="141">
        <f t="shared" si="65"/>
        <v>50630</v>
      </c>
      <c r="M309" s="141">
        <f t="shared" si="65"/>
        <v>0</v>
      </c>
      <c r="N309" s="141">
        <f t="shared" si="65"/>
        <v>122971.09999999999</v>
      </c>
      <c r="O309" s="141">
        <f>O308</f>
        <v>59595.929999999971</v>
      </c>
      <c r="R309" s="141"/>
      <c r="S309" s="141">
        <f>SUM(S278:S308)</f>
        <v>9255.18</v>
      </c>
      <c r="T309" s="141"/>
      <c r="U309" s="141">
        <f>SUM(U278:U308)</f>
        <v>2302.8399999999992</v>
      </c>
      <c r="V309" s="141"/>
      <c r="W309" s="141">
        <f>SUM(W278:W308)</f>
        <v>3401.2200000000003</v>
      </c>
      <c r="X309" s="141"/>
      <c r="Y309" s="141">
        <f>SUM(Y278:Y308)</f>
        <v>11313.87</v>
      </c>
      <c r="Z309" s="141"/>
      <c r="AA309" s="141">
        <f>SUM(AA278:AA308)</f>
        <v>81945.84</v>
      </c>
      <c r="AB309" s="141"/>
      <c r="AC309" s="141">
        <f>SUM(AC278:AC308)</f>
        <v>35.6099999999999</v>
      </c>
      <c r="AD309" s="141"/>
      <c r="AE309" s="141">
        <f>SUM(AE278:AE308)</f>
        <v>1064.74</v>
      </c>
      <c r="AG309" s="141">
        <f>SUM(AG278:AG308)</f>
        <v>7026.9599999999991</v>
      </c>
      <c r="AH309" s="141"/>
      <c r="AI309" s="141">
        <f>SUM(AI278:AI308)</f>
        <v>1481.8899999999999</v>
      </c>
      <c r="AJ309" s="141"/>
      <c r="AK309" s="141">
        <f>SUM(AK278:AK308)</f>
        <v>12786.81</v>
      </c>
      <c r="AL309" s="141"/>
      <c r="AM309" s="141">
        <f>SUM(AM278:AM308)</f>
        <v>0</v>
      </c>
      <c r="AN309" s="141">
        <f>SUM(AN278:AN308)</f>
        <v>130614.95999999999</v>
      </c>
    </row>
    <row r="310" spans="1:40" x14ac:dyDescent="0.25">
      <c r="B310" s="132">
        <f>B309+B271</f>
        <v>882306.92999999993</v>
      </c>
      <c r="G310" s="132"/>
      <c r="O310" s="141"/>
    </row>
    <row r="311" spans="1:40" x14ac:dyDescent="0.25">
      <c r="B311" s="72" t="s">
        <v>78</v>
      </c>
      <c r="C311" s="132">
        <f>H309-L309</f>
        <v>11.110000000000582</v>
      </c>
      <c r="E311" s="72" t="s">
        <v>79</v>
      </c>
      <c r="F311" s="315">
        <f>D309</f>
        <v>307</v>
      </c>
      <c r="H311" s="72" t="s">
        <v>80</v>
      </c>
      <c r="J311" s="131">
        <f>I309*0.0065</f>
        <v>391.35622499999999</v>
      </c>
    </row>
    <row r="312" spans="1:40" x14ac:dyDescent="0.25">
      <c r="B312" s="72" t="s">
        <v>90</v>
      </c>
      <c r="C312" s="132">
        <f>C311+C273</f>
        <v>47.480000000003201</v>
      </c>
    </row>
    <row r="314" spans="1:40" ht="16.149999999999999" customHeight="1" x14ac:dyDescent="0.25">
      <c r="A314" s="577" t="s">
        <v>153</v>
      </c>
      <c r="B314" s="563"/>
      <c r="C314" s="563"/>
      <c r="D314" s="564"/>
      <c r="E314" s="563"/>
      <c r="F314" s="563"/>
      <c r="G314" s="563"/>
      <c r="H314" s="563"/>
      <c r="I314" s="563"/>
      <c r="J314" s="563"/>
      <c r="K314" s="563"/>
      <c r="L314" s="563"/>
      <c r="M314" s="563"/>
      <c r="N314" s="563"/>
      <c r="O314" s="563"/>
      <c r="P314" s="292"/>
      <c r="R314" s="576" t="s">
        <v>154</v>
      </c>
      <c r="S314" s="560"/>
      <c r="T314" s="560"/>
      <c r="U314" s="560"/>
      <c r="V314" s="560"/>
      <c r="W314" s="560"/>
      <c r="X314" s="560"/>
      <c r="Y314" s="560"/>
      <c r="Z314" s="560"/>
      <c r="AA314" s="560"/>
      <c r="AB314" s="560"/>
      <c r="AC314" s="560"/>
      <c r="AD314" s="560"/>
      <c r="AE314" s="560"/>
      <c r="AF314" s="560"/>
      <c r="AG314" s="560"/>
      <c r="AH314" s="560"/>
      <c r="AI314" s="560"/>
      <c r="AJ314" s="560"/>
    </row>
    <row r="315" spans="1:40" ht="16.149999999999999" customHeight="1" x14ac:dyDescent="0.25">
      <c r="A315" s="290"/>
      <c r="B315" s="567" t="s">
        <v>69</v>
      </c>
      <c r="C315" s="554"/>
      <c r="D315" s="554"/>
      <c r="E315" s="554"/>
      <c r="F315" s="554"/>
      <c r="G315" s="568"/>
      <c r="H315" s="567" t="s">
        <v>1</v>
      </c>
      <c r="I315" s="554"/>
      <c r="J315" s="554"/>
      <c r="K315" s="568"/>
      <c r="L315" s="567" t="s">
        <v>2</v>
      </c>
      <c r="M315" s="554"/>
      <c r="N315" s="568"/>
      <c r="O315" s="291" t="s">
        <v>70</v>
      </c>
      <c r="P315" s="292"/>
      <c r="Q315" s="293"/>
      <c r="R315" s="549" t="str">
        <f>R3</f>
        <v>Agedi</v>
      </c>
      <c r="S315" s="550"/>
      <c r="T315" s="549" t="str">
        <f>T3</f>
        <v>Saf</v>
      </c>
      <c r="U315" s="550"/>
      <c r="V315" s="549" t="str">
        <f>V3</f>
        <v>Midi Libre</v>
      </c>
      <c r="W315" s="550"/>
      <c r="X315" s="549" t="str">
        <f>X3</f>
        <v>Loto</v>
      </c>
      <c r="Y315" s="550"/>
      <c r="Z315" s="549" t="str">
        <f>Z3</f>
        <v>Altadis</v>
      </c>
      <c r="AA315" s="550"/>
      <c r="AB315" s="549" t="str">
        <f>AB3</f>
        <v>Crédit agricole</v>
      </c>
      <c r="AC315" s="550"/>
      <c r="AD315" s="549" t="str">
        <f>AD3</f>
        <v>Loc/Télésur/loyer/Télép</v>
      </c>
      <c r="AE315" s="550"/>
      <c r="AF315" s="549" t="str">
        <f>AF3</f>
        <v>Poste TCN TF PVA</v>
      </c>
      <c r="AG315" s="550"/>
      <c r="AH315" s="549" t="str">
        <f>AH3</f>
        <v>GSA/NVX FR</v>
      </c>
      <c r="AI315" s="550"/>
      <c r="AJ315" s="549" t="str">
        <f>AJ3</f>
        <v>Charge</v>
      </c>
      <c r="AK315" s="550"/>
      <c r="AL315" s="549" t="str">
        <f>AL3</f>
        <v>Divers</v>
      </c>
      <c r="AM315" s="550"/>
      <c r="AN315" s="83" t="s">
        <v>16</v>
      </c>
    </row>
    <row r="316" spans="1:40" ht="16.149999999999999" customHeight="1" x14ac:dyDescent="0.25">
      <c r="A316" s="294"/>
      <c r="B316" s="85" t="s">
        <v>73</v>
      </c>
      <c r="C316" s="578" t="s">
        <v>24</v>
      </c>
      <c r="D316" s="579"/>
      <c r="E316" s="86" t="s">
        <v>23</v>
      </c>
      <c r="F316" s="86" t="s">
        <v>22</v>
      </c>
      <c r="G316" s="90" t="s">
        <v>38</v>
      </c>
      <c r="H316" s="85" t="s">
        <v>17</v>
      </c>
      <c r="I316" s="86" t="s">
        <v>19</v>
      </c>
      <c r="J316" s="86" t="s">
        <v>18</v>
      </c>
      <c r="K316" s="90" t="s">
        <v>29</v>
      </c>
      <c r="L316" s="85" t="s">
        <v>32</v>
      </c>
      <c r="M316" s="91" t="s">
        <v>33</v>
      </c>
      <c r="N316" s="90" t="s">
        <v>74</v>
      </c>
      <c r="O316" s="295">
        <f>O308</f>
        <v>59595.929999999971</v>
      </c>
      <c r="Q316" s="296"/>
      <c r="R316" s="93" t="s">
        <v>34</v>
      </c>
      <c r="S316" s="94"/>
      <c r="T316" s="95" t="s">
        <v>34</v>
      </c>
      <c r="U316" s="96"/>
      <c r="V316" s="95" t="s">
        <v>34</v>
      </c>
      <c r="W316" s="96"/>
      <c r="X316" s="95" t="s">
        <v>34</v>
      </c>
      <c r="Y316" s="96"/>
      <c r="Z316" s="95" t="s">
        <v>34</v>
      </c>
      <c r="AA316" s="96"/>
      <c r="AB316" s="95" t="s">
        <v>34</v>
      </c>
      <c r="AC316" s="96"/>
      <c r="AD316" s="95" t="s">
        <v>34</v>
      </c>
      <c r="AE316" s="96"/>
      <c r="AF316" s="98" t="s">
        <v>34</v>
      </c>
      <c r="AG316" s="94"/>
      <c r="AH316" s="95" t="s">
        <v>34</v>
      </c>
      <c r="AI316" s="94"/>
      <c r="AJ316" s="95" t="s">
        <v>34</v>
      </c>
      <c r="AK316" s="94"/>
      <c r="AL316" s="95" t="s">
        <v>34</v>
      </c>
      <c r="AM316" s="94"/>
      <c r="AN316" s="99"/>
    </row>
    <row r="317" spans="1:40" ht="16.149999999999999" customHeight="1" x14ac:dyDescent="0.25">
      <c r="A317" s="301">
        <v>42614</v>
      </c>
      <c r="B317" s="302">
        <v>4472.62</v>
      </c>
      <c r="C317" s="316">
        <v>250</v>
      </c>
      <c r="D317" s="303">
        <v>9</v>
      </c>
      <c r="E317" s="302">
        <v>62</v>
      </c>
      <c r="F317" s="302">
        <v>307</v>
      </c>
      <c r="G317" s="125">
        <f t="shared" ref="G317:G346" si="66">B317-C317-E317-F317</f>
        <v>3853.62</v>
      </c>
      <c r="H317" s="304">
        <v>1955.08</v>
      </c>
      <c r="I317" s="317">
        <v>1888.44</v>
      </c>
      <c r="J317" s="304"/>
      <c r="K317" s="304">
        <v>10.1</v>
      </c>
      <c r="L317" s="318">
        <v>1950</v>
      </c>
      <c r="M317" s="125"/>
      <c r="N317" s="305">
        <f t="shared" ref="N317:N347" si="67">L317+I317+J317+C317+M317</f>
        <v>4088.44</v>
      </c>
      <c r="O317" s="305">
        <f t="shared" ref="O317:O347" si="68">O316+N317-AN317</f>
        <v>58392.989999999976</v>
      </c>
      <c r="P317" s="306">
        <f t="shared" ref="P317:P347" si="69">I317*0.007</f>
        <v>13.21908</v>
      </c>
      <c r="Q317" s="307">
        <f t="shared" ref="Q317:Q346" si="70">A317</f>
        <v>42614</v>
      </c>
      <c r="R317" s="308"/>
      <c r="S317" s="309"/>
      <c r="T317" s="310"/>
      <c r="U317" s="309"/>
      <c r="V317" s="310"/>
      <c r="W317" s="309"/>
      <c r="X317" s="310">
        <v>160840</v>
      </c>
      <c r="Y317" s="147">
        <v>2289.38</v>
      </c>
      <c r="Z317" s="310"/>
      <c r="AA317" s="309"/>
      <c r="AB317" s="310">
        <v>160954</v>
      </c>
      <c r="AC317" s="147">
        <v>27</v>
      </c>
      <c r="AD317" s="310">
        <v>160956</v>
      </c>
      <c r="AE317" s="147">
        <v>975</v>
      </c>
      <c r="AF317" s="319"/>
      <c r="AG317" s="309"/>
      <c r="AH317" s="310"/>
      <c r="AI317" s="309"/>
      <c r="AJ317" s="310" t="s">
        <v>93</v>
      </c>
      <c r="AK317" s="147">
        <v>2000</v>
      </c>
      <c r="AL317" s="310"/>
      <c r="AM317" s="309"/>
      <c r="AN317" s="125">
        <f t="shared" ref="AN317:AN347" si="71">S317+U317+W317+Y317+AA317+AC317+AE317+AG317+AI317+AK317+AM317</f>
        <v>5291.38</v>
      </c>
    </row>
    <row r="318" spans="1:40" ht="16.149999999999999" customHeight="1" x14ac:dyDescent="0.25">
      <c r="A318" s="301">
        <f t="shared" ref="A318:A346" si="72">A317+1</f>
        <v>42615</v>
      </c>
      <c r="B318" s="302">
        <v>5189.26</v>
      </c>
      <c r="C318" s="316">
        <v>440</v>
      </c>
      <c r="D318" s="303">
        <v>10</v>
      </c>
      <c r="E318" s="302">
        <v>530.04999999999995</v>
      </c>
      <c r="F318" s="302">
        <v>251</v>
      </c>
      <c r="G318" s="125">
        <f t="shared" si="66"/>
        <v>3968.21</v>
      </c>
      <c r="H318" s="304">
        <v>1400.03</v>
      </c>
      <c r="I318" s="317">
        <v>2552.1799999999998</v>
      </c>
      <c r="J318" s="304"/>
      <c r="K318" s="304">
        <v>16</v>
      </c>
      <c r="L318" s="318">
        <v>1400</v>
      </c>
      <c r="M318" s="125"/>
      <c r="N318" s="305">
        <f t="shared" si="67"/>
        <v>4392.18</v>
      </c>
      <c r="O318" s="305">
        <f t="shared" si="68"/>
        <v>61496.89999999998</v>
      </c>
      <c r="P318" s="306">
        <f t="shared" si="69"/>
        <v>17.865259999999999</v>
      </c>
      <c r="Q318" s="307">
        <f t="shared" si="70"/>
        <v>42615</v>
      </c>
      <c r="R318" s="308"/>
      <c r="S318" s="309"/>
      <c r="T318" s="310"/>
      <c r="U318" s="309"/>
      <c r="V318" s="308"/>
      <c r="W318" s="309"/>
      <c r="X318" s="310">
        <v>160844</v>
      </c>
      <c r="Y318" s="147">
        <v>1019.8</v>
      </c>
      <c r="Z318" s="308"/>
      <c r="AA318" s="309"/>
      <c r="AB318" s="310">
        <v>160954</v>
      </c>
      <c r="AC318" s="147">
        <v>268.47000000000003</v>
      </c>
      <c r="AD318" s="308"/>
      <c r="AE318" s="309"/>
      <c r="AF318" s="310"/>
      <c r="AG318" s="309"/>
      <c r="AH318" s="308"/>
      <c r="AI318" s="309"/>
      <c r="AJ318" s="310"/>
      <c r="AK318" s="309"/>
      <c r="AL318" s="310"/>
      <c r="AM318" s="309"/>
      <c r="AN318" s="125">
        <f t="shared" si="71"/>
        <v>1288.27</v>
      </c>
    </row>
    <row r="319" spans="1:40" ht="16.149999999999999" customHeight="1" x14ac:dyDescent="0.25">
      <c r="A319" s="301">
        <f t="shared" si="72"/>
        <v>42616</v>
      </c>
      <c r="B319" s="302">
        <v>4463.41</v>
      </c>
      <c r="C319" s="316">
        <v>250</v>
      </c>
      <c r="D319" s="303">
        <v>8</v>
      </c>
      <c r="E319" s="302">
        <v>137.30000000000001</v>
      </c>
      <c r="F319" s="302">
        <v>152</v>
      </c>
      <c r="G319" s="125">
        <f t="shared" si="66"/>
        <v>3924.1099999999997</v>
      </c>
      <c r="H319" s="304">
        <v>2117.36</v>
      </c>
      <c r="I319" s="317">
        <v>1802.25</v>
      </c>
      <c r="J319" s="304"/>
      <c r="K319" s="304">
        <v>4.5</v>
      </c>
      <c r="L319" s="318">
        <v>2110</v>
      </c>
      <c r="M319" s="125"/>
      <c r="N319" s="305">
        <f t="shared" si="67"/>
        <v>4162.25</v>
      </c>
      <c r="O319" s="305">
        <f t="shared" si="68"/>
        <v>65364.159999999982</v>
      </c>
      <c r="P319" s="306">
        <f t="shared" si="69"/>
        <v>12.61575</v>
      </c>
      <c r="Q319" s="307">
        <f t="shared" si="70"/>
        <v>42616</v>
      </c>
      <c r="R319" s="308"/>
      <c r="S319" s="309"/>
      <c r="T319" s="310"/>
      <c r="U319" s="309"/>
      <c r="V319" s="308"/>
      <c r="W319" s="309"/>
      <c r="X319" s="310"/>
      <c r="Y319" s="309"/>
      <c r="Z319" s="308"/>
      <c r="AA319" s="309"/>
      <c r="AB319" s="310">
        <v>160954</v>
      </c>
      <c r="AC319" s="147">
        <v>225</v>
      </c>
      <c r="AD319" s="308">
        <v>160957</v>
      </c>
      <c r="AE319" s="147">
        <v>69.989999999999995</v>
      </c>
      <c r="AF319" s="310"/>
      <c r="AG319" s="309"/>
      <c r="AH319" s="308"/>
      <c r="AI319" s="309"/>
      <c r="AJ319" s="310"/>
      <c r="AK319" s="309"/>
      <c r="AL319" s="310"/>
      <c r="AM319" s="309"/>
      <c r="AN319" s="125">
        <f t="shared" si="71"/>
        <v>294.99</v>
      </c>
    </row>
    <row r="320" spans="1:40" ht="16.149999999999999" customHeight="1" x14ac:dyDescent="0.25">
      <c r="A320" s="301">
        <f t="shared" si="72"/>
        <v>42617</v>
      </c>
      <c r="B320" s="302">
        <v>2918.26</v>
      </c>
      <c r="C320" s="316">
        <v>310</v>
      </c>
      <c r="D320" s="303">
        <v>7</v>
      </c>
      <c r="E320" s="302">
        <v>114.7</v>
      </c>
      <c r="F320" s="302">
        <v>133</v>
      </c>
      <c r="G320" s="125">
        <f t="shared" si="66"/>
        <v>2360.5600000000004</v>
      </c>
      <c r="H320" s="304">
        <v>1297.73</v>
      </c>
      <c r="I320" s="317">
        <v>1059.53</v>
      </c>
      <c r="J320" s="304"/>
      <c r="K320" s="304">
        <v>3.3</v>
      </c>
      <c r="L320" s="318">
        <v>1290</v>
      </c>
      <c r="M320" s="125"/>
      <c r="N320" s="305">
        <f t="shared" si="67"/>
        <v>2659.5299999999997</v>
      </c>
      <c r="O320" s="305">
        <f t="shared" si="68"/>
        <v>68002.689999999988</v>
      </c>
      <c r="P320" s="306">
        <f t="shared" si="69"/>
        <v>7.4167100000000001</v>
      </c>
      <c r="Q320" s="307">
        <f t="shared" si="70"/>
        <v>42617</v>
      </c>
      <c r="R320" s="308"/>
      <c r="S320" s="309"/>
      <c r="T320" s="310"/>
      <c r="U320" s="309"/>
      <c r="V320" s="308"/>
      <c r="W320" s="309"/>
      <c r="X320" s="310"/>
      <c r="Y320" s="309"/>
      <c r="Z320" s="308"/>
      <c r="AA320" s="309"/>
      <c r="AB320" s="310">
        <v>160954</v>
      </c>
      <c r="AC320" s="147">
        <v>21</v>
      </c>
      <c r="AD320" s="308"/>
      <c r="AE320" s="309"/>
      <c r="AF320" s="310"/>
      <c r="AG320" s="309"/>
      <c r="AH320" s="308"/>
      <c r="AI320" s="309"/>
      <c r="AJ320" s="310"/>
      <c r="AK320" s="309"/>
      <c r="AL320" s="310"/>
      <c r="AM320" s="309"/>
      <c r="AN320" s="125">
        <f t="shared" si="71"/>
        <v>21</v>
      </c>
    </row>
    <row r="321" spans="1:40" ht="16.149999999999999" customHeight="1" x14ac:dyDescent="0.25">
      <c r="A321" s="301">
        <f t="shared" si="72"/>
        <v>42618</v>
      </c>
      <c r="B321" s="302">
        <v>4283.58</v>
      </c>
      <c r="C321" s="316">
        <v>220</v>
      </c>
      <c r="D321" s="303">
        <v>6</v>
      </c>
      <c r="E321" s="302">
        <v>293.39999999999998</v>
      </c>
      <c r="F321" s="302">
        <v>260</v>
      </c>
      <c r="G321" s="125">
        <f t="shared" si="66"/>
        <v>3510.18</v>
      </c>
      <c r="H321" s="304">
        <v>1632.32</v>
      </c>
      <c r="I321" s="317">
        <v>1848.66</v>
      </c>
      <c r="J321" s="317">
        <v>19.2</v>
      </c>
      <c r="K321" s="304">
        <v>10</v>
      </c>
      <c r="L321" s="318">
        <v>1660</v>
      </c>
      <c r="M321" s="125"/>
      <c r="N321" s="305">
        <f t="shared" si="67"/>
        <v>3747.8599999999997</v>
      </c>
      <c r="O321" s="305">
        <f t="shared" si="68"/>
        <v>43706.949999999983</v>
      </c>
      <c r="P321" s="306">
        <f t="shared" si="69"/>
        <v>12.940620000000001</v>
      </c>
      <c r="Q321" s="307">
        <f t="shared" si="70"/>
        <v>42618</v>
      </c>
      <c r="R321" s="308"/>
      <c r="S321" s="309"/>
      <c r="T321" s="311"/>
      <c r="U321" s="309"/>
      <c r="V321" s="308"/>
      <c r="W321" s="309"/>
      <c r="X321" s="308"/>
      <c r="Y321" s="309"/>
      <c r="Z321" s="308">
        <v>160847</v>
      </c>
      <c r="AA321" s="147">
        <v>27958.54</v>
      </c>
      <c r="AB321" s="308"/>
      <c r="AC321" s="309"/>
      <c r="AD321" s="308"/>
      <c r="AE321" s="309"/>
      <c r="AF321" s="308"/>
      <c r="AG321" s="309"/>
      <c r="AH321" s="308" t="s">
        <v>155</v>
      </c>
      <c r="AI321" s="147">
        <v>85.06</v>
      </c>
      <c r="AJ321" s="308"/>
      <c r="AK321" s="309"/>
      <c r="AL321" s="310"/>
      <c r="AM321" s="309"/>
      <c r="AN321" s="125">
        <f t="shared" si="71"/>
        <v>28043.600000000002</v>
      </c>
    </row>
    <row r="322" spans="1:40" ht="16.149999999999999" customHeight="1" x14ac:dyDescent="0.25">
      <c r="A322" s="301">
        <f t="shared" si="72"/>
        <v>42619</v>
      </c>
      <c r="B322" s="302">
        <v>4235.66</v>
      </c>
      <c r="C322" s="316">
        <v>190</v>
      </c>
      <c r="D322" s="303">
        <v>8</v>
      </c>
      <c r="E322" s="302">
        <v>80.8</v>
      </c>
      <c r="F322" s="302">
        <v>206</v>
      </c>
      <c r="G322" s="125">
        <f t="shared" si="66"/>
        <v>3758.8599999999997</v>
      </c>
      <c r="H322" s="304">
        <v>1727.9</v>
      </c>
      <c r="I322" s="317">
        <v>2394.2600000000002</v>
      </c>
      <c r="J322" s="304"/>
      <c r="K322" s="304">
        <v>48.3</v>
      </c>
      <c r="L322" s="318">
        <v>1720</v>
      </c>
      <c r="M322" s="317"/>
      <c r="N322" s="305">
        <f t="shared" si="67"/>
        <v>4304.26</v>
      </c>
      <c r="O322" s="305">
        <f t="shared" si="68"/>
        <v>47837.749999999985</v>
      </c>
      <c r="P322" s="306">
        <f t="shared" si="69"/>
        <v>16.759820000000001</v>
      </c>
      <c r="Q322" s="307">
        <f t="shared" si="70"/>
        <v>42619</v>
      </c>
      <c r="R322" s="308"/>
      <c r="S322" s="309"/>
      <c r="T322" s="308"/>
      <c r="U322" s="309"/>
      <c r="V322" s="308">
        <v>160834</v>
      </c>
      <c r="W322" s="147">
        <v>192.04</v>
      </c>
      <c r="X322" s="308"/>
      <c r="Y322" s="309"/>
      <c r="Z322" s="308">
        <v>160949</v>
      </c>
      <c r="AA322" s="147">
        <v>-42.08</v>
      </c>
      <c r="AB322" s="308">
        <v>160955</v>
      </c>
      <c r="AC322" s="147">
        <v>23.5</v>
      </c>
      <c r="AD322" s="308"/>
      <c r="AE322" s="309"/>
      <c r="AF322" s="308"/>
      <c r="AG322" s="309"/>
      <c r="AH322" s="308"/>
      <c r="AI322" s="309"/>
      <c r="AJ322" s="308"/>
      <c r="AK322" s="309"/>
      <c r="AL322" s="310"/>
      <c r="AM322" s="309"/>
      <c r="AN322" s="125">
        <f t="shared" si="71"/>
        <v>173.45999999999998</v>
      </c>
    </row>
    <row r="323" spans="1:40" ht="16.149999999999999" customHeight="1" x14ac:dyDescent="0.25">
      <c r="A323" s="301">
        <f t="shared" si="72"/>
        <v>42620</v>
      </c>
      <c r="B323" s="302">
        <v>4084.08</v>
      </c>
      <c r="C323" s="316">
        <v>370</v>
      </c>
      <c r="D323" s="303">
        <v>11</v>
      </c>
      <c r="E323" s="302">
        <v>43.2</v>
      </c>
      <c r="F323" s="302">
        <v>159</v>
      </c>
      <c r="G323" s="125">
        <f t="shared" si="66"/>
        <v>3511.88</v>
      </c>
      <c r="H323" s="304">
        <v>2199.2600000000002</v>
      </c>
      <c r="I323" s="317">
        <v>1291.6199999999999</v>
      </c>
      <c r="J323" s="304"/>
      <c r="K323" s="304">
        <v>21</v>
      </c>
      <c r="L323" s="318">
        <v>2190</v>
      </c>
      <c r="M323" s="125"/>
      <c r="N323" s="305">
        <f t="shared" si="67"/>
        <v>3851.62</v>
      </c>
      <c r="O323" s="305">
        <f t="shared" si="68"/>
        <v>49310.69999999999</v>
      </c>
      <c r="P323" s="306">
        <f t="shared" si="69"/>
        <v>9.0413399999999999</v>
      </c>
      <c r="Q323" s="307">
        <f t="shared" si="70"/>
        <v>42620</v>
      </c>
      <c r="R323" s="308">
        <v>160818</v>
      </c>
      <c r="S323" s="147">
        <v>1912.29</v>
      </c>
      <c r="T323" s="308"/>
      <c r="U323" s="309"/>
      <c r="V323" s="308">
        <v>160932</v>
      </c>
      <c r="W323" s="147">
        <v>466.38</v>
      </c>
      <c r="X323" s="308"/>
      <c r="Y323" s="309"/>
      <c r="Z323" s="308"/>
      <c r="AA323" s="309"/>
      <c r="AB323" s="308"/>
      <c r="AC323" s="309"/>
      <c r="AD323" s="308"/>
      <c r="AE323" s="309"/>
      <c r="AF323" s="308"/>
      <c r="AG323" s="309"/>
      <c r="AH323" s="308"/>
      <c r="AI323" s="309"/>
      <c r="AJ323" s="308"/>
      <c r="AK323" s="309"/>
      <c r="AL323" s="310"/>
      <c r="AM323" s="309"/>
      <c r="AN323" s="125">
        <f t="shared" si="71"/>
        <v>2378.67</v>
      </c>
    </row>
    <row r="324" spans="1:40" ht="16.149999999999999" customHeight="1" x14ac:dyDescent="0.25">
      <c r="A324" s="301">
        <f t="shared" si="72"/>
        <v>42621</v>
      </c>
      <c r="B324" s="302">
        <v>4146.47</v>
      </c>
      <c r="C324" s="316">
        <v>190</v>
      </c>
      <c r="D324" s="303">
        <v>7</v>
      </c>
      <c r="E324" s="302">
        <v>182.25</v>
      </c>
      <c r="F324" s="302">
        <v>255</v>
      </c>
      <c r="G324" s="125">
        <f t="shared" si="66"/>
        <v>3519.2200000000003</v>
      </c>
      <c r="H324" s="304">
        <v>1617.06</v>
      </c>
      <c r="I324" s="317">
        <v>1870.56</v>
      </c>
      <c r="J324" s="304"/>
      <c r="K324" s="304">
        <v>31.6</v>
      </c>
      <c r="L324" s="318">
        <v>1630</v>
      </c>
      <c r="M324" s="125"/>
      <c r="N324" s="305">
        <f t="shared" si="67"/>
        <v>3690.56</v>
      </c>
      <c r="O324" s="305">
        <f t="shared" si="68"/>
        <v>51042.489999999991</v>
      </c>
      <c r="P324" s="306">
        <f t="shared" si="69"/>
        <v>13.093920000000001</v>
      </c>
      <c r="Q324" s="307">
        <f t="shared" si="70"/>
        <v>42621</v>
      </c>
      <c r="R324" s="308"/>
      <c r="S324" s="147">
        <v>187.55</v>
      </c>
      <c r="T324" s="308"/>
      <c r="U324" s="147"/>
      <c r="V324" s="308"/>
      <c r="W324" s="309"/>
      <c r="X324" s="308">
        <v>160938</v>
      </c>
      <c r="Y324" s="147">
        <v>1871.92</v>
      </c>
      <c r="Z324" s="308"/>
      <c r="AA324" s="309"/>
      <c r="AB324" s="308" t="s">
        <v>94</v>
      </c>
      <c r="AC324" s="147">
        <v>-214.2</v>
      </c>
      <c r="AD324" s="308">
        <v>160959</v>
      </c>
      <c r="AE324" s="147">
        <v>-25.4</v>
      </c>
      <c r="AF324" s="308"/>
      <c r="AG324" s="309"/>
      <c r="AH324" s="308"/>
      <c r="AI324" s="309"/>
      <c r="AJ324" s="308"/>
      <c r="AK324" s="309"/>
      <c r="AL324" s="310">
        <v>160978</v>
      </c>
      <c r="AM324" s="147">
        <v>138.9</v>
      </c>
      <c r="AN324" s="125">
        <f t="shared" si="71"/>
        <v>1958.7700000000002</v>
      </c>
    </row>
    <row r="325" spans="1:40" ht="16.149999999999999" customHeight="1" x14ac:dyDescent="0.25">
      <c r="A325" s="301">
        <f t="shared" si="72"/>
        <v>42622</v>
      </c>
      <c r="B325" s="302">
        <v>5822.9</v>
      </c>
      <c r="C325" s="316">
        <v>190</v>
      </c>
      <c r="D325" s="303">
        <v>6</v>
      </c>
      <c r="E325" s="302">
        <v>172.25</v>
      </c>
      <c r="F325" s="302">
        <v>247</v>
      </c>
      <c r="G325" s="125">
        <f t="shared" si="66"/>
        <v>5213.6499999999996</v>
      </c>
      <c r="H325" s="304">
        <v>3081.82</v>
      </c>
      <c r="I325" s="317">
        <v>2126.2399999999998</v>
      </c>
      <c r="J325" s="304"/>
      <c r="K325" s="304">
        <v>5.59</v>
      </c>
      <c r="L325" s="318">
        <v>3080</v>
      </c>
      <c r="M325" s="125"/>
      <c r="N325" s="305">
        <f t="shared" si="67"/>
        <v>5396.24</v>
      </c>
      <c r="O325" s="305">
        <f t="shared" si="68"/>
        <v>55783.479999999989</v>
      </c>
      <c r="P325" s="306">
        <f t="shared" si="69"/>
        <v>14.883679999999998</v>
      </c>
      <c r="Q325" s="307">
        <f t="shared" si="70"/>
        <v>42622</v>
      </c>
      <c r="R325" s="308"/>
      <c r="S325" s="309"/>
      <c r="T325" s="308">
        <v>160720</v>
      </c>
      <c r="U325" s="147">
        <v>134.21</v>
      </c>
      <c r="V325" s="308"/>
      <c r="W325" s="309"/>
      <c r="X325" s="308">
        <v>160943</v>
      </c>
      <c r="Y325" s="147">
        <v>492.8</v>
      </c>
      <c r="Z325" s="308"/>
      <c r="AA325" s="309"/>
      <c r="AB325" s="308"/>
      <c r="AC325" s="309"/>
      <c r="AD325" s="308">
        <v>160960</v>
      </c>
      <c r="AE325" s="147">
        <v>-69.400000000000006</v>
      </c>
      <c r="AF325" s="308"/>
      <c r="AG325" s="309"/>
      <c r="AH325" s="308">
        <v>160975</v>
      </c>
      <c r="AI325" s="147">
        <v>97.64</v>
      </c>
      <c r="AJ325" s="308"/>
      <c r="AK325" s="309"/>
      <c r="AL325" s="310"/>
      <c r="AM325" s="309"/>
      <c r="AN325" s="125">
        <f t="shared" si="71"/>
        <v>655.25</v>
      </c>
    </row>
    <row r="326" spans="1:40" ht="16.149999999999999" customHeight="1" x14ac:dyDescent="0.25">
      <c r="A326" s="301">
        <f t="shared" si="72"/>
        <v>42623</v>
      </c>
      <c r="B326" s="302">
        <v>5138.6400000000003</v>
      </c>
      <c r="C326" s="316">
        <v>1240</v>
      </c>
      <c r="D326" s="303">
        <v>21</v>
      </c>
      <c r="E326" s="302">
        <v>131.75</v>
      </c>
      <c r="F326" s="302">
        <v>135</v>
      </c>
      <c r="G326" s="125">
        <f t="shared" si="66"/>
        <v>3631.8900000000003</v>
      </c>
      <c r="H326" s="304">
        <v>1138.8800000000001</v>
      </c>
      <c r="I326" s="317">
        <v>2521.31</v>
      </c>
      <c r="J326" s="304"/>
      <c r="K326" s="304">
        <v>36.200000000000003</v>
      </c>
      <c r="L326" s="318">
        <v>1130</v>
      </c>
      <c r="M326" s="125"/>
      <c r="N326" s="305">
        <f t="shared" si="67"/>
        <v>4891.3099999999995</v>
      </c>
      <c r="O326" s="305">
        <f t="shared" si="68"/>
        <v>60997.959999999985</v>
      </c>
      <c r="P326" s="306">
        <f t="shared" si="69"/>
        <v>17.649170000000002</v>
      </c>
      <c r="Q326" s="307">
        <f t="shared" si="70"/>
        <v>42623</v>
      </c>
      <c r="R326" s="308"/>
      <c r="S326" s="309"/>
      <c r="T326" s="308">
        <v>160828</v>
      </c>
      <c r="U326" s="147">
        <v>47.56</v>
      </c>
      <c r="V326" s="308"/>
      <c r="W326" s="309"/>
      <c r="X326" s="308"/>
      <c r="Y326" s="309"/>
      <c r="Z326" s="308"/>
      <c r="AA326" s="309"/>
      <c r="AB326" s="308" t="s">
        <v>137</v>
      </c>
      <c r="AC326" s="147">
        <v>-1200</v>
      </c>
      <c r="AD326" s="308">
        <v>160961</v>
      </c>
      <c r="AE326" s="309">
        <v>94.8</v>
      </c>
      <c r="AF326" s="308"/>
      <c r="AG326" s="309"/>
      <c r="AH326" s="308" t="s">
        <v>138</v>
      </c>
      <c r="AI326" s="328">
        <v>734.47</v>
      </c>
      <c r="AJ326" s="308"/>
      <c r="AK326" s="309"/>
      <c r="AL326" s="310"/>
      <c r="AM326" s="309"/>
      <c r="AN326" s="125">
        <f t="shared" si="71"/>
        <v>-323.17000000000007</v>
      </c>
    </row>
    <row r="327" spans="1:40" ht="16.149999999999999" customHeight="1" x14ac:dyDescent="0.25">
      <c r="A327" s="301">
        <f t="shared" si="72"/>
        <v>42624</v>
      </c>
      <c r="B327" s="302">
        <v>3014.09</v>
      </c>
      <c r="C327" s="316">
        <v>470</v>
      </c>
      <c r="D327" s="303">
        <v>17</v>
      </c>
      <c r="E327" s="302">
        <v>348.6</v>
      </c>
      <c r="F327" s="302">
        <v>83</v>
      </c>
      <c r="G327" s="125">
        <f t="shared" si="66"/>
        <v>2112.4900000000002</v>
      </c>
      <c r="H327" s="304">
        <v>834.08</v>
      </c>
      <c r="I327" s="317">
        <v>1269.79</v>
      </c>
      <c r="J327" s="304"/>
      <c r="K327" s="304">
        <v>23.62</v>
      </c>
      <c r="L327" s="318">
        <v>830</v>
      </c>
      <c r="M327" s="125"/>
      <c r="N327" s="305">
        <f t="shared" si="67"/>
        <v>2569.79</v>
      </c>
      <c r="O327" s="305">
        <f t="shared" si="68"/>
        <v>64632.149999999987</v>
      </c>
      <c r="P327" s="306">
        <f t="shared" si="69"/>
        <v>8.8885299999999994</v>
      </c>
      <c r="Q327" s="307">
        <f t="shared" si="70"/>
        <v>42624</v>
      </c>
      <c r="R327" s="308"/>
      <c r="S327" s="309"/>
      <c r="T327" s="308"/>
      <c r="U327" s="147"/>
      <c r="V327" s="308"/>
      <c r="W327" s="309"/>
      <c r="X327" s="308"/>
      <c r="Y327" s="309"/>
      <c r="Z327" s="308"/>
      <c r="AA327" s="309"/>
      <c r="AB327" s="308" t="s">
        <v>137</v>
      </c>
      <c r="AC327" s="147">
        <v>-1050</v>
      </c>
      <c r="AD327" s="330">
        <v>160962</v>
      </c>
      <c r="AE327" s="147">
        <v>-14.4</v>
      </c>
      <c r="AF327" s="308"/>
      <c r="AG327" s="309"/>
      <c r="AH327" s="308"/>
      <c r="AI327" s="309"/>
      <c r="AJ327" s="308"/>
      <c r="AK327" s="309"/>
      <c r="AL327" s="310"/>
      <c r="AM327" s="309"/>
      <c r="AN327" s="125">
        <f t="shared" si="71"/>
        <v>-1064.4000000000001</v>
      </c>
    </row>
    <row r="328" spans="1:40" ht="16.149999999999999" customHeight="1" x14ac:dyDescent="0.25">
      <c r="A328" s="301">
        <f t="shared" si="72"/>
        <v>42625</v>
      </c>
      <c r="B328" s="302">
        <v>4681.1400000000003</v>
      </c>
      <c r="C328" s="316">
        <v>490</v>
      </c>
      <c r="D328" s="303">
        <v>12</v>
      </c>
      <c r="E328" s="302">
        <v>131.4</v>
      </c>
      <c r="F328" s="302">
        <v>303</v>
      </c>
      <c r="G328" s="125">
        <f t="shared" si="66"/>
        <v>3756.7400000000002</v>
      </c>
      <c r="H328" s="304">
        <v>1323.3</v>
      </c>
      <c r="I328" s="317">
        <v>2379.19</v>
      </c>
      <c r="J328" s="317">
        <v>20.5</v>
      </c>
      <c r="K328" s="304">
        <v>33.75</v>
      </c>
      <c r="L328" s="318">
        <v>1340</v>
      </c>
      <c r="M328" s="125"/>
      <c r="N328" s="305">
        <f t="shared" si="67"/>
        <v>4229.6900000000005</v>
      </c>
      <c r="O328" s="305">
        <f t="shared" si="68"/>
        <v>69117.569999999978</v>
      </c>
      <c r="P328" s="306">
        <f t="shared" si="69"/>
        <v>16.654330000000002</v>
      </c>
      <c r="Q328" s="307">
        <f t="shared" si="70"/>
        <v>42625</v>
      </c>
      <c r="R328" s="308"/>
      <c r="S328" s="309"/>
      <c r="T328" s="308">
        <v>160829</v>
      </c>
      <c r="U328" s="147">
        <v>328.47</v>
      </c>
      <c r="V328" s="308"/>
      <c r="W328" s="309"/>
      <c r="X328" s="308"/>
      <c r="Y328" s="309"/>
      <c r="Z328" s="308"/>
      <c r="AA328" s="309"/>
      <c r="AB328" s="308" t="s">
        <v>137</v>
      </c>
      <c r="AC328" s="147">
        <v>-1040</v>
      </c>
      <c r="AD328" s="108">
        <v>160963</v>
      </c>
      <c r="AE328" s="147">
        <v>51.6</v>
      </c>
      <c r="AF328" s="308">
        <v>160853</v>
      </c>
      <c r="AG328" s="147">
        <v>404.2</v>
      </c>
      <c r="AH328" s="308"/>
      <c r="AI328" s="309"/>
      <c r="AJ328" s="308"/>
      <c r="AK328" s="309"/>
      <c r="AL328" s="310"/>
      <c r="AM328" s="309"/>
      <c r="AN328" s="125">
        <f t="shared" si="71"/>
        <v>-255.72999999999996</v>
      </c>
    </row>
    <row r="329" spans="1:40" ht="16.149999999999999" customHeight="1" x14ac:dyDescent="0.25">
      <c r="A329" s="301">
        <f t="shared" si="72"/>
        <v>42626</v>
      </c>
      <c r="B329" s="302">
        <v>4706.6400000000003</v>
      </c>
      <c r="C329" s="316">
        <v>440</v>
      </c>
      <c r="D329" s="303">
        <v>14</v>
      </c>
      <c r="E329" s="302">
        <v>120.45</v>
      </c>
      <c r="F329" s="302">
        <v>154</v>
      </c>
      <c r="G329" s="125">
        <f t="shared" si="66"/>
        <v>3992.1900000000005</v>
      </c>
      <c r="H329" s="304">
        <v>1485.94</v>
      </c>
      <c r="I329" s="317">
        <v>2488.75</v>
      </c>
      <c r="J329" s="304"/>
      <c r="K329" s="304">
        <v>17.5</v>
      </c>
      <c r="L329" s="318">
        <v>1480</v>
      </c>
      <c r="M329" s="317"/>
      <c r="N329" s="305">
        <f t="shared" si="67"/>
        <v>4408.75</v>
      </c>
      <c r="O329" s="305">
        <f t="shared" si="68"/>
        <v>73834.229999999981</v>
      </c>
      <c r="P329" s="306">
        <f t="shared" si="69"/>
        <v>17.421250000000001</v>
      </c>
      <c r="Q329" s="307">
        <f t="shared" si="70"/>
        <v>42626</v>
      </c>
      <c r="R329" s="308"/>
      <c r="S329" s="309"/>
      <c r="T329" s="308"/>
      <c r="U329" s="309"/>
      <c r="V329" s="308">
        <v>160933</v>
      </c>
      <c r="W329" s="147">
        <v>624.79</v>
      </c>
      <c r="X329" s="308"/>
      <c r="Y329" s="309"/>
      <c r="Z329" s="308"/>
      <c r="AA329" s="309"/>
      <c r="AB329" s="308" t="s">
        <v>137</v>
      </c>
      <c r="AC329" s="147">
        <v>-1290</v>
      </c>
      <c r="AD329" s="108">
        <v>160964</v>
      </c>
      <c r="AE329" s="147">
        <v>-51.6</v>
      </c>
      <c r="AF329" s="308">
        <v>160854</v>
      </c>
      <c r="AG329" s="147">
        <v>408.9</v>
      </c>
      <c r="AH329" s="308"/>
      <c r="AI329" s="309"/>
      <c r="AJ329" s="308"/>
      <c r="AK329" s="309"/>
      <c r="AL329" s="310"/>
      <c r="AM329" s="309"/>
      <c r="AN329" s="125">
        <f t="shared" si="71"/>
        <v>-307.91000000000008</v>
      </c>
    </row>
    <row r="330" spans="1:40" ht="16.149999999999999" customHeight="1" x14ac:dyDescent="0.25">
      <c r="A330" s="301">
        <f t="shared" si="72"/>
        <v>42627</v>
      </c>
      <c r="B330" s="302">
        <v>3777.1</v>
      </c>
      <c r="C330" s="316">
        <v>610</v>
      </c>
      <c r="D330" s="303">
        <v>15</v>
      </c>
      <c r="E330" s="302">
        <v>65.599999999999994</v>
      </c>
      <c r="F330" s="302">
        <v>66</v>
      </c>
      <c r="G330" s="125">
        <f t="shared" si="66"/>
        <v>3035.5</v>
      </c>
      <c r="H330" s="304">
        <v>1379.78</v>
      </c>
      <c r="I330" s="317">
        <v>1628.12</v>
      </c>
      <c r="J330" s="304"/>
      <c r="K330" s="304">
        <v>27.6</v>
      </c>
      <c r="L330" s="318">
        <v>1370</v>
      </c>
      <c r="M330" s="125"/>
      <c r="N330" s="305">
        <f t="shared" si="67"/>
        <v>3608.12</v>
      </c>
      <c r="O330" s="305">
        <f t="shared" si="68"/>
        <v>295708.44</v>
      </c>
      <c r="P330" s="306">
        <f t="shared" si="69"/>
        <v>11.396839999999999</v>
      </c>
      <c r="Q330" s="307">
        <f t="shared" si="70"/>
        <v>42627</v>
      </c>
      <c r="R330" s="308">
        <v>160901</v>
      </c>
      <c r="S330" s="147">
        <v>1482.55</v>
      </c>
      <c r="T330" s="308">
        <v>160718</v>
      </c>
      <c r="U330" s="147">
        <v>-15.84</v>
      </c>
      <c r="V330" s="308"/>
      <c r="W330" s="309"/>
      <c r="X330" s="308"/>
      <c r="Y330" s="309"/>
      <c r="Z330" s="308"/>
      <c r="AA330" s="309"/>
      <c r="AB330" s="308" t="s">
        <v>156</v>
      </c>
      <c r="AC330" s="331">
        <v>-220000</v>
      </c>
      <c r="AD330" s="330">
        <v>160965</v>
      </c>
      <c r="AE330" s="147">
        <v>14.4</v>
      </c>
      <c r="AF330" s="308"/>
      <c r="AG330" s="309"/>
      <c r="AH330" s="308"/>
      <c r="AI330" s="309"/>
      <c r="AJ330" s="308">
        <v>170141</v>
      </c>
      <c r="AK330" s="147">
        <v>252.8</v>
      </c>
      <c r="AL330" s="310"/>
      <c r="AM330" s="309"/>
      <c r="AN330" s="125">
        <f t="shared" si="71"/>
        <v>-218266.09000000003</v>
      </c>
    </row>
    <row r="331" spans="1:40" ht="16.149999999999999" customHeight="1" x14ac:dyDescent="0.25">
      <c r="A331" s="301">
        <f t="shared" si="72"/>
        <v>42628</v>
      </c>
      <c r="B331" s="302">
        <v>3639.22</v>
      </c>
      <c r="C331" s="316">
        <v>240</v>
      </c>
      <c r="D331" s="303">
        <v>6</v>
      </c>
      <c r="E331" s="302">
        <v>251.35</v>
      </c>
      <c r="F331" s="302">
        <v>234</v>
      </c>
      <c r="G331" s="125">
        <f t="shared" si="66"/>
        <v>2913.87</v>
      </c>
      <c r="H331" s="304">
        <v>1375.43</v>
      </c>
      <c r="I331" s="317">
        <v>1521.34</v>
      </c>
      <c r="J331" s="304"/>
      <c r="K331" s="304">
        <v>17.100000000000001</v>
      </c>
      <c r="L331" s="318">
        <v>1390</v>
      </c>
      <c r="M331" s="125"/>
      <c r="N331" s="305">
        <f t="shared" si="67"/>
        <v>3151.34</v>
      </c>
      <c r="O331" s="305">
        <f t="shared" si="68"/>
        <v>77311.300000000017</v>
      </c>
      <c r="P331" s="306">
        <f t="shared" si="69"/>
        <v>10.649379999999999</v>
      </c>
      <c r="Q331" s="307">
        <f t="shared" si="70"/>
        <v>42628</v>
      </c>
      <c r="R331" s="308"/>
      <c r="S331" s="147">
        <v>-265.67</v>
      </c>
      <c r="T331" s="308">
        <v>160719</v>
      </c>
      <c r="U331" s="147">
        <v>-49.24</v>
      </c>
      <c r="V331" s="308"/>
      <c r="W331" s="309"/>
      <c r="X331" s="308">
        <v>160939</v>
      </c>
      <c r="Y331" s="147">
        <v>1816.98</v>
      </c>
      <c r="Z331" s="308"/>
      <c r="AA331" s="309"/>
      <c r="AB331" s="308" t="s">
        <v>157</v>
      </c>
      <c r="AC331" s="331">
        <v>220000</v>
      </c>
      <c r="AD331" s="332">
        <v>160966</v>
      </c>
      <c r="AE331" s="147">
        <v>-14.4</v>
      </c>
      <c r="AF331" s="308"/>
      <c r="AG331" s="309"/>
      <c r="AH331" s="308"/>
      <c r="AI331" s="309"/>
      <c r="AJ331" s="308" t="s">
        <v>129</v>
      </c>
      <c r="AK331" s="147">
        <v>60.81</v>
      </c>
      <c r="AL331" s="310"/>
      <c r="AM331" s="309"/>
      <c r="AN331" s="125">
        <f t="shared" si="71"/>
        <v>221548.48</v>
      </c>
    </row>
    <row r="332" spans="1:40" ht="16.149999999999999" customHeight="1" x14ac:dyDescent="0.25">
      <c r="A332" s="301">
        <f t="shared" si="72"/>
        <v>42629</v>
      </c>
      <c r="B332" s="302">
        <v>5462</v>
      </c>
      <c r="C332" s="316">
        <v>360</v>
      </c>
      <c r="D332" s="303">
        <v>9</v>
      </c>
      <c r="E332" s="302">
        <v>141.9</v>
      </c>
      <c r="F332" s="302">
        <v>187</v>
      </c>
      <c r="G332" s="125">
        <f t="shared" si="66"/>
        <v>4773.1000000000004</v>
      </c>
      <c r="H332" s="304">
        <v>2206.88</v>
      </c>
      <c r="I332" s="317">
        <v>2535.8200000000002</v>
      </c>
      <c r="J332" s="304">
        <v>19.5</v>
      </c>
      <c r="K332" s="304">
        <v>10.9</v>
      </c>
      <c r="L332" s="318">
        <v>2200</v>
      </c>
      <c r="M332" s="125"/>
      <c r="N332" s="305">
        <f t="shared" si="67"/>
        <v>5115.32</v>
      </c>
      <c r="O332" s="305">
        <f t="shared" si="68"/>
        <v>80879.530000000028</v>
      </c>
      <c r="P332" s="306">
        <f t="shared" si="69"/>
        <v>17.75074</v>
      </c>
      <c r="Q332" s="307">
        <f t="shared" si="70"/>
        <v>42629</v>
      </c>
      <c r="R332" s="308"/>
      <c r="S332" s="309"/>
      <c r="T332" s="308">
        <v>160925</v>
      </c>
      <c r="U332" s="147">
        <v>15.84</v>
      </c>
      <c r="V332" s="308"/>
      <c r="W332" s="309"/>
      <c r="X332" s="308">
        <v>160944</v>
      </c>
      <c r="Y332" s="147">
        <v>501.7</v>
      </c>
      <c r="Z332" s="308"/>
      <c r="AA332" s="309"/>
      <c r="AB332" s="308"/>
      <c r="AC332" s="309"/>
      <c r="AD332" s="332">
        <v>160756</v>
      </c>
      <c r="AE332" s="147">
        <v>14.4</v>
      </c>
      <c r="AF332" s="308">
        <v>160855</v>
      </c>
      <c r="AG332" s="147">
        <v>921.6</v>
      </c>
      <c r="AH332" s="308"/>
      <c r="AI332" s="309"/>
      <c r="AJ332" s="308" t="s">
        <v>104</v>
      </c>
      <c r="AK332" s="147">
        <v>93.55</v>
      </c>
      <c r="AL332" s="310"/>
      <c r="AM332" s="309"/>
      <c r="AN332" s="125">
        <f t="shared" si="71"/>
        <v>1547.09</v>
      </c>
    </row>
    <row r="333" spans="1:40" ht="16.149999999999999" customHeight="1" x14ac:dyDescent="0.25">
      <c r="A333" s="301">
        <f t="shared" si="72"/>
        <v>42630</v>
      </c>
      <c r="B333" s="302">
        <v>4910.96</v>
      </c>
      <c r="C333" s="316">
        <v>720</v>
      </c>
      <c r="D333" s="303">
        <v>16</v>
      </c>
      <c r="E333" s="302">
        <v>154.55000000000001</v>
      </c>
      <c r="F333" s="302">
        <v>372</v>
      </c>
      <c r="G333" s="125">
        <f t="shared" si="66"/>
        <v>3664.41</v>
      </c>
      <c r="H333" s="304">
        <v>1398.47</v>
      </c>
      <c r="I333" s="317">
        <v>2224.7399999999998</v>
      </c>
      <c r="J333" s="317">
        <v>24.5</v>
      </c>
      <c r="K333" s="304">
        <v>16.7</v>
      </c>
      <c r="L333" s="318">
        <v>1390</v>
      </c>
      <c r="M333" s="125"/>
      <c r="N333" s="305">
        <f t="shared" si="67"/>
        <v>4359.24</v>
      </c>
      <c r="O333" s="305">
        <f t="shared" si="68"/>
        <v>83989.530000000028</v>
      </c>
      <c r="P333" s="306">
        <f t="shared" si="69"/>
        <v>15.573179999999999</v>
      </c>
      <c r="Q333" s="307">
        <f t="shared" si="70"/>
        <v>42630</v>
      </c>
      <c r="R333" s="308"/>
      <c r="S333" s="309"/>
      <c r="T333" s="308">
        <v>160927</v>
      </c>
      <c r="U333" s="147">
        <v>49.24</v>
      </c>
      <c r="V333" s="308"/>
      <c r="W333" s="309"/>
      <c r="X333" s="308"/>
      <c r="Y333" s="309"/>
      <c r="Z333" s="308"/>
      <c r="AA333" s="309"/>
      <c r="AB333" s="308" t="s">
        <v>137</v>
      </c>
      <c r="AC333" s="147">
        <v>1200</v>
      </c>
      <c r="AD333" s="308"/>
      <c r="AE333" s="309"/>
      <c r="AF333" s="308"/>
      <c r="AG333" s="309"/>
      <c r="AH333" s="308"/>
      <c r="AI333" s="309"/>
      <c r="AJ333" s="308"/>
      <c r="AK333" s="309"/>
      <c r="AL333" s="310"/>
      <c r="AM333" s="309"/>
      <c r="AN333" s="125">
        <f t="shared" si="71"/>
        <v>1249.24</v>
      </c>
    </row>
    <row r="334" spans="1:40" ht="16.149999999999999" customHeight="1" x14ac:dyDescent="0.25">
      <c r="A334" s="301">
        <f t="shared" si="72"/>
        <v>42631</v>
      </c>
      <c r="B334" s="302">
        <v>2190.7399999999998</v>
      </c>
      <c r="C334" s="316">
        <v>450</v>
      </c>
      <c r="D334" s="303">
        <v>9</v>
      </c>
      <c r="E334" s="302">
        <v>320.10000000000002</v>
      </c>
      <c r="F334" s="302">
        <v>153</v>
      </c>
      <c r="G334" s="125">
        <f t="shared" si="66"/>
        <v>1267.6399999999999</v>
      </c>
      <c r="H334" s="304">
        <v>595.72</v>
      </c>
      <c r="I334" s="317">
        <v>667.02</v>
      </c>
      <c r="J334" s="317">
        <v>10</v>
      </c>
      <c r="K334" s="304">
        <v>3.3</v>
      </c>
      <c r="L334" s="318">
        <v>590</v>
      </c>
      <c r="M334" s="125"/>
      <c r="N334" s="305">
        <f t="shared" si="67"/>
        <v>1717.02</v>
      </c>
      <c r="O334" s="305">
        <f t="shared" si="68"/>
        <v>84603.750000000029</v>
      </c>
      <c r="P334" s="306">
        <f t="shared" si="69"/>
        <v>4.6691399999999996</v>
      </c>
      <c r="Q334" s="307">
        <f t="shared" si="70"/>
        <v>42631</v>
      </c>
      <c r="R334" s="308"/>
      <c r="S334" s="309"/>
      <c r="T334" s="308"/>
      <c r="U334" s="309"/>
      <c r="V334" s="308"/>
      <c r="W334" s="309"/>
      <c r="X334" s="308"/>
      <c r="Y334" s="309"/>
      <c r="Z334" s="308"/>
      <c r="AA334" s="309"/>
      <c r="AB334" s="308" t="s">
        <v>137</v>
      </c>
      <c r="AC334" s="147">
        <v>1050</v>
      </c>
      <c r="AD334" s="308">
        <v>160852</v>
      </c>
      <c r="AE334" s="147">
        <v>52.8</v>
      </c>
      <c r="AF334" s="308"/>
      <c r="AG334" s="309"/>
      <c r="AH334" s="308"/>
      <c r="AI334" s="309"/>
      <c r="AJ334" s="308"/>
      <c r="AK334" s="309"/>
      <c r="AL334" s="310"/>
      <c r="AM334" s="309"/>
      <c r="AN334" s="125">
        <f t="shared" si="71"/>
        <v>1102.8</v>
      </c>
    </row>
    <row r="335" spans="1:40" ht="16.149999999999999" customHeight="1" x14ac:dyDescent="0.25">
      <c r="A335" s="301">
        <f t="shared" si="72"/>
        <v>42632</v>
      </c>
      <c r="B335" s="302">
        <v>3999.83</v>
      </c>
      <c r="C335" s="316">
        <v>610</v>
      </c>
      <c r="D335" s="303">
        <v>15</v>
      </c>
      <c r="E335" s="302">
        <v>282.7</v>
      </c>
      <c r="F335" s="302">
        <v>164</v>
      </c>
      <c r="G335" s="125">
        <f t="shared" si="66"/>
        <v>2943.13</v>
      </c>
      <c r="H335" s="304">
        <v>1539.28</v>
      </c>
      <c r="I335" s="317">
        <v>1345.45</v>
      </c>
      <c r="J335" s="304"/>
      <c r="K335" s="304">
        <v>58.4</v>
      </c>
      <c r="L335" s="318">
        <v>1560</v>
      </c>
      <c r="M335" s="125"/>
      <c r="N335" s="305">
        <f t="shared" si="67"/>
        <v>3515.45</v>
      </c>
      <c r="O335" s="305">
        <f t="shared" si="68"/>
        <v>52616.420000000027</v>
      </c>
      <c r="P335" s="306">
        <f t="shared" si="69"/>
        <v>9.4181500000000007</v>
      </c>
      <c r="Q335" s="307">
        <f t="shared" si="70"/>
        <v>42632</v>
      </c>
      <c r="R335" s="308"/>
      <c r="S335" s="309"/>
      <c r="T335" s="308"/>
      <c r="U335" s="309"/>
      <c r="V335" s="308"/>
      <c r="W335" s="309"/>
      <c r="X335" s="308"/>
      <c r="Y335" s="309"/>
      <c r="Z335" s="308">
        <v>160948</v>
      </c>
      <c r="AA335" s="147">
        <v>34462.78</v>
      </c>
      <c r="AB335" s="308" t="s">
        <v>137</v>
      </c>
      <c r="AC335" s="147">
        <v>1040</v>
      </c>
      <c r="AD335" s="308"/>
      <c r="AE335" s="309"/>
      <c r="AF335" s="308"/>
      <c r="AG335" s="309"/>
      <c r="AH335" s="308"/>
      <c r="AI335" s="309"/>
      <c r="AJ335" s="308"/>
      <c r="AK335" s="309"/>
      <c r="AL335" s="310"/>
      <c r="AM335" s="309"/>
      <c r="AN335" s="125">
        <f t="shared" si="71"/>
        <v>35502.78</v>
      </c>
    </row>
    <row r="336" spans="1:40" ht="16.149999999999999" customHeight="1" x14ac:dyDescent="0.25">
      <c r="A336" s="301">
        <f t="shared" si="72"/>
        <v>42633</v>
      </c>
      <c r="B336" s="302">
        <v>4868.43</v>
      </c>
      <c r="C336" s="316">
        <v>190</v>
      </c>
      <c r="D336" s="303">
        <v>6</v>
      </c>
      <c r="E336" s="302">
        <v>184.85</v>
      </c>
      <c r="F336" s="302">
        <v>298</v>
      </c>
      <c r="G336" s="125">
        <f t="shared" si="66"/>
        <v>4195.58</v>
      </c>
      <c r="H336" s="304">
        <v>1567.14</v>
      </c>
      <c r="I336" s="317">
        <v>2602.14</v>
      </c>
      <c r="J336" s="304"/>
      <c r="K336" s="304">
        <v>26</v>
      </c>
      <c r="L336" s="318">
        <v>1560</v>
      </c>
      <c r="M336" s="125"/>
      <c r="N336" s="305">
        <f t="shared" si="67"/>
        <v>4352.1399999999994</v>
      </c>
      <c r="O336" s="305">
        <f t="shared" si="68"/>
        <v>54966.61000000003</v>
      </c>
      <c r="P336" s="306">
        <f t="shared" si="69"/>
        <v>18.214980000000001</v>
      </c>
      <c r="Q336" s="307">
        <f t="shared" si="70"/>
        <v>42633</v>
      </c>
      <c r="R336" s="308"/>
      <c r="S336" s="309"/>
      <c r="T336" s="310">
        <v>160919</v>
      </c>
      <c r="U336" s="147">
        <v>63.43</v>
      </c>
      <c r="V336" s="308">
        <v>160934</v>
      </c>
      <c r="W336" s="147">
        <v>648.52</v>
      </c>
      <c r="X336" s="310"/>
      <c r="Y336" s="309"/>
      <c r="Z336" s="308"/>
      <c r="AA336" s="309"/>
      <c r="AB336" s="308" t="s">
        <v>137</v>
      </c>
      <c r="AC336" s="147">
        <v>1290</v>
      </c>
      <c r="AD336" s="308"/>
      <c r="AE336" s="309"/>
      <c r="AF336" s="310"/>
      <c r="AG336" s="309"/>
      <c r="AH336" s="308"/>
      <c r="AI336" s="309"/>
      <c r="AJ336" s="310"/>
      <c r="AK336" s="309"/>
      <c r="AL336" s="310"/>
      <c r="AM336" s="309"/>
      <c r="AN336" s="125">
        <f t="shared" si="71"/>
        <v>2001.9499999999998</v>
      </c>
    </row>
    <row r="337" spans="1:40" ht="16.149999999999999" customHeight="1" x14ac:dyDescent="0.25">
      <c r="A337" s="301">
        <f t="shared" si="72"/>
        <v>42634</v>
      </c>
      <c r="B337" s="302">
        <v>4002.96</v>
      </c>
      <c r="C337" s="316">
        <v>400</v>
      </c>
      <c r="D337" s="303">
        <v>10</v>
      </c>
      <c r="E337" s="302">
        <v>228.3</v>
      </c>
      <c r="F337" s="302">
        <v>78</v>
      </c>
      <c r="G337" s="125">
        <f t="shared" si="66"/>
        <v>3296.66</v>
      </c>
      <c r="H337" s="304">
        <v>1647.23</v>
      </c>
      <c r="I337" s="317">
        <v>1626.73</v>
      </c>
      <c r="J337" s="304"/>
      <c r="K337" s="304">
        <v>22.7</v>
      </c>
      <c r="L337" s="318">
        <v>1640</v>
      </c>
      <c r="M337" s="125"/>
      <c r="N337" s="305">
        <f t="shared" si="67"/>
        <v>3666.73</v>
      </c>
      <c r="O337" s="305">
        <f t="shared" si="68"/>
        <v>55063.310000000034</v>
      </c>
      <c r="P337" s="306">
        <f t="shared" si="69"/>
        <v>11.38711</v>
      </c>
      <c r="Q337" s="307">
        <f t="shared" si="70"/>
        <v>42634</v>
      </c>
      <c r="R337" s="308">
        <v>160908</v>
      </c>
      <c r="S337" s="147">
        <v>1780.93</v>
      </c>
      <c r="T337" s="308">
        <v>160920</v>
      </c>
      <c r="U337" s="147">
        <v>617.54999999999995</v>
      </c>
      <c r="V337" s="308"/>
      <c r="W337" s="309"/>
      <c r="X337" s="308"/>
      <c r="Y337" s="309"/>
      <c r="Z337" s="308" t="s">
        <v>158</v>
      </c>
      <c r="AA337" s="147">
        <v>1171.55</v>
      </c>
      <c r="AB337" s="308"/>
      <c r="AC337" s="309"/>
      <c r="AD337" s="308"/>
      <c r="AE337" s="309"/>
      <c r="AF337" s="308"/>
      <c r="AG337" s="309"/>
      <c r="AH337" s="308"/>
      <c r="AI337" s="309"/>
      <c r="AJ337" s="308"/>
      <c r="AK337" s="309"/>
      <c r="AL337" s="310"/>
      <c r="AM337" s="309"/>
      <c r="AN337" s="125">
        <f t="shared" si="71"/>
        <v>3570.0299999999997</v>
      </c>
    </row>
    <row r="338" spans="1:40" ht="16.149999999999999" customHeight="1" x14ac:dyDescent="0.25">
      <c r="A338" s="301">
        <f t="shared" si="72"/>
        <v>42635</v>
      </c>
      <c r="B338" s="302">
        <v>3216.27</v>
      </c>
      <c r="C338" s="316">
        <v>290</v>
      </c>
      <c r="D338" s="303">
        <v>9</v>
      </c>
      <c r="E338" s="302">
        <v>97.1</v>
      </c>
      <c r="F338" s="302">
        <v>457</v>
      </c>
      <c r="G338" s="125">
        <f t="shared" si="66"/>
        <v>2372.17</v>
      </c>
      <c r="H338" s="304">
        <v>1332.99</v>
      </c>
      <c r="I338" s="317">
        <v>1027.98</v>
      </c>
      <c r="J338" s="304"/>
      <c r="K338" s="304">
        <v>11.2</v>
      </c>
      <c r="L338" s="318">
        <v>1350</v>
      </c>
      <c r="M338" s="125"/>
      <c r="N338" s="305">
        <f t="shared" si="67"/>
        <v>2667.98</v>
      </c>
      <c r="O338" s="305">
        <f t="shared" si="68"/>
        <v>53813.220000000038</v>
      </c>
      <c r="P338" s="306">
        <f t="shared" si="69"/>
        <v>7.1958600000000006</v>
      </c>
      <c r="Q338" s="307">
        <f t="shared" si="70"/>
        <v>42635</v>
      </c>
      <c r="R338" s="308"/>
      <c r="S338" s="147">
        <v>92.52</v>
      </c>
      <c r="T338" s="308">
        <v>160721</v>
      </c>
      <c r="U338" s="147">
        <v>260.35000000000002</v>
      </c>
      <c r="V338" s="308"/>
      <c r="W338" s="309"/>
      <c r="X338" s="308">
        <v>160940</v>
      </c>
      <c r="Y338" s="147">
        <v>3296.4</v>
      </c>
      <c r="Z338" s="308"/>
      <c r="AA338" s="309"/>
      <c r="AB338" s="308" t="s">
        <v>156</v>
      </c>
      <c r="AC338" s="147">
        <v>268.8</v>
      </c>
      <c r="AD338" s="308"/>
      <c r="AE338" s="309"/>
      <c r="AF338" s="308"/>
      <c r="AG338" s="309"/>
      <c r="AH338" s="308"/>
      <c r="AI338" s="309"/>
      <c r="AJ338" s="308"/>
      <c r="AK338" s="309"/>
      <c r="AL338" s="310"/>
      <c r="AM338" s="309"/>
      <c r="AN338" s="125">
        <f t="shared" si="71"/>
        <v>3918.07</v>
      </c>
    </row>
    <row r="339" spans="1:40" ht="16.149999999999999" customHeight="1" x14ac:dyDescent="0.25">
      <c r="A339" s="301">
        <f t="shared" si="72"/>
        <v>42636</v>
      </c>
      <c r="B339" s="302">
        <v>4670.33</v>
      </c>
      <c r="C339" s="316">
        <v>280</v>
      </c>
      <c r="D339" s="303">
        <v>10</v>
      </c>
      <c r="E339" s="302">
        <v>155.25</v>
      </c>
      <c r="F339" s="302">
        <v>436</v>
      </c>
      <c r="G339" s="125">
        <f t="shared" si="66"/>
        <v>3799.08</v>
      </c>
      <c r="H339" s="304">
        <v>1833.32</v>
      </c>
      <c r="I339" s="317">
        <v>1955.66</v>
      </c>
      <c r="J339" s="304"/>
      <c r="K339" s="304">
        <v>10.1</v>
      </c>
      <c r="L339" s="318">
        <v>1830</v>
      </c>
      <c r="M339" s="125"/>
      <c r="N339" s="305">
        <f t="shared" si="67"/>
        <v>4065.66</v>
      </c>
      <c r="O339" s="305">
        <f t="shared" si="68"/>
        <v>56585.410000000033</v>
      </c>
      <c r="P339" s="306">
        <f t="shared" si="69"/>
        <v>13.689620000000001</v>
      </c>
      <c r="Q339" s="307">
        <f t="shared" si="70"/>
        <v>42636</v>
      </c>
      <c r="R339" s="308"/>
      <c r="S339" s="309"/>
      <c r="T339" s="308"/>
      <c r="U339" s="309"/>
      <c r="V339" s="308"/>
      <c r="W339" s="309"/>
      <c r="X339" s="308">
        <v>160945</v>
      </c>
      <c r="Y339" s="147">
        <v>1293.47</v>
      </c>
      <c r="Z339" s="308"/>
      <c r="AA339" s="309"/>
      <c r="AB339" s="308"/>
      <c r="AC339" s="309"/>
      <c r="AD339" s="308"/>
      <c r="AE339" s="309"/>
      <c r="AF339" s="308"/>
      <c r="AG339" s="309"/>
      <c r="AH339" s="308"/>
      <c r="AI339" s="309"/>
      <c r="AJ339" s="308"/>
      <c r="AK339" s="309"/>
      <c r="AL339" s="310"/>
      <c r="AM339" s="309"/>
      <c r="AN339" s="125">
        <f t="shared" si="71"/>
        <v>1293.47</v>
      </c>
    </row>
    <row r="340" spans="1:40" ht="16.149999999999999" customHeight="1" x14ac:dyDescent="0.25">
      <c r="A340" s="301">
        <f t="shared" si="72"/>
        <v>42637</v>
      </c>
      <c r="B340" s="302">
        <v>5039.32</v>
      </c>
      <c r="C340" s="316">
        <v>290</v>
      </c>
      <c r="D340" s="303">
        <v>8</v>
      </c>
      <c r="E340" s="302">
        <v>156.4</v>
      </c>
      <c r="F340" s="302">
        <v>201</v>
      </c>
      <c r="G340" s="125">
        <f t="shared" si="66"/>
        <v>4391.92</v>
      </c>
      <c r="H340" s="304">
        <v>2173.35</v>
      </c>
      <c r="I340" s="317">
        <v>2201.37</v>
      </c>
      <c r="J340" s="304"/>
      <c r="K340" s="304">
        <v>17.2</v>
      </c>
      <c r="L340" s="318">
        <v>2170</v>
      </c>
      <c r="M340" s="125"/>
      <c r="N340" s="305">
        <f t="shared" si="67"/>
        <v>4661.37</v>
      </c>
      <c r="O340" s="305">
        <f t="shared" si="68"/>
        <v>61246.780000000035</v>
      </c>
      <c r="P340" s="306">
        <f t="shared" si="69"/>
        <v>15.40959</v>
      </c>
      <c r="Q340" s="307">
        <f t="shared" si="70"/>
        <v>42637</v>
      </c>
      <c r="R340" s="308"/>
      <c r="S340" s="309"/>
      <c r="T340" s="308"/>
      <c r="U340" s="309"/>
      <c r="V340" s="308"/>
      <c r="W340" s="309"/>
      <c r="X340" s="308"/>
      <c r="Y340" s="309"/>
      <c r="Z340" s="308"/>
      <c r="AA340" s="309"/>
      <c r="AB340" s="308"/>
      <c r="AC340" s="309"/>
      <c r="AD340" s="308"/>
      <c r="AE340" s="309"/>
      <c r="AF340" s="308"/>
      <c r="AG340" s="309"/>
      <c r="AH340" s="308"/>
      <c r="AI340" s="309"/>
      <c r="AJ340" s="308"/>
      <c r="AK340" s="309"/>
      <c r="AL340" s="310"/>
      <c r="AM340" s="309"/>
      <c r="AN340" s="125">
        <f t="shared" si="71"/>
        <v>0</v>
      </c>
    </row>
    <row r="341" spans="1:40" ht="16.149999999999999" customHeight="1" x14ac:dyDescent="0.25">
      <c r="A341" s="301">
        <f t="shared" si="72"/>
        <v>42638</v>
      </c>
      <c r="B341" s="302">
        <v>2781.91</v>
      </c>
      <c r="C341" s="316">
        <v>220</v>
      </c>
      <c r="D341" s="303">
        <v>8</v>
      </c>
      <c r="E341" s="302">
        <v>127.9</v>
      </c>
      <c r="F341" s="302">
        <v>120</v>
      </c>
      <c r="G341" s="125">
        <f t="shared" si="66"/>
        <v>2314.0099999999998</v>
      </c>
      <c r="H341" s="304">
        <v>1500.37</v>
      </c>
      <c r="I341" s="317">
        <v>817.15</v>
      </c>
      <c r="J341" s="304"/>
      <c r="K341" s="304">
        <v>4.8899999999999997</v>
      </c>
      <c r="L341" s="318">
        <v>1500</v>
      </c>
      <c r="M341" s="125"/>
      <c r="N341" s="305">
        <f t="shared" si="67"/>
        <v>2537.15</v>
      </c>
      <c r="O341" s="305">
        <f t="shared" si="68"/>
        <v>63265.190000000039</v>
      </c>
      <c r="P341" s="306">
        <f t="shared" si="69"/>
        <v>5.7200499999999996</v>
      </c>
      <c r="Q341" s="307">
        <f t="shared" si="70"/>
        <v>42638</v>
      </c>
      <c r="R341" s="308"/>
      <c r="S341" s="309"/>
      <c r="T341" s="308">
        <v>160724</v>
      </c>
      <c r="U341" s="147">
        <v>518.74</v>
      </c>
      <c r="V341" s="308"/>
      <c r="W341" s="309"/>
      <c r="X341" s="308"/>
      <c r="Y341" s="309"/>
      <c r="Z341" s="308"/>
      <c r="AA341" s="309"/>
      <c r="AB341" s="308"/>
      <c r="AC341" s="309"/>
      <c r="AD341" s="308"/>
      <c r="AE341" s="309"/>
      <c r="AF341" s="308"/>
      <c r="AG341" s="309"/>
      <c r="AH341" s="308"/>
      <c r="AI341" s="309"/>
      <c r="AJ341" s="308"/>
      <c r="AK341" s="309"/>
      <c r="AL341" s="310"/>
      <c r="AM341" s="309"/>
      <c r="AN341" s="125">
        <f t="shared" si="71"/>
        <v>518.74</v>
      </c>
    </row>
    <row r="342" spans="1:40" ht="16.149999999999999" customHeight="1" x14ac:dyDescent="0.25">
      <c r="A342" s="301">
        <f t="shared" si="72"/>
        <v>42639</v>
      </c>
      <c r="B342" s="302">
        <v>4818.2700000000004</v>
      </c>
      <c r="C342" s="316">
        <v>140</v>
      </c>
      <c r="D342" s="303">
        <v>6</v>
      </c>
      <c r="E342" s="302">
        <v>252.7</v>
      </c>
      <c r="F342" s="302">
        <v>338</v>
      </c>
      <c r="G342" s="125">
        <f t="shared" si="66"/>
        <v>4087.5700000000006</v>
      </c>
      <c r="H342" s="304">
        <v>2374.08</v>
      </c>
      <c r="I342" s="317">
        <v>1697.99</v>
      </c>
      <c r="J342" s="304"/>
      <c r="K342" s="304">
        <v>15.5</v>
      </c>
      <c r="L342" s="318">
        <v>2380</v>
      </c>
      <c r="M342" s="125"/>
      <c r="N342" s="305">
        <f t="shared" si="67"/>
        <v>4217.99</v>
      </c>
      <c r="O342" s="305">
        <f t="shared" si="68"/>
        <v>67435.36000000003</v>
      </c>
      <c r="P342" s="306">
        <f t="shared" si="69"/>
        <v>11.88593</v>
      </c>
      <c r="Q342" s="307">
        <f t="shared" si="70"/>
        <v>42639</v>
      </c>
      <c r="R342" s="308"/>
      <c r="S342" s="309"/>
      <c r="T342" s="308">
        <v>160725</v>
      </c>
      <c r="U342" s="147">
        <v>47.82</v>
      </c>
      <c r="V342" s="308"/>
      <c r="W342" s="309"/>
      <c r="X342" s="308"/>
      <c r="Y342" s="309"/>
      <c r="Z342" s="308"/>
      <c r="AA342" s="309"/>
      <c r="AB342" s="308"/>
      <c r="AC342" s="309"/>
      <c r="AD342" s="308"/>
      <c r="AE342" s="309"/>
      <c r="AF342" s="308"/>
      <c r="AG342" s="309"/>
      <c r="AH342" s="308"/>
      <c r="AI342" s="309"/>
      <c r="AJ342" s="308"/>
      <c r="AK342" s="309"/>
      <c r="AL342" s="310"/>
      <c r="AM342" s="309"/>
      <c r="AN342" s="125">
        <f t="shared" si="71"/>
        <v>47.82</v>
      </c>
    </row>
    <row r="343" spans="1:40" ht="16.149999999999999" customHeight="1" x14ac:dyDescent="0.25">
      <c r="A343" s="301">
        <f t="shared" si="72"/>
        <v>42640</v>
      </c>
      <c r="B343" s="302">
        <v>4315.7700000000004</v>
      </c>
      <c r="C343" s="316">
        <v>180</v>
      </c>
      <c r="D343" s="303">
        <v>6</v>
      </c>
      <c r="E343" s="302">
        <v>54.2</v>
      </c>
      <c r="F343" s="302">
        <v>88</v>
      </c>
      <c r="G343" s="125">
        <f t="shared" si="66"/>
        <v>3993.5700000000006</v>
      </c>
      <c r="H343" s="304">
        <v>1877.96</v>
      </c>
      <c r="I343" s="317">
        <v>2105.5100000000002</v>
      </c>
      <c r="J343" s="304"/>
      <c r="K343" s="304">
        <v>10.1</v>
      </c>
      <c r="L343" s="318">
        <v>1870</v>
      </c>
      <c r="M343" s="125"/>
      <c r="N343" s="305">
        <f t="shared" si="67"/>
        <v>4155.51</v>
      </c>
      <c r="O343" s="305">
        <f t="shared" si="68"/>
        <v>67853.940000000031</v>
      </c>
      <c r="P343" s="306">
        <f t="shared" si="69"/>
        <v>14.738570000000001</v>
      </c>
      <c r="Q343" s="307">
        <f t="shared" si="70"/>
        <v>42640</v>
      </c>
      <c r="R343" s="308"/>
      <c r="S343" s="309"/>
      <c r="T343" s="308">
        <v>160924</v>
      </c>
      <c r="U343" s="147">
        <v>-15.84</v>
      </c>
      <c r="V343" s="308">
        <v>160935</v>
      </c>
      <c r="W343" s="147">
        <v>649.64</v>
      </c>
      <c r="X343" s="308">
        <v>160941</v>
      </c>
      <c r="Y343" s="147">
        <v>2748.71</v>
      </c>
      <c r="Z343" s="308"/>
      <c r="AA343" s="309"/>
      <c r="AB343" s="312"/>
      <c r="AC343" s="309"/>
      <c r="AD343" s="308"/>
      <c r="AE343" s="309"/>
      <c r="AF343" s="308">
        <v>160764</v>
      </c>
      <c r="AG343" s="147">
        <v>262.56</v>
      </c>
      <c r="AH343" s="308"/>
      <c r="AI343" s="309"/>
      <c r="AJ343" s="308">
        <v>160982</v>
      </c>
      <c r="AK343" s="147">
        <v>91.86</v>
      </c>
      <c r="AL343" s="310"/>
      <c r="AM343" s="309"/>
      <c r="AN343" s="125">
        <f t="shared" si="71"/>
        <v>3736.9300000000003</v>
      </c>
    </row>
    <row r="344" spans="1:40" ht="16.149999999999999" customHeight="1" x14ac:dyDescent="0.25">
      <c r="A344" s="301">
        <f t="shared" si="72"/>
        <v>42641</v>
      </c>
      <c r="B344" s="302">
        <v>4824.79</v>
      </c>
      <c r="C344" s="316">
        <v>280</v>
      </c>
      <c r="D344" s="303">
        <v>9</v>
      </c>
      <c r="E344" s="302">
        <v>174</v>
      </c>
      <c r="F344" s="302">
        <v>133</v>
      </c>
      <c r="G344" s="125">
        <f t="shared" si="66"/>
        <v>4237.79</v>
      </c>
      <c r="H344" s="304">
        <v>1947.3</v>
      </c>
      <c r="I344" s="317">
        <v>2273.89</v>
      </c>
      <c r="J344" s="304"/>
      <c r="K344" s="304">
        <v>16.600000000000001</v>
      </c>
      <c r="L344" s="318">
        <v>1940</v>
      </c>
      <c r="M344" s="125"/>
      <c r="N344" s="305">
        <f t="shared" si="67"/>
        <v>4493.8899999999994</v>
      </c>
      <c r="O344" s="305">
        <f t="shared" si="68"/>
        <v>71018.210000000036</v>
      </c>
      <c r="P344" s="306">
        <f t="shared" si="69"/>
        <v>15.91723</v>
      </c>
      <c r="Q344" s="307">
        <f t="shared" si="70"/>
        <v>42641</v>
      </c>
      <c r="R344" s="308">
        <v>160910</v>
      </c>
      <c r="S344" s="147">
        <v>1358.43</v>
      </c>
      <c r="T344" s="308">
        <v>160926</v>
      </c>
      <c r="U344" s="147">
        <v>-49.24</v>
      </c>
      <c r="V344" s="308"/>
      <c r="W344" s="309"/>
      <c r="X344" s="308">
        <v>160946</v>
      </c>
      <c r="Y344" s="147">
        <v>-345.27</v>
      </c>
      <c r="Z344" s="308"/>
      <c r="AA344" s="309"/>
      <c r="AB344" s="312"/>
      <c r="AC344" s="309"/>
      <c r="AD344" s="308"/>
      <c r="AE344" s="309"/>
      <c r="AF344" s="308"/>
      <c r="AG344" s="309"/>
      <c r="AH344" s="308"/>
      <c r="AI344" s="309"/>
      <c r="AJ344" s="308">
        <v>160981</v>
      </c>
      <c r="AK344" s="147">
        <v>365.7</v>
      </c>
      <c r="AL344" s="310"/>
      <c r="AM344" s="309"/>
      <c r="AN344" s="125">
        <f t="shared" si="71"/>
        <v>1329.6200000000001</v>
      </c>
    </row>
    <row r="345" spans="1:40" ht="16.149999999999999" customHeight="1" x14ac:dyDescent="0.25">
      <c r="A345" s="301">
        <f t="shared" si="72"/>
        <v>42642</v>
      </c>
      <c r="B345" s="302">
        <v>4790.99</v>
      </c>
      <c r="C345" s="316">
        <v>460</v>
      </c>
      <c r="D345" s="303">
        <v>13</v>
      </c>
      <c r="E345" s="302">
        <v>69</v>
      </c>
      <c r="F345" s="302">
        <v>326</v>
      </c>
      <c r="G345" s="125">
        <f t="shared" si="66"/>
        <v>3935.99</v>
      </c>
      <c r="H345" s="304">
        <v>1481</v>
      </c>
      <c r="I345" s="317">
        <v>2442.54</v>
      </c>
      <c r="J345" s="304"/>
      <c r="K345" s="304">
        <v>12.45</v>
      </c>
      <c r="L345" s="318">
        <v>1490</v>
      </c>
      <c r="M345" s="318">
        <v>430</v>
      </c>
      <c r="N345" s="305">
        <f t="shared" si="67"/>
        <v>4822.54</v>
      </c>
      <c r="O345" s="305">
        <f t="shared" si="68"/>
        <v>75833.090000000026</v>
      </c>
      <c r="P345" s="306">
        <f t="shared" si="69"/>
        <v>17.09778</v>
      </c>
      <c r="Q345" s="307">
        <f t="shared" si="70"/>
        <v>42642</v>
      </c>
      <c r="R345" s="308"/>
      <c r="S345" s="147">
        <v>7.66</v>
      </c>
      <c r="T345" s="308"/>
      <c r="U345" s="147"/>
      <c r="V345" s="308"/>
      <c r="W345" s="309"/>
      <c r="X345" s="308"/>
      <c r="Y345" s="309"/>
      <c r="Z345" s="308"/>
      <c r="AA345" s="309"/>
      <c r="AB345" s="312"/>
      <c r="AC345" s="309"/>
      <c r="AD345" s="308"/>
      <c r="AE345" s="309"/>
      <c r="AF345" s="308"/>
      <c r="AG345" s="309"/>
      <c r="AH345" s="308"/>
      <c r="AI345" s="309"/>
      <c r="AJ345" s="308">
        <v>160980</v>
      </c>
      <c r="AK345" s="309">
        <v>0</v>
      </c>
      <c r="AL345" s="310"/>
      <c r="AM345" s="309"/>
      <c r="AN345" s="125">
        <f t="shared" si="71"/>
        <v>7.66</v>
      </c>
    </row>
    <row r="346" spans="1:40" ht="16.149999999999999" customHeight="1" x14ac:dyDescent="0.25">
      <c r="A346" s="301">
        <f t="shared" si="72"/>
        <v>42643</v>
      </c>
      <c r="B346" s="302">
        <v>6075.43</v>
      </c>
      <c r="C346" s="316">
        <v>130</v>
      </c>
      <c r="D346" s="303">
        <v>3</v>
      </c>
      <c r="E346" s="302">
        <v>1170.75</v>
      </c>
      <c r="F346" s="302">
        <v>171</v>
      </c>
      <c r="G346" s="125">
        <f t="shared" si="66"/>
        <v>4603.68</v>
      </c>
      <c r="H346" s="304">
        <v>2285</v>
      </c>
      <c r="I346" s="317">
        <v>2342.48</v>
      </c>
      <c r="J346" s="304"/>
      <c r="K346" s="304">
        <v>58.4</v>
      </c>
      <c r="L346" s="318">
        <v>2280</v>
      </c>
      <c r="M346" s="125"/>
      <c r="N346" s="305">
        <f t="shared" si="67"/>
        <v>4752.4799999999996</v>
      </c>
      <c r="O346" s="305">
        <f t="shared" si="68"/>
        <v>77980.630000000019</v>
      </c>
      <c r="P346" s="306">
        <f t="shared" si="69"/>
        <v>16.397359999999999</v>
      </c>
      <c r="Q346" s="307">
        <f t="shared" si="70"/>
        <v>42643</v>
      </c>
      <c r="R346" s="308">
        <v>160911</v>
      </c>
      <c r="S346" s="309">
        <v>-1098</v>
      </c>
      <c r="T346" s="310">
        <v>160922</v>
      </c>
      <c r="U346" s="147">
        <v>43.59</v>
      </c>
      <c r="V346" s="308"/>
      <c r="W346" s="309"/>
      <c r="X346" s="310" t="s">
        <v>159</v>
      </c>
      <c r="Y346" s="147">
        <v>-88.62</v>
      </c>
      <c r="Z346" s="308"/>
      <c r="AA346" s="309"/>
      <c r="AB346" s="312"/>
      <c r="AC346" s="309"/>
      <c r="AD346" s="308">
        <v>160967</v>
      </c>
      <c r="AE346" s="147">
        <v>36.68</v>
      </c>
      <c r="AF346" s="310">
        <v>160972</v>
      </c>
      <c r="AG346" s="147">
        <v>2585.65</v>
      </c>
      <c r="AH346" s="313">
        <v>160977</v>
      </c>
      <c r="AI346" s="147">
        <v>-20.16</v>
      </c>
      <c r="AJ346" s="310">
        <v>160979</v>
      </c>
      <c r="AK346" s="147">
        <v>1145.8</v>
      </c>
      <c r="AL346" s="310"/>
      <c r="AM346" s="309"/>
      <c r="AN346" s="125">
        <f t="shared" si="71"/>
        <v>2604.9399999999996</v>
      </c>
    </row>
    <row r="347" spans="1:40" ht="16.149999999999999" customHeight="1" x14ac:dyDescent="0.25">
      <c r="A347" s="321"/>
      <c r="B347" s="155"/>
      <c r="C347" s="155"/>
      <c r="D347" s="156"/>
      <c r="E347" s="155"/>
      <c r="F347" s="155"/>
      <c r="G347" s="125"/>
      <c r="H347" s="125"/>
      <c r="I347" s="125"/>
      <c r="J347" s="125"/>
      <c r="K347" s="125"/>
      <c r="L347" s="125"/>
      <c r="M347" s="125"/>
      <c r="N347" s="305">
        <f t="shared" si="67"/>
        <v>0</v>
      </c>
      <c r="O347" s="305">
        <f t="shared" si="68"/>
        <v>76645.460000000021</v>
      </c>
      <c r="P347" s="306">
        <f t="shared" si="69"/>
        <v>0</v>
      </c>
      <c r="Q347" s="307"/>
      <c r="R347" s="308">
        <v>160912</v>
      </c>
      <c r="S347" s="309">
        <v>1098</v>
      </c>
      <c r="T347" s="308">
        <v>160923</v>
      </c>
      <c r="U347" s="147">
        <v>201.17</v>
      </c>
      <c r="V347" s="308"/>
      <c r="W347" s="309"/>
      <c r="X347" s="308" t="s">
        <v>160</v>
      </c>
      <c r="Y347" s="147">
        <v>36</v>
      </c>
      <c r="Z347" s="308"/>
      <c r="AA347" s="309"/>
      <c r="AB347" s="308"/>
      <c r="AC347" s="309"/>
      <c r="AD347" s="308"/>
      <c r="AE347" s="309"/>
      <c r="AF347" s="308"/>
      <c r="AG347" s="309"/>
      <c r="AH347" s="308"/>
      <c r="AI347" s="309"/>
      <c r="AJ347" s="308"/>
      <c r="AK347" s="309"/>
      <c r="AL347" s="310"/>
      <c r="AM347" s="309"/>
      <c r="AN347" s="125">
        <f t="shared" si="71"/>
        <v>1335.17</v>
      </c>
    </row>
    <row r="348" spans="1:40" ht="15" customHeight="1" x14ac:dyDescent="0.2">
      <c r="B348" s="329">
        <f t="shared" ref="B348:N348" si="73">SUM(B317:B347)</f>
        <v>130541.07000000004</v>
      </c>
      <c r="C348" s="326">
        <f t="shared" si="73"/>
        <v>10900</v>
      </c>
      <c r="D348" s="327">
        <f t="shared" si="73"/>
        <v>294</v>
      </c>
      <c r="E348" s="326">
        <f t="shared" si="73"/>
        <v>6234.7999999999984</v>
      </c>
      <c r="F348" s="326">
        <f t="shared" si="73"/>
        <v>6467</v>
      </c>
      <c r="G348" s="326">
        <f t="shared" si="73"/>
        <v>106939.27000000002</v>
      </c>
      <c r="H348" s="326">
        <f t="shared" si="73"/>
        <v>50326.060000000005</v>
      </c>
      <c r="I348" s="141">
        <f t="shared" si="73"/>
        <v>56508.710000000006</v>
      </c>
      <c r="J348" s="326">
        <f t="shared" si="73"/>
        <v>93.7</v>
      </c>
      <c r="K348" s="326">
        <f t="shared" si="73"/>
        <v>600.6</v>
      </c>
      <c r="L348" s="141">
        <f t="shared" si="73"/>
        <v>50320</v>
      </c>
      <c r="M348" s="141">
        <f t="shared" si="73"/>
        <v>430</v>
      </c>
      <c r="N348" s="141">
        <f t="shared" si="73"/>
        <v>118252.40999999997</v>
      </c>
      <c r="O348" s="141">
        <f>O347</f>
        <v>76645.460000000021</v>
      </c>
      <c r="R348" s="141"/>
      <c r="S348" s="141">
        <f>SUM(S317:S347)</f>
        <v>6556.2600000000011</v>
      </c>
      <c r="T348" s="141"/>
      <c r="U348" s="141">
        <f>SUM(U317:U347)</f>
        <v>2197.8099999999995</v>
      </c>
      <c r="V348" s="141"/>
      <c r="W348" s="141">
        <f>SUM(W317:W347)</f>
        <v>2581.37</v>
      </c>
      <c r="X348" s="141"/>
      <c r="Y348" s="141">
        <f>SUM(Y317:Y347)</f>
        <v>14933.269999999999</v>
      </c>
      <c r="Z348" s="141"/>
      <c r="AA348" s="141">
        <f>SUM(AA317:AA347)</f>
        <v>63550.79</v>
      </c>
      <c r="AB348" s="141"/>
      <c r="AC348" s="141">
        <f>SUM(AC317:AC347)</f>
        <v>619.56999999998948</v>
      </c>
      <c r="AD348" s="141"/>
      <c r="AE348" s="141">
        <f>SUM(AE317:AE347)</f>
        <v>1134.47</v>
      </c>
      <c r="AG348" s="141">
        <f>SUM(AG317:AG347)</f>
        <v>4582.91</v>
      </c>
      <c r="AH348" s="141"/>
      <c r="AI348" s="141">
        <f>SUM(AI317:AI347)</f>
        <v>897.0100000000001</v>
      </c>
      <c r="AJ348" s="141"/>
      <c r="AK348" s="141">
        <f>SUM(AK317:AK347)</f>
        <v>4010.5200000000004</v>
      </c>
      <c r="AL348" s="141"/>
      <c r="AM348" s="141">
        <f>SUM(AM317:AM347)</f>
        <v>138.9</v>
      </c>
      <c r="AN348" s="141">
        <f>SUM(AN317:AN347)</f>
        <v>101202.87999999999</v>
      </c>
    </row>
    <row r="349" spans="1:40" x14ac:dyDescent="0.25">
      <c r="B349" s="132">
        <f>B348+B310</f>
        <v>1012848</v>
      </c>
      <c r="G349" s="132"/>
      <c r="O349" s="141"/>
    </row>
    <row r="350" spans="1:40" x14ac:dyDescent="0.25">
      <c r="B350" s="72" t="s">
        <v>78</v>
      </c>
      <c r="C350" s="132">
        <f>H348-L348</f>
        <v>6.0600000000049477</v>
      </c>
      <c r="E350" s="72" t="s">
        <v>79</v>
      </c>
      <c r="F350" s="315">
        <f>D348</f>
        <v>294</v>
      </c>
      <c r="H350" s="72" t="s">
        <v>80</v>
      </c>
      <c r="J350" s="131">
        <f>I348*0.0065</f>
        <v>367.30661500000002</v>
      </c>
    </row>
    <row r="351" spans="1:40" x14ac:dyDescent="0.25">
      <c r="B351" s="72" t="s">
        <v>90</v>
      </c>
      <c r="C351" s="132">
        <f>C350+C312</f>
        <v>53.540000000008149</v>
      </c>
    </row>
    <row r="353" spans="1:40" ht="16.149999999999999" customHeight="1" x14ac:dyDescent="0.25">
      <c r="A353" s="577" t="s">
        <v>161</v>
      </c>
      <c r="B353" s="563"/>
      <c r="C353" s="563"/>
      <c r="D353" s="564"/>
      <c r="E353" s="563"/>
      <c r="F353" s="563"/>
      <c r="G353" s="563"/>
      <c r="H353" s="563"/>
      <c r="I353" s="563"/>
      <c r="J353" s="563"/>
      <c r="K353" s="563"/>
      <c r="L353" s="563"/>
      <c r="M353" s="563"/>
      <c r="N353" s="563"/>
      <c r="O353" s="563"/>
      <c r="P353" s="292"/>
      <c r="R353" s="576" t="s">
        <v>162</v>
      </c>
      <c r="S353" s="560"/>
      <c r="T353" s="560"/>
      <c r="U353" s="560"/>
      <c r="V353" s="560"/>
      <c r="W353" s="560"/>
      <c r="X353" s="560"/>
      <c r="Y353" s="560"/>
      <c r="Z353" s="560"/>
      <c r="AA353" s="576" t="str">
        <f>R353</f>
        <v>OCTOBRE 2014</v>
      </c>
      <c r="AB353" s="560"/>
      <c r="AC353" s="560"/>
      <c r="AD353" s="560"/>
      <c r="AE353" s="560"/>
      <c r="AF353" s="560"/>
      <c r="AG353" s="560"/>
      <c r="AH353" s="560"/>
      <c r="AI353" s="560"/>
      <c r="AJ353" s="560"/>
    </row>
    <row r="354" spans="1:40" ht="16.149999999999999" customHeight="1" x14ac:dyDescent="0.25">
      <c r="A354" s="290"/>
      <c r="B354" s="567" t="s">
        <v>69</v>
      </c>
      <c r="C354" s="554"/>
      <c r="D354" s="554"/>
      <c r="E354" s="554"/>
      <c r="F354" s="554"/>
      <c r="G354" s="568"/>
      <c r="H354" s="567" t="s">
        <v>1</v>
      </c>
      <c r="I354" s="554"/>
      <c r="J354" s="554"/>
      <c r="K354" s="568"/>
      <c r="L354" s="567" t="s">
        <v>2</v>
      </c>
      <c r="M354" s="554"/>
      <c r="N354" s="568"/>
      <c r="O354" s="291" t="s">
        <v>70</v>
      </c>
      <c r="P354" s="292"/>
      <c r="Q354" s="293"/>
      <c r="R354" s="549" t="str">
        <f>R3</f>
        <v>Agedi</v>
      </c>
      <c r="S354" s="550"/>
      <c r="T354" s="549" t="str">
        <f>T3</f>
        <v>Saf</v>
      </c>
      <c r="U354" s="550"/>
      <c r="V354" s="549" t="str">
        <f>V3</f>
        <v>Midi Libre</v>
      </c>
      <c r="W354" s="550"/>
      <c r="X354" s="549" t="str">
        <f>X3</f>
        <v>Loto</v>
      </c>
      <c r="Y354" s="550"/>
      <c r="Z354" s="549" t="str">
        <f>Z3</f>
        <v>Altadis</v>
      </c>
      <c r="AA354" s="550"/>
      <c r="AB354" s="549" t="str">
        <f>AB3</f>
        <v>Crédit agricole</v>
      </c>
      <c r="AC354" s="550"/>
      <c r="AD354" s="549" t="str">
        <f>AD3</f>
        <v>Loc/Télésur/loyer/Télép</v>
      </c>
      <c r="AE354" s="550"/>
      <c r="AF354" s="549" t="str">
        <f>AF3</f>
        <v>Poste TCN TF PVA</v>
      </c>
      <c r="AG354" s="550"/>
      <c r="AH354" s="549" t="str">
        <f>AH3</f>
        <v>GSA/NVX FR</v>
      </c>
      <c r="AI354" s="550"/>
      <c r="AJ354" s="549" t="str">
        <f>AJ3</f>
        <v>Charge</v>
      </c>
      <c r="AK354" s="550"/>
      <c r="AL354" s="549" t="str">
        <f>AL3</f>
        <v>Divers</v>
      </c>
      <c r="AM354" s="550"/>
      <c r="AN354" s="83" t="s">
        <v>16</v>
      </c>
    </row>
    <row r="355" spans="1:40" ht="16.149999999999999" customHeight="1" x14ac:dyDescent="0.25">
      <c r="A355" s="294"/>
      <c r="B355" s="85" t="s">
        <v>73</v>
      </c>
      <c r="C355" s="578" t="s">
        <v>24</v>
      </c>
      <c r="D355" s="579"/>
      <c r="E355" s="86" t="s">
        <v>23</v>
      </c>
      <c r="F355" s="86" t="s">
        <v>22</v>
      </c>
      <c r="G355" s="90" t="s">
        <v>38</v>
      </c>
      <c r="H355" s="85" t="s">
        <v>17</v>
      </c>
      <c r="I355" s="86" t="s">
        <v>19</v>
      </c>
      <c r="J355" s="86" t="s">
        <v>18</v>
      </c>
      <c r="K355" s="90" t="s">
        <v>29</v>
      </c>
      <c r="L355" s="85" t="s">
        <v>32</v>
      </c>
      <c r="M355" s="91" t="s">
        <v>33</v>
      </c>
      <c r="N355" s="90" t="s">
        <v>74</v>
      </c>
      <c r="O355" s="295">
        <f>O347</f>
        <v>76645.460000000021</v>
      </c>
      <c r="Q355" s="296"/>
      <c r="R355" s="93" t="s">
        <v>34</v>
      </c>
      <c r="S355" s="94"/>
      <c r="T355" s="95" t="s">
        <v>34</v>
      </c>
      <c r="U355" s="96"/>
      <c r="V355" s="95" t="s">
        <v>34</v>
      </c>
      <c r="W355" s="96"/>
      <c r="X355" s="95" t="s">
        <v>34</v>
      </c>
      <c r="Y355" s="96"/>
      <c r="Z355" s="95" t="s">
        <v>34</v>
      </c>
      <c r="AA355" s="96"/>
      <c r="AB355" s="95" t="s">
        <v>34</v>
      </c>
      <c r="AC355" s="96"/>
      <c r="AD355" s="95" t="s">
        <v>34</v>
      </c>
      <c r="AE355" s="96"/>
      <c r="AF355" s="98" t="s">
        <v>34</v>
      </c>
      <c r="AG355" s="94"/>
      <c r="AH355" s="95" t="s">
        <v>34</v>
      </c>
      <c r="AI355" s="94"/>
      <c r="AJ355" s="95" t="s">
        <v>34</v>
      </c>
      <c r="AK355" s="94"/>
      <c r="AL355" s="95" t="s">
        <v>34</v>
      </c>
      <c r="AM355" s="94"/>
      <c r="AN355" s="159"/>
    </row>
    <row r="356" spans="1:40" ht="16.149999999999999" customHeight="1" x14ac:dyDescent="0.25">
      <c r="A356" s="301">
        <v>42644</v>
      </c>
      <c r="B356" s="333">
        <v>4767.17</v>
      </c>
      <c r="C356" s="316">
        <v>330</v>
      </c>
      <c r="D356" s="334">
        <v>10</v>
      </c>
      <c r="E356" s="333">
        <v>184.9</v>
      </c>
      <c r="F356" s="333">
        <v>205</v>
      </c>
      <c r="G356" s="125">
        <f t="shared" ref="G356:G386" si="74">B356-C356-E356-F356</f>
        <v>4047.2700000000004</v>
      </c>
      <c r="H356" s="304">
        <v>2086.9699999999998</v>
      </c>
      <c r="I356" s="317">
        <v>1916.2</v>
      </c>
      <c r="J356" s="318">
        <v>19</v>
      </c>
      <c r="K356" s="304">
        <v>25.1</v>
      </c>
      <c r="L356" s="318">
        <v>2080</v>
      </c>
      <c r="M356" s="125"/>
      <c r="N356" s="305">
        <f t="shared" ref="N356:N386" si="75">L356+I356+J356+C356+M356</f>
        <v>4345.2</v>
      </c>
      <c r="O356" s="305">
        <f t="shared" ref="O356:O386" si="76">O355+N356-AN356</f>
        <v>77988.660000000018</v>
      </c>
      <c r="P356" s="306">
        <f t="shared" ref="P356:P386" si="77">I356*0.007</f>
        <v>13.413400000000001</v>
      </c>
      <c r="Q356" s="307">
        <f t="shared" ref="Q356:Q386" si="78">A356</f>
        <v>42644</v>
      </c>
      <c r="R356" s="308"/>
      <c r="S356" s="309"/>
      <c r="T356" s="310"/>
      <c r="U356" s="309"/>
      <c r="V356" s="310"/>
      <c r="W356" s="309"/>
      <c r="X356" s="310"/>
      <c r="Y356" s="309"/>
      <c r="Z356" s="310"/>
      <c r="AA356" s="309"/>
      <c r="AB356" s="310">
        <v>161047</v>
      </c>
      <c r="AC356" s="147">
        <v>27</v>
      </c>
      <c r="AD356" s="310">
        <v>161055</v>
      </c>
      <c r="AE356" s="147">
        <v>975</v>
      </c>
      <c r="AF356" s="319"/>
      <c r="AG356" s="309"/>
      <c r="AH356" s="310"/>
      <c r="AI356" s="309"/>
      <c r="AJ356" s="310" t="s">
        <v>93</v>
      </c>
      <c r="AK356" s="147">
        <v>2000</v>
      </c>
      <c r="AL356" s="310"/>
      <c r="AM356" s="309"/>
      <c r="AN356" s="159">
        <f t="shared" ref="AN356:AN386" si="79">S356+U356+W356+Y356+AA356+AC356+AE356+AG356+AI356+AK356+AM356</f>
        <v>3002</v>
      </c>
    </row>
    <row r="357" spans="1:40" ht="16.149999999999999" customHeight="1" x14ac:dyDescent="0.25">
      <c r="A357" s="301">
        <f t="shared" ref="A357:A386" si="80">A356+1</f>
        <v>42645</v>
      </c>
      <c r="B357" s="302">
        <v>2973.22</v>
      </c>
      <c r="C357" s="316">
        <v>470</v>
      </c>
      <c r="D357" s="303">
        <v>8</v>
      </c>
      <c r="E357" s="302">
        <v>220.25</v>
      </c>
      <c r="F357" s="302">
        <v>163</v>
      </c>
      <c r="G357" s="125">
        <f t="shared" si="74"/>
        <v>2119.9699999999998</v>
      </c>
      <c r="H357" s="304">
        <v>858.37</v>
      </c>
      <c r="I357" s="317">
        <v>1264.9000000000001</v>
      </c>
      <c r="J357" s="304"/>
      <c r="K357" s="304">
        <v>5.0999999999999996</v>
      </c>
      <c r="L357" s="318">
        <v>880</v>
      </c>
      <c r="M357" s="125"/>
      <c r="N357" s="305">
        <f t="shared" si="75"/>
        <v>2614.9</v>
      </c>
      <c r="O357" s="305">
        <f t="shared" si="76"/>
        <v>80582.560000000012</v>
      </c>
      <c r="P357" s="306">
        <f t="shared" si="77"/>
        <v>8.8543000000000003</v>
      </c>
      <c r="Q357" s="307">
        <f t="shared" si="78"/>
        <v>42645</v>
      </c>
      <c r="R357" s="308"/>
      <c r="S357" s="309"/>
      <c r="T357" s="310"/>
      <c r="U357" s="309"/>
      <c r="V357" s="308"/>
      <c r="W357" s="309"/>
      <c r="X357" s="310"/>
      <c r="Y357" s="309"/>
      <c r="Z357" s="308"/>
      <c r="AA357" s="309"/>
      <c r="AB357" s="310">
        <v>161047</v>
      </c>
      <c r="AC357" s="147">
        <v>21</v>
      </c>
      <c r="AD357" s="308"/>
      <c r="AE357" s="309"/>
      <c r="AF357" s="310"/>
      <c r="AG357" s="309"/>
      <c r="AH357" s="308"/>
      <c r="AI357" s="309"/>
      <c r="AJ357" s="310"/>
      <c r="AK357" s="309"/>
      <c r="AL357" s="310"/>
      <c r="AM357" s="309"/>
      <c r="AN357" s="159">
        <f t="shared" si="79"/>
        <v>21</v>
      </c>
    </row>
    <row r="358" spans="1:40" ht="16.149999999999999" customHeight="1" x14ac:dyDescent="0.25">
      <c r="A358" s="301">
        <f t="shared" si="80"/>
        <v>42646</v>
      </c>
      <c r="B358" s="302">
        <v>4819.79</v>
      </c>
      <c r="C358" s="316">
        <v>400</v>
      </c>
      <c r="D358" s="303">
        <v>10</v>
      </c>
      <c r="E358" s="302">
        <v>200.2</v>
      </c>
      <c r="F358" s="302">
        <v>196</v>
      </c>
      <c r="G358" s="125">
        <f t="shared" si="74"/>
        <v>4023.59</v>
      </c>
      <c r="H358" s="304">
        <v>2047.2</v>
      </c>
      <c r="I358" s="317">
        <v>1949.8</v>
      </c>
      <c r="J358" s="304"/>
      <c r="K358" s="304">
        <v>26.5</v>
      </c>
      <c r="L358" s="318">
        <v>2040</v>
      </c>
      <c r="M358" s="125"/>
      <c r="N358" s="305">
        <f t="shared" si="75"/>
        <v>4389.8</v>
      </c>
      <c r="O358" s="305">
        <f t="shared" si="76"/>
        <v>45538.480000000018</v>
      </c>
      <c r="P358" s="306">
        <f t="shared" si="77"/>
        <v>13.6486</v>
      </c>
      <c r="Q358" s="307">
        <f t="shared" si="78"/>
        <v>42646</v>
      </c>
      <c r="R358" s="308"/>
      <c r="S358" s="309"/>
      <c r="T358" s="310"/>
      <c r="U358" s="309"/>
      <c r="V358" s="308"/>
      <c r="W358" s="309"/>
      <c r="X358" s="310"/>
      <c r="Y358" s="309"/>
      <c r="Z358" s="308" t="s">
        <v>158</v>
      </c>
      <c r="AA358" s="147">
        <v>39178</v>
      </c>
      <c r="AB358" s="310">
        <v>161047</v>
      </c>
      <c r="AC358" s="147">
        <v>255.88</v>
      </c>
      <c r="AD358" s="308"/>
      <c r="AE358" s="309"/>
      <c r="AF358" s="310"/>
      <c r="AG358" s="309"/>
      <c r="AH358" s="308"/>
      <c r="AI358" s="309"/>
      <c r="AJ358" s="310"/>
      <c r="AK358" s="309"/>
      <c r="AL358" s="310"/>
      <c r="AM358" s="309"/>
      <c r="AN358" s="159">
        <f t="shared" si="79"/>
        <v>39433.879999999997</v>
      </c>
    </row>
    <row r="359" spans="1:40" ht="16.149999999999999" customHeight="1" x14ac:dyDescent="0.25">
      <c r="A359" s="301">
        <f t="shared" si="80"/>
        <v>42647</v>
      </c>
      <c r="B359" s="302">
        <v>4724.1899999999996</v>
      </c>
      <c r="C359" s="316">
        <v>370</v>
      </c>
      <c r="D359" s="303">
        <v>12</v>
      </c>
      <c r="E359" s="302">
        <v>107.1</v>
      </c>
      <c r="F359" s="302">
        <v>271</v>
      </c>
      <c r="G359" s="125">
        <f t="shared" si="74"/>
        <v>3976.0899999999992</v>
      </c>
      <c r="H359" s="304">
        <v>2014.78</v>
      </c>
      <c r="I359" s="317">
        <v>2003.59</v>
      </c>
      <c r="J359" s="304"/>
      <c r="K359" s="304">
        <v>35.200000000000003</v>
      </c>
      <c r="L359" s="318">
        <v>2010</v>
      </c>
      <c r="M359" s="125"/>
      <c r="N359" s="305">
        <f t="shared" si="75"/>
        <v>4383.59</v>
      </c>
      <c r="O359" s="305">
        <f t="shared" si="76"/>
        <v>49661.24000000002</v>
      </c>
      <c r="P359" s="306">
        <f t="shared" si="77"/>
        <v>14.025129999999999</v>
      </c>
      <c r="Q359" s="307">
        <f t="shared" si="78"/>
        <v>42647</v>
      </c>
      <c r="R359" s="308"/>
      <c r="S359" s="309"/>
      <c r="T359" s="310"/>
      <c r="U359" s="309"/>
      <c r="V359" s="308">
        <v>160936</v>
      </c>
      <c r="W359" s="147">
        <v>319.75</v>
      </c>
      <c r="X359" s="310"/>
      <c r="Y359" s="309"/>
      <c r="Z359" s="308">
        <v>160952</v>
      </c>
      <c r="AA359" s="147">
        <v>-58.92</v>
      </c>
      <c r="AB359" s="310"/>
      <c r="AC359" s="309"/>
      <c r="AD359" s="308"/>
      <c r="AE359" s="309"/>
      <c r="AF359" s="310"/>
      <c r="AG359" s="309"/>
      <c r="AH359" s="308"/>
      <c r="AI359" s="309"/>
      <c r="AJ359" s="310"/>
      <c r="AK359" s="309"/>
      <c r="AL359" s="310"/>
      <c r="AM359" s="309"/>
      <c r="AN359" s="159">
        <f t="shared" si="79"/>
        <v>260.83</v>
      </c>
    </row>
    <row r="360" spans="1:40" ht="16.149999999999999" customHeight="1" x14ac:dyDescent="0.25">
      <c r="A360" s="301">
        <f t="shared" si="80"/>
        <v>42648</v>
      </c>
      <c r="B360" s="302">
        <v>4534.62</v>
      </c>
      <c r="C360" s="316">
        <v>280</v>
      </c>
      <c r="D360" s="303">
        <v>6</v>
      </c>
      <c r="E360" s="302">
        <v>118.8</v>
      </c>
      <c r="F360" s="302">
        <v>333</v>
      </c>
      <c r="G360" s="125">
        <f t="shared" si="74"/>
        <v>3802.8199999999997</v>
      </c>
      <c r="H360" s="304">
        <v>2029.81</v>
      </c>
      <c r="I360" s="317">
        <v>1659.76</v>
      </c>
      <c r="J360" s="318">
        <v>96</v>
      </c>
      <c r="K360" s="304">
        <v>17.3</v>
      </c>
      <c r="L360" s="318">
        <v>2020</v>
      </c>
      <c r="M360" s="125"/>
      <c r="N360" s="305">
        <f t="shared" si="75"/>
        <v>4055.76</v>
      </c>
      <c r="O360" s="305">
        <f t="shared" si="76"/>
        <v>53076.090000000026</v>
      </c>
      <c r="P360" s="306">
        <f t="shared" si="77"/>
        <v>11.618320000000001</v>
      </c>
      <c r="Q360" s="307">
        <f t="shared" si="78"/>
        <v>42648</v>
      </c>
      <c r="R360" s="308">
        <v>160915</v>
      </c>
      <c r="S360" s="147">
        <v>1553.36</v>
      </c>
      <c r="T360" s="311"/>
      <c r="U360" s="309"/>
      <c r="V360" s="308">
        <v>161032</v>
      </c>
      <c r="W360" s="147">
        <v>332.05</v>
      </c>
      <c r="X360" s="308"/>
      <c r="Y360" s="309"/>
      <c r="Z360" s="308">
        <v>160953</v>
      </c>
      <c r="AA360" s="147">
        <v>-1340.05</v>
      </c>
      <c r="AB360" s="308">
        <v>161048</v>
      </c>
      <c r="AC360" s="147">
        <v>2</v>
      </c>
      <c r="AD360" s="308"/>
      <c r="AE360" s="309"/>
      <c r="AF360" s="308"/>
      <c r="AG360" s="309"/>
      <c r="AH360" s="308"/>
      <c r="AI360" s="309"/>
      <c r="AJ360" s="308" t="s">
        <v>104</v>
      </c>
      <c r="AK360" s="147">
        <v>93.55</v>
      </c>
      <c r="AL360" s="310"/>
      <c r="AM360" s="309"/>
      <c r="AN360" s="159">
        <f t="shared" si="79"/>
        <v>640.90999999999985</v>
      </c>
    </row>
    <row r="361" spans="1:40" ht="16.149999999999999" customHeight="1" x14ac:dyDescent="0.25">
      <c r="A361" s="301">
        <f t="shared" si="80"/>
        <v>42649</v>
      </c>
      <c r="B361" s="302">
        <v>4006.8</v>
      </c>
      <c r="C361" s="316">
        <v>150</v>
      </c>
      <c r="D361" s="303">
        <v>3</v>
      </c>
      <c r="E361" s="302">
        <v>156.05000000000001</v>
      </c>
      <c r="F361" s="302">
        <v>336</v>
      </c>
      <c r="G361" s="125">
        <f t="shared" si="74"/>
        <v>3364.75</v>
      </c>
      <c r="H361" s="304">
        <v>1646.67</v>
      </c>
      <c r="I361" s="317">
        <v>1697.38</v>
      </c>
      <c r="J361" s="304"/>
      <c r="K361" s="304">
        <v>20.7</v>
      </c>
      <c r="L361" s="318">
        <v>1660</v>
      </c>
      <c r="M361" s="318">
        <v>550</v>
      </c>
      <c r="N361" s="305">
        <f t="shared" si="75"/>
        <v>4057.38</v>
      </c>
      <c r="O361" s="305">
        <f t="shared" si="76"/>
        <v>52673.85000000002</v>
      </c>
      <c r="P361" s="306">
        <f t="shared" si="77"/>
        <v>11.881660000000002</v>
      </c>
      <c r="Q361" s="307">
        <f t="shared" si="78"/>
        <v>42649</v>
      </c>
      <c r="R361" s="308"/>
      <c r="S361" s="147">
        <v>54.97</v>
      </c>
      <c r="T361" s="308"/>
      <c r="U361" s="309"/>
      <c r="V361" s="308"/>
      <c r="W361" s="309"/>
      <c r="X361" s="308">
        <v>160942</v>
      </c>
      <c r="Y361" s="147">
        <v>4394.1499999999996</v>
      </c>
      <c r="Z361" s="308"/>
      <c r="AA361" s="309"/>
      <c r="AB361" s="308">
        <v>161048</v>
      </c>
      <c r="AC361" s="147">
        <v>10.5</v>
      </c>
      <c r="AD361" s="308"/>
      <c r="AE361" s="309"/>
      <c r="AF361" s="308"/>
      <c r="AG361" s="309"/>
      <c r="AH361" s="308"/>
      <c r="AI361" s="309"/>
      <c r="AJ361" s="308"/>
      <c r="AK361" s="309"/>
      <c r="AL361" s="310"/>
      <c r="AM361" s="309"/>
      <c r="AN361" s="159">
        <f t="shared" si="79"/>
        <v>4459.62</v>
      </c>
    </row>
    <row r="362" spans="1:40" ht="16.149999999999999" customHeight="1" x14ac:dyDescent="0.25">
      <c r="A362" s="301">
        <f t="shared" si="80"/>
        <v>42650</v>
      </c>
      <c r="B362" s="302">
        <v>5752.34</v>
      </c>
      <c r="C362" s="316">
        <v>280</v>
      </c>
      <c r="D362" s="303">
        <v>7</v>
      </c>
      <c r="E362" s="302">
        <v>176.9</v>
      </c>
      <c r="F362" s="302">
        <v>388</v>
      </c>
      <c r="G362" s="125">
        <f t="shared" si="74"/>
        <v>4907.4400000000005</v>
      </c>
      <c r="H362" s="304">
        <v>2653.36</v>
      </c>
      <c r="I362" s="317">
        <v>2235.4899999999998</v>
      </c>
      <c r="J362" s="304"/>
      <c r="K362" s="304">
        <v>18.59</v>
      </c>
      <c r="L362" s="318">
        <v>2650</v>
      </c>
      <c r="M362" s="125"/>
      <c r="N362" s="305">
        <f t="shared" si="75"/>
        <v>5165.49</v>
      </c>
      <c r="O362" s="305">
        <f t="shared" si="76"/>
        <v>57274.440000000017</v>
      </c>
      <c r="P362" s="306">
        <f t="shared" si="77"/>
        <v>15.648429999999999</v>
      </c>
      <c r="Q362" s="307">
        <f t="shared" si="78"/>
        <v>42650</v>
      </c>
      <c r="R362" s="308"/>
      <c r="S362" s="309"/>
      <c r="T362" s="308"/>
      <c r="U362" s="309"/>
      <c r="V362" s="308"/>
      <c r="W362" s="309"/>
      <c r="X362" s="308">
        <v>160947</v>
      </c>
      <c r="Y362" s="147">
        <v>564.9</v>
      </c>
      <c r="Z362" s="308"/>
      <c r="AA362" s="309"/>
      <c r="AB362" s="308"/>
      <c r="AC362" s="309"/>
      <c r="AD362" s="308"/>
      <c r="AE362" s="309"/>
      <c r="AF362" s="308"/>
      <c r="AG362" s="309"/>
      <c r="AH362" s="308"/>
      <c r="AI362" s="309"/>
      <c r="AJ362" s="308"/>
      <c r="AK362" s="309"/>
      <c r="AL362" s="310"/>
      <c r="AM362" s="309"/>
      <c r="AN362" s="159">
        <f t="shared" si="79"/>
        <v>564.9</v>
      </c>
    </row>
    <row r="363" spans="1:40" ht="16.149999999999999" customHeight="1" x14ac:dyDescent="0.25">
      <c r="A363" s="301">
        <f t="shared" si="80"/>
        <v>42651</v>
      </c>
      <c r="B363" s="302">
        <v>4670.6400000000003</v>
      </c>
      <c r="C363" s="316">
        <v>400</v>
      </c>
      <c r="D363" s="303">
        <v>9</v>
      </c>
      <c r="E363" s="302">
        <v>142.4</v>
      </c>
      <c r="F363" s="302">
        <v>464</v>
      </c>
      <c r="G363" s="125">
        <f t="shared" si="74"/>
        <v>3664.2400000000007</v>
      </c>
      <c r="H363" s="304">
        <v>1603.01</v>
      </c>
      <c r="I363" s="317">
        <v>2036.73</v>
      </c>
      <c r="J363" s="304"/>
      <c r="K363" s="304">
        <v>24.5</v>
      </c>
      <c r="L363" s="318">
        <v>1600</v>
      </c>
      <c r="M363" s="125"/>
      <c r="N363" s="305">
        <f t="shared" si="75"/>
        <v>4036.73</v>
      </c>
      <c r="O363" s="305">
        <f t="shared" si="76"/>
        <v>61523.270000000019</v>
      </c>
      <c r="P363" s="306">
        <f t="shared" si="77"/>
        <v>14.257110000000001</v>
      </c>
      <c r="Q363" s="307">
        <f t="shared" si="78"/>
        <v>42651</v>
      </c>
      <c r="R363" s="308"/>
      <c r="S363" s="309"/>
      <c r="T363" s="308"/>
      <c r="U363" s="309"/>
      <c r="V363" s="308"/>
      <c r="W363" s="309"/>
      <c r="X363" s="308"/>
      <c r="Y363" s="309"/>
      <c r="Z363" s="308"/>
      <c r="AA363" s="309"/>
      <c r="AB363" s="308" t="s">
        <v>94</v>
      </c>
      <c r="AC363" s="147">
        <v>-212.1</v>
      </c>
      <c r="AD363" s="308"/>
      <c r="AE363" s="309"/>
      <c r="AF363" s="308"/>
      <c r="AG363" s="309"/>
      <c r="AH363" s="308"/>
      <c r="AI363" s="309"/>
      <c r="AJ363" s="308"/>
      <c r="AK363" s="309"/>
      <c r="AL363" s="310"/>
      <c r="AM363" s="309"/>
      <c r="AN363" s="159">
        <f t="shared" si="79"/>
        <v>-212.1</v>
      </c>
    </row>
    <row r="364" spans="1:40" ht="16.149999999999999" customHeight="1" x14ac:dyDescent="0.25">
      <c r="A364" s="301">
        <f t="shared" si="80"/>
        <v>42652</v>
      </c>
      <c r="B364" s="302">
        <v>3248.12</v>
      </c>
      <c r="C364" s="316">
        <v>140</v>
      </c>
      <c r="D364" s="303">
        <v>4</v>
      </c>
      <c r="E364" s="302">
        <v>128.9</v>
      </c>
      <c r="F364" s="302">
        <v>154</v>
      </c>
      <c r="G364" s="125">
        <f t="shared" si="74"/>
        <v>2825.22</v>
      </c>
      <c r="H364" s="304">
        <v>1595.3</v>
      </c>
      <c r="I364" s="317">
        <v>1227.1199999999999</v>
      </c>
      <c r="J364" s="304"/>
      <c r="K364" s="304">
        <v>10.1</v>
      </c>
      <c r="L364" s="318">
        <v>1590</v>
      </c>
      <c r="M364" s="125"/>
      <c r="N364" s="305">
        <f t="shared" si="75"/>
        <v>2957.12</v>
      </c>
      <c r="O364" s="305">
        <f t="shared" si="76"/>
        <v>64104.810000000019</v>
      </c>
      <c r="P364" s="306">
        <f t="shared" si="77"/>
        <v>8.5898399999999988</v>
      </c>
      <c r="Q364" s="307">
        <f t="shared" si="78"/>
        <v>42652</v>
      </c>
      <c r="R364" s="308"/>
      <c r="S364" s="309"/>
      <c r="T364" s="308">
        <v>160823</v>
      </c>
      <c r="U364" s="147">
        <v>375.58</v>
      </c>
      <c r="V364" s="308"/>
      <c r="W364" s="309"/>
      <c r="X364" s="308"/>
      <c r="Y364" s="309"/>
      <c r="Z364" s="308"/>
      <c r="AA364" s="309"/>
      <c r="AB364" s="308"/>
      <c r="AC364" s="309"/>
      <c r="AD364" s="308"/>
      <c r="AE364" s="309"/>
      <c r="AF364" s="308"/>
      <c r="AG364" s="309"/>
      <c r="AH364" s="308"/>
      <c r="AI364" s="309"/>
      <c r="AJ364" s="308"/>
      <c r="AK364" s="309"/>
      <c r="AL364" s="310"/>
      <c r="AM364" s="309"/>
      <c r="AN364" s="159">
        <f t="shared" si="79"/>
        <v>375.58</v>
      </c>
    </row>
    <row r="365" spans="1:40" ht="16.149999999999999" customHeight="1" x14ac:dyDescent="0.25">
      <c r="A365" s="301">
        <f t="shared" si="80"/>
        <v>42653</v>
      </c>
      <c r="B365" s="302">
        <v>4612.05</v>
      </c>
      <c r="C365" s="316">
        <v>230</v>
      </c>
      <c r="D365" s="303">
        <v>7</v>
      </c>
      <c r="E365" s="302">
        <v>231.6</v>
      </c>
      <c r="F365" s="302">
        <v>277</v>
      </c>
      <c r="G365" s="125">
        <f t="shared" si="74"/>
        <v>3873.45</v>
      </c>
      <c r="H365" s="304">
        <v>1802.77</v>
      </c>
      <c r="I365" s="317">
        <v>2048.1799999999998</v>
      </c>
      <c r="J365" s="304"/>
      <c r="K365" s="304">
        <v>22.5</v>
      </c>
      <c r="L365" s="318">
        <v>1800</v>
      </c>
      <c r="M365" s="125"/>
      <c r="N365" s="305">
        <f t="shared" si="75"/>
        <v>4078.18</v>
      </c>
      <c r="O365" s="305">
        <f t="shared" si="76"/>
        <v>67261.390000000014</v>
      </c>
      <c r="P365" s="306">
        <f t="shared" si="77"/>
        <v>14.337259999999999</v>
      </c>
      <c r="Q365" s="307">
        <f t="shared" si="78"/>
        <v>42653</v>
      </c>
      <c r="R365" s="308"/>
      <c r="S365" s="309"/>
      <c r="T365" s="308"/>
      <c r="U365" s="147"/>
      <c r="V365" s="308"/>
      <c r="W365" s="309"/>
      <c r="X365" s="308"/>
      <c r="Y365" s="309"/>
      <c r="Z365" s="308"/>
      <c r="AA365" s="309"/>
      <c r="AB365" s="308"/>
      <c r="AC365" s="309"/>
      <c r="AD365" s="308"/>
      <c r="AE365" s="309"/>
      <c r="AF365" s="308">
        <v>160969</v>
      </c>
      <c r="AG365" s="147">
        <v>921.6</v>
      </c>
      <c r="AH365" s="308"/>
      <c r="AI365" s="309"/>
      <c r="AJ365" s="308"/>
      <c r="AK365" s="309"/>
      <c r="AL365" s="310"/>
      <c r="AM365" s="309"/>
      <c r="AN365" s="159">
        <f t="shared" si="79"/>
        <v>921.6</v>
      </c>
    </row>
    <row r="366" spans="1:40" ht="16.149999999999999" customHeight="1" x14ac:dyDescent="0.25">
      <c r="A366" s="301">
        <f t="shared" si="80"/>
        <v>42654</v>
      </c>
      <c r="B366" s="302">
        <v>4520.0600000000004</v>
      </c>
      <c r="C366" s="316">
        <v>270</v>
      </c>
      <c r="D366" s="303">
        <v>9</v>
      </c>
      <c r="E366" s="302">
        <v>455</v>
      </c>
      <c r="F366" s="302">
        <v>68</v>
      </c>
      <c r="G366" s="125">
        <f t="shared" si="74"/>
        <v>3727.0600000000004</v>
      </c>
      <c r="H366" s="304">
        <v>1825.69</v>
      </c>
      <c r="I366" s="317">
        <v>1890.77</v>
      </c>
      <c r="J366" s="304"/>
      <c r="K366" s="304">
        <v>10.6</v>
      </c>
      <c r="L366" s="318">
        <v>1820</v>
      </c>
      <c r="M366" s="318">
        <v>380</v>
      </c>
      <c r="N366" s="305">
        <f t="shared" si="75"/>
        <v>4360.7700000000004</v>
      </c>
      <c r="O366" s="305">
        <f t="shared" si="76"/>
        <v>71415.120000000024</v>
      </c>
      <c r="P366" s="306">
        <f t="shared" si="77"/>
        <v>13.235390000000001</v>
      </c>
      <c r="Q366" s="307">
        <f t="shared" si="78"/>
        <v>42654</v>
      </c>
      <c r="R366" s="308"/>
      <c r="S366" s="309"/>
      <c r="T366" s="308">
        <v>160930</v>
      </c>
      <c r="U366" s="147">
        <v>83.17</v>
      </c>
      <c r="V366" s="308">
        <v>161033</v>
      </c>
      <c r="W366" s="147">
        <v>670.89</v>
      </c>
      <c r="X366" s="308"/>
      <c r="Y366" s="309"/>
      <c r="Z366" s="308"/>
      <c r="AA366" s="309"/>
      <c r="AB366" s="308" t="s">
        <v>149</v>
      </c>
      <c r="AC366" s="147">
        <v>-1080</v>
      </c>
      <c r="AD366" s="308"/>
      <c r="AE366" s="309"/>
      <c r="AF366" s="308">
        <v>160970</v>
      </c>
      <c r="AG366" s="147">
        <v>532.98</v>
      </c>
      <c r="AH366" s="308"/>
      <c r="AI366" s="309"/>
      <c r="AJ366" s="308"/>
      <c r="AK366" s="309"/>
      <c r="AL366" s="310"/>
      <c r="AM366" s="309"/>
      <c r="AN366" s="159">
        <f t="shared" si="79"/>
        <v>207.03999999999996</v>
      </c>
    </row>
    <row r="367" spans="1:40" ht="16.149999999999999" customHeight="1" x14ac:dyDescent="0.25">
      <c r="A367" s="301">
        <f t="shared" si="80"/>
        <v>42655</v>
      </c>
      <c r="B367" s="302">
        <v>4239.7299999999996</v>
      </c>
      <c r="C367" s="316">
        <v>170</v>
      </c>
      <c r="D367" s="303">
        <v>5</v>
      </c>
      <c r="E367" s="302">
        <v>193.6</v>
      </c>
      <c r="F367" s="302">
        <v>658</v>
      </c>
      <c r="G367" s="125">
        <f t="shared" si="74"/>
        <v>3218.1299999999997</v>
      </c>
      <c r="H367" s="304">
        <v>1374.73</v>
      </c>
      <c r="I367" s="317">
        <v>2281.17</v>
      </c>
      <c r="J367" s="304"/>
      <c r="K367" s="304">
        <v>54.9</v>
      </c>
      <c r="L367" s="318">
        <v>1370</v>
      </c>
      <c r="M367" s="125"/>
      <c r="N367" s="305">
        <f t="shared" si="75"/>
        <v>3821.17</v>
      </c>
      <c r="O367" s="305">
        <f t="shared" si="76"/>
        <v>74667.880000000019</v>
      </c>
      <c r="P367" s="306">
        <f t="shared" si="77"/>
        <v>15.968190000000002</v>
      </c>
      <c r="Q367" s="307">
        <f t="shared" si="78"/>
        <v>42655</v>
      </c>
      <c r="R367" s="308">
        <v>161001</v>
      </c>
      <c r="S367" s="147">
        <v>1118.76</v>
      </c>
      <c r="T367" s="308">
        <v>160931</v>
      </c>
      <c r="U367" s="147">
        <v>389.07</v>
      </c>
      <c r="V367" s="308"/>
      <c r="W367" s="309"/>
      <c r="X367" s="308"/>
      <c r="Y367" s="309"/>
      <c r="Z367" s="308"/>
      <c r="AA367" s="309"/>
      <c r="AB367" s="308" t="s">
        <v>149</v>
      </c>
      <c r="AC367" s="147">
        <v>-1040</v>
      </c>
      <c r="AD367" s="308"/>
      <c r="AE367" s="309"/>
      <c r="AF367" s="308">
        <v>160971</v>
      </c>
      <c r="AG367" s="147">
        <v>100.58</v>
      </c>
      <c r="AH367" s="308"/>
      <c r="AI367" s="309"/>
      <c r="AJ367" s="308"/>
      <c r="AK367" s="309"/>
      <c r="AL367" s="310"/>
      <c r="AM367" s="309"/>
      <c r="AN367" s="159">
        <f t="shared" si="79"/>
        <v>568.41</v>
      </c>
    </row>
    <row r="368" spans="1:40" ht="16.149999999999999" customHeight="1" x14ac:dyDescent="0.25">
      <c r="A368" s="301">
        <f t="shared" si="80"/>
        <v>42656</v>
      </c>
      <c r="B368" s="302">
        <v>3694.56</v>
      </c>
      <c r="C368" s="316">
        <v>340</v>
      </c>
      <c r="D368" s="303">
        <v>8</v>
      </c>
      <c r="E368" s="302">
        <v>115</v>
      </c>
      <c r="F368" s="302">
        <v>389</v>
      </c>
      <c r="G368" s="125">
        <f t="shared" si="74"/>
        <v>2850.56</v>
      </c>
      <c r="H368" s="304">
        <v>1579.27</v>
      </c>
      <c r="I368" s="317">
        <v>1254.19</v>
      </c>
      <c r="J368" s="304"/>
      <c r="K368" s="304">
        <v>17.100000000000001</v>
      </c>
      <c r="L368" s="318">
        <v>1610</v>
      </c>
      <c r="M368" s="125"/>
      <c r="N368" s="305">
        <f t="shared" si="75"/>
        <v>3204.19</v>
      </c>
      <c r="O368" s="305">
        <f t="shared" si="76"/>
        <v>78765.980000000025</v>
      </c>
      <c r="P368" s="306">
        <f t="shared" si="77"/>
        <v>8.7793299999999999</v>
      </c>
      <c r="Q368" s="307">
        <f t="shared" si="78"/>
        <v>42656</v>
      </c>
      <c r="R368" s="308"/>
      <c r="S368" s="147">
        <v>176.09</v>
      </c>
      <c r="T368" s="308"/>
      <c r="U368" s="309"/>
      <c r="V368" s="308"/>
      <c r="W368" s="309"/>
      <c r="X368" s="308"/>
      <c r="Y368" s="309"/>
      <c r="Z368" s="308"/>
      <c r="AA368" s="309"/>
      <c r="AB368" s="308" t="s">
        <v>149</v>
      </c>
      <c r="AC368" s="147">
        <v>-1070</v>
      </c>
      <c r="AD368" s="308"/>
      <c r="AE368" s="309"/>
      <c r="AF368" s="308"/>
      <c r="AG368" s="309"/>
      <c r="AH368" s="308"/>
      <c r="AI368" s="309"/>
      <c r="AJ368" s="308"/>
      <c r="AK368" s="309"/>
      <c r="AL368" s="310"/>
      <c r="AM368" s="309"/>
      <c r="AN368" s="159">
        <f t="shared" si="79"/>
        <v>-893.91</v>
      </c>
    </row>
    <row r="369" spans="1:40" ht="16.149999999999999" customHeight="1" x14ac:dyDescent="0.25">
      <c r="A369" s="301">
        <f t="shared" si="80"/>
        <v>42657</v>
      </c>
      <c r="B369" s="302">
        <v>4679.95</v>
      </c>
      <c r="C369" s="316">
        <v>260</v>
      </c>
      <c r="D369" s="303">
        <v>8</v>
      </c>
      <c r="E369" s="302">
        <v>134</v>
      </c>
      <c r="F369" s="302">
        <v>251</v>
      </c>
      <c r="G369" s="125">
        <f t="shared" si="74"/>
        <v>4034.95</v>
      </c>
      <c r="H369" s="304">
        <v>2056.83</v>
      </c>
      <c r="I369" s="317">
        <v>1965.53</v>
      </c>
      <c r="J369" s="304"/>
      <c r="K369" s="304">
        <v>12.59</v>
      </c>
      <c r="L369" s="318">
        <v>2050</v>
      </c>
      <c r="M369" s="125"/>
      <c r="N369" s="305">
        <f t="shared" si="75"/>
        <v>4275.53</v>
      </c>
      <c r="O369" s="305">
        <f t="shared" si="76"/>
        <v>82924.74000000002</v>
      </c>
      <c r="P369" s="306">
        <f t="shared" si="77"/>
        <v>13.758710000000001</v>
      </c>
      <c r="Q369" s="307">
        <f t="shared" si="78"/>
        <v>42657</v>
      </c>
      <c r="R369" s="308"/>
      <c r="S369" s="309"/>
      <c r="T369" s="308"/>
      <c r="U369" s="309"/>
      <c r="V369" s="308"/>
      <c r="W369" s="309"/>
      <c r="X369" s="308" t="s">
        <v>163</v>
      </c>
      <c r="Y369" s="147">
        <v>-136.03</v>
      </c>
      <c r="Z369" s="308"/>
      <c r="AA369" s="309"/>
      <c r="AB369" s="308"/>
      <c r="AC369" s="309"/>
      <c r="AD369" s="308"/>
      <c r="AE369" s="309"/>
      <c r="AF369" s="308"/>
      <c r="AG369" s="309"/>
      <c r="AH369" s="308"/>
      <c r="AI369" s="309"/>
      <c r="AJ369" s="308">
        <v>170141</v>
      </c>
      <c r="AK369" s="147">
        <v>252.8</v>
      </c>
      <c r="AL369" s="310"/>
      <c r="AM369" s="309"/>
      <c r="AN369" s="159">
        <f t="shared" si="79"/>
        <v>116.77000000000001</v>
      </c>
    </row>
    <row r="370" spans="1:40" ht="16.149999999999999" customHeight="1" x14ac:dyDescent="0.25">
      <c r="A370" s="301">
        <f t="shared" si="80"/>
        <v>42658</v>
      </c>
      <c r="B370" s="302">
        <v>4735.95</v>
      </c>
      <c r="C370" s="316">
        <v>340</v>
      </c>
      <c r="D370" s="303">
        <v>12</v>
      </c>
      <c r="E370" s="302">
        <v>216</v>
      </c>
      <c r="F370" s="302">
        <v>174</v>
      </c>
      <c r="G370" s="125">
        <f t="shared" si="74"/>
        <v>4005.95</v>
      </c>
      <c r="H370" s="304">
        <v>2301.8000000000002</v>
      </c>
      <c r="I370" s="317">
        <v>1654.45</v>
      </c>
      <c r="J370" s="317">
        <v>26.5</v>
      </c>
      <c r="K370" s="304">
        <v>23.2</v>
      </c>
      <c r="L370" s="318">
        <v>2300</v>
      </c>
      <c r="M370" s="125"/>
      <c r="N370" s="305">
        <f t="shared" si="75"/>
        <v>4320.95</v>
      </c>
      <c r="O370" s="305">
        <f t="shared" si="76"/>
        <v>87184.880000000019</v>
      </c>
      <c r="P370" s="306">
        <f t="shared" si="77"/>
        <v>11.581150000000001</v>
      </c>
      <c r="Q370" s="307">
        <f t="shared" si="78"/>
        <v>42658</v>
      </c>
      <c r="R370" s="308"/>
      <c r="S370" s="309"/>
      <c r="T370" s="308"/>
      <c r="U370" s="309"/>
      <c r="V370" s="308"/>
      <c r="W370" s="309"/>
      <c r="X370" s="308"/>
      <c r="Y370" s="309"/>
      <c r="Z370" s="308"/>
      <c r="AA370" s="309"/>
      <c r="AB370" s="308"/>
      <c r="AC370" s="309"/>
      <c r="AD370" s="308"/>
      <c r="AE370" s="309"/>
      <c r="AF370" s="308"/>
      <c r="AG370" s="309"/>
      <c r="AH370" s="308"/>
      <c r="AI370" s="309"/>
      <c r="AJ370" s="308" t="s">
        <v>129</v>
      </c>
      <c r="AK370" s="147">
        <v>60.81</v>
      </c>
      <c r="AL370" s="310"/>
      <c r="AM370" s="309"/>
      <c r="AN370" s="159">
        <f t="shared" si="79"/>
        <v>60.81</v>
      </c>
    </row>
    <row r="371" spans="1:40" ht="16.149999999999999" customHeight="1" x14ac:dyDescent="0.25">
      <c r="A371" s="301">
        <f t="shared" si="80"/>
        <v>42659</v>
      </c>
      <c r="B371" s="302">
        <v>2509.7399999999998</v>
      </c>
      <c r="C371" s="316">
        <v>120</v>
      </c>
      <c r="D371" s="303">
        <v>3</v>
      </c>
      <c r="E371" s="302">
        <v>292.39999999999998</v>
      </c>
      <c r="F371" s="302">
        <v>51</v>
      </c>
      <c r="G371" s="125">
        <f t="shared" si="74"/>
        <v>2046.3399999999997</v>
      </c>
      <c r="H371" s="304">
        <v>1083.27</v>
      </c>
      <c r="I371" s="317">
        <v>967.87</v>
      </c>
      <c r="J371" s="304"/>
      <c r="K371" s="304">
        <v>3.6</v>
      </c>
      <c r="L371" s="318">
        <v>1080</v>
      </c>
      <c r="M371" s="125"/>
      <c r="N371" s="305">
        <f t="shared" si="75"/>
        <v>2167.87</v>
      </c>
      <c r="O371" s="305">
        <f t="shared" si="76"/>
        <v>87373.290000000008</v>
      </c>
      <c r="P371" s="306">
        <f t="shared" si="77"/>
        <v>6.7750900000000005</v>
      </c>
      <c r="Q371" s="307">
        <f t="shared" si="78"/>
        <v>42659</v>
      </c>
      <c r="R371" s="308" t="s">
        <v>164</v>
      </c>
      <c r="S371" s="147">
        <v>57.16</v>
      </c>
      <c r="T371" s="308"/>
      <c r="U371" s="309"/>
      <c r="V371" s="308"/>
      <c r="W371" s="309"/>
      <c r="X371" s="308">
        <v>161038</v>
      </c>
      <c r="Y371" s="147">
        <v>842.3</v>
      </c>
      <c r="Z371" s="308"/>
      <c r="AA371" s="309"/>
      <c r="AB371" s="308" t="s">
        <v>149</v>
      </c>
      <c r="AC371" s="147">
        <v>1080</v>
      </c>
      <c r="AD371" s="308"/>
      <c r="AE371" s="309"/>
      <c r="AF371" s="308"/>
      <c r="AG371" s="309"/>
      <c r="AH371" s="308"/>
      <c r="AI371" s="309"/>
      <c r="AJ371" s="308"/>
      <c r="AK371" s="309"/>
      <c r="AL371" s="310"/>
      <c r="AM371" s="309"/>
      <c r="AN371" s="159">
        <f t="shared" si="79"/>
        <v>1979.46</v>
      </c>
    </row>
    <row r="372" spans="1:40" ht="16.149999999999999" customHeight="1" x14ac:dyDescent="0.25">
      <c r="A372" s="301">
        <f t="shared" si="80"/>
        <v>42660</v>
      </c>
      <c r="B372" s="302">
        <v>4010.74</v>
      </c>
      <c r="C372" s="316">
        <v>270</v>
      </c>
      <c r="D372" s="303">
        <v>7</v>
      </c>
      <c r="E372" s="302">
        <v>234.9</v>
      </c>
      <c r="F372" s="302">
        <v>185</v>
      </c>
      <c r="G372" s="125">
        <f t="shared" si="74"/>
        <v>3320.8399999999997</v>
      </c>
      <c r="H372" s="304">
        <v>1638.94</v>
      </c>
      <c r="I372" s="317">
        <v>1666.5</v>
      </c>
      <c r="J372" s="304"/>
      <c r="K372" s="304">
        <v>15.4</v>
      </c>
      <c r="L372" s="318">
        <v>1650</v>
      </c>
      <c r="M372" s="125"/>
      <c r="N372" s="305">
        <f t="shared" si="75"/>
        <v>3586.5</v>
      </c>
      <c r="O372" s="305">
        <f t="shared" si="76"/>
        <v>55907.360000000008</v>
      </c>
      <c r="P372" s="306">
        <f t="shared" si="77"/>
        <v>11.6655</v>
      </c>
      <c r="Q372" s="307">
        <f t="shared" si="78"/>
        <v>42660</v>
      </c>
      <c r="R372" s="308"/>
      <c r="S372" s="309"/>
      <c r="T372" s="308"/>
      <c r="U372" s="309"/>
      <c r="V372" s="308"/>
      <c r="W372" s="309"/>
      <c r="X372" s="308">
        <v>161042</v>
      </c>
      <c r="Y372" s="147">
        <v>3671.33</v>
      </c>
      <c r="Z372" s="308">
        <v>160950</v>
      </c>
      <c r="AA372" s="147">
        <v>28637.1</v>
      </c>
      <c r="AB372" s="308" t="s">
        <v>149</v>
      </c>
      <c r="AC372" s="147">
        <v>1040</v>
      </c>
      <c r="AD372" s="308"/>
      <c r="AE372" s="309"/>
      <c r="AF372" s="308"/>
      <c r="AG372" s="309"/>
      <c r="AH372" s="308"/>
      <c r="AI372" s="309"/>
      <c r="AJ372" s="308">
        <v>161063</v>
      </c>
      <c r="AK372" s="147">
        <v>1704</v>
      </c>
      <c r="AL372" s="310"/>
      <c r="AM372" s="309"/>
      <c r="AN372" s="159">
        <f t="shared" si="79"/>
        <v>35052.43</v>
      </c>
    </row>
    <row r="373" spans="1:40" ht="16.149999999999999" customHeight="1" x14ac:dyDescent="0.25">
      <c r="A373" s="301">
        <f t="shared" si="80"/>
        <v>42661</v>
      </c>
      <c r="B373" s="302">
        <v>3859.17</v>
      </c>
      <c r="C373" s="316">
        <v>320</v>
      </c>
      <c r="D373" s="303">
        <v>10</v>
      </c>
      <c r="E373" s="302">
        <v>101.2</v>
      </c>
      <c r="F373" s="302">
        <v>131</v>
      </c>
      <c r="G373" s="125">
        <f t="shared" si="74"/>
        <v>3306.9700000000003</v>
      </c>
      <c r="H373" s="304">
        <v>1567.73</v>
      </c>
      <c r="I373" s="317">
        <v>1721.44</v>
      </c>
      <c r="J373" s="304"/>
      <c r="K373" s="304">
        <v>17.8</v>
      </c>
      <c r="L373" s="318">
        <v>1560</v>
      </c>
      <c r="M373" s="318">
        <v>460</v>
      </c>
      <c r="N373" s="305">
        <f t="shared" si="75"/>
        <v>4061.44</v>
      </c>
      <c r="O373" s="305">
        <f t="shared" si="76"/>
        <v>57511.420000000013</v>
      </c>
      <c r="P373" s="306">
        <f t="shared" si="77"/>
        <v>12.050080000000001</v>
      </c>
      <c r="Q373" s="307">
        <f t="shared" si="78"/>
        <v>42661</v>
      </c>
      <c r="R373" s="308"/>
      <c r="S373" s="309"/>
      <c r="T373" s="308"/>
      <c r="U373" s="309"/>
      <c r="V373" s="308">
        <v>161034</v>
      </c>
      <c r="W373" s="147">
        <v>662.62</v>
      </c>
      <c r="X373" s="308"/>
      <c r="Y373" s="309"/>
      <c r="Z373" s="308">
        <v>160951</v>
      </c>
      <c r="AA373" s="147">
        <v>66.959999999999994</v>
      </c>
      <c r="AB373" s="308" t="s">
        <v>149</v>
      </c>
      <c r="AC373" s="147">
        <v>1070</v>
      </c>
      <c r="AD373" s="308">
        <v>161056</v>
      </c>
      <c r="AE373" s="147">
        <v>52.8</v>
      </c>
      <c r="AF373" s="308"/>
      <c r="AG373" s="309"/>
      <c r="AH373" s="308"/>
      <c r="AI373" s="309"/>
      <c r="AJ373" s="308">
        <v>161064</v>
      </c>
      <c r="AK373" s="147">
        <v>605</v>
      </c>
      <c r="AL373" s="310"/>
      <c r="AM373" s="309"/>
      <c r="AN373" s="159">
        <f t="shared" si="79"/>
        <v>2457.38</v>
      </c>
    </row>
    <row r="374" spans="1:40" ht="16.149999999999999" customHeight="1" x14ac:dyDescent="0.25">
      <c r="A374" s="301">
        <f t="shared" si="80"/>
        <v>42662</v>
      </c>
      <c r="B374" s="302">
        <v>4339.8100000000004</v>
      </c>
      <c r="C374" s="316">
        <v>400</v>
      </c>
      <c r="D374" s="303">
        <v>9</v>
      </c>
      <c r="E374" s="302">
        <v>407.7</v>
      </c>
      <c r="F374" s="302">
        <v>316</v>
      </c>
      <c r="G374" s="125">
        <f t="shared" si="74"/>
        <v>3216.1100000000006</v>
      </c>
      <c r="H374" s="304">
        <v>1182.46</v>
      </c>
      <c r="I374" s="317">
        <v>2017.05</v>
      </c>
      <c r="J374" s="304"/>
      <c r="K374" s="304">
        <v>16.600000000000001</v>
      </c>
      <c r="L374" s="318">
        <v>1180</v>
      </c>
      <c r="M374" s="125"/>
      <c r="N374" s="305">
        <f t="shared" si="75"/>
        <v>3597.05</v>
      </c>
      <c r="O374" s="305">
        <f t="shared" si="76"/>
        <v>59389.470000000016</v>
      </c>
      <c r="P374" s="306">
        <f t="shared" si="77"/>
        <v>14.119350000000001</v>
      </c>
      <c r="Q374" s="307">
        <f t="shared" si="78"/>
        <v>42662</v>
      </c>
      <c r="R374" s="308">
        <v>161006</v>
      </c>
      <c r="S374" s="147">
        <v>1584.79</v>
      </c>
      <c r="T374" s="308">
        <v>160824</v>
      </c>
      <c r="U374" s="147">
        <v>134.21</v>
      </c>
      <c r="V374" s="308"/>
      <c r="W374" s="309"/>
      <c r="X374" s="308"/>
      <c r="Y374" s="309"/>
      <c r="Z374" s="308"/>
      <c r="AA374" s="309"/>
      <c r="AB374" s="308"/>
      <c r="AC374" s="309"/>
      <c r="AD374" s="308"/>
      <c r="AE374" s="309"/>
      <c r="AF374" s="308"/>
      <c r="AG374" s="309"/>
      <c r="AH374" s="308"/>
      <c r="AI374" s="309"/>
      <c r="AJ374" s="308"/>
      <c r="AK374" s="309"/>
      <c r="AL374" s="310"/>
      <c r="AM374" s="309"/>
      <c r="AN374" s="159">
        <f t="shared" si="79"/>
        <v>1719</v>
      </c>
    </row>
    <row r="375" spans="1:40" ht="16.149999999999999" customHeight="1" x14ac:dyDescent="0.25">
      <c r="A375" s="301">
        <f t="shared" si="80"/>
        <v>42663</v>
      </c>
      <c r="B375" s="302">
        <v>3933.47</v>
      </c>
      <c r="C375" s="316">
        <v>230</v>
      </c>
      <c r="D375" s="303">
        <v>8</v>
      </c>
      <c r="E375" s="302">
        <v>315.60000000000002</v>
      </c>
      <c r="F375" s="302">
        <v>169</v>
      </c>
      <c r="G375" s="125">
        <f t="shared" si="74"/>
        <v>3218.87</v>
      </c>
      <c r="H375" s="304">
        <v>1427.66</v>
      </c>
      <c r="I375" s="317">
        <v>1766.91</v>
      </c>
      <c r="J375" s="304"/>
      <c r="K375" s="304">
        <v>24.3</v>
      </c>
      <c r="L375" s="318">
        <v>1430</v>
      </c>
      <c r="M375" s="125"/>
      <c r="N375" s="305">
        <f t="shared" si="75"/>
        <v>3426.91</v>
      </c>
      <c r="O375" s="305">
        <f t="shared" si="76"/>
        <v>62728.120000000017</v>
      </c>
      <c r="P375" s="306">
        <f t="shared" si="77"/>
        <v>12.368370000000001</v>
      </c>
      <c r="Q375" s="307">
        <f t="shared" si="78"/>
        <v>42663</v>
      </c>
      <c r="R375" s="308"/>
      <c r="S375" s="147">
        <v>-30.9</v>
      </c>
      <c r="T375" s="310">
        <v>161023</v>
      </c>
      <c r="U375" s="147">
        <v>119.16</v>
      </c>
      <c r="V375" s="308"/>
      <c r="W375" s="309"/>
      <c r="X375" s="310"/>
      <c r="Y375" s="309"/>
      <c r="Z375" s="308"/>
      <c r="AA375" s="309"/>
      <c r="AB375" s="310"/>
      <c r="AC375" s="309"/>
      <c r="AD375" s="308"/>
      <c r="AE375" s="309"/>
      <c r="AF375" s="310"/>
      <c r="AG375" s="309"/>
      <c r="AH375" s="308"/>
      <c r="AI375" s="309"/>
      <c r="AJ375" s="310"/>
      <c r="AK375" s="309"/>
      <c r="AL375" s="310"/>
      <c r="AM375" s="309"/>
      <c r="AN375" s="159">
        <f t="shared" si="79"/>
        <v>88.259999999999991</v>
      </c>
    </row>
    <row r="376" spans="1:40" ht="16.149999999999999" customHeight="1" x14ac:dyDescent="0.25">
      <c r="A376" s="301">
        <f t="shared" si="80"/>
        <v>42664</v>
      </c>
      <c r="B376" s="302">
        <v>5016.2</v>
      </c>
      <c r="C376" s="316">
        <v>80</v>
      </c>
      <c r="D376" s="303">
        <v>4</v>
      </c>
      <c r="E376" s="302">
        <v>130.5</v>
      </c>
      <c r="F376" s="302">
        <v>327</v>
      </c>
      <c r="G376" s="125">
        <f t="shared" si="74"/>
        <v>4478.7</v>
      </c>
      <c r="H376" s="304">
        <v>2304.75</v>
      </c>
      <c r="I376" s="317">
        <v>2142.4499999999998</v>
      </c>
      <c r="J376" s="304"/>
      <c r="K376" s="304">
        <v>31.5</v>
      </c>
      <c r="L376" s="318">
        <v>2300</v>
      </c>
      <c r="M376" s="125"/>
      <c r="N376" s="305">
        <f t="shared" si="75"/>
        <v>4522.45</v>
      </c>
      <c r="O376" s="305">
        <f t="shared" si="76"/>
        <v>66885.150000000023</v>
      </c>
      <c r="P376" s="306">
        <f t="shared" si="77"/>
        <v>14.99715</v>
      </c>
      <c r="Q376" s="307">
        <f t="shared" si="78"/>
        <v>42664</v>
      </c>
      <c r="R376" s="308"/>
      <c r="S376" s="309"/>
      <c r="T376" s="308">
        <v>161024</v>
      </c>
      <c r="U376" s="147">
        <v>275.8</v>
      </c>
      <c r="V376" s="308"/>
      <c r="W376" s="309"/>
      <c r="X376" s="308"/>
      <c r="Y376" s="309"/>
      <c r="Z376" s="308"/>
      <c r="AA376" s="309"/>
      <c r="AB376" s="308" t="s">
        <v>165</v>
      </c>
      <c r="AC376" s="147">
        <v>84.7</v>
      </c>
      <c r="AD376" s="308"/>
      <c r="AE376" s="309"/>
      <c r="AF376" s="308">
        <v>161050</v>
      </c>
      <c r="AG376" s="147">
        <v>4.92</v>
      </c>
      <c r="AH376" s="308"/>
      <c r="AI376" s="309"/>
      <c r="AJ376" s="308"/>
      <c r="AK376" s="309"/>
      <c r="AL376" s="310"/>
      <c r="AM376" s="309"/>
      <c r="AN376" s="159">
        <f t="shared" si="79"/>
        <v>365.42</v>
      </c>
    </row>
    <row r="377" spans="1:40" ht="16.149999999999999" customHeight="1" x14ac:dyDescent="0.25">
      <c r="A377" s="301">
        <f t="shared" si="80"/>
        <v>42665</v>
      </c>
      <c r="B377" s="302">
        <v>4299.04</v>
      </c>
      <c r="C377" s="316">
        <v>310</v>
      </c>
      <c r="D377" s="303">
        <v>6</v>
      </c>
      <c r="E377" s="302">
        <v>356.95</v>
      </c>
      <c r="F377" s="302">
        <v>132</v>
      </c>
      <c r="G377" s="125">
        <f t="shared" si="74"/>
        <v>3500.09</v>
      </c>
      <c r="H377" s="304">
        <v>1664.48</v>
      </c>
      <c r="I377" s="317">
        <v>1831.11</v>
      </c>
      <c r="J377" s="304"/>
      <c r="K377" s="304">
        <v>4.5</v>
      </c>
      <c r="L377" s="318">
        <v>1660</v>
      </c>
      <c r="M377" s="125"/>
      <c r="N377" s="305">
        <f t="shared" si="75"/>
        <v>3801.1099999999997</v>
      </c>
      <c r="O377" s="305">
        <f t="shared" si="76"/>
        <v>66841.150000000023</v>
      </c>
      <c r="P377" s="306">
        <f t="shared" si="77"/>
        <v>12.817769999999999</v>
      </c>
      <c r="Q377" s="307">
        <f t="shared" si="78"/>
        <v>42665</v>
      </c>
      <c r="R377" s="308"/>
      <c r="S377" s="309"/>
      <c r="T377" s="308">
        <v>160827</v>
      </c>
      <c r="U377" s="147">
        <v>181.84</v>
      </c>
      <c r="V377" s="308"/>
      <c r="W377" s="309"/>
      <c r="X377" s="308">
        <v>161043</v>
      </c>
      <c r="Y377" s="147">
        <v>3465.09</v>
      </c>
      <c r="Z377" s="308"/>
      <c r="AA377" s="309"/>
      <c r="AB377" s="308" t="s">
        <v>166</v>
      </c>
      <c r="AC377" s="147">
        <v>198.18</v>
      </c>
      <c r="AD377" s="308"/>
      <c r="AE377" s="309"/>
      <c r="AF377" s="308"/>
      <c r="AG377" s="309"/>
      <c r="AH377" s="308"/>
      <c r="AI377" s="309"/>
      <c r="AJ377" s="308"/>
      <c r="AK377" s="309"/>
      <c r="AL377" s="310"/>
      <c r="AM377" s="309"/>
      <c r="AN377" s="159">
        <f t="shared" si="79"/>
        <v>3845.11</v>
      </c>
    </row>
    <row r="378" spans="1:40" ht="16.149999999999999" customHeight="1" x14ac:dyDescent="0.25">
      <c r="A378" s="301">
        <f t="shared" si="80"/>
        <v>42666</v>
      </c>
      <c r="B378" s="302">
        <v>2374.23</v>
      </c>
      <c r="C378" s="316">
        <v>290</v>
      </c>
      <c r="D378" s="303">
        <v>7</v>
      </c>
      <c r="E378" s="302">
        <v>157.5</v>
      </c>
      <c r="F378" s="302">
        <v>45</v>
      </c>
      <c r="G378" s="125">
        <f t="shared" si="74"/>
        <v>1881.73</v>
      </c>
      <c r="H378" s="304">
        <v>943.09</v>
      </c>
      <c r="I378" s="317">
        <v>923.94</v>
      </c>
      <c r="J378" s="304"/>
      <c r="K378" s="304">
        <v>23.1</v>
      </c>
      <c r="L378" s="318">
        <v>940</v>
      </c>
      <c r="M378" s="125"/>
      <c r="N378" s="305">
        <f t="shared" si="75"/>
        <v>2153.94</v>
      </c>
      <c r="O378" s="305">
        <f t="shared" si="76"/>
        <v>67158.820000000022</v>
      </c>
      <c r="P378" s="306">
        <f t="shared" si="77"/>
        <v>6.4675800000000008</v>
      </c>
      <c r="Q378" s="307">
        <f t="shared" si="78"/>
        <v>42666</v>
      </c>
      <c r="R378" s="308">
        <v>161019</v>
      </c>
      <c r="S378" s="147">
        <v>-903.77</v>
      </c>
      <c r="T378" s="308"/>
      <c r="U378" s="147">
        <v>11.92</v>
      </c>
      <c r="V378" s="308"/>
      <c r="W378" s="309"/>
      <c r="X378" s="308">
        <v>161039</v>
      </c>
      <c r="Y378" s="147">
        <v>234.66</v>
      </c>
      <c r="Z378" s="308"/>
      <c r="AA378" s="309"/>
      <c r="AB378" s="308" t="s">
        <v>156</v>
      </c>
      <c r="AC378" s="147">
        <v>2493.46</v>
      </c>
      <c r="AD378" s="308"/>
      <c r="AE378" s="309"/>
      <c r="AF378" s="308"/>
      <c r="AG378" s="309"/>
      <c r="AH378" s="308"/>
      <c r="AI378" s="309"/>
      <c r="AJ378" s="308"/>
      <c r="AK378" s="309"/>
      <c r="AL378" s="310"/>
      <c r="AM378" s="309"/>
      <c r="AN378" s="159">
        <f t="shared" si="79"/>
        <v>1836.27</v>
      </c>
    </row>
    <row r="379" spans="1:40" ht="16.149999999999999" customHeight="1" x14ac:dyDescent="0.25">
      <c r="A379" s="301">
        <f t="shared" si="80"/>
        <v>42667</v>
      </c>
      <c r="B379" s="302">
        <v>4152.26</v>
      </c>
      <c r="C379" s="316">
        <v>500</v>
      </c>
      <c r="D379" s="303">
        <v>13</v>
      </c>
      <c r="E379" s="302">
        <v>324.7</v>
      </c>
      <c r="F379" s="302">
        <v>185</v>
      </c>
      <c r="G379" s="125">
        <f t="shared" si="74"/>
        <v>3142.5600000000004</v>
      </c>
      <c r="H379" s="304">
        <v>1328.68</v>
      </c>
      <c r="I379" s="317">
        <v>1776.18</v>
      </c>
      <c r="J379" s="304"/>
      <c r="K379" s="304">
        <v>37.700000000000003</v>
      </c>
      <c r="L379" s="318">
        <v>1320</v>
      </c>
      <c r="M379" s="125"/>
      <c r="N379" s="305">
        <f t="shared" si="75"/>
        <v>3596.1800000000003</v>
      </c>
      <c r="O379" s="305">
        <f t="shared" si="76"/>
        <v>70862.200000000026</v>
      </c>
      <c r="P379" s="306">
        <f t="shared" si="77"/>
        <v>12.433260000000001</v>
      </c>
      <c r="Q379" s="307">
        <f t="shared" si="78"/>
        <v>42667</v>
      </c>
      <c r="R379" s="308">
        <v>161020</v>
      </c>
      <c r="S379" s="147">
        <v>-240.89</v>
      </c>
      <c r="T379" s="310">
        <v>161028</v>
      </c>
      <c r="U379" s="147">
        <v>75.69</v>
      </c>
      <c r="V379" s="308"/>
      <c r="W379" s="309"/>
      <c r="X379" s="308">
        <v>160937</v>
      </c>
      <c r="Y379" s="147">
        <v>58</v>
      </c>
      <c r="Z379" s="308"/>
      <c r="AA379" s="309"/>
      <c r="AB379" s="308"/>
      <c r="AC379" s="309"/>
      <c r="AD379" s="308"/>
      <c r="AE379" s="309"/>
      <c r="AF379" s="308"/>
      <c r="AG379" s="309"/>
      <c r="AH379" s="308"/>
      <c r="AI379" s="309"/>
      <c r="AJ379" s="308"/>
      <c r="AK379" s="309"/>
      <c r="AL379" s="310"/>
      <c r="AM379" s="309"/>
      <c r="AN379" s="159">
        <f t="shared" si="79"/>
        <v>-107.19999999999999</v>
      </c>
    </row>
    <row r="380" spans="1:40" ht="16.149999999999999" customHeight="1" x14ac:dyDescent="0.25">
      <c r="A380" s="301">
        <f t="shared" si="80"/>
        <v>42668</v>
      </c>
      <c r="B380" s="302">
        <v>3532.61</v>
      </c>
      <c r="C380" s="316">
        <v>90</v>
      </c>
      <c r="D380" s="303">
        <v>4</v>
      </c>
      <c r="E380" s="302">
        <v>119.8</v>
      </c>
      <c r="F380" s="302">
        <v>69</v>
      </c>
      <c r="G380" s="125">
        <f t="shared" si="74"/>
        <v>3253.81</v>
      </c>
      <c r="H380" s="304">
        <v>1783.09</v>
      </c>
      <c r="I380" s="317">
        <v>1459.82</v>
      </c>
      <c r="J380" s="304"/>
      <c r="K380" s="304">
        <v>10.9</v>
      </c>
      <c r="L380" s="318">
        <v>1810</v>
      </c>
      <c r="M380" s="125"/>
      <c r="N380" s="305">
        <f t="shared" si="75"/>
        <v>3359.8199999999997</v>
      </c>
      <c r="O380" s="305">
        <f t="shared" si="76"/>
        <v>73488.070000000022</v>
      </c>
      <c r="P380" s="306">
        <f t="shared" si="77"/>
        <v>10.21874</v>
      </c>
      <c r="Q380" s="307">
        <f t="shared" si="78"/>
        <v>42668</v>
      </c>
      <c r="R380" s="308"/>
      <c r="S380" s="309"/>
      <c r="T380" s="308">
        <v>161027</v>
      </c>
      <c r="U380" s="147">
        <v>54.05</v>
      </c>
      <c r="V380" s="308">
        <v>161035</v>
      </c>
      <c r="W380" s="147">
        <v>650.5</v>
      </c>
      <c r="X380" s="308"/>
      <c r="Y380" s="309"/>
      <c r="Z380" s="308"/>
      <c r="AA380" s="309"/>
      <c r="AB380" s="308"/>
      <c r="AC380" s="309"/>
      <c r="AD380" s="308"/>
      <c r="AE380" s="309"/>
      <c r="AF380" s="308"/>
      <c r="AG380" s="309"/>
      <c r="AH380" s="308"/>
      <c r="AI380" s="309"/>
      <c r="AJ380" s="308"/>
      <c r="AK380" s="309"/>
      <c r="AL380" s="310">
        <v>161067</v>
      </c>
      <c r="AM380" s="147">
        <v>29.4</v>
      </c>
      <c r="AN380" s="159">
        <f t="shared" si="79"/>
        <v>733.94999999999993</v>
      </c>
    </row>
    <row r="381" spans="1:40" ht="16.149999999999999" customHeight="1" x14ac:dyDescent="0.25">
      <c r="A381" s="301">
        <f t="shared" si="80"/>
        <v>42669</v>
      </c>
      <c r="B381" s="302">
        <v>4160.4399999999996</v>
      </c>
      <c r="C381" s="316">
        <v>250</v>
      </c>
      <c r="D381" s="303">
        <v>7</v>
      </c>
      <c r="E381" s="302">
        <v>105.1</v>
      </c>
      <c r="F381" s="302">
        <v>35</v>
      </c>
      <c r="G381" s="125">
        <f t="shared" si="74"/>
        <v>3770.3399999999997</v>
      </c>
      <c r="H381" s="304">
        <v>1891.69</v>
      </c>
      <c r="I381" s="317">
        <v>1868.05</v>
      </c>
      <c r="J381" s="304"/>
      <c r="K381" s="304">
        <v>10.6</v>
      </c>
      <c r="L381" s="318">
        <v>1890</v>
      </c>
      <c r="M381" s="125"/>
      <c r="N381" s="305">
        <f t="shared" si="75"/>
        <v>4008.05</v>
      </c>
      <c r="O381" s="305">
        <f t="shared" si="76"/>
        <v>74992.680000000022</v>
      </c>
      <c r="P381" s="306">
        <f t="shared" si="77"/>
        <v>13.07635</v>
      </c>
      <c r="Q381" s="307">
        <f t="shared" si="78"/>
        <v>42669</v>
      </c>
      <c r="R381" s="308">
        <v>161008</v>
      </c>
      <c r="S381" s="147">
        <v>716.14</v>
      </c>
      <c r="T381" s="308"/>
      <c r="U381" s="309"/>
      <c r="V381" s="308"/>
      <c r="W381" s="309"/>
      <c r="X381" s="308"/>
      <c r="Y381" s="309"/>
      <c r="Z381" s="308"/>
      <c r="AA381" s="309"/>
      <c r="AB381" s="308" t="s">
        <v>85</v>
      </c>
      <c r="AC381" s="147">
        <v>500</v>
      </c>
      <c r="AD381" s="308"/>
      <c r="AE381" s="309"/>
      <c r="AF381" s="308">
        <v>160968</v>
      </c>
      <c r="AG381" s="147">
        <v>921.6</v>
      </c>
      <c r="AH381" s="308"/>
      <c r="AI381" s="309"/>
      <c r="AJ381" s="308"/>
      <c r="AK381" s="309"/>
      <c r="AL381" s="310">
        <v>161068</v>
      </c>
      <c r="AM381" s="147">
        <v>365.7</v>
      </c>
      <c r="AN381" s="159">
        <f t="shared" si="79"/>
        <v>2503.4399999999996</v>
      </c>
    </row>
    <row r="382" spans="1:40" ht="16.149999999999999" customHeight="1" x14ac:dyDescent="0.25">
      <c r="A382" s="301">
        <f t="shared" si="80"/>
        <v>42670</v>
      </c>
      <c r="B382" s="302">
        <v>3936.14</v>
      </c>
      <c r="C382" s="316">
        <v>200</v>
      </c>
      <c r="D382" s="303">
        <v>5</v>
      </c>
      <c r="E382" s="302">
        <v>255.6</v>
      </c>
      <c r="F382" s="302">
        <v>252</v>
      </c>
      <c r="G382" s="125">
        <f t="shared" si="74"/>
        <v>3228.54</v>
      </c>
      <c r="H382" s="304">
        <v>1343.6</v>
      </c>
      <c r="I382" s="317">
        <v>1847.64</v>
      </c>
      <c r="J382" s="317">
        <v>28.8</v>
      </c>
      <c r="K382" s="304">
        <v>8.5</v>
      </c>
      <c r="L382" s="318">
        <v>1340</v>
      </c>
      <c r="M382" s="318">
        <v>360</v>
      </c>
      <c r="N382" s="305">
        <f t="shared" si="75"/>
        <v>3776.4400000000005</v>
      </c>
      <c r="O382" s="305">
        <f t="shared" si="76"/>
        <v>77848.580000000031</v>
      </c>
      <c r="P382" s="306">
        <f t="shared" si="77"/>
        <v>12.933480000000001</v>
      </c>
      <c r="Q382" s="307">
        <f t="shared" si="78"/>
        <v>42670</v>
      </c>
      <c r="R382" s="308"/>
      <c r="S382" s="147">
        <v>50.54</v>
      </c>
      <c r="T382" s="308"/>
      <c r="U382" s="309"/>
      <c r="V382" s="308"/>
      <c r="W382" s="309"/>
      <c r="X382" s="308"/>
      <c r="Y382" s="309"/>
      <c r="Z382" s="308"/>
      <c r="AA382" s="309"/>
      <c r="AB382" s="308" t="s">
        <v>85</v>
      </c>
      <c r="AC382" s="147">
        <v>870</v>
      </c>
      <c r="AD382" s="308"/>
      <c r="AE382" s="309"/>
      <c r="AF382" s="308"/>
      <c r="AG382" s="309"/>
      <c r="AH382" s="308"/>
      <c r="AI382" s="309"/>
      <c r="AJ382" s="308"/>
      <c r="AK382" s="309"/>
      <c r="AL382" s="310"/>
      <c r="AM382" s="309"/>
      <c r="AN382" s="159">
        <f t="shared" si="79"/>
        <v>920.54</v>
      </c>
    </row>
    <row r="383" spans="1:40" ht="16.149999999999999" customHeight="1" x14ac:dyDescent="0.25">
      <c r="A383" s="301">
        <f t="shared" si="80"/>
        <v>42671</v>
      </c>
      <c r="B383" s="302">
        <v>5635.22</v>
      </c>
      <c r="C383" s="316">
        <v>320</v>
      </c>
      <c r="D383" s="303">
        <v>8</v>
      </c>
      <c r="E383" s="302">
        <v>178.8</v>
      </c>
      <c r="F383" s="302">
        <v>233</v>
      </c>
      <c r="G383" s="125">
        <f t="shared" si="74"/>
        <v>4903.42</v>
      </c>
      <c r="H383" s="304">
        <v>2467.0500000000002</v>
      </c>
      <c r="I383" s="317">
        <v>2393.9699999999998</v>
      </c>
      <c r="J383" s="304"/>
      <c r="K383" s="304">
        <v>42.4</v>
      </c>
      <c r="L383" s="318">
        <v>2460</v>
      </c>
      <c r="M383" s="125"/>
      <c r="N383" s="305">
        <f t="shared" si="75"/>
        <v>5173.9699999999993</v>
      </c>
      <c r="O383" s="305">
        <f t="shared" si="76"/>
        <v>83338.000000000029</v>
      </c>
      <c r="P383" s="306">
        <f t="shared" si="77"/>
        <v>16.75779</v>
      </c>
      <c r="Q383" s="307">
        <f t="shared" si="78"/>
        <v>42671</v>
      </c>
      <c r="R383" s="308">
        <v>161009</v>
      </c>
      <c r="S383" s="147">
        <v>-1116</v>
      </c>
      <c r="T383" s="308"/>
      <c r="U383" s="309"/>
      <c r="V383" s="308"/>
      <c r="W383" s="309"/>
      <c r="X383" s="308"/>
      <c r="Y383" s="309"/>
      <c r="Z383" s="308" t="s">
        <v>167</v>
      </c>
      <c r="AA383" s="147">
        <v>-29.45</v>
      </c>
      <c r="AB383" s="308" t="s">
        <v>85</v>
      </c>
      <c r="AC383" s="147">
        <v>830</v>
      </c>
      <c r="AD383" s="308"/>
      <c r="AE383" s="309"/>
      <c r="AF383" s="308"/>
      <c r="AG383" s="309"/>
      <c r="AH383" s="308"/>
      <c r="AI383" s="309"/>
      <c r="AJ383" s="308"/>
      <c r="AK383" s="309"/>
      <c r="AL383" s="310"/>
      <c r="AM383" s="309"/>
      <c r="AN383" s="159">
        <f t="shared" si="79"/>
        <v>-315.45000000000005</v>
      </c>
    </row>
    <row r="384" spans="1:40" ht="16.149999999999999" customHeight="1" x14ac:dyDescent="0.25">
      <c r="A384" s="301">
        <f t="shared" si="80"/>
        <v>42672</v>
      </c>
      <c r="B384" s="302">
        <v>4328.6899999999996</v>
      </c>
      <c r="C384" s="316">
        <v>360</v>
      </c>
      <c r="D384" s="303">
        <v>10</v>
      </c>
      <c r="E384" s="302">
        <v>276.10000000000002</v>
      </c>
      <c r="F384" s="302">
        <v>203</v>
      </c>
      <c r="G384" s="125">
        <f t="shared" si="74"/>
        <v>3489.5899999999997</v>
      </c>
      <c r="H384" s="304">
        <v>1619.63</v>
      </c>
      <c r="I384" s="317">
        <v>1860.76</v>
      </c>
      <c r="J384" s="304"/>
      <c r="K384" s="304">
        <v>9.1999999999999993</v>
      </c>
      <c r="L384" s="318">
        <v>1630</v>
      </c>
      <c r="M384" s="125"/>
      <c r="N384" s="305">
        <f t="shared" si="75"/>
        <v>3850.76</v>
      </c>
      <c r="O384" s="305">
        <f t="shared" si="76"/>
        <v>84385.60000000002</v>
      </c>
      <c r="P384" s="306">
        <f t="shared" si="77"/>
        <v>13.025320000000001</v>
      </c>
      <c r="Q384" s="307">
        <f t="shared" si="78"/>
        <v>42672</v>
      </c>
      <c r="R384" s="308">
        <v>161010</v>
      </c>
      <c r="S384" s="147">
        <v>1116</v>
      </c>
      <c r="T384" s="308"/>
      <c r="U384" s="309"/>
      <c r="V384" s="308"/>
      <c r="W384" s="309"/>
      <c r="X384" s="308">
        <v>161044</v>
      </c>
      <c r="Y384" s="147">
        <v>2107.16</v>
      </c>
      <c r="Z384" s="308"/>
      <c r="AA384" s="309"/>
      <c r="AB384" s="312"/>
      <c r="AC384" s="309"/>
      <c r="AD384" s="308"/>
      <c r="AE384" s="309"/>
      <c r="AF384" s="308"/>
      <c r="AG384" s="309"/>
      <c r="AH384" s="308"/>
      <c r="AI384" s="309"/>
      <c r="AJ384" s="308"/>
      <c r="AK384" s="309"/>
      <c r="AL384" s="310">
        <v>161062</v>
      </c>
      <c r="AM384" s="309">
        <v>-420</v>
      </c>
      <c r="AN384" s="159">
        <f t="shared" si="79"/>
        <v>2803.16</v>
      </c>
    </row>
    <row r="385" spans="1:40" ht="16.149999999999999" customHeight="1" x14ac:dyDescent="0.25">
      <c r="A385" s="301">
        <f t="shared" si="80"/>
        <v>42673</v>
      </c>
      <c r="B385" s="302">
        <v>3054.76</v>
      </c>
      <c r="C385" s="316">
        <v>200</v>
      </c>
      <c r="D385" s="303">
        <v>8</v>
      </c>
      <c r="E385" s="302">
        <v>196.5</v>
      </c>
      <c r="F385" s="302">
        <v>206</v>
      </c>
      <c r="G385" s="125">
        <f t="shared" si="74"/>
        <v>2452.2600000000002</v>
      </c>
      <c r="H385" s="304">
        <v>1304.3699999999999</v>
      </c>
      <c r="I385" s="317">
        <v>1145.69</v>
      </c>
      <c r="J385" s="304"/>
      <c r="K385" s="304">
        <v>10.6</v>
      </c>
      <c r="L385" s="318">
        <v>1300</v>
      </c>
      <c r="M385" s="125"/>
      <c r="N385" s="305">
        <f t="shared" si="75"/>
        <v>2645.69</v>
      </c>
      <c r="O385" s="305">
        <f t="shared" si="76"/>
        <v>85580.730000000025</v>
      </c>
      <c r="P385" s="306">
        <f t="shared" si="77"/>
        <v>8.0198300000000007</v>
      </c>
      <c r="Q385" s="307">
        <f t="shared" si="78"/>
        <v>42673</v>
      </c>
      <c r="R385" s="308"/>
      <c r="S385" s="309"/>
      <c r="T385" s="310"/>
      <c r="U385" s="309"/>
      <c r="V385" s="308"/>
      <c r="W385" s="309"/>
      <c r="X385" s="310">
        <v>161040</v>
      </c>
      <c r="Y385" s="147">
        <v>541.70000000000005</v>
      </c>
      <c r="Z385" s="308" t="s">
        <v>168</v>
      </c>
      <c r="AA385" s="147">
        <v>488.86</v>
      </c>
      <c r="AB385" s="312"/>
      <c r="AC385" s="309"/>
      <c r="AD385" s="308"/>
      <c r="AE385" s="309"/>
      <c r="AF385" s="310"/>
      <c r="AG385" s="309"/>
      <c r="AH385" s="313"/>
      <c r="AI385" s="309"/>
      <c r="AJ385" s="310">
        <v>161065</v>
      </c>
      <c r="AK385" s="309">
        <v>0</v>
      </c>
      <c r="AL385" s="310">
        <v>161061</v>
      </c>
      <c r="AM385" s="309">
        <v>420</v>
      </c>
      <c r="AN385" s="159">
        <f t="shared" si="79"/>
        <v>1450.56</v>
      </c>
    </row>
    <row r="386" spans="1:40" ht="16.149999999999999" customHeight="1" x14ac:dyDescent="0.25">
      <c r="A386" s="301">
        <f t="shared" si="80"/>
        <v>42674</v>
      </c>
      <c r="B386" s="302">
        <v>5373.13</v>
      </c>
      <c r="C386" s="316">
        <v>310</v>
      </c>
      <c r="D386" s="303">
        <v>10</v>
      </c>
      <c r="E386" s="302">
        <v>299.89999999999998</v>
      </c>
      <c r="F386" s="302">
        <v>169</v>
      </c>
      <c r="G386" s="125">
        <f t="shared" si="74"/>
        <v>4594.2300000000005</v>
      </c>
      <c r="H386" s="304">
        <v>1997.47</v>
      </c>
      <c r="I386" s="317">
        <v>2576.36</v>
      </c>
      <c r="J386" s="304"/>
      <c r="K386" s="304">
        <v>21.4</v>
      </c>
      <c r="L386" s="318">
        <v>2000</v>
      </c>
      <c r="M386" s="125"/>
      <c r="N386" s="305">
        <f t="shared" si="75"/>
        <v>4886.3600000000006</v>
      </c>
      <c r="O386" s="305">
        <f t="shared" si="76"/>
        <v>49880.860000000022</v>
      </c>
      <c r="P386" s="306">
        <f t="shared" si="77"/>
        <v>18.034520000000001</v>
      </c>
      <c r="Q386" s="307">
        <f t="shared" si="78"/>
        <v>42674</v>
      </c>
      <c r="R386" s="308"/>
      <c r="S386" s="309"/>
      <c r="T386" s="308"/>
      <c r="U386" s="309"/>
      <c r="V386" s="308"/>
      <c r="W386" s="309"/>
      <c r="X386" s="308">
        <v>161037</v>
      </c>
      <c r="Y386" s="147">
        <v>-152.57</v>
      </c>
      <c r="Z386" s="308">
        <v>161046</v>
      </c>
      <c r="AA386" s="147">
        <v>35522.07</v>
      </c>
      <c r="AB386" s="308"/>
      <c r="AC386" s="309"/>
      <c r="AD386" s="308">
        <v>161059</v>
      </c>
      <c r="AE386" s="147">
        <v>37.79</v>
      </c>
      <c r="AF386" s="308">
        <v>161049</v>
      </c>
      <c r="AG386" s="147">
        <v>3451.38</v>
      </c>
      <c r="AH386" s="308"/>
      <c r="AI386" s="309"/>
      <c r="AJ386" s="308">
        <v>161066</v>
      </c>
      <c r="AK386" s="147">
        <v>1145.8</v>
      </c>
      <c r="AL386" s="310">
        <v>161060</v>
      </c>
      <c r="AM386" s="147">
        <v>581.76</v>
      </c>
      <c r="AN386" s="159">
        <f t="shared" si="79"/>
        <v>40586.230000000003</v>
      </c>
    </row>
    <row r="387" spans="1:40" ht="15" customHeight="1" x14ac:dyDescent="0.2">
      <c r="B387" s="141">
        <f t="shared" ref="B387:N387" si="81">SUM(B356:B386)</f>
        <v>130494.83999999998</v>
      </c>
      <c r="C387" s="141">
        <f t="shared" si="81"/>
        <v>8680</v>
      </c>
      <c r="D387" s="314">
        <f t="shared" si="81"/>
        <v>237</v>
      </c>
      <c r="E387" s="141">
        <f t="shared" si="81"/>
        <v>6533.9500000000007</v>
      </c>
      <c r="F387" s="141">
        <f t="shared" si="81"/>
        <v>7035</v>
      </c>
      <c r="G387" s="141">
        <f t="shared" si="81"/>
        <v>108245.88999999994</v>
      </c>
      <c r="H387" s="141">
        <f t="shared" si="81"/>
        <v>53024.520000000004</v>
      </c>
      <c r="I387" s="141">
        <f t="shared" si="81"/>
        <v>55051.000000000015</v>
      </c>
      <c r="J387" s="141">
        <f t="shared" si="81"/>
        <v>170.3</v>
      </c>
      <c r="K387" s="141">
        <f t="shared" si="81"/>
        <v>612.08000000000004</v>
      </c>
      <c r="L387" s="141">
        <f t="shared" si="81"/>
        <v>53030</v>
      </c>
      <c r="M387" s="141">
        <f t="shared" si="81"/>
        <v>1750</v>
      </c>
      <c r="N387" s="141">
        <f t="shared" si="81"/>
        <v>118681.30000000003</v>
      </c>
      <c r="O387" s="141">
        <f>O386</f>
        <v>49880.860000000022</v>
      </c>
      <c r="R387" s="141"/>
      <c r="S387" s="141">
        <f>SUM(S356:S386)</f>
        <v>4136.2500000000009</v>
      </c>
      <c r="T387" s="141"/>
      <c r="U387" s="141">
        <f>SUM(U356:U386)</f>
        <v>1700.49</v>
      </c>
      <c r="V387" s="141"/>
      <c r="W387" s="141">
        <f>SUM(W356:W386)</f>
        <v>2635.81</v>
      </c>
      <c r="X387" s="141"/>
      <c r="Y387" s="141">
        <f>SUM(Y356:Y386)</f>
        <v>15590.69</v>
      </c>
      <c r="Z387" s="141"/>
      <c r="AA387" s="141">
        <f>SUM(AA356:AA386)</f>
        <v>102464.57</v>
      </c>
      <c r="AB387" s="141"/>
      <c r="AC387" s="141">
        <f>SUM(AC356:AC386)</f>
        <v>5080.62</v>
      </c>
      <c r="AD387" s="141"/>
      <c r="AE387" s="141">
        <f>SUM(AE356:AE386)</f>
        <v>1065.5899999999999</v>
      </c>
      <c r="AG387" s="141">
        <f>SUM(AG356:AG386)</f>
        <v>5933.0599999999995</v>
      </c>
      <c r="AH387" s="141"/>
      <c r="AI387" s="141">
        <f>SUM(AI356:AI386)</f>
        <v>0</v>
      </c>
      <c r="AJ387" s="141"/>
      <c r="AK387" s="141">
        <f>SUM(AK356:AK386)</f>
        <v>5861.96</v>
      </c>
      <c r="AL387" s="141"/>
      <c r="AM387" s="141">
        <f>SUM(AM356:AM386)</f>
        <v>976.8599999999999</v>
      </c>
      <c r="AN387" s="141">
        <f>SUM(AN356:AN386)</f>
        <v>145445.9</v>
      </c>
    </row>
    <row r="388" spans="1:40" x14ac:dyDescent="0.25">
      <c r="B388" s="132">
        <f>B387+B349</f>
        <v>1143342.8400000001</v>
      </c>
      <c r="G388" s="132"/>
      <c r="O388" s="141"/>
    </row>
    <row r="389" spans="1:40" x14ac:dyDescent="0.25">
      <c r="B389" s="72" t="s">
        <v>78</v>
      </c>
      <c r="C389" s="132">
        <f>H387-L387</f>
        <v>-5.4799999999959255</v>
      </c>
      <c r="E389" s="72" t="s">
        <v>79</v>
      </c>
      <c r="F389" s="315">
        <f>D387</f>
        <v>237</v>
      </c>
      <c r="H389" s="72" t="s">
        <v>80</v>
      </c>
      <c r="J389" s="131">
        <f>I387*0.007</f>
        <v>385.35700000000008</v>
      </c>
    </row>
    <row r="390" spans="1:40" x14ac:dyDescent="0.25">
      <c r="B390" s="72" t="s">
        <v>90</v>
      </c>
      <c r="C390" s="132">
        <f>C389+C351</f>
        <v>48.060000000012224</v>
      </c>
    </row>
    <row r="392" spans="1:40" ht="16.149999999999999" customHeight="1" x14ac:dyDescent="0.25">
      <c r="A392" s="577" t="s">
        <v>169</v>
      </c>
      <c r="B392" s="563"/>
      <c r="C392" s="563"/>
      <c r="D392" s="564"/>
      <c r="E392" s="563"/>
      <c r="F392" s="563"/>
      <c r="G392" s="563"/>
      <c r="H392" s="563"/>
      <c r="I392" s="563"/>
      <c r="J392" s="563"/>
      <c r="K392" s="563"/>
      <c r="L392" s="563"/>
      <c r="M392" s="563"/>
      <c r="N392" s="563"/>
      <c r="O392" s="563"/>
      <c r="P392" s="292"/>
      <c r="R392" s="576" t="s">
        <v>170</v>
      </c>
      <c r="S392" s="560"/>
      <c r="T392" s="560"/>
      <c r="U392" s="560"/>
      <c r="V392" s="560"/>
      <c r="W392" s="560"/>
      <c r="X392" s="560"/>
      <c r="Y392" s="560"/>
      <c r="Z392" s="560"/>
      <c r="AA392" s="576" t="str">
        <f>R392</f>
        <v>NOVEMBRE 2014</v>
      </c>
      <c r="AB392" s="560"/>
      <c r="AC392" s="560"/>
      <c r="AD392" s="560"/>
      <c r="AE392" s="560"/>
      <c r="AF392" s="560"/>
      <c r="AG392" s="560"/>
      <c r="AH392" s="560"/>
      <c r="AI392" s="560"/>
      <c r="AJ392" s="560"/>
    </row>
    <row r="393" spans="1:40" ht="16.149999999999999" customHeight="1" x14ac:dyDescent="0.25">
      <c r="A393" s="290"/>
      <c r="B393" s="567" t="s">
        <v>69</v>
      </c>
      <c r="C393" s="554"/>
      <c r="D393" s="554"/>
      <c r="E393" s="554"/>
      <c r="F393" s="554"/>
      <c r="G393" s="568"/>
      <c r="H393" s="567" t="s">
        <v>1</v>
      </c>
      <c r="I393" s="554"/>
      <c r="J393" s="554"/>
      <c r="K393" s="568"/>
      <c r="L393" s="567" t="s">
        <v>2</v>
      </c>
      <c r="M393" s="554"/>
      <c r="N393" s="568"/>
      <c r="O393" s="291" t="s">
        <v>70</v>
      </c>
      <c r="P393" s="292"/>
      <c r="Q393" s="293"/>
      <c r="R393" s="549" t="str">
        <f>R3</f>
        <v>Agedi</v>
      </c>
      <c r="S393" s="550"/>
      <c r="T393" s="549" t="str">
        <f>T3</f>
        <v>Saf</v>
      </c>
      <c r="U393" s="550"/>
      <c r="V393" s="549" t="str">
        <f>V3</f>
        <v>Midi Libre</v>
      </c>
      <c r="W393" s="550"/>
      <c r="X393" s="549" t="str">
        <f>X3</f>
        <v>Loto</v>
      </c>
      <c r="Y393" s="550"/>
      <c r="Z393" s="549" t="str">
        <f>Z3</f>
        <v>Altadis</v>
      </c>
      <c r="AA393" s="550"/>
      <c r="AB393" s="549" t="str">
        <f>AB3</f>
        <v>Crédit agricole</v>
      </c>
      <c r="AC393" s="550"/>
      <c r="AD393" s="549" t="str">
        <f>AD3</f>
        <v>Loc/Télésur/loyer/Télép</v>
      </c>
      <c r="AE393" s="550"/>
      <c r="AF393" s="549" t="str">
        <f>AF3</f>
        <v>Poste TCN TF PVA</v>
      </c>
      <c r="AG393" s="550"/>
      <c r="AH393" s="549" t="str">
        <f>AH3</f>
        <v>GSA/NVX FR</v>
      </c>
      <c r="AI393" s="550"/>
      <c r="AJ393" s="549" t="str">
        <f>AJ3</f>
        <v>Charge</v>
      </c>
      <c r="AK393" s="550"/>
      <c r="AL393" s="549" t="str">
        <f>AL3</f>
        <v>Divers</v>
      </c>
      <c r="AM393" s="550"/>
      <c r="AN393" s="83" t="s">
        <v>16</v>
      </c>
    </row>
    <row r="394" spans="1:40" ht="16.149999999999999" customHeight="1" x14ac:dyDescent="0.25">
      <c r="A394" s="294"/>
      <c r="B394" s="85" t="s">
        <v>73</v>
      </c>
      <c r="C394" s="578" t="s">
        <v>24</v>
      </c>
      <c r="D394" s="579"/>
      <c r="E394" s="86" t="s">
        <v>23</v>
      </c>
      <c r="F394" s="86" t="s">
        <v>22</v>
      </c>
      <c r="G394" s="90" t="s">
        <v>38</v>
      </c>
      <c r="H394" s="85" t="s">
        <v>17</v>
      </c>
      <c r="I394" s="86" t="s">
        <v>19</v>
      </c>
      <c r="J394" s="86" t="s">
        <v>18</v>
      </c>
      <c r="K394" s="90" t="s">
        <v>29</v>
      </c>
      <c r="L394" s="85" t="s">
        <v>32</v>
      </c>
      <c r="M394" s="91" t="s">
        <v>33</v>
      </c>
      <c r="N394" s="90" t="s">
        <v>74</v>
      </c>
      <c r="O394" s="295">
        <f>O386</f>
        <v>49880.860000000022</v>
      </c>
      <c r="Q394" s="296"/>
      <c r="R394" s="93" t="s">
        <v>34</v>
      </c>
      <c r="S394" s="94"/>
      <c r="T394" s="95" t="s">
        <v>34</v>
      </c>
      <c r="U394" s="96"/>
      <c r="V394" s="95" t="s">
        <v>34</v>
      </c>
      <c r="W394" s="96"/>
      <c r="X394" s="95" t="s">
        <v>34</v>
      </c>
      <c r="Y394" s="96"/>
      <c r="Z394" s="95" t="s">
        <v>34</v>
      </c>
      <c r="AA394" s="96"/>
      <c r="AB394" s="95" t="s">
        <v>34</v>
      </c>
      <c r="AC394" s="96"/>
      <c r="AD394" s="95" t="s">
        <v>34</v>
      </c>
      <c r="AE394" s="96"/>
      <c r="AF394" s="98" t="s">
        <v>34</v>
      </c>
      <c r="AG394" s="94"/>
      <c r="AH394" s="95" t="s">
        <v>34</v>
      </c>
      <c r="AI394" s="94"/>
      <c r="AJ394" s="95" t="s">
        <v>34</v>
      </c>
      <c r="AK394" s="94"/>
      <c r="AL394" s="95" t="s">
        <v>34</v>
      </c>
      <c r="AM394" s="94"/>
      <c r="AN394" s="99"/>
    </row>
    <row r="395" spans="1:40" ht="16.149999999999999" customHeight="1" x14ac:dyDescent="0.25">
      <c r="A395" s="301">
        <v>42675</v>
      </c>
      <c r="B395" s="302">
        <v>2141.98</v>
      </c>
      <c r="C395" s="316">
        <v>60</v>
      </c>
      <c r="D395" s="303">
        <v>2</v>
      </c>
      <c r="E395" s="302">
        <v>80.7</v>
      </c>
      <c r="F395" s="302">
        <v>52</v>
      </c>
      <c r="G395" s="125">
        <f t="shared" ref="G395:G425" si="82">B395-C395-E395-F395</f>
        <v>1949.28</v>
      </c>
      <c r="H395" s="304">
        <v>905.76</v>
      </c>
      <c r="I395" s="317">
        <v>1042.42</v>
      </c>
      <c r="J395" s="304"/>
      <c r="K395" s="304">
        <v>1.1000000000000001</v>
      </c>
      <c r="L395" s="318">
        <v>910</v>
      </c>
      <c r="M395" s="125"/>
      <c r="N395" s="305">
        <f t="shared" ref="N395:N425" si="83">L395+I395+J395+C395+M395</f>
        <v>2012.42</v>
      </c>
      <c r="O395" s="305">
        <f t="shared" ref="O395:O425" si="84">O394+N395-AN395</f>
        <v>48593.200000000019</v>
      </c>
      <c r="P395" s="306">
        <f t="shared" ref="P395:P425" si="85">I395*0.007</f>
        <v>7.2969400000000011</v>
      </c>
      <c r="Q395" s="307">
        <f t="shared" ref="Q395:Q424" si="86">A395</f>
        <v>42675</v>
      </c>
      <c r="R395" s="308"/>
      <c r="S395" s="309"/>
      <c r="T395" s="310"/>
      <c r="U395" s="309"/>
      <c r="V395" s="310"/>
      <c r="W395" s="309"/>
      <c r="X395" s="310"/>
      <c r="Y395" s="309"/>
      <c r="Z395" s="310"/>
      <c r="AA395" s="309"/>
      <c r="AB395" s="310">
        <v>161142</v>
      </c>
      <c r="AC395" s="147">
        <v>27</v>
      </c>
      <c r="AD395" s="310">
        <v>161149</v>
      </c>
      <c r="AE395" s="147">
        <v>975</v>
      </c>
      <c r="AF395" s="319"/>
      <c r="AG395" s="309"/>
      <c r="AH395" s="310">
        <v>160976</v>
      </c>
      <c r="AI395" s="147">
        <v>298.08</v>
      </c>
      <c r="AJ395" s="310" t="s">
        <v>93</v>
      </c>
      <c r="AK395" s="147">
        <v>2000</v>
      </c>
      <c r="AL395" s="310"/>
      <c r="AM395" s="309"/>
      <c r="AN395" s="125">
        <f t="shared" ref="AN395:AN425" si="87">S395+U395+W395+Y395+AA395+AC395+AE395+AG395+AI395+AK395+AM395</f>
        <v>3300.08</v>
      </c>
    </row>
    <row r="396" spans="1:40" ht="16.149999999999999" customHeight="1" x14ac:dyDescent="0.25">
      <c r="A396" s="301">
        <f t="shared" ref="A396:A424" si="88">A395+1</f>
        <v>42676</v>
      </c>
      <c r="B396" s="302">
        <v>6477.86</v>
      </c>
      <c r="C396" s="316">
        <v>530</v>
      </c>
      <c r="D396" s="303">
        <v>12</v>
      </c>
      <c r="E396" s="302">
        <v>399.2</v>
      </c>
      <c r="F396" s="302">
        <v>120</v>
      </c>
      <c r="G396" s="125">
        <f t="shared" si="82"/>
        <v>5428.66</v>
      </c>
      <c r="H396" s="304">
        <v>2267.1999999999998</v>
      </c>
      <c r="I396" s="317">
        <v>3203.74</v>
      </c>
      <c r="J396" s="304"/>
      <c r="K396" s="304">
        <v>10.6</v>
      </c>
      <c r="L396" s="318">
        <v>2260</v>
      </c>
      <c r="M396" s="125"/>
      <c r="N396" s="305">
        <f t="shared" si="83"/>
        <v>5993.74</v>
      </c>
      <c r="O396" s="305">
        <f t="shared" si="84"/>
        <v>51608.560000000019</v>
      </c>
      <c r="P396" s="306">
        <f t="shared" si="85"/>
        <v>22.426179999999999</v>
      </c>
      <c r="Q396" s="307">
        <f t="shared" si="86"/>
        <v>42676</v>
      </c>
      <c r="R396" s="308">
        <v>161012</v>
      </c>
      <c r="S396" s="147">
        <v>1912.89</v>
      </c>
      <c r="T396" s="310"/>
      <c r="U396" s="309"/>
      <c r="V396" s="308">
        <v>161036</v>
      </c>
      <c r="W396" s="147">
        <v>683.79</v>
      </c>
      <c r="X396" s="310"/>
      <c r="Y396" s="309"/>
      <c r="Z396" s="308"/>
      <c r="AA396" s="309"/>
      <c r="AB396" s="310">
        <v>161142</v>
      </c>
      <c r="AC396" s="147">
        <v>247.3</v>
      </c>
      <c r="AD396" s="308"/>
      <c r="AE396" s="309"/>
      <c r="AF396" s="310"/>
      <c r="AG396" s="309"/>
      <c r="AH396" s="308">
        <v>161154</v>
      </c>
      <c r="AI396" s="147">
        <v>134.4</v>
      </c>
      <c r="AJ396" s="310"/>
      <c r="AK396" s="309"/>
      <c r="AL396" s="310"/>
      <c r="AM396" s="309"/>
      <c r="AN396" s="125">
        <f t="shared" si="87"/>
        <v>2978.3800000000006</v>
      </c>
    </row>
    <row r="397" spans="1:40" ht="16.149999999999999" customHeight="1" x14ac:dyDescent="0.25">
      <c r="A397" s="301">
        <f t="shared" si="88"/>
        <v>42677</v>
      </c>
      <c r="B397" s="302">
        <v>4037.4</v>
      </c>
      <c r="C397" s="316">
        <v>80</v>
      </c>
      <c r="D397" s="303">
        <v>2</v>
      </c>
      <c r="E397" s="302">
        <v>115.2</v>
      </c>
      <c r="F397" s="302">
        <v>184</v>
      </c>
      <c r="G397" s="125">
        <f t="shared" si="82"/>
        <v>3658.2000000000003</v>
      </c>
      <c r="H397" s="304">
        <v>1916.59</v>
      </c>
      <c r="I397" s="317">
        <v>1690.41</v>
      </c>
      <c r="J397" s="304"/>
      <c r="K397" s="304">
        <v>25.2</v>
      </c>
      <c r="L397" s="318">
        <v>1930</v>
      </c>
      <c r="M397" s="318">
        <v>720</v>
      </c>
      <c r="N397" s="305">
        <f t="shared" si="83"/>
        <v>4420.41</v>
      </c>
      <c r="O397" s="305">
        <f t="shared" si="84"/>
        <v>55776.250000000015</v>
      </c>
      <c r="P397" s="306">
        <f t="shared" si="85"/>
        <v>11.832870000000002</v>
      </c>
      <c r="Q397" s="307">
        <f t="shared" si="86"/>
        <v>42677</v>
      </c>
      <c r="R397" s="308"/>
      <c r="S397" s="147">
        <v>231.72</v>
      </c>
      <c r="T397" s="310"/>
      <c r="U397" s="309"/>
      <c r="V397" s="308"/>
      <c r="W397" s="309"/>
      <c r="X397" s="310"/>
      <c r="Y397" s="309"/>
      <c r="Z397" s="308"/>
      <c r="AA397" s="309"/>
      <c r="AB397" s="310">
        <v>161142</v>
      </c>
      <c r="AC397" s="147">
        <v>21</v>
      </c>
      <c r="AD397" s="308"/>
      <c r="AE397" s="309"/>
      <c r="AF397" s="310"/>
      <c r="AG397" s="309"/>
      <c r="AH397" s="308"/>
      <c r="AI397" s="309"/>
      <c r="AJ397" s="310"/>
      <c r="AK397" s="309"/>
      <c r="AL397" s="310"/>
      <c r="AM397" s="309"/>
      <c r="AN397" s="125">
        <f t="shared" si="87"/>
        <v>252.72</v>
      </c>
    </row>
    <row r="398" spans="1:40" ht="16.149999999999999" customHeight="1" x14ac:dyDescent="0.25">
      <c r="A398" s="301">
        <f t="shared" si="88"/>
        <v>42678</v>
      </c>
      <c r="B398" s="302">
        <v>4536.67</v>
      </c>
      <c r="C398" s="316">
        <v>420</v>
      </c>
      <c r="D398" s="303">
        <v>9</v>
      </c>
      <c r="E398" s="302">
        <v>77.400000000000006</v>
      </c>
      <c r="F398" s="302">
        <v>247</v>
      </c>
      <c r="G398" s="125">
        <f t="shared" si="82"/>
        <v>3792.27</v>
      </c>
      <c r="H398" s="304">
        <v>1874.52</v>
      </c>
      <c r="I398" s="317">
        <v>2210.75</v>
      </c>
      <c r="J398" s="304"/>
      <c r="K398" s="304">
        <v>9.6999999999999993</v>
      </c>
      <c r="L398" s="318">
        <v>1870</v>
      </c>
      <c r="M398" s="125"/>
      <c r="N398" s="305">
        <f t="shared" si="83"/>
        <v>4500.75</v>
      </c>
      <c r="O398" s="305">
        <f t="shared" si="84"/>
        <v>59355.400000000016</v>
      </c>
      <c r="P398" s="306">
        <f t="shared" si="85"/>
        <v>15.475250000000001</v>
      </c>
      <c r="Q398" s="307">
        <f t="shared" si="86"/>
        <v>42678</v>
      </c>
      <c r="R398" s="308"/>
      <c r="S398" s="309"/>
      <c r="T398" s="310"/>
      <c r="U398" s="309"/>
      <c r="V398" s="308"/>
      <c r="W398" s="309"/>
      <c r="X398" s="310"/>
      <c r="Y398" s="309"/>
      <c r="Z398" s="308"/>
      <c r="AA398" s="309"/>
      <c r="AB398" s="310"/>
      <c r="AC398" s="309"/>
      <c r="AD398" s="308"/>
      <c r="AE398" s="309"/>
      <c r="AF398" s="310">
        <v>161051</v>
      </c>
      <c r="AG398" s="147">
        <v>921.6</v>
      </c>
      <c r="AH398" s="308"/>
      <c r="AI398" s="309"/>
      <c r="AJ398" s="310"/>
      <c r="AK398" s="309"/>
      <c r="AL398" s="310"/>
      <c r="AM398" s="309"/>
      <c r="AN398" s="125">
        <f t="shared" si="87"/>
        <v>921.6</v>
      </c>
    </row>
    <row r="399" spans="1:40" ht="16.149999999999999" customHeight="1" x14ac:dyDescent="0.25">
      <c r="A399" s="301">
        <f t="shared" si="88"/>
        <v>42679</v>
      </c>
      <c r="B399" s="302">
        <v>4128.09</v>
      </c>
      <c r="C399" s="316">
        <v>180</v>
      </c>
      <c r="D399" s="303">
        <v>5</v>
      </c>
      <c r="E399" s="302">
        <v>129.30000000000001</v>
      </c>
      <c r="F399" s="302">
        <v>65</v>
      </c>
      <c r="G399" s="125">
        <f t="shared" si="82"/>
        <v>3753.79</v>
      </c>
      <c r="H399" s="304">
        <v>2051.15</v>
      </c>
      <c r="I399" s="317">
        <v>1651.75</v>
      </c>
      <c r="J399" s="317">
        <v>39.39</v>
      </c>
      <c r="K399" s="304">
        <v>11.5</v>
      </c>
      <c r="L399" s="318">
        <v>2050</v>
      </c>
      <c r="M399" s="125"/>
      <c r="N399" s="305">
        <f t="shared" si="83"/>
        <v>3921.14</v>
      </c>
      <c r="O399" s="305">
        <f t="shared" si="84"/>
        <v>63244.670000000013</v>
      </c>
      <c r="P399" s="306">
        <f t="shared" si="85"/>
        <v>11.562250000000001</v>
      </c>
      <c r="Q399" s="307">
        <f t="shared" si="86"/>
        <v>42679</v>
      </c>
      <c r="R399" s="308"/>
      <c r="S399" s="309"/>
      <c r="T399" s="311">
        <v>161031</v>
      </c>
      <c r="U399" s="147">
        <v>-15.83</v>
      </c>
      <c r="V399" s="308"/>
      <c r="W399" s="309"/>
      <c r="X399" s="308"/>
      <c r="Y399" s="309"/>
      <c r="Z399" s="308"/>
      <c r="AA399" s="309"/>
      <c r="AB399" s="308">
        <v>161143</v>
      </c>
      <c r="AC399" s="147">
        <v>47.7</v>
      </c>
      <c r="AD399" s="308"/>
      <c r="AE399" s="309"/>
      <c r="AF399" s="308"/>
      <c r="AG399" s="309"/>
      <c r="AH399" s="308"/>
      <c r="AI399" s="309"/>
      <c r="AJ399" s="308"/>
      <c r="AK399" s="309"/>
      <c r="AL399" s="310"/>
      <c r="AM399" s="309"/>
      <c r="AN399" s="125">
        <f t="shared" si="87"/>
        <v>31.870000000000005</v>
      </c>
    </row>
    <row r="400" spans="1:40" ht="16.149999999999999" customHeight="1" x14ac:dyDescent="0.25">
      <c r="A400" s="301">
        <f t="shared" si="88"/>
        <v>42680</v>
      </c>
      <c r="B400" s="302">
        <v>2549.39</v>
      </c>
      <c r="C400" s="316">
        <v>170</v>
      </c>
      <c r="D400" s="303">
        <v>5</v>
      </c>
      <c r="E400" s="302">
        <v>108.3</v>
      </c>
      <c r="F400" s="302">
        <v>156</v>
      </c>
      <c r="G400" s="125">
        <f t="shared" si="82"/>
        <v>2115.0899999999997</v>
      </c>
      <c r="H400" s="304">
        <v>1360.34</v>
      </c>
      <c r="I400" s="317">
        <v>749.95</v>
      </c>
      <c r="J400" s="317">
        <v>26</v>
      </c>
      <c r="K400" s="304">
        <v>12.1</v>
      </c>
      <c r="L400" s="318">
        <v>1360</v>
      </c>
      <c r="M400" s="318">
        <v>350</v>
      </c>
      <c r="N400" s="305">
        <f t="shared" si="83"/>
        <v>2655.95</v>
      </c>
      <c r="O400" s="305">
        <f t="shared" si="84"/>
        <v>65295.130000000012</v>
      </c>
      <c r="P400" s="306">
        <f t="shared" si="85"/>
        <v>5.2496500000000008</v>
      </c>
      <c r="Q400" s="307">
        <f t="shared" si="86"/>
        <v>42680</v>
      </c>
      <c r="R400" s="308"/>
      <c r="S400" s="309"/>
      <c r="T400" s="308">
        <v>160917</v>
      </c>
      <c r="U400" s="147">
        <v>556.72</v>
      </c>
      <c r="V400" s="308"/>
      <c r="W400" s="309"/>
      <c r="X400" s="308">
        <v>161041</v>
      </c>
      <c r="Y400" s="147">
        <v>56.98</v>
      </c>
      <c r="Z400" s="308"/>
      <c r="AA400" s="309"/>
      <c r="AB400" s="308" t="s">
        <v>171</v>
      </c>
      <c r="AC400" s="147">
        <v>-8.2100000000000009</v>
      </c>
      <c r="AD400" s="325"/>
      <c r="AE400" s="309"/>
      <c r="AF400" s="308"/>
      <c r="AG400" s="309"/>
      <c r="AH400" s="308"/>
      <c r="AI400" s="309"/>
      <c r="AJ400" s="308"/>
      <c r="AK400" s="309"/>
      <c r="AL400" s="310"/>
      <c r="AM400" s="309"/>
      <c r="AN400" s="125">
        <f t="shared" si="87"/>
        <v>605.49</v>
      </c>
    </row>
    <row r="401" spans="1:40" ht="16.149999999999999" customHeight="1" x14ac:dyDescent="0.25">
      <c r="A401" s="301">
        <f t="shared" si="88"/>
        <v>42681</v>
      </c>
      <c r="B401" s="302">
        <v>4095.67</v>
      </c>
      <c r="C401" s="316">
        <v>250</v>
      </c>
      <c r="D401" s="303">
        <v>5</v>
      </c>
      <c r="E401" s="302">
        <v>372.55</v>
      </c>
      <c r="F401" s="302">
        <v>328</v>
      </c>
      <c r="G401" s="125">
        <f t="shared" si="82"/>
        <v>3145.12</v>
      </c>
      <c r="H401" s="304">
        <v>1217.18</v>
      </c>
      <c r="I401" s="317">
        <v>1908.24</v>
      </c>
      <c r="J401" s="304"/>
      <c r="K401" s="304">
        <v>19.7</v>
      </c>
      <c r="L401" s="318">
        <v>1210</v>
      </c>
      <c r="M401" s="125"/>
      <c r="N401" s="305">
        <f t="shared" si="83"/>
        <v>3368.24</v>
      </c>
      <c r="O401" s="305">
        <f t="shared" si="84"/>
        <v>60971.080000000009</v>
      </c>
      <c r="P401" s="306">
        <f t="shared" si="85"/>
        <v>13.35768</v>
      </c>
      <c r="Q401" s="307">
        <f t="shared" si="86"/>
        <v>42681</v>
      </c>
      <c r="R401" s="308"/>
      <c r="S401" s="309"/>
      <c r="T401" s="308">
        <v>160918</v>
      </c>
      <c r="U401" s="147">
        <v>143.94999999999999</v>
      </c>
      <c r="V401" s="308"/>
      <c r="W401" s="309"/>
      <c r="X401" s="308">
        <v>161045</v>
      </c>
      <c r="Y401" s="147">
        <v>3192.94</v>
      </c>
      <c r="Z401" s="308"/>
      <c r="AA401" s="309"/>
      <c r="AB401" s="308" t="s">
        <v>94</v>
      </c>
      <c r="AC401" s="147">
        <v>-161</v>
      </c>
      <c r="AD401" s="308"/>
      <c r="AE401" s="309"/>
      <c r="AF401" s="308"/>
      <c r="AG401" s="309"/>
      <c r="AH401" s="308">
        <v>160973</v>
      </c>
      <c r="AI401" s="147">
        <v>410.4</v>
      </c>
      <c r="AJ401" s="308">
        <v>161157</v>
      </c>
      <c r="AK401" s="147">
        <v>4106</v>
      </c>
      <c r="AL401" s="310"/>
      <c r="AM401" s="309"/>
      <c r="AN401" s="125">
        <f t="shared" si="87"/>
        <v>7692.29</v>
      </c>
    </row>
    <row r="402" spans="1:40" ht="16.149999999999999" customHeight="1" x14ac:dyDescent="0.25">
      <c r="A402" s="301">
        <f t="shared" si="88"/>
        <v>42682</v>
      </c>
      <c r="B402" s="302">
        <v>3464.7</v>
      </c>
      <c r="C402" s="316">
        <v>330</v>
      </c>
      <c r="D402" s="303">
        <v>7</v>
      </c>
      <c r="E402" s="302">
        <v>183.25</v>
      </c>
      <c r="F402" s="302">
        <v>162</v>
      </c>
      <c r="G402" s="125">
        <f t="shared" si="82"/>
        <v>2789.45</v>
      </c>
      <c r="H402" s="304">
        <v>1435.14</v>
      </c>
      <c r="I402" s="317">
        <v>1343.51</v>
      </c>
      <c r="J402" s="304"/>
      <c r="K402" s="304">
        <v>10.8</v>
      </c>
      <c r="L402" s="318">
        <v>1450</v>
      </c>
      <c r="M402" s="125"/>
      <c r="N402" s="305">
        <f t="shared" si="83"/>
        <v>3123.51</v>
      </c>
      <c r="O402" s="305">
        <f t="shared" si="84"/>
        <v>62852.380000000012</v>
      </c>
      <c r="P402" s="306">
        <f t="shared" si="85"/>
        <v>9.4045699999999997</v>
      </c>
      <c r="Q402" s="307">
        <f t="shared" si="86"/>
        <v>42682</v>
      </c>
      <c r="R402" s="308"/>
      <c r="S402" s="309"/>
      <c r="T402" s="308">
        <v>161029</v>
      </c>
      <c r="U402" s="147">
        <v>229.12</v>
      </c>
      <c r="V402" s="308">
        <v>161124</v>
      </c>
      <c r="W402" s="147">
        <v>586.09</v>
      </c>
      <c r="X402" s="308"/>
      <c r="Y402" s="309"/>
      <c r="Z402" s="308"/>
      <c r="AA402" s="309"/>
      <c r="AB402" s="308"/>
      <c r="AC402" s="309"/>
      <c r="AD402" s="308"/>
      <c r="AE402" s="309"/>
      <c r="AF402" s="308"/>
      <c r="AG402" s="309"/>
      <c r="AH402" s="308"/>
      <c r="AI402" s="309"/>
      <c r="AJ402" s="308" t="s">
        <v>172</v>
      </c>
      <c r="AK402" s="147">
        <v>427</v>
      </c>
      <c r="AL402" s="310"/>
      <c r="AM402" s="309"/>
      <c r="AN402" s="125">
        <f t="shared" si="87"/>
        <v>1242.21</v>
      </c>
    </row>
    <row r="403" spans="1:40" ht="16.149999999999999" customHeight="1" x14ac:dyDescent="0.25">
      <c r="A403" s="301">
        <f t="shared" si="88"/>
        <v>42683</v>
      </c>
      <c r="B403" s="302">
        <v>3901.1</v>
      </c>
      <c r="C403" s="316">
        <v>460</v>
      </c>
      <c r="D403" s="303">
        <v>12</v>
      </c>
      <c r="E403" s="302">
        <v>263.2</v>
      </c>
      <c r="F403" s="302">
        <v>264</v>
      </c>
      <c r="G403" s="125">
        <f t="shared" si="82"/>
        <v>2913.9</v>
      </c>
      <c r="H403" s="304">
        <v>1295.9000000000001</v>
      </c>
      <c r="I403" s="317">
        <v>1593.8</v>
      </c>
      <c r="J403" s="304"/>
      <c r="K403" s="304">
        <v>24.2</v>
      </c>
      <c r="L403" s="318">
        <v>1290</v>
      </c>
      <c r="M403" s="125"/>
      <c r="N403" s="305">
        <f t="shared" si="83"/>
        <v>3343.8</v>
      </c>
      <c r="O403" s="305">
        <f t="shared" si="84"/>
        <v>65051.850000000006</v>
      </c>
      <c r="P403" s="306">
        <f t="shared" si="85"/>
        <v>11.156599999999999</v>
      </c>
      <c r="Q403" s="307">
        <f t="shared" si="86"/>
        <v>42683</v>
      </c>
      <c r="R403" s="308">
        <v>161015</v>
      </c>
      <c r="S403" s="147">
        <v>871.39</v>
      </c>
      <c r="T403" s="308">
        <v>161030</v>
      </c>
      <c r="U403" s="147">
        <v>47.53</v>
      </c>
      <c r="V403" s="308"/>
      <c r="W403" s="309"/>
      <c r="X403" s="308"/>
      <c r="Y403" s="309"/>
      <c r="Z403" s="308"/>
      <c r="AA403" s="309"/>
      <c r="AB403" s="308" t="s">
        <v>165</v>
      </c>
      <c r="AC403" s="147">
        <v>83.73</v>
      </c>
      <c r="AD403" s="308">
        <v>161156</v>
      </c>
      <c r="AE403" s="147">
        <v>141.68</v>
      </c>
      <c r="AF403" s="308"/>
      <c r="AG403" s="309"/>
      <c r="AH403" s="308"/>
      <c r="AI403" s="309"/>
      <c r="AJ403" s="308"/>
      <c r="AK403" s="309"/>
      <c r="AL403" s="310"/>
      <c r="AM403" s="309"/>
      <c r="AN403" s="125">
        <f t="shared" si="87"/>
        <v>1144.33</v>
      </c>
    </row>
    <row r="404" spans="1:40" ht="16.149999999999999" customHeight="1" x14ac:dyDescent="0.25">
      <c r="A404" s="301">
        <f t="shared" si="88"/>
        <v>42684</v>
      </c>
      <c r="B404" s="302">
        <v>4396.83</v>
      </c>
      <c r="C404" s="316">
        <v>280</v>
      </c>
      <c r="D404" s="303">
        <v>7</v>
      </c>
      <c r="E404" s="302">
        <v>318.10000000000002</v>
      </c>
      <c r="F404" s="302">
        <v>276</v>
      </c>
      <c r="G404" s="125">
        <f t="shared" si="82"/>
        <v>3522.73</v>
      </c>
      <c r="H404" s="304">
        <v>1475.51</v>
      </c>
      <c r="I404" s="317">
        <v>1986.32</v>
      </c>
      <c r="J404" s="304">
        <v>39.1</v>
      </c>
      <c r="K404" s="304">
        <v>21.8</v>
      </c>
      <c r="L404" s="318">
        <v>1470</v>
      </c>
      <c r="M404" s="125"/>
      <c r="N404" s="305">
        <f t="shared" si="83"/>
        <v>3775.4199999999996</v>
      </c>
      <c r="O404" s="305">
        <f t="shared" si="84"/>
        <v>65869.89</v>
      </c>
      <c r="P404" s="306">
        <f t="shared" si="85"/>
        <v>13.90424</v>
      </c>
      <c r="Q404" s="307">
        <f t="shared" si="86"/>
        <v>42684</v>
      </c>
      <c r="R404" s="308"/>
      <c r="S404" s="147">
        <v>-458.83</v>
      </c>
      <c r="T404" s="308"/>
      <c r="U404" s="309"/>
      <c r="V404" s="308"/>
      <c r="W404" s="309"/>
      <c r="X404" s="308">
        <v>161130</v>
      </c>
      <c r="Y404" s="147">
        <v>2593.8200000000002</v>
      </c>
      <c r="Z404" s="308"/>
      <c r="AA404" s="309"/>
      <c r="AB404" s="308" t="s">
        <v>173</v>
      </c>
      <c r="AC404" s="147">
        <v>255.57</v>
      </c>
      <c r="AD404" s="308"/>
      <c r="AE404" s="309"/>
      <c r="AF404" s="308">
        <v>161053</v>
      </c>
      <c r="AG404" s="147">
        <v>566.82000000000005</v>
      </c>
      <c r="AH404" s="308"/>
      <c r="AI404" s="309"/>
      <c r="AJ404" s="308"/>
      <c r="AK404" s="309"/>
      <c r="AL404" s="310"/>
      <c r="AM404" s="309"/>
      <c r="AN404" s="125">
        <f t="shared" si="87"/>
        <v>2957.3800000000006</v>
      </c>
    </row>
    <row r="405" spans="1:40" ht="16.149999999999999" customHeight="1" x14ac:dyDescent="0.25">
      <c r="A405" s="301">
        <f t="shared" si="88"/>
        <v>42685</v>
      </c>
      <c r="B405" s="302">
        <v>2619.88</v>
      </c>
      <c r="C405" s="316">
        <v>130</v>
      </c>
      <c r="D405" s="303">
        <v>4</v>
      </c>
      <c r="E405" s="302">
        <v>134.1</v>
      </c>
      <c r="F405" s="302">
        <v>93</v>
      </c>
      <c r="G405" s="125">
        <f t="shared" si="82"/>
        <v>2262.7800000000002</v>
      </c>
      <c r="H405" s="304">
        <v>1487.12</v>
      </c>
      <c r="I405" s="317">
        <v>766.46</v>
      </c>
      <c r="J405" s="304"/>
      <c r="K405" s="304">
        <v>9.1999999999999993</v>
      </c>
      <c r="L405" s="318">
        <v>1480</v>
      </c>
      <c r="M405" s="125"/>
      <c r="N405" s="305">
        <f t="shared" si="83"/>
        <v>2376.46</v>
      </c>
      <c r="O405" s="305">
        <f t="shared" si="84"/>
        <v>63949.000000000007</v>
      </c>
      <c r="P405" s="306">
        <f t="shared" si="85"/>
        <v>5.3652200000000008</v>
      </c>
      <c r="Q405" s="307">
        <f t="shared" si="86"/>
        <v>42685</v>
      </c>
      <c r="R405" s="308"/>
      <c r="S405" s="309"/>
      <c r="T405" s="308"/>
      <c r="U405" s="309"/>
      <c r="V405" s="308"/>
      <c r="W405" s="309"/>
      <c r="X405" s="308">
        <v>161135</v>
      </c>
      <c r="Y405" s="147">
        <v>711.5</v>
      </c>
      <c r="Z405" s="308"/>
      <c r="AA405" s="309"/>
      <c r="AB405" s="308" t="s">
        <v>156</v>
      </c>
      <c r="AC405" s="147">
        <v>2496.39</v>
      </c>
      <c r="AD405" s="308"/>
      <c r="AE405" s="309"/>
      <c r="AF405" s="308">
        <v>161054</v>
      </c>
      <c r="AG405" s="147">
        <v>1089.46</v>
      </c>
      <c r="AH405" s="308"/>
      <c r="AI405" s="309"/>
      <c r="AJ405" s="308"/>
      <c r="AK405" s="309"/>
      <c r="AL405" s="310"/>
      <c r="AM405" s="309"/>
      <c r="AN405" s="125">
        <f t="shared" si="87"/>
        <v>4297.3500000000004</v>
      </c>
    </row>
    <row r="406" spans="1:40" ht="16.149999999999999" customHeight="1" x14ac:dyDescent="0.25">
      <c r="A406" s="301">
        <f t="shared" si="88"/>
        <v>42686</v>
      </c>
      <c r="B406" s="302">
        <v>4187.82</v>
      </c>
      <c r="C406" s="316">
        <v>220</v>
      </c>
      <c r="D406" s="303">
        <v>6</v>
      </c>
      <c r="E406" s="302">
        <v>118.5</v>
      </c>
      <c r="F406" s="302">
        <v>98</v>
      </c>
      <c r="G406" s="125">
        <f t="shared" si="82"/>
        <v>3751.3199999999997</v>
      </c>
      <c r="H406" s="304">
        <v>1923.44</v>
      </c>
      <c r="I406" s="317">
        <v>1812.68</v>
      </c>
      <c r="J406" s="304"/>
      <c r="K406" s="304">
        <v>15.2</v>
      </c>
      <c r="L406" s="318">
        <v>1920</v>
      </c>
      <c r="M406" s="125"/>
      <c r="N406" s="305">
        <f t="shared" si="83"/>
        <v>3952.6800000000003</v>
      </c>
      <c r="O406" s="305">
        <f t="shared" si="84"/>
        <v>67901.680000000008</v>
      </c>
      <c r="P406" s="306">
        <f t="shared" si="85"/>
        <v>12.68876</v>
      </c>
      <c r="Q406" s="307">
        <f t="shared" si="86"/>
        <v>42686</v>
      </c>
      <c r="R406" s="308"/>
      <c r="S406" s="309"/>
      <c r="T406" s="308"/>
      <c r="U406" s="309"/>
      <c r="V406" s="308"/>
      <c r="W406" s="309"/>
      <c r="X406" s="308"/>
      <c r="Y406" s="309"/>
      <c r="Z406" s="308"/>
      <c r="AA406" s="309"/>
      <c r="AB406" s="308"/>
      <c r="AC406" s="309"/>
      <c r="AD406" s="308"/>
      <c r="AE406" s="309"/>
      <c r="AF406" s="308"/>
      <c r="AG406" s="309"/>
      <c r="AH406" s="308"/>
      <c r="AI406" s="309"/>
      <c r="AJ406" s="308"/>
      <c r="AK406" s="309"/>
      <c r="AL406" s="310"/>
      <c r="AM406" s="309"/>
      <c r="AN406" s="125">
        <f t="shared" si="87"/>
        <v>0</v>
      </c>
    </row>
    <row r="407" spans="1:40" ht="16.149999999999999" customHeight="1" x14ac:dyDescent="0.25">
      <c r="A407" s="301">
        <f t="shared" si="88"/>
        <v>42687</v>
      </c>
      <c r="B407" s="302">
        <v>1954.4</v>
      </c>
      <c r="C407" s="316">
        <v>140</v>
      </c>
      <c r="D407" s="303">
        <v>4</v>
      </c>
      <c r="E407" s="302">
        <v>68</v>
      </c>
      <c r="F407" s="302">
        <v>82</v>
      </c>
      <c r="G407" s="125">
        <f t="shared" si="82"/>
        <v>1664.4</v>
      </c>
      <c r="H407" s="304">
        <v>1109.6099999999999</v>
      </c>
      <c r="I407" s="317">
        <v>544.19000000000005</v>
      </c>
      <c r="J407" s="304"/>
      <c r="K407" s="304">
        <v>10.6</v>
      </c>
      <c r="L407" s="318">
        <v>1100</v>
      </c>
      <c r="M407" s="125"/>
      <c r="N407" s="305">
        <f t="shared" si="83"/>
        <v>1784.19</v>
      </c>
      <c r="O407" s="305">
        <f t="shared" si="84"/>
        <v>68560.87000000001</v>
      </c>
      <c r="P407" s="306">
        <f t="shared" si="85"/>
        <v>3.8093300000000005</v>
      </c>
      <c r="Q407" s="307">
        <f t="shared" si="86"/>
        <v>42687</v>
      </c>
      <c r="R407" s="308"/>
      <c r="S407" s="309"/>
      <c r="T407" s="308"/>
      <c r="U407" s="309"/>
      <c r="V407" s="308"/>
      <c r="W407" s="309"/>
      <c r="X407" s="308"/>
      <c r="Y407" s="309"/>
      <c r="Z407" s="308"/>
      <c r="AA407" s="309"/>
      <c r="AB407" s="308" t="s">
        <v>85</v>
      </c>
      <c r="AC407" s="147">
        <v>1125</v>
      </c>
      <c r="AD407" s="308"/>
      <c r="AE407" s="309"/>
      <c r="AF407" s="308"/>
      <c r="AG407" s="309"/>
      <c r="AH407" s="308"/>
      <c r="AI407" s="309"/>
      <c r="AJ407" s="308"/>
      <c r="AK407" s="309"/>
      <c r="AL407" s="310"/>
      <c r="AM407" s="309"/>
      <c r="AN407" s="125">
        <f t="shared" si="87"/>
        <v>1125</v>
      </c>
    </row>
    <row r="408" spans="1:40" ht="16.149999999999999" customHeight="1" x14ac:dyDescent="0.25">
      <c r="A408" s="301">
        <f t="shared" si="88"/>
        <v>42688</v>
      </c>
      <c r="B408" s="302">
        <v>4368.3599999999997</v>
      </c>
      <c r="C408" s="316">
        <v>120</v>
      </c>
      <c r="D408" s="303">
        <v>6</v>
      </c>
      <c r="E408" s="302">
        <v>142.80000000000001</v>
      </c>
      <c r="F408" s="302">
        <v>291</v>
      </c>
      <c r="G408" s="125">
        <f t="shared" si="82"/>
        <v>3814.5599999999995</v>
      </c>
      <c r="H408" s="304">
        <v>1855.24</v>
      </c>
      <c r="I408" s="317">
        <v>1951.22</v>
      </c>
      <c r="J408" s="304"/>
      <c r="K408" s="304">
        <v>8.1</v>
      </c>
      <c r="L408" s="318">
        <v>1880</v>
      </c>
      <c r="M408" s="125"/>
      <c r="N408" s="305">
        <f t="shared" si="83"/>
        <v>3951.2200000000003</v>
      </c>
      <c r="O408" s="305">
        <f t="shared" si="84"/>
        <v>71429.290000000008</v>
      </c>
      <c r="P408" s="306">
        <f t="shared" si="85"/>
        <v>13.65854</v>
      </c>
      <c r="Q408" s="307">
        <f t="shared" si="86"/>
        <v>42688</v>
      </c>
      <c r="R408" s="308"/>
      <c r="S408" s="309"/>
      <c r="T408" s="308"/>
      <c r="U408" s="309"/>
      <c r="V408" s="308"/>
      <c r="W408" s="309"/>
      <c r="X408" s="308"/>
      <c r="Y408" s="309"/>
      <c r="Z408" s="308"/>
      <c r="AA408" s="309"/>
      <c r="AB408" s="308" t="s">
        <v>85</v>
      </c>
      <c r="AC408" s="147">
        <v>830</v>
      </c>
      <c r="AD408" s="308"/>
      <c r="AE408" s="309"/>
      <c r="AF408" s="308"/>
      <c r="AG408" s="309"/>
      <c r="AH408" s="308"/>
      <c r="AI408" s="309"/>
      <c r="AJ408" s="308">
        <v>170141</v>
      </c>
      <c r="AK408" s="147">
        <v>252.8</v>
      </c>
      <c r="AL408" s="310"/>
      <c r="AM408" s="309"/>
      <c r="AN408" s="125">
        <f t="shared" si="87"/>
        <v>1082.8</v>
      </c>
    </row>
    <row r="409" spans="1:40" ht="16.149999999999999" customHeight="1" x14ac:dyDescent="0.25">
      <c r="A409" s="301">
        <f t="shared" si="88"/>
        <v>42689</v>
      </c>
      <c r="B409" s="302">
        <v>3969.08</v>
      </c>
      <c r="C409" s="316">
        <v>70</v>
      </c>
      <c r="D409" s="303">
        <v>3</v>
      </c>
      <c r="E409" s="302">
        <v>182.1</v>
      </c>
      <c r="F409" s="302">
        <v>384</v>
      </c>
      <c r="G409" s="125">
        <f t="shared" si="82"/>
        <v>3332.98</v>
      </c>
      <c r="H409" s="304">
        <v>2022.36</v>
      </c>
      <c r="I409" s="317">
        <v>1288.82</v>
      </c>
      <c r="J409" s="304"/>
      <c r="K409" s="304">
        <v>21.8</v>
      </c>
      <c r="L409" s="318">
        <v>2020</v>
      </c>
      <c r="M409" s="125"/>
      <c r="N409" s="305">
        <f t="shared" si="83"/>
        <v>3378.8199999999997</v>
      </c>
      <c r="O409" s="305">
        <f t="shared" si="84"/>
        <v>73964.110000000015</v>
      </c>
      <c r="P409" s="306">
        <f t="shared" si="85"/>
        <v>9.0217399999999994</v>
      </c>
      <c r="Q409" s="307">
        <f t="shared" si="86"/>
        <v>42689</v>
      </c>
      <c r="R409" s="308"/>
      <c r="S409" s="309"/>
      <c r="T409" s="308"/>
      <c r="U409" s="309"/>
      <c r="V409" s="308">
        <v>161125</v>
      </c>
      <c r="W409" s="147">
        <v>783.19</v>
      </c>
      <c r="X409" s="308"/>
      <c r="Y409" s="147"/>
      <c r="Z409" s="308"/>
      <c r="AA409" s="309"/>
      <c r="AB409" s="308"/>
      <c r="AC409" s="309"/>
      <c r="AD409" s="308"/>
      <c r="AE409" s="309"/>
      <c r="AF409" s="308"/>
      <c r="AG409" s="309"/>
      <c r="AH409" s="308"/>
      <c r="AI409" s="309"/>
      <c r="AJ409" s="308" t="s">
        <v>129</v>
      </c>
      <c r="AK409" s="147">
        <v>60.81</v>
      </c>
      <c r="AL409" s="310"/>
      <c r="AM409" s="309"/>
      <c r="AN409" s="125">
        <f t="shared" si="87"/>
        <v>844</v>
      </c>
    </row>
    <row r="410" spans="1:40" ht="16.149999999999999" customHeight="1" x14ac:dyDescent="0.25">
      <c r="A410" s="301">
        <f t="shared" si="88"/>
        <v>42690</v>
      </c>
      <c r="B410" s="302">
        <v>3838.84</v>
      </c>
      <c r="C410" s="316">
        <v>550</v>
      </c>
      <c r="D410" s="303">
        <v>13</v>
      </c>
      <c r="E410" s="302">
        <v>91.2</v>
      </c>
      <c r="F410" s="302">
        <v>250</v>
      </c>
      <c r="G410" s="125">
        <f t="shared" si="82"/>
        <v>2947.6400000000003</v>
      </c>
      <c r="H410" s="304">
        <v>1401.65</v>
      </c>
      <c r="I410" s="317">
        <v>1530.19</v>
      </c>
      <c r="J410" s="304"/>
      <c r="K410" s="304">
        <v>15.8</v>
      </c>
      <c r="L410" s="318">
        <v>1400</v>
      </c>
      <c r="M410" s="125"/>
      <c r="N410" s="305">
        <f t="shared" si="83"/>
        <v>3480.19</v>
      </c>
      <c r="O410" s="305">
        <f t="shared" si="84"/>
        <v>44308.890000000014</v>
      </c>
      <c r="P410" s="306">
        <f t="shared" si="85"/>
        <v>10.71133</v>
      </c>
      <c r="Q410" s="307">
        <f t="shared" si="86"/>
        <v>42690</v>
      </c>
      <c r="R410" s="308">
        <v>161101</v>
      </c>
      <c r="S410" s="147">
        <v>1526.29</v>
      </c>
      <c r="T410" s="308"/>
      <c r="U410" s="309"/>
      <c r="V410" s="308"/>
      <c r="W410" s="309"/>
      <c r="X410" s="308"/>
      <c r="Y410" s="309"/>
      <c r="Z410" s="308">
        <v>161047</v>
      </c>
      <c r="AA410" s="147">
        <v>31515.57</v>
      </c>
      <c r="AB410" s="308"/>
      <c r="AC410" s="309"/>
      <c r="AD410" s="308"/>
      <c r="AE410" s="309"/>
      <c r="AF410" s="308"/>
      <c r="AG410" s="309"/>
      <c r="AH410" s="308"/>
      <c r="AI410" s="309"/>
      <c r="AJ410" s="308" t="s">
        <v>104</v>
      </c>
      <c r="AK410" s="147">
        <v>93.55</v>
      </c>
      <c r="AL410" s="310"/>
      <c r="AM410" s="309"/>
      <c r="AN410" s="125">
        <f t="shared" si="87"/>
        <v>33135.410000000003</v>
      </c>
    </row>
    <row r="411" spans="1:40" ht="16.149999999999999" customHeight="1" x14ac:dyDescent="0.25">
      <c r="A411" s="301">
        <f t="shared" si="88"/>
        <v>42691</v>
      </c>
      <c r="B411" s="302">
        <v>3322.32</v>
      </c>
      <c r="C411" s="316">
        <v>40</v>
      </c>
      <c r="D411" s="303">
        <v>1</v>
      </c>
      <c r="E411" s="302">
        <v>113.6</v>
      </c>
      <c r="F411" s="302">
        <v>123</v>
      </c>
      <c r="G411" s="125">
        <f t="shared" si="82"/>
        <v>3045.7200000000003</v>
      </c>
      <c r="H411" s="304">
        <v>1637.36</v>
      </c>
      <c r="I411" s="317">
        <v>1381.46</v>
      </c>
      <c r="J411" s="304"/>
      <c r="K411" s="304">
        <v>26.9</v>
      </c>
      <c r="L411" s="318">
        <v>1640</v>
      </c>
      <c r="M411" s="125"/>
      <c r="N411" s="305">
        <f t="shared" si="83"/>
        <v>3061.46</v>
      </c>
      <c r="O411" s="305">
        <f t="shared" si="84"/>
        <v>45155.360000000015</v>
      </c>
      <c r="P411" s="306">
        <f t="shared" si="85"/>
        <v>9.6702200000000005</v>
      </c>
      <c r="Q411" s="307">
        <f t="shared" si="86"/>
        <v>42691</v>
      </c>
      <c r="R411" s="308"/>
      <c r="S411" s="147">
        <v>166.41</v>
      </c>
      <c r="T411" s="308"/>
      <c r="U411" s="309"/>
      <c r="V411" s="308"/>
      <c r="W411" s="309"/>
      <c r="X411" s="308">
        <v>161131</v>
      </c>
      <c r="Y411" s="147">
        <v>1608.58</v>
      </c>
      <c r="Z411" s="308"/>
      <c r="AA411" s="309"/>
      <c r="AB411" s="308" t="s">
        <v>137</v>
      </c>
      <c r="AC411" s="147">
        <v>440</v>
      </c>
      <c r="AD411" s="308"/>
      <c r="AE411" s="309"/>
      <c r="AF411" s="308"/>
      <c r="AG411" s="309"/>
      <c r="AH411" s="308"/>
      <c r="AI411" s="309"/>
      <c r="AJ411" s="308"/>
      <c r="AK411" s="309"/>
      <c r="AL411" s="310"/>
      <c r="AM411" s="309"/>
      <c r="AN411" s="125">
        <f t="shared" si="87"/>
        <v>2214.9899999999998</v>
      </c>
    </row>
    <row r="412" spans="1:40" ht="16.149999999999999" customHeight="1" x14ac:dyDescent="0.25">
      <c r="A412" s="301">
        <f t="shared" si="88"/>
        <v>42692</v>
      </c>
      <c r="B412" s="302">
        <v>4194.1899999999996</v>
      </c>
      <c r="C412" s="316">
        <v>190</v>
      </c>
      <c r="D412" s="303">
        <v>6</v>
      </c>
      <c r="E412" s="302">
        <v>80.900000000000006</v>
      </c>
      <c r="F412" s="302">
        <v>163</v>
      </c>
      <c r="G412" s="125">
        <f t="shared" si="82"/>
        <v>3760.2899999999995</v>
      </c>
      <c r="H412" s="304">
        <v>1835.55</v>
      </c>
      <c r="I412" s="317">
        <v>1889.94</v>
      </c>
      <c r="J412" s="317">
        <v>19.2</v>
      </c>
      <c r="K412" s="304">
        <v>15.7</v>
      </c>
      <c r="L412" s="318">
        <v>1830</v>
      </c>
      <c r="M412" s="318">
        <v>380</v>
      </c>
      <c r="N412" s="305">
        <f t="shared" si="83"/>
        <v>4309.1399999999994</v>
      </c>
      <c r="O412" s="305">
        <f t="shared" si="84"/>
        <v>49163.900000000016</v>
      </c>
      <c r="P412" s="306">
        <f t="shared" si="85"/>
        <v>13.22958</v>
      </c>
      <c r="Q412" s="307">
        <f t="shared" si="86"/>
        <v>42692</v>
      </c>
      <c r="R412" s="308"/>
      <c r="S412" s="309"/>
      <c r="T412" s="308"/>
      <c r="U412" s="309"/>
      <c r="V412" s="308"/>
      <c r="W412" s="309"/>
      <c r="X412" s="308">
        <v>161136</v>
      </c>
      <c r="Y412" s="147">
        <v>687.8</v>
      </c>
      <c r="Z412" s="308"/>
      <c r="AA412" s="309"/>
      <c r="AB412" s="308" t="s">
        <v>137</v>
      </c>
      <c r="AC412" s="147">
        <v>-440</v>
      </c>
      <c r="AD412" s="308">
        <v>161150</v>
      </c>
      <c r="AE412" s="147">
        <v>52.8</v>
      </c>
      <c r="AF412" s="308"/>
      <c r="AG412" s="309"/>
      <c r="AH412" s="308"/>
      <c r="AI412" s="309"/>
      <c r="AJ412" s="308"/>
      <c r="AK412" s="309"/>
      <c r="AL412" s="310"/>
      <c r="AM412" s="309"/>
      <c r="AN412" s="125">
        <f t="shared" si="87"/>
        <v>300.59999999999997</v>
      </c>
    </row>
    <row r="413" spans="1:40" ht="16.149999999999999" customHeight="1" x14ac:dyDescent="0.25">
      <c r="A413" s="301">
        <f t="shared" si="88"/>
        <v>42693</v>
      </c>
      <c r="B413" s="302">
        <v>4432.38</v>
      </c>
      <c r="C413" s="316">
        <v>240</v>
      </c>
      <c r="D413" s="303">
        <v>7</v>
      </c>
      <c r="E413" s="302">
        <v>96</v>
      </c>
      <c r="F413" s="302">
        <v>183</v>
      </c>
      <c r="G413" s="125">
        <f t="shared" si="82"/>
        <v>3913.38</v>
      </c>
      <c r="H413" s="304">
        <v>2444.2399999999998</v>
      </c>
      <c r="I413" s="317">
        <v>1454.54</v>
      </c>
      <c r="J413" s="304"/>
      <c r="K413" s="304">
        <v>14.6</v>
      </c>
      <c r="L413" s="318">
        <v>2440</v>
      </c>
      <c r="M413" s="125"/>
      <c r="N413" s="305">
        <f t="shared" si="83"/>
        <v>4134.54</v>
      </c>
      <c r="O413" s="305">
        <f t="shared" si="84"/>
        <v>53164.230000000018</v>
      </c>
      <c r="P413" s="306">
        <f t="shared" si="85"/>
        <v>10.18178</v>
      </c>
      <c r="Q413" s="307">
        <f t="shared" si="86"/>
        <v>42693</v>
      </c>
      <c r="R413" s="308"/>
      <c r="S413" s="309"/>
      <c r="T413" s="308">
        <v>160921</v>
      </c>
      <c r="U413" s="147">
        <v>134.21</v>
      </c>
      <c r="V413" s="308"/>
      <c r="W413" s="309"/>
      <c r="X413" s="308"/>
      <c r="Y413" s="309"/>
      <c r="Z413" s="308"/>
      <c r="AA413" s="309"/>
      <c r="AB413" s="308"/>
      <c r="AC413" s="309"/>
      <c r="AD413" s="308"/>
      <c r="AE413" s="309"/>
      <c r="AF413" s="308"/>
      <c r="AG413" s="309"/>
      <c r="AH413" s="308"/>
      <c r="AI413" s="309"/>
      <c r="AJ413" s="308"/>
      <c r="AK413" s="309"/>
      <c r="AL413" s="310"/>
      <c r="AM413" s="309"/>
      <c r="AN413" s="125">
        <f t="shared" si="87"/>
        <v>134.21</v>
      </c>
    </row>
    <row r="414" spans="1:40" ht="16.149999999999999" customHeight="1" x14ac:dyDescent="0.25">
      <c r="A414" s="301">
        <f t="shared" si="88"/>
        <v>42694</v>
      </c>
      <c r="B414" s="302">
        <v>2433.65</v>
      </c>
      <c r="C414" s="316">
        <v>230</v>
      </c>
      <c r="D414" s="303">
        <v>5</v>
      </c>
      <c r="E414" s="302">
        <v>206</v>
      </c>
      <c r="F414" s="302">
        <v>60</v>
      </c>
      <c r="G414" s="125">
        <f t="shared" si="82"/>
        <v>1937.65</v>
      </c>
      <c r="H414" s="304">
        <v>823.93</v>
      </c>
      <c r="I414" s="317">
        <v>1125.82</v>
      </c>
      <c r="J414" s="304"/>
      <c r="K414" s="304">
        <v>3.6</v>
      </c>
      <c r="L414" s="318">
        <v>820</v>
      </c>
      <c r="M414" s="125"/>
      <c r="N414" s="305">
        <f t="shared" si="83"/>
        <v>2175.8199999999997</v>
      </c>
      <c r="O414" s="305">
        <f t="shared" si="84"/>
        <v>54999.730000000018</v>
      </c>
      <c r="P414" s="306">
        <f t="shared" si="85"/>
        <v>7.8807399999999994</v>
      </c>
      <c r="Q414" s="307">
        <f t="shared" si="86"/>
        <v>42694</v>
      </c>
      <c r="R414" s="308"/>
      <c r="S414" s="309"/>
      <c r="T414" s="310">
        <v>160928</v>
      </c>
      <c r="U414" s="147">
        <v>340.32</v>
      </c>
      <c r="V414" s="308"/>
      <c r="W414" s="309"/>
      <c r="X414" s="310"/>
      <c r="Y414" s="309"/>
      <c r="Z414" s="308"/>
      <c r="AA414" s="309"/>
      <c r="AB414" s="310"/>
      <c r="AC414" s="309"/>
      <c r="AD414" s="308"/>
      <c r="AE414" s="309"/>
      <c r="AF414" s="310"/>
      <c r="AG414" s="309"/>
      <c r="AH414" s="308"/>
      <c r="AI414" s="309"/>
      <c r="AJ414" s="310"/>
      <c r="AK414" s="309"/>
      <c r="AL414" s="310"/>
      <c r="AM414" s="309"/>
      <c r="AN414" s="125">
        <f t="shared" si="87"/>
        <v>340.32</v>
      </c>
    </row>
    <row r="415" spans="1:40" ht="16.149999999999999" customHeight="1" x14ac:dyDescent="0.25">
      <c r="A415" s="301">
        <f t="shared" si="88"/>
        <v>42695</v>
      </c>
      <c r="B415" s="302">
        <v>3549.4</v>
      </c>
      <c r="C415" s="316">
        <v>110</v>
      </c>
      <c r="D415" s="303">
        <v>3</v>
      </c>
      <c r="E415" s="302">
        <v>97.7</v>
      </c>
      <c r="F415" s="302">
        <v>113</v>
      </c>
      <c r="G415" s="125">
        <f t="shared" si="82"/>
        <v>3228.7000000000003</v>
      </c>
      <c r="H415" s="304">
        <v>1702.08</v>
      </c>
      <c r="I415" s="317">
        <v>1503.42</v>
      </c>
      <c r="J415" s="304"/>
      <c r="K415" s="304">
        <v>23.2</v>
      </c>
      <c r="L415" s="318">
        <v>1710</v>
      </c>
      <c r="M415" s="125"/>
      <c r="N415" s="305">
        <f t="shared" si="83"/>
        <v>3323.42</v>
      </c>
      <c r="O415" s="305">
        <f t="shared" si="84"/>
        <v>57896.180000000015</v>
      </c>
      <c r="P415" s="306">
        <f t="shared" si="85"/>
        <v>10.523940000000001</v>
      </c>
      <c r="Q415" s="307">
        <f t="shared" si="86"/>
        <v>42695</v>
      </c>
      <c r="R415" s="308"/>
      <c r="S415" s="309"/>
      <c r="T415" s="308">
        <v>161115</v>
      </c>
      <c r="U415" s="147">
        <v>426.97</v>
      </c>
      <c r="V415" s="308"/>
      <c r="W415" s="309"/>
      <c r="X415" s="308"/>
      <c r="Y415" s="309"/>
      <c r="Z415" s="308"/>
      <c r="AA415" s="309"/>
      <c r="AB415" s="308"/>
      <c r="AC415" s="309"/>
      <c r="AD415" s="308"/>
      <c r="AE415" s="309"/>
      <c r="AF415" s="308"/>
      <c r="AG415" s="309"/>
      <c r="AH415" s="308"/>
      <c r="AI415" s="309"/>
      <c r="AJ415" s="308"/>
      <c r="AK415" s="309"/>
      <c r="AL415" s="310"/>
      <c r="AM415" s="309"/>
      <c r="AN415" s="125">
        <f t="shared" si="87"/>
        <v>426.97</v>
      </c>
    </row>
    <row r="416" spans="1:40" ht="16.149999999999999" customHeight="1" x14ac:dyDescent="0.25">
      <c r="A416" s="301">
        <f t="shared" si="88"/>
        <v>42696</v>
      </c>
      <c r="B416" s="302">
        <v>3429.99</v>
      </c>
      <c r="C416" s="316">
        <v>190</v>
      </c>
      <c r="D416" s="303">
        <v>7</v>
      </c>
      <c r="E416" s="302">
        <v>81.099999999999994</v>
      </c>
      <c r="F416" s="302">
        <v>123</v>
      </c>
      <c r="G416" s="125">
        <f t="shared" si="82"/>
        <v>3035.89</v>
      </c>
      <c r="H416" s="304">
        <v>1367.66</v>
      </c>
      <c r="I416" s="317">
        <v>1650.93</v>
      </c>
      <c r="J416" s="304"/>
      <c r="K416" s="304">
        <v>17.3</v>
      </c>
      <c r="L416" s="318">
        <v>1360</v>
      </c>
      <c r="M416" s="318">
        <v>360</v>
      </c>
      <c r="N416" s="305">
        <f t="shared" si="83"/>
        <v>3560.9300000000003</v>
      </c>
      <c r="O416" s="305">
        <f t="shared" si="84"/>
        <v>60653.970000000016</v>
      </c>
      <c r="P416" s="306">
        <f t="shared" si="85"/>
        <v>11.556510000000001</v>
      </c>
      <c r="Q416" s="307">
        <f t="shared" si="86"/>
        <v>42696</v>
      </c>
      <c r="R416" s="308"/>
      <c r="S416" s="309"/>
      <c r="T416" s="308">
        <v>161116</v>
      </c>
      <c r="U416" s="147">
        <v>95.34</v>
      </c>
      <c r="V416" s="308">
        <v>161126</v>
      </c>
      <c r="W416" s="147">
        <v>668.2</v>
      </c>
      <c r="X416" s="308"/>
      <c r="Y416" s="309"/>
      <c r="Z416" s="308"/>
      <c r="AA416" s="309"/>
      <c r="AB416" s="308"/>
      <c r="AC416" s="309"/>
      <c r="AD416" s="308"/>
      <c r="AE416" s="309"/>
      <c r="AF416" s="308"/>
      <c r="AG416" s="309"/>
      <c r="AH416" s="308"/>
      <c r="AI416" s="309"/>
      <c r="AJ416" s="308"/>
      <c r="AK416" s="309"/>
      <c r="AL416" s="310">
        <v>161155</v>
      </c>
      <c r="AM416" s="147">
        <v>39.6</v>
      </c>
      <c r="AN416" s="125">
        <f t="shared" si="87"/>
        <v>803.1400000000001</v>
      </c>
    </row>
    <row r="417" spans="1:40" ht="16.149999999999999" customHeight="1" x14ac:dyDescent="0.25">
      <c r="A417" s="301">
        <f t="shared" si="88"/>
        <v>42697</v>
      </c>
      <c r="B417" s="302">
        <v>3900.11</v>
      </c>
      <c r="C417" s="316">
        <v>510</v>
      </c>
      <c r="D417" s="303">
        <v>14</v>
      </c>
      <c r="E417" s="302">
        <v>569.20000000000005</v>
      </c>
      <c r="F417" s="302">
        <v>100</v>
      </c>
      <c r="G417" s="125">
        <f t="shared" si="82"/>
        <v>2720.91</v>
      </c>
      <c r="H417" s="304">
        <v>1198.5</v>
      </c>
      <c r="I417" s="317">
        <v>1455.61</v>
      </c>
      <c r="J417" s="317">
        <v>28.8</v>
      </c>
      <c r="K417" s="304">
        <v>38</v>
      </c>
      <c r="L417" s="318">
        <v>1190</v>
      </c>
      <c r="M417" s="125"/>
      <c r="N417" s="305">
        <f t="shared" si="83"/>
        <v>3184.41</v>
      </c>
      <c r="O417" s="305">
        <f t="shared" si="84"/>
        <v>61398.690000000017</v>
      </c>
      <c r="P417" s="306">
        <f t="shared" si="85"/>
        <v>10.189269999999999</v>
      </c>
      <c r="Q417" s="307">
        <f t="shared" si="86"/>
        <v>42697</v>
      </c>
      <c r="R417" s="308">
        <v>161105</v>
      </c>
      <c r="S417" s="147">
        <v>1518.09</v>
      </c>
      <c r="T417" s="308"/>
      <c r="U417" s="309"/>
      <c r="V417" s="308"/>
      <c r="W417" s="309"/>
      <c r="X417" s="308"/>
      <c r="Y417" s="309"/>
      <c r="Z417" s="308"/>
      <c r="AA417" s="309"/>
      <c r="AB417" s="308"/>
      <c r="AC417" s="309"/>
      <c r="AD417" s="308"/>
      <c r="AE417" s="309"/>
      <c r="AF417" s="308">
        <v>161052</v>
      </c>
      <c r="AG417" s="147">
        <v>921.6</v>
      </c>
      <c r="AH417" s="308"/>
      <c r="AI417" s="309"/>
      <c r="AJ417" s="308"/>
      <c r="AK417" s="309"/>
      <c r="AL417" s="310"/>
      <c r="AM417" s="309"/>
      <c r="AN417" s="125">
        <f t="shared" si="87"/>
        <v>2439.69</v>
      </c>
    </row>
    <row r="418" spans="1:40" ht="16.149999999999999" customHeight="1" x14ac:dyDescent="0.25">
      <c r="A418" s="301">
        <f t="shared" si="88"/>
        <v>42698</v>
      </c>
      <c r="B418" s="302">
        <v>3614.52</v>
      </c>
      <c r="C418" s="316">
        <v>250</v>
      </c>
      <c r="D418" s="303">
        <v>8</v>
      </c>
      <c r="E418" s="302">
        <v>208.4</v>
      </c>
      <c r="F418" s="302">
        <v>252</v>
      </c>
      <c r="G418" s="125">
        <f t="shared" si="82"/>
        <v>2904.12</v>
      </c>
      <c r="H418" s="304">
        <v>1361.73</v>
      </c>
      <c r="I418" s="317">
        <v>1521.89</v>
      </c>
      <c r="J418" s="304"/>
      <c r="K418" s="304">
        <v>20.5</v>
      </c>
      <c r="L418" s="318">
        <v>1380</v>
      </c>
      <c r="M418" s="125"/>
      <c r="N418" s="305">
        <f t="shared" si="83"/>
        <v>3151.8900000000003</v>
      </c>
      <c r="O418" s="305">
        <f t="shared" si="84"/>
        <v>61730.260000000017</v>
      </c>
      <c r="P418" s="306">
        <f t="shared" si="85"/>
        <v>10.653230000000001</v>
      </c>
      <c r="Q418" s="307">
        <f t="shared" si="86"/>
        <v>42698</v>
      </c>
      <c r="R418" s="308"/>
      <c r="S418" s="147">
        <v>306.3</v>
      </c>
      <c r="T418" s="308"/>
      <c r="U418" s="309"/>
      <c r="V418" s="308"/>
      <c r="W418" s="309"/>
      <c r="X418" s="308">
        <v>161132</v>
      </c>
      <c r="Y418" s="147">
        <v>2514.02</v>
      </c>
      <c r="Z418" s="308"/>
      <c r="AA418" s="309"/>
      <c r="AB418" s="308"/>
      <c r="AC418" s="309"/>
      <c r="AD418" s="308"/>
      <c r="AE418" s="309"/>
      <c r="AF418" s="308"/>
      <c r="AG418" s="309"/>
      <c r="AH418" s="308"/>
      <c r="AI418" s="309"/>
      <c r="AJ418" s="308"/>
      <c r="AK418" s="309"/>
      <c r="AL418" s="310"/>
      <c r="AM418" s="309"/>
      <c r="AN418" s="125">
        <f t="shared" si="87"/>
        <v>2820.32</v>
      </c>
    </row>
    <row r="419" spans="1:40" ht="16.149999999999999" customHeight="1" x14ac:dyDescent="0.25">
      <c r="A419" s="301">
        <f t="shared" si="88"/>
        <v>42699</v>
      </c>
      <c r="B419" s="302">
        <v>4239.1499999999996</v>
      </c>
      <c r="C419" s="316">
        <v>350</v>
      </c>
      <c r="D419" s="303">
        <v>5</v>
      </c>
      <c r="E419" s="302">
        <v>133.9</v>
      </c>
      <c r="F419" s="302">
        <v>327</v>
      </c>
      <c r="G419" s="125">
        <f t="shared" si="82"/>
        <v>3428.2499999999995</v>
      </c>
      <c r="H419" s="304">
        <v>1570.97</v>
      </c>
      <c r="I419" s="317">
        <v>1840.18</v>
      </c>
      <c r="J419" s="304"/>
      <c r="K419" s="304">
        <v>17.100000000000001</v>
      </c>
      <c r="L419" s="318">
        <v>1570</v>
      </c>
      <c r="M419" s="125"/>
      <c r="N419" s="305">
        <f t="shared" si="83"/>
        <v>3760.1800000000003</v>
      </c>
      <c r="O419" s="305">
        <f t="shared" si="84"/>
        <v>65095.840000000018</v>
      </c>
      <c r="P419" s="306">
        <f t="shared" si="85"/>
        <v>12.881260000000001</v>
      </c>
      <c r="Q419" s="307">
        <f t="shared" si="86"/>
        <v>42699</v>
      </c>
      <c r="R419" s="308"/>
      <c r="S419" s="309"/>
      <c r="T419" s="308"/>
      <c r="U419" s="309"/>
      <c r="V419" s="308"/>
      <c r="W419" s="309"/>
      <c r="X419" s="308">
        <v>161137</v>
      </c>
      <c r="Y419" s="147">
        <v>394.6</v>
      </c>
      <c r="Z419" s="308" t="s">
        <v>174</v>
      </c>
      <c r="AA419" s="309">
        <v>0</v>
      </c>
      <c r="AB419" s="308"/>
      <c r="AC419" s="309"/>
      <c r="AD419" s="308"/>
      <c r="AE419" s="309"/>
      <c r="AF419" s="308"/>
      <c r="AG419" s="309"/>
      <c r="AH419" s="308"/>
      <c r="AI419" s="309"/>
      <c r="AJ419" s="308"/>
      <c r="AK419" s="309"/>
      <c r="AL419" s="310"/>
      <c r="AM419" s="309"/>
      <c r="AN419" s="125">
        <f t="shared" si="87"/>
        <v>394.6</v>
      </c>
    </row>
    <row r="420" spans="1:40" ht="16.149999999999999" customHeight="1" x14ac:dyDescent="0.25">
      <c r="A420" s="301">
        <f t="shared" si="88"/>
        <v>42700</v>
      </c>
      <c r="B420" s="302">
        <v>4091.69</v>
      </c>
      <c r="C420" s="316">
        <v>330</v>
      </c>
      <c r="D420" s="303">
        <v>7</v>
      </c>
      <c r="E420" s="302">
        <v>160.1</v>
      </c>
      <c r="F420" s="302">
        <v>87</v>
      </c>
      <c r="G420" s="125">
        <f t="shared" si="82"/>
        <v>3514.59</v>
      </c>
      <c r="H420" s="304">
        <v>1642.7</v>
      </c>
      <c r="I420" s="317">
        <v>1847.94</v>
      </c>
      <c r="J420" s="304"/>
      <c r="K420" s="304">
        <v>23.95</v>
      </c>
      <c r="L420" s="318">
        <v>1640</v>
      </c>
      <c r="M420" s="125"/>
      <c r="N420" s="305">
        <f t="shared" si="83"/>
        <v>3817.94</v>
      </c>
      <c r="O420" s="305">
        <f t="shared" si="84"/>
        <v>68913.780000000013</v>
      </c>
      <c r="P420" s="306">
        <f t="shared" si="85"/>
        <v>12.93558</v>
      </c>
      <c r="Q420" s="307">
        <f t="shared" si="86"/>
        <v>42700</v>
      </c>
      <c r="R420" s="308"/>
      <c r="S420" s="309"/>
      <c r="T420" s="308"/>
      <c r="U420" s="309"/>
      <c r="V420" s="308"/>
      <c r="W420" s="309"/>
      <c r="X420" s="308"/>
      <c r="Y420" s="309"/>
      <c r="Z420" s="308"/>
      <c r="AA420" s="309"/>
      <c r="AB420" s="308"/>
      <c r="AC420" s="309"/>
      <c r="AD420" s="308"/>
      <c r="AE420" s="309"/>
      <c r="AF420" s="308"/>
      <c r="AG420" s="309"/>
      <c r="AH420" s="308"/>
      <c r="AI420" s="309"/>
      <c r="AJ420" s="308"/>
      <c r="AK420" s="309"/>
      <c r="AL420" s="310"/>
      <c r="AM420" s="309"/>
      <c r="AN420" s="125">
        <f t="shared" si="87"/>
        <v>0</v>
      </c>
    </row>
    <row r="421" spans="1:40" ht="16.149999999999999" customHeight="1" x14ac:dyDescent="0.25">
      <c r="A421" s="301">
        <f t="shared" si="88"/>
        <v>42701</v>
      </c>
      <c r="B421" s="302">
        <v>2723.73</v>
      </c>
      <c r="C421" s="316">
        <v>100</v>
      </c>
      <c r="D421" s="303">
        <v>3</v>
      </c>
      <c r="E421" s="302">
        <v>754.15</v>
      </c>
      <c r="F421" s="302">
        <v>135</v>
      </c>
      <c r="G421" s="125">
        <f t="shared" si="82"/>
        <v>1734.58</v>
      </c>
      <c r="H421" s="304">
        <v>974.08</v>
      </c>
      <c r="I421" s="317">
        <v>763.8</v>
      </c>
      <c r="J421" s="304"/>
      <c r="K421" s="304">
        <v>5.0999999999999996</v>
      </c>
      <c r="L421" s="318">
        <v>970</v>
      </c>
      <c r="M421" s="125"/>
      <c r="N421" s="305">
        <f t="shared" si="83"/>
        <v>1833.8</v>
      </c>
      <c r="O421" s="305">
        <f t="shared" si="84"/>
        <v>70655.420000000013</v>
      </c>
      <c r="P421" s="306">
        <f t="shared" si="85"/>
        <v>5.3465999999999996</v>
      </c>
      <c r="Q421" s="307">
        <f t="shared" si="86"/>
        <v>42701</v>
      </c>
      <c r="R421" s="308"/>
      <c r="S421" s="309"/>
      <c r="T421" s="308"/>
      <c r="U421" s="309"/>
      <c r="V421" s="308"/>
      <c r="W421" s="309"/>
      <c r="X421" s="308"/>
      <c r="Y421" s="309"/>
      <c r="Z421" s="308"/>
      <c r="AA421" s="309"/>
      <c r="AB421" s="312"/>
      <c r="AC421" s="309"/>
      <c r="AD421" s="308"/>
      <c r="AE421" s="309"/>
      <c r="AF421" s="308"/>
      <c r="AG421" s="309"/>
      <c r="AH421" s="308">
        <v>160974</v>
      </c>
      <c r="AI421" s="147">
        <v>92.16</v>
      </c>
      <c r="AJ421" s="308"/>
      <c r="AK421" s="309"/>
      <c r="AL421" s="310"/>
      <c r="AM421" s="309"/>
      <c r="AN421" s="125">
        <f t="shared" si="87"/>
        <v>92.16</v>
      </c>
    </row>
    <row r="422" spans="1:40" ht="16.149999999999999" customHeight="1" x14ac:dyDescent="0.25">
      <c r="A422" s="301">
        <f t="shared" si="88"/>
        <v>42702</v>
      </c>
      <c r="B422" s="302">
        <v>4665.1000000000004</v>
      </c>
      <c r="C422" s="316">
        <v>250</v>
      </c>
      <c r="D422" s="303">
        <v>6</v>
      </c>
      <c r="E422" s="302">
        <v>357.6</v>
      </c>
      <c r="F422" s="302">
        <v>218</v>
      </c>
      <c r="G422" s="125">
        <f t="shared" si="82"/>
        <v>3839.5000000000005</v>
      </c>
      <c r="H422" s="304">
        <v>1786.49</v>
      </c>
      <c r="I422" s="317">
        <v>2030.81</v>
      </c>
      <c r="J422" s="304"/>
      <c r="K422" s="304">
        <v>22.2</v>
      </c>
      <c r="L422" s="318">
        <v>1780</v>
      </c>
      <c r="M422" s="125"/>
      <c r="N422" s="305">
        <f t="shared" si="83"/>
        <v>4060.81</v>
      </c>
      <c r="O422" s="305">
        <f t="shared" si="84"/>
        <v>75476.550000000017</v>
      </c>
      <c r="P422" s="306">
        <f t="shared" si="85"/>
        <v>14.215669999999999</v>
      </c>
      <c r="Q422" s="307">
        <f t="shared" si="86"/>
        <v>42702</v>
      </c>
      <c r="R422" s="308">
        <v>161110</v>
      </c>
      <c r="S422" s="147">
        <v>-1152</v>
      </c>
      <c r="T422" s="308">
        <v>160929</v>
      </c>
      <c r="U422" s="147">
        <v>391.68</v>
      </c>
      <c r="V422" s="308"/>
      <c r="W422" s="309"/>
      <c r="X422" s="308"/>
      <c r="Y422" s="309"/>
      <c r="Z422" s="308"/>
      <c r="AA422" s="309"/>
      <c r="AB422" s="312"/>
      <c r="AC422" s="309"/>
      <c r="AD422" s="308"/>
      <c r="AE422" s="309"/>
      <c r="AF422" s="308"/>
      <c r="AG422" s="309"/>
      <c r="AH422" s="308"/>
      <c r="AI422" s="309"/>
      <c r="AJ422" s="308"/>
      <c r="AK422" s="309">
        <v>0</v>
      </c>
      <c r="AL422" s="310"/>
      <c r="AM422" s="309"/>
      <c r="AN422" s="125">
        <f t="shared" si="87"/>
        <v>-760.31999999999994</v>
      </c>
    </row>
    <row r="423" spans="1:40" ht="16.149999999999999" customHeight="1" x14ac:dyDescent="0.25">
      <c r="A423" s="301">
        <f t="shared" si="88"/>
        <v>42703</v>
      </c>
      <c r="B423" s="302">
        <v>3708.86</v>
      </c>
      <c r="C423" s="316">
        <v>320</v>
      </c>
      <c r="D423" s="303">
        <v>8</v>
      </c>
      <c r="E423" s="302">
        <v>153.5</v>
      </c>
      <c r="F423" s="302">
        <v>219</v>
      </c>
      <c r="G423" s="125">
        <f t="shared" si="82"/>
        <v>3016.36</v>
      </c>
      <c r="H423" s="304">
        <v>1196.1099999999999</v>
      </c>
      <c r="I423" s="317">
        <v>1801.9</v>
      </c>
      <c r="J423" s="304"/>
      <c r="K423" s="304">
        <v>18.350000000000001</v>
      </c>
      <c r="L423" s="318">
        <v>1210</v>
      </c>
      <c r="M423" s="125"/>
      <c r="N423" s="305">
        <f t="shared" si="83"/>
        <v>3331.9</v>
      </c>
      <c r="O423" s="305">
        <f t="shared" si="84"/>
        <v>75777.88</v>
      </c>
      <c r="P423" s="306">
        <f t="shared" si="85"/>
        <v>12.613300000000001</v>
      </c>
      <c r="Q423" s="307">
        <f t="shared" si="86"/>
        <v>42703</v>
      </c>
      <c r="R423" s="308">
        <v>161111</v>
      </c>
      <c r="S423" s="147">
        <v>1152</v>
      </c>
      <c r="T423" s="308">
        <v>161119</v>
      </c>
      <c r="U423" s="147">
        <v>42.9</v>
      </c>
      <c r="V423" s="308">
        <v>161127</v>
      </c>
      <c r="W423" s="147">
        <v>689.87</v>
      </c>
      <c r="X423" s="308"/>
      <c r="Y423" s="309"/>
      <c r="Z423" s="308"/>
      <c r="AA423" s="309"/>
      <c r="AB423" s="312"/>
      <c r="AC423" s="309"/>
      <c r="AD423" s="308"/>
      <c r="AE423" s="309"/>
      <c r="AF423" s="308"/>
      <c r="AG423" s="309"/>
      <c r="AH423" s="308"/>
      <c r="AI423" s="309"/>
      <c r="AJ423" s="308"/>
      <c r="AK423" s="147">
        <v>1145.8</v>
      </c>
      <c r="AL423" s="310"/>
      <c r="AM423" s="309"/>
      <c r="AN423" s="125">
        <f t="shared" si="87"/>
        <v>3030.5699999999997</v>
      </c>
    </row>
    <row r="424" spans="1:40" ht="16.149999999999999" customHeight="1" x14ac:dyDescent="0.25">
      <c r="A424" s="301">
        <f t="shared" si="88"/>
        <v>42704</v>
      </c>
      <c r="B424" s="302">
        <v>5577.93</v>
      </c>
      <c r="C424" s="316">
        <v>480</v>
      </c>
      <c r="D424" s="303">
        <v>11</v>
      </c>
      <c r="E424" s="302">
        <v>718.5</v>
      </c>
      <c r="F424" s="302">
        <v>154</v>
      </c>
      <c r="G424" s="125">
        <f t="shared" si="82"/>
        <v>4225.43</v>
      </c>
      <c r="H424" s="304">
        <v>1781.42</v>
      </c>
      <c r="I424" s="317">
        <v>2428.0100000000002</v>
      </c>
      <c r="J424" s="304"/>
      <c r="K424" s="304">
        <v>16</v>
      </c>
      <c r="L424" s="318">
        <v>1780</v>
      </c>
      <c r="M424" s="318">
        <v>640</v>
      </c>
      <c r="N424" s="305">
        <f t="shared" si="83"/>
        <v>5328.01</v>
      </c>
      <c r="O424" s="305">
        <f t="shared" si="84"/>
        <v>43442.75</v>
      </c>
      <c r="P424" s="306">
        <f t="shared" si="85"/>
        <v>16.996070000000003</v>
      </c>
      <c r="Q424" s="307">
        <f t="shared" si="86"/>
        <v>42704</v>
      </c>
      <c r="R424" s="308">
        <v>161108</v>
      </c>
      <c r="S424" s="147">
        <v>1542.5</v>
      </c>
      <c r="T424" s="310">
        <v>161118</v>
      </c>
      <c r="U424" s="147">
        <v>835.75</v>
      </c>
      <c r="V424" s="308"/>
      <c r="W424" s="309"/>
      <c r="X424" s="310"/>
      <c r="Y424" s="309"/>
      <c r="Z424" s="308">
        <v>161140</v>
      </c>
      <c r="AA424" s="147">
        <v>30473.360000000001</v>
      </c>
      <c r="AB424" s="312"/>
      <c r="AC424" s="309"/>
      <c r="AD424" s="308">
        <v>161151</v>
      </c>
      <c r="AE424" s="147">
        <v>37.79</v>
      </c>
      <c r="AF424" s="310">
        <v>161148</v>
      </c>
      <c r="AG424" s="147">
        <v>4109.96</v>
      </c>
      <c r="AH424" s="313">
        <v>161057</v>
      </c>
      <c r="AI424" s="147">
        <v>298.08</v>
      </c>
      <c r="AJ424" s="310">
        <v>161158</v>
      </c>
      <c r="AK424" s="147">
        <v>365.7</v>
      </c>
      <c r="AL424" s="310"/>
      <c r="AM424" s="309"/>
      <c r="AN424" s="125">
        <f t="shared" si="87"/>
        <v>37663.14</v>
      </c>
    </row>
    <row r="425" spans="1:40" ht="16.149999999999999" customHeight="1" x14ac:dyDescent="0.25">
      <c r="A425" s="321"/>
      <c r="B425" s="155"/>
      <c r="C425" s="155"/>
      <c r="D425" s="156"/>
      <c r="E425" s="155"/>
      <c r="F425" s="155"/>
      <c r="G425" s="125">
        <f t="shared" si="82"/>
        <v>0</v>
      </c>
      <c r="H425" s="125"/>
      <c r="I425" s="125"/>
      <c r="J425" s="125"/>
      <c r="K425" s="125"/>
      <c r="L425" s="125"/>
      <c r="M425" s="125"/>
      <c r="N425" s="305">
        <f t="shared" si="83"/>
        <v>0</v>
      </c>
      <c r="O425" s="305">
        <f t="shared" si="84"/>
        <v>43176.87</v>
      </c>
      <c r="P425" s="306">
        <f t="shared" si="85"/>
        <v>0</v>
      </c>
      <c r="Q425" s="307"/>
      <c r="R425" s="308"/>
      <c r="S425" s="147">
        <v>271.04000000000002</v>
      </c>
      <c r="T425" s="308"/>
      <c r="U425" s="309"/>
      <c r="V425" s="308"/>
      <c r="W425" s="309"/>
      <c r="X425" s="308"/>
      <c r="Y425" s="309"/>
      <c r="Z425" s="308"/>
      <c r="AA425" s="309"/>
      <c r="AB425" s="308"/>
      <c r="AC425" s="309"/>
      <c r="AD425" s="308"/>
      <c r="AE425" s="309"/>
      <c r="AF425" s="308"/>
      <c r="AG425" s="309"/>
      <c r="AH425" s="308">
        <v>161058</v>
      </c>
      <c r="AI425" s="147">
        <v>-34.56</v>
      </c>
      <c r="AJ425" s="308">
        <v>161159</v>
      </c>
      <c r="AK425" s="147">
        <v>29.4</v>
      </c>
      <c r="AL425" s="310"/>
      <c r="AM425" s="309"/>
      <c r="AN425" s="125">
        <f t="shared" si="87"/>
        <v>265.88</v>
      </c>
    </row>
    <row r="426" spans="1:40" ht="15" customHeight="1" x14ac:dyDescent="0.2">
      <c r="B426" s="326">
        <f t="shared" ref="B426:N426" si="89">SUM(B395:B425)</f>
        <v>114551.09</v>
      </c>
      <c r="C426" s="326">
        <f t="shared" si="89"/>
        <v>7580</v>
      </c>
      <c r="D426" s="327">
        <f t="shared" si="89"/>
        <v>193</v>
      </c>
      <c r="E426" s="326">
        <f t="shared" si="89"/>
        <v>6514.5499999999993</v>
      </c>
      <c r="F426" s="326">
        <f t="shared" si="89"/>
        <v>5309</v>
      </c>
      <c r="G426" s="326">
        <f t="shared" si="89"/>
        <v>95147.540000000008</v>
      </c>
      <c r="H426" s="326">
        <f t="shared" si="89"/>
        <v>46921.530000000006</v>
      </c>
      <c r="I426" s="326">
        <f t="shared" si="89"/>
        <v>47970.700000000004</v>
      </c>
      <c r="J426" s="141">
        <f t="shared" si="89"/>
        <v>152.49</v>
      </c>
      <c r="K426" s="326">
        <f t="shared" si="89"/>
        <v>489.90000000000009</v>
      </c>
      <c r="L426" s="141">
        <f t="shared" si="89"/>
        <v>46920</v>
      </c>
      <c r="M426" s="141">
        <f t="shared" si="89"/>
        <v>2450</v>
      </c>
      <c r="N426" s="141">
        <f t="shared" si="89"/>
        <v>105073.19</v>
      </c>
      <c r="O426" s="141">
        <f>O425</f>
        <v>43176.87</v>
      </c>
      <c r="R426" s="141"/>
      <c r="S426" s="141">
        <f>SUM(S395:S425)</f>
        <v>7887.8</v>
      </c>
      <c r="T426" s="141"/>
      <c r="U426" s="141">
        <f>SUM(U395:U425)</f>
        <v>3228.66</v>
      </c>
      <c r="V426" s="141"/>
      <c r="W426" s="141">
        <f>SUM(W395:W425)</f>
        <v>3411.1400000000003</v>
      </c>
      <c r="X426" s="141"/>
      <c r="Y426" s="141">
        <f>SUM(Y395:Y425)</f>
        <v>11760.24</v>
      </c>
      <c r="Z426" s="141"/>
      <c r="AA426" s="141">
        <f>SUM(AA395:AA425)</f>
        <v>61988.93</v>
      </c>
      <c r="AB426" s="141"/>
      <c r="AC426" s="141">
        <f>SUM(AC395:AC425)</f>
        <v>4964.4799999999996</v>
      </c>
      <c r="AD426" s="141"/>
      <c r="AE426" s="141">
        <f>SUM(AE395:AE425)</f>
        <v>1207.27</v>
      </c>
      <c r="AG426" s="141">
        <f>SUM(AG395:AG425)</f>
        <v>7609.4400000000005</v>
      </c>
      <c r="AH426" s="141"/>
      <c r="AI426" s="141">
        <f>SUM(AI395:AI425)</f>
        <v>1198.56</v>
      </c>
      <c r="AJ426" s="141"/>
      <c r="AK426" s="141">
        <f>SUM(AK395:AK425)</f>
        <v>8481.0600000000013</v>
      </c>
      <c r="AL426" s="141"/>
      <c r="AM426" s="141">
        <f>SUM(AM395:AM425)</f>
        <v>39.6</v>
      </c>
      <c r="AN426" s="141">
        <f>SUM(AN395:AN425)</f>
        <v>111777.18000000001</v>
      </c>
    </row>
    <row r="427" spans="1:40" x14ac:dyDescent="0.25">
      <c r="B427" s="132">
        <f>B426+B388</f>
        <v>1257893.9300000002</v>
      </c>
      <c r="G427" s="132"/>
      <c r="O427" s="141"/>
    </row>
    <row r="428" spans="1:40" x14ac:dyDescent="0.25">
      <c r="B428" s="72" t="s">
        <v>78</v>
      </c>
      <c r="C428" s="132">
        <f>H426-L426</f>
        <v>1.5300000000061118</v>
      </c>
      <c r="E428" s="72" t="s">
        <v>79</v>
      </c>
      <c r="F428" s="315">
        <f>D426</f>
        <v>193</v>
      </c>
      <c r="H428" s="72" t="s">
        <v>80</v>
      </c>
      <c r="J428" s="131">
        <f>I426*0.007</f>
        <v>335.79490000000004</v>
      </c>
    </row>
    <row r="429" spans="1:40" x14ac:dyDescent="0.25">
      <c r="B429" s="72" t="s">
        <v>90</v>
      </c>
      <c r="C429" s="132">
        <f>C428+C390</f>
        <v>49.590000000018335</v>
      </c>
    </row>
    <row r="431" spans="1:40" ht="16.149999999999999" customHeight="1" x14ac:dyDescent="0.25">
      <c r="A431" s="577" t="s">
        <v>175</v>
      </c>
      <c r="B431" s="563"/>
      <c r="C431" s="563"/>
      <c r="D431" s="564"/>
      <c r="E431" s="563"/>
      <c r="F431" s="563"/>
      <c r="G431" s="563"/>
      <c r="H431" s="563"/>
      <c r="I431" s="563"/>
      <c r="J431" s="563"/>
      <c r="K431" s="563"/>
      <c r="L431" s="563"/>
      <c r="M431" s="563"/>
      <c r="N431" s="563"/>
      <c r="O431" s="563"/>
      <c r="P431" s="292"/>
      <c r="R431" s="576" t="s">
        <v>176</v>
      </c>
      <c r="S431" s="560"/>
      <c r="T431" s="560"/>
      <c r="U431" s="560"/>
      <c r="V431" s="560"/>
      <c r="W431" s="560"/>
      <c r="X431" s="560"/>
      <c r="Y431" s="560"/>
      <c r="Z431" s="560"/>
      <c r="AA431" s="576" t="str">
        <f>R431</f>
        <v>Decembre 2014</v>
      </c>
      <c r="AB431" s="560"/>
      <c r="AC431" s="560"/>
      <c r="AD431" s="560"/>
      <c r="AE431" s="560"/>
      <c r="AF431" s="560"/>
      <c r="AG431" s="560"/>
      <c r="AH431" s="560"/>
      <c r="AI431" s="560"/>
      <c r="AJ431" s="560"/>
    </row>
    <row r="432" spans="1:40" ht="16.149999999999999" customHeight="1" x14ac:dyDescent="0.25">
      <c r="A432" s="290"/>
      <c r="B432" s="567" t="s">
        <v>69</v>
      </c>
      <c r="C432" s="554"/>
      <c r="D432" s="554"/>
      <c r="E432" s="554"/>
      <c r="F432" s="554"/>
      <c r="G432" s="568"/>
      <c r="H432" s="567" t="s">
        <v>1</v>
      </c>
      <c r="I432" s="554"/>
      <c r="J432" s="554"/>
      <c r="K432" s="568"/>
      <c r="L432" s="567" t="s">
        <v>2</v>
      </c>
      <c r="M432" s="554"/>
      <c r="N432" s="568"/>
      <c r="O432" s="291" t="s">
        <v>70</v>
      </c>
      <c r="P432" s="292"/>
      <c r="Q432" s="293"/>
      <c r="R432" s="549" t="str">
        <f>R3</f>
        <v>Agedi</v>
      </c>
      <c r="S432" s="550"/>
      <c r="T432" s="549" t="str">
        <f>T3</f>
        <v>Saf</v>
      </c>
      <c r="U432" s="550"/>
      <c r="V432" s="549" t="str">
        <f>V3</f>
        <v>Midi Libre</v>
      </c>
      <c r="W432" s="550"/>
      <c r="X432" s="549" t="str">
        <f>X3</f>
        <v>Loto</v>
      </c>
      <c r="Y432" s="550"/>
      <c r="Z432" s="549" t="str">
        <f>Z3</f>
        <v>Altadis</v>
      </c>
      <c r="AA432" s="550"/>
      <c r="AB432" s="549" t="str">
        <f>AB3</f>
        <v>Crédit agricole</v>
      </c>
      <c r="AC432" s="550"/>
      <c r="AD432" s="549" t="str">
        <f>AD3</f>
        <v>Loc/Télésur/loyer/Télép</v>
      </c>
      <c r="AE432" s="550"/>
      <c r="AF432" s="549" t="str">
        <f>AF3</f>
        <v>Poste TCN TF PVA</v>
      </c>
      <c r="AG432" s="550"/>
      <c r="AH432" s="549" t="str">
        <f>AH3</f>
        <v>GSA/NVX FR</v>
      </c>
      <c r="AI432" s="550"/>
      <c r="AJ432" s="549" t="str">
        <f>AJ3</f>
        <v>Charge</v>
      </c>
      <c r="AK432" s="550"/>
      <c r="AL432" s="549" t="str">
        <f>AL3</f>
        <v>Divers</v>
      </c>
      <c r="AM432" s="550"/>
      <c r="AN432" s="83" t="s">
        <v>16</v>
      </c>
    </row>
    <row r="433" spans="1:40" ht="16.149999999999999" customHeight="1" x14ac:dyDescent="0.25">
      <c r="A433" s="294"/>
      <c r="B433" s="85" t="s">
        <v>73</v>
      </c>
      <c r="C433" s="578" t="s">
        <v>24</v>
      </c>
      <c r="D433" s="579"/>
      <c r="E433" s="86" t="s">
        <v>23</v>
      </c>
      <c r="F433" s="86" t="s">
        <v>22</v>
      </c>
      <c r="G433" s="90" t="s">
        <v>38</v>
      </c>
      <c r="H433" s="85" t="s">
        <v>17</v>
      </c>
      <c r="I433" s="86" t="s">
        <v>19</v>
      </c>
      <c r="J433" s="86" t="s">
        <v>18</v>
      </c>
      <c r="K433" s="90" t="s">
        <v>29</v>
      </c>
      <c r="L433" s="85" t="s">
        <v>32</v>
      </c>
      <c r="M433" s="91" t="s">
        <v>33</v>
      </c>
      <c r="N433" s="90" t="s">
        <v>74</v>
      </c>
      <c r="O433" s="295">
        <f>O425</f>
        <v>43176.87</v>
      </c>
      <c r="Q433" s="296"/>
      <c r="R433" s="93" t="s">
        <v>34</v>
      </c>
      <c r="S433" s="94"/>
      <c r="T433" s="95" t="s">
        <v>34</v>
      </c>
      <c r="U433" s="96"/>
      <c r="V433" s="95" t="s">
        <v>34</v>
      </c>
      <c r="W433" s="96"/>
      <c r="X433" s="95" t="s">
        <v>34</v>
      </c>
      <c r="Y433" s="96"/>
      <c r="Z433" s="95" t="s">
        <v>34</v>
      </c>
      <c r="AA433" s="96"/>
      <c r="AB433" s="95" t="s">
        <v>34</v>
      </c>
      <c r="AC433" s="96"/>
      <c r="AD433" s="95" t="s">
        <v>34</v>
      </c>
      <c r="AE433" s="96"/>
      <c r="AF433" s="98" t="s">
        <v>34</v>
      </c>
      <c r="AG433" s="94"/>
      <c r="AH433" s="95" t="s">
        <v>34</v>
      </c>
      <c r="AI433" s="94"/>
      <c r="AJ433" s="95" t="s">
        <v>34</v>
      </c>
      <c r="AK433" s="94"/>
      <c r="AL433" s="95" t="s">
        <v>34</v>
      </c>
      <c r="AM433" s="94"/>
      <c r="AN433" s="99"/>
    </row>
    <row r="434" spans="1:40" ht="16.149999999999999" customHeight="1" x14ac:dyDescent="0.25">
      <c r="A434" s="301">
        <v>42705</v>
      </c>
      <c r="B434" s="302">
        <v>4637.28</v>
      </c>
      <c r="C434" s="316">
        <v>300</v>
      </c>
      <c r="D434" s="303">
        <v>6</v>
      </c>
      <c r="E434" s="302">
        <v>686.6</v>
      </c>
      <c r="F434" s="302">
        <v>138</v>
      </c>
      <c r="G434" s="125">
        <f t="shared" ref="G434:G464" si="90">B434-C434-E434-F434</f>
        <v>3512.68</v>
      </c>
      <c r="H434" s="304">
        <v>1562.08</v>
      </c>
      <c r="I434" s="317">
        <v>2258.4499999999998</v>
      </c>
      <c r="J434" s="304"/>
      <c r="K434" s="304">
        <v>27.7</v>
      </c>
      <c r="L434" s="318">
        <v>1570</v>
      </c>
      <c r="M434" s="125"/>
      <c r="N434" s="305">
        <f t="shared" ref="N434:N464" si="91">L434+I434+J434+C434+M434</f>
        <v>4128.45</v>
      </c>
      <c r="O434" s="305">
        <f t="shared" ref="O434:O464" si="92">O433+N434-AN434</f>
        <v>42642.81</v>
      </c>
      <c r="P434" s="306">
        <f t="shared" ref="P434:P464" si="93">I434*0.007</f>
        <v>15.809149999999999</v>
      </c>
      <c r="Q434" s="307">
        <f t="shared" ref="Q434:Q464" si="94">A434</f>
        <v>42705</v>
      </c>
      <c r="R434" s="308"/>
      <c r="S434" s="309"/>
      <c r="T434" s="310"/>
      <c r="U434" s="309"/>
      <c r="V434" s="310"/>
      <c r="W434" s="309"/>
      <c r="X434" s="310">
        <v>161133</v>
      </c>
      <c r="Y434" s="147">
        <v>1687.51</v>
      </c>
      <c r="Z434" s="310"/>
      <c r="AA434" s="309"/>
      <c r="AB434" s="310">
        <v>161249</v>
      </c>
      <c r="AC434" s="309">
        <v>0</v>
      </c>
      <c r="AD434" s="310">
        <v>161251</v>
      </c>
      <c r="AE434" s="147">
        <v>975</v>
      </c>
      <c r="AF434" s="319"/>
      <c r="AG434" s="309"/>
      <c r="AH434" s="310"/>
      <c r="AI434" s="309"/>
      <c r="AJ434" s="310" t="s">
        <v>93</v>
      </c>
      <c r="AK434" s="147">
        <v>2000</v>
      </c>
      <c r="AL434" s="310"/>
      <c r="AM434" s="309"/>
      <c r="AN434" s="125">
        <f t="shared" ref="AN434:AN464" si="95">S434+U434+W434+Y434+AA434+AC434+AE434+AG434+AI434+AK434+AM434</f>
        <v>4662.51</v>
      </c>
    </row>
    <row r="435" spans="1:40" ht="16.149999999999999" customHeight="1" x14ac:dyDescent="0.25">
      <c r="A435" s="301">
        <f t="shared" ref="A435:A464" si="96">A434+1</f>
        <v>42706</v>
      </c>
      <c r="B435" s="302">
        <v>4328.2</v>
      </c>
      <c r="C435" s="316">
        <v>250</v>
      </c>
      <c r="D435" s="303">
        <v>8</v>
      </c>
      <c r="E435" s="302">
        <v>102.75</v>
      </c>
      <c r="F435" s="302">
        <v>296</v>
      </c>
      <c r="G435" s="125">
        <f t="shared" si="90"/>
        <v>3679.45</v>
      </c>
      <c r="H435" s="304">
        <v>1626.84</v>
      </c>
      <c r="I435" s="317">
        <v>2030.01</v>
      </c>
      <c r="J435" s="304"/>
      <c r="K435" s="304">
        <v>22.6</v>
      </c>
      <c r="L435" s="318">
        <v>1620</v>
      </c>
      <c r="M435" s="125"/>
      <c r="N435" s="305">
        <f t="shared" si="91"/>
        <v>3900.01</v>
      </c>
      <c r="O435" s="305">
        <f t="shared" si="92"/>
        <v>45911.75</v>
      </c>
      <c r="P435" s="306">
        <f t="shared" si="93"/>
        <v>14.21007</v>
      </c>
      <c r="Q435" s="307">
        <f t="shared" si="94"/>
        <v>42706</v>
      </c>
      <c r="R435" s="308"/>
      <c r="S435" s="309"/>
      <c r="T435" s="310"/>
      <c r="U435" s="309"/>
      <c r="V435" s="308"/>
      <c r="W435" s="309"/>
      <c r="X435" s="310">
        <v>161138</v>
      </c>
      <c r="Y435" s="147">
        <v>569.4</v>
      </c>
      <c r="Z435" s="308"/>
      <c r="AA435" s="309"/>
      <c r="AB435" s="310">
        <v>161250</v>
      </c>
      <c r="AC435" s="147">
        <v>27</v>
      </c>
      <c r="AD435" s="308"/>
      <c r="AE435" s="309"/>
      <c r="AF435" s="310"/>
      <c r="AG435" s="309"/>
      <c r="AH435" s="308"/>
      <c r="AI435" s="309"/>
      <c r="AJ435" s="310"/>
      <c r="AK435" s="309"/>
      <c r="AL435" s="310">
        <v>161268</v>
      </c>
      <c r="AM435" s="147">
        <v>34.67</v>
      </c>
      <c r="AN435" s="125">
        <f t="shared" si="95"/>
        <v>631.06999999999994</v>
      </c>
    </row>
    <row r="436" spans="1:40" ht="16.149999999999999" customHeight="1" x14ac:dyDescent="0.25">
      <c r="A436" s="301">
        <f t="shared" si="96"/>
        <v>42707</v>
      </c>
      <c r="B436" s="302">
        <v>4181.62</v>
      </c>
      <c r="C436" s="316">
        <v>180</v>
      </c>
      <c r="D436" s="303">
        <v>6</v>
      </c>
      <c r="E436" s="302">
        <v>295.2</v>
      </c>
      <c r="F436" s="302">
        <v>106</v>
      </c>
      <c r="G436" s="125">
        <f t="shared" si="90"/>
        <v>3600.42</v>
      </c>
      <c r="H436" s="304">
        <v>1808.04</v>
      </c>
      <c r="I436" s="317">
        <v>1791.28</v>
      </c>
      <c r="J436" s="304"/>
      <c r="K436" s="304">
        <v>1.1000000000000001</v>
      </c>
      <c r="L436" s="318">
        <v>1800</v>
      </c>
      <c r="M436" s="125"/>
      <c r="N436" s="305">
        <f t="shared" si="91"/>
        <v>3771.2799999999997</v>
      </c>
      <c r="O436" s="305">
        <f t="shared" si="92"/>
        <v>49466.229999999996</v>
      </c>
      <c r="P436" s="306">
        <f t="shared" si="93"/>
        <v>12.538959999999999</v>
      </c>
      <c r="Q436" s="307">
        <f t="shared" si="94"/>
        <v>42707</v>
      </c>
      <c r="R436" s="308"/>
      <c r="S436" s="309"/>
      <c r="T436" s="310"/>
      <c r="U436" s="309"/>
      <c r="V436" s="308"/>
      <c r="W436" s="309"/>
      <c r="X436" s="310"/>
      <c r="Y436" s="309"/>
      <c r="Z436" s="308"/>
      <c r="AA436" s="309"/>
      <c r="AB436" s="310">
        <v>161250</v>
      </c>
      <c r="AC436" s="147">
        <v>216.8</v>
      </c>
      <c r="AD436" s="308"/>
      <c r="AE436" s="309"/>
      <c r="AF436" s="310"/>
      <c r="AG436" s="309"/>
      <c r="AH436" s="308"/>
      <c r="AI436" s="309"/>
      <c r="AJ436" s="310"/>
      <c r="AK436" s="309"/>
      <c r="AL436" s="310"/>
      <c r="AM436" s="309"/>
      <c r="AN436" s="125">
        <f t="shared" si="95"/>
        <v>216.8</v>
      </c>
    </row>
    <row r="437" spans="1:40" ht="16.149999999999999" customHeight="1" x14ac:dyDescent="0.25">
      <c r="A437" s="301">
        <f t="shared" si="96"/>
        <v>42708</v>
      </c>
      <c r="B437" s="302">
        <v>3085.7</v>
      </c>
      <c r="C437" s="316">
        <v>230</v>
      </c>
      <c r="D437" s="303">
        <v>5</v>
      </c>
      <c r="E437" s="302">
        <v>169.45</v>
      </c>
      <c r="F437" s="302">
        <v>123</v>
      </c>
      <c r="G437" s="125">
        <f t="shared" si="90"/>
        <v>2563.25</v>
      </c>
      <c r="H437" s="304">
        <v>1449.9</v>
      </c>
      <c r="I437" s="317">
        <v>1156</v>
      </c>
      <c r="J437" s="304"/>
      <c r="K437" s="304">
        <v>20.2</v>
      </c>
      <c r="L437" s="318">
        <v>1440</v>
      </c>
      <c r="M437" s="125"/>
      <c r="N437" s="305">
        <f t="shared" si="91"/>
        <v>2826</v>
      </c>
      <c r="O437" s="305">
        <f t="shared" si="92"/>
        <v>52042.499999999993</v>
      </c>
      <c r="P437" s="306">
        <f t="shared" si="93"/>
        <v>8.0920000000000005</v>
      </c>
      <c r="Q437" s="307">
        <f t="shared" si="94"/>
        <v>42708</v>
      </c>
      <c r="R437" s="308"/>
      <c r="S437" s="309"/>
      <c r="T437" s="310">
        <v>161022</v>
      </c>
      <c r="U437" s="147">
        <v>228.73</v>
      </c>
      <c r="V437" s="308"/>
      <c r="W437" s="309"/>
      <c r="X437" s="310"/>
      <c r="Y437" s="309"/>
      <c r="Z437" s="308"/>
      <c r="AA437" s="309"/>
      <c r="AB437" s="310">
        <v>161250</v>
      </c>
      <c r="AC437" s="147">
        <v>21</v>
      </c>
      <c r="AD437" s="308"/>
      <c r="AE437" s="309"/>
      <c r="AF437" s="310"/>
      <c r="AG437" s="309"/>
      <c r="AH437" s="308"/>
      <c r="AI437" s="309"/>
      <c r="AJ437" s="310"/>
      <c r="AK437" s="309"/>
      <c r="AL437" s="310"/>
      <c r="AM437" s="309"/>
      <c r="AN437" s="125">
        <f t="shared" si="95"/>
        <v>249.73</v>
      </c>
    </row>
    <row r="438" spans="1:40" ht="16.149999999999999" customHeight="1" x14ac:dyDescent="0.25">
      <c r="A438" s="301">
        <f t="shared" si="96"/>
        <v>42709</v>
      </c>
      <c r="B438" s="302">
        <v>3802.88</v>
      </c>
      <c r="C438" s="316">
        <v>280</v>
      </c>
      <c r="D438" s="303">
        <v>5</v>
      </c>
      <c r="E438" s="302">
        <v>123.6</v>
      </c>
      <c r="F438" s="302">
        <v>180</v>
      </c>
      <c r="G438" s="125">
        <f t="shared" si="90"/>
        <v>3219.28</v>
      </c>
      <c r="H438" s="304">
        <v>1645.85</v>
      </c>
      <c r="I438" s="317">
        <v>1563.93</v>
      </c>
      <c r="J438" s="304"/>
      <c r="K438" s="304">
        <v>9.5</v>
      </c>
      <c r="L438" s="318">
        <v>1670</v>
      </c>
      <c r="M438" s="125"/>
      <c r="N438" s="305">
        <f t="shared" si="91"/>
        <v>3513.9300000000003</v>
      </c>
      <c r="O438" s="305">
        <f t="shared" si="92"/>
        <v>55520.829999999994</v>
      </c>
      <c r="P438" s="306">
        <f t="shared" si="93"/>
        <v>10.947510000000001</v>
      </c>
      <c r="Q438" s="307">
        <f t="shared" si="94"/>
        <v>42709</v>
      </c>
      <c r="R438" s="308"/>
      <c r="S438" s="309"/>
      <c r="T438" s="311">
        <v>161021</v>
      </c>
      <c r="U438" s="147">
        <v>35.6</v>
      </c>
      <c r="V438" s="308"/>
      <c r="W438" s="309"/>
      <c r="X438" s="308"/>
      <c r="Y438" s="309"/>
      <c r="Z438" s="308"/>
      <c r="AA438" s="309"/>
      <c r="AB438" s="308"/>
      <c r="AC438" s="147"/>
      <c r="AD438" s="308"/>
      <c r="AE438" s="309"/>
      <c r="AF438" s="308"/>
      <c r="AG438" s="309"/>
      <c r="AH438" s="308"/>
      <c r="AI438" s="309"/>
      <c r="AJ438" s="308"/>
      <c r="AK438" s="309"/>
      <c r="AL438" s="310"/>
      <c r="AM438" s="309"/>
      <c r="AN438" s="125">
        <f t="shared" si="95"/>
        <v>35.6</v>
      </c>
    </row>
    <row r="439" spans="1:40" ht="16.149999999999999" customHeight="1" x14ac:dyDescent="0.25">
      <c r="A439" s="301">
        <f t="shared" si="96"/>
        <v>42710</v>
      </c>
      <c r="B439" s="302">
        <v>3729.73</v>
      </c>
      <c r="C439" s="316">
        <v>340</v>
      </c>
      <c r="D439" s="303">
        <v>11</v>
      </c>
      <c r="E439" s="302">
        <v>167.05</v>
      </c>
      <c r="F439" s="302">
        <v>469</v>
      </c>
      <c r="G439" s="125">
        <f t="shared" si="90"/>
        <v>2753.68</v>
      </c>
      <c r="H439" s="304">
        <v>1207.47</v>
      </c>
      <c r="I439" s="317">
        <v>1534.91</v>
      </c>
      <c r="J439" s="304"/>
      <c r="K439" s="304">
        <v>11.3</v>
      </c>
      <c r="L439" s="318">
        <v>1200</v>
      </c>
      <c r="M439" s="318">
        <v>530</v>
      </c>
      <c r="N439" s="305">
        <f t="shared" si="91"/>
        <v>3604.91</v>
      </c>
      <c r="O439" s="305">
        <f t="shared" si="92"/>
        <v>58740.26999999999</v>
      </c>
      <c r="P439" s="306">
        <f t="shared" si="93"/>
        <v>10.74437</v>
      </c>
      <c r="Q439" s="307">
        <f t="shared" si="94"/>
        <v>42710</v>
      </c>
      <c r="R439" s="308"/>
      <c r="S439" s="309"/>
      <c r="T439" s="308"/>
      <c r="U439" s="147"/>
      <c r="V439" s="308">
        <v>161231</v>
      </c>
      <c r="W439" s="147">
        <v>467.07</v>
      </c>
      <c r="X439" s="308"/>
      <c r="Y439" s="309"/>
      <c r="Z439" s="308"/>
      <c r="AA439" s="309"/>
      <c r="AB439" s="308" t="s">
        <v>94</v>
      </c>
      <c r="AC439" s="147">
        <v>-134.4</v>
      </c>
      <c r="AD439" s="308">
        <v>161253</v>
      </c>
      <c r="AE439" s="147">
        <v>52.8</v>
      </c>
      <c r="AF439" s="308"/>
      <c r="AG439" s="309"/>
      <c r="AH439" s="308"/>
      <c r="AI439" s="309"/>
      <c r="AJ439" s="308"/>
      <c r="AK439" s="309"/>
      <c r="AL439" s="310"/>
      <c r="AM439" s="309"/>
      <c r="AN439" s="125">
        <f t="shared" si="95"/>
        <v>385.46999999999997</v>
      </c>
    </row>
    <row r="440" spans="1:40" ht="16.149999999999999" customHeight="1" x14ac:dyDescent="0.25">
      <c r="A440" s="301">
        <f t="shared" si="96"/>
        <v>42711</v>
      </c>
      <c r="B440" s="302">
        <v>4050.4</v>
      </c>
      <c r="C440" s="316">
        <v>500</v>
      </c>
      <c r="D440" s="303">
        <v>11</v>
      </c>
      <c r="E440" s="302">
        <v>155.6</v>
      </c>
      <c r="F440" s="302">
        <v>143</v>
      </c>
      <c r="G440" s="125">
        <f t="shared" si="90"/>
        <v>3251.8</v>
      </c>
      <c r="H440" s="304">
        <v>1666.07</v>
      </c>
      <c r="I440" s="317">
        <v>1536.43</v>
      </c>
      <c r="J440" s="304"/>
      <c r="K440" s="304">
        <v>49.3</v>
      </c>
      <c r="L440" s="318">
        <v>1660</v>
      </c>
      <c r="M440" s="125"/>
      <c r="N440" s="305">
        <f t="shared" si="91"/>
        <v>3696.4300000000003</v>
      </c>
      <c r="O440" s="305">
        <f t="shared" si="92"/>
        <v>60905.899999999987</v>
      </c>
      <c r="P440" s="306">
        <f t="shared" si="93"/>
        <v>10.75501</v>
      </c>
      <c r="Q440" s="307">
        <f t="shared" si="94"/>
        <v>42711</v>
      </c>
      <c r="R440" s="308">
        <v>161112</v>
      </c>
      <c r="S440" s="147">
        <v>1343.35</v>
      </c>
      <c r="T440" s="308"/>
      <c r="U440" s="147"/>
      <c r="V440" s="308">
        <v>161128</v>
      </c>
      <c r="W440" s="147">
        <v>187.45</v>
      </c>
      <c r="X440" s="308"/>
      <c r="Y440" s="309"/>
      <c r="Z440" s="308"/>
      <c r="AA440" s="309"/>
      <c r="AB440" s="308"/>
      <c r="AC440" s="309"/>
      <c r="AD440" s="308"/>
      <c r="AE440" s="309"/>
      <c r="AF440" s="308"/>
      <c r="AG440" s="309"/>
      <c r="AH440" s="308"/>
      <c r="AI440" s="309"/>
      <c r="AJ440" s="308"/>
      <c r="AK440" s="309"/>
      <c r="AL440" s="310"/>
      <c r="AM440" s="309"/>
      <c r="AN440" s="125">
        <f t="shared" si="95"/>
        <v>1530.8</v>
      </c>
    </row>
    <row r="441" spans="1:40" ht="16.149999999999999" customHeight="1" x14ac:dyDescent="0.25">
      <c r="A441" s="301">
        <f t="shared" si="96"/>
        <v>42712</v>
      </c>
      <c r="B441" s="302">
        <v>4363.0600000000004</v>
      </c>
      <c r="C441" s="316">
        <v>360</v>
      </c>
      <c r="D441" s="303">
        <v>8</v>
      </c>
      <c r="E441" s="302">
        <v>122.9</v>
      </c>
      <c r="F441" s="302">
        <v>141</v>
      </c>
      <c r="G441" s="125">
        <f t="shared" si="90"/>
        <v>3739.1600000000003</v>
      </c>
      <c r="H441" s="304">
        <v>1429</v>
      </c>
      <c r="I441" s="317">
        <v>2116.86</v>
      </c>
      <c r="J441" s="317">
        <v>164</v>
      </c>
      <c r="K441" s="304">
        <v>29.3</v>
      </c>
      <c r="L441" s="318">
        <v>1440</v>
      </c>
      <c r="M441" s="125"/>
      <c r="N441" s="305">
        <f t="shared" si="91"/>
        <v>4080.86</v>
      </c>
      <c r="O441" s="305">
        <f t="shared" si="92"/>
        <v>62244.999999999985</v>
      </c>
      <c r="P441" s="306">
        <f t="shared" si="93"/>
        <v>14.818020000000001</v>
      </c>
      <c r="Q441" s="307">
        <f t="shared" si="94"/>
        <v>42712</v>
      </c>
      <c r="R441" s="308"/>
      <c r="S441" s="147">
        <v>-47.62</v>
      </c>
      <c r="T441" s="308"/>
      <c r="U441" s="147"/>
      <c r="V441" s="308"/>
      <c r="W441" s="309"/>
      <c r="X441" s="308">
        <v>161134</v>
      </c>
      <c r="Y441" s="147">
        <v>2039.38</v>
      </c>
      <c r="Z441" s="308"/>
      <c r="AA441" s="309"/>
      <c r="AB441" s="308" t="s">
        <v>85</v>
      </c>
      <c r="AC441" s="147">
        <v>750</v>
      </c>
      <c r="AD441" s="308"/>
      <c r="AE441" s="309"/>
      <c r="AF441" s="308"/>
      <c r="AG441" s="309"/>
      <c r="AH441" s="308"/>
      <c r="AI441" s="309"/>
      <c r="AJ441" s="308"/>
      <c r="AK441" s="309"/>
      <c r="AL441" s="310"/>
      <c r="AM441" s="309"/>
      <c r="AN441" s="125">
        <f t="shared" si="95"/>
        <v>2741.76</v>
      </c>
    </row>
    <row r="442" spans="1:40" ht="16.149999999999999" customHeight="1" x14ac:dyDescent="0.25">
      <c r="A442" s="301">
        <f t="shared" si="96"/>
        <v>42713</v>
      </c>
      <c r="B442" s="302">
        <v>4324.0600000000004</v>
      </c>
      <c r="C442" s="316">
        <v>160</v>
      </c>
      <c r="D442" s="303">
        <v>4</v>
      </c>
      <c r="E442" s="302">
        <v>133.85</v>
      </c>
      <c r="F442" s="302">
        <v>123</v>
      </c>
      <c r="G442" s="125">
        <f t="shared" si="90"/>
        <v>3907.2100000000005</v>
      </c>
      <c r="H442" s="304">
        <v>1846.8</v>
      </c>
      <c r="I442" s="317">
        <v>2042.81</v>
      </c>
      <c r="J442" s="304"/>
      <c r="K442" s="304">
        <v>17.600000000000001</v>
      </c>
      <c r="L442" s="318">
        <v>1840</v>
      </c>
      <c r="M442" s="318">
        <v>300</v>
      </c>
      <c r="N442" s="305">
        <f t="shared" si="91"/>
        <v>4342.8099999999995</v>
      </c>
      <c r="O442" s="305">
        <f t="shared" si="92"/>
        <v>65662.199999999983</v>
      </c>
      <c r="P442" s="306">
        <f t="shared" si="93"/>
        <v>14.299670000000001</v>
      </c>
      <c r="Q442" s="307">
        <f t="shared" si="94"/>
        <v>42713</v>
      </c>
      <c r="R442" s="308"/>
      <c r="S442" s="309"/>
      <c r="T442" s="308">
        <v>161025</v>
      </c>
      <c r="U442" s="147">
        <v>50.4</v>
      </c>
      <c r="V442" s="308"/>
      <c r="W442" s="309"/>
      <c r="X442" s="308">
        <v>161139</v>
      </c>
      <c r="Y442" s="147">
        <v>875.21</v>
      </c>
      <c r="Z442" s="308"/>
      <c r="AA442" s="309"/>
      <c r="AB442" s="308"/>
      <c r="AC442" s="309"/>
      <c r="AD442" s="308"/>
      <c r="AE442" s="309"/>
      <c r="AF442" s="308"/>
      <c r="AG442" s="309"/>
      <c r="AH442" s="308"/>
      <c r="AI442" s="309"/>
      <c r="AJ442" s="308"/>
      <c r="AK442" s="309"/>
      <c r="AL442" s="310"/>
      <c r="AM442" s="309"/>
      <c r="AN442" s="125">
        <f t="shared" si="95"/>
        <v>925.61</v>
      </c>
    </row>
    <row r="443" spans="1:40" ht="16.149999999999999" customHeight="1" x14ac:dyDescent="0.25">
      <c r="A443" s="301">
        <f t="shared" si="96"/>
        <v>42714</v>
      </c>
      <c r="B443" s="302">
        <v>4244.9799999999996</v>
      </c>
      <c r="C443" s="316">
        <v>130</v>
      </c>
      <c r="D443" s="303">
        <v>5</v>
      </c>
      <c r="E443" s="302">
        <v>290.89999999999998</v>
      </c>
      <c r="F443" s="302">
        <v>94</v>
      </c>
      <c r="G443" s="125">
        <f t="shared" si="90"/>
        <v>3730.0799999999995</v>
      </c>
      <c r="H443" s="304">
        <v>1848.32</v>
      </c>
      <c r="I443" s="317">
        <v>1822.06</v>
      </c>
      <c r="J443" s="317">
        <v>52.9</v>
      </c>
      <c r="K443" s="304">
        <v>6.8</v>
      </c>
      <c r="L443" s="318">
        <v>1840</v>
      </c>
      <c r="M443" s="125"/>
      <c r="N443" s="305">
        <f t="shared" si="91"/>
        <v>3844.96</v>
      </c>
      <c r="O443" s="305">
        <f t="shared" si="92"/>
        <v>69396.37999999999</v>
      </c>
      <c r="P443" s="306">
        <f t="shared" si="93"/>
        <v>12.75442</v>
      </c>
      <c r="Q443" s="307">
        <f t="shared" si="94"/>
        <v>42714</v>
      </c>
      <c r="R443" s="308"/>
      <c r="S443" s="309"/>
      <c r="T443" s="308">
        <v>161122</v>
      </c>
      <c r="U443" s="147">
        <v>28.01</v>
      </c>
      <c r="V443" s="308"/>
      <c r="W443" s="309"/>
      <c r="X443" s="308"/>
      <c r="Y443" s="309"/>
      <c r="Z443" s="308"/>
      <c r="AA443" s="309"/>
      <c r="AB443" s="308" t="s">
        <v>165</v>
      </c>
      <c r="AC443" s="147">
        <v>82.77</v>
      </c>
      <c r="AD443" s="308"/>
      <c r="AE443" s="309"/>
      <c r="AF443" s="308"/>
      <c r="AG443" s="309"/>
      <c r="AH443" s="308"/>
      <c r="AI443" s="309"/>
      <c r="AJ443" s="308"/>
      <c r="AK443" s="309"/>
      <c r="AL443" s="310"/>
      <c r="AM443" s="309"/>
      <c r="AN443" s="125">
        <f t="shared" si="95"/>
        <v>110.78</v>
      </c>
    </row>
    <row r="444" spans="1:40" ht="16.149999999999999" customHeight="1" x14ac:dyDescent="0.25">
      <c r="A444" s="301">
        <f t="shared" si="96"/>
        <v>42715</v>
      </c>
      <c r="B444" s="302">
        <v>2892.57</v>
      </c>
      <c r="C444" s="316">
        <v>350</v>
      </c>
      <c r="D444" s="303">
        <v>10</v>
      </c>
      <c r="E444" s="302">
        <v>449.8</v>
      </c>
      <c r="F444" s="302">
        <v>110</v>
      </c>
      <c r="G444" s="125">
        <f t="shared" si="90"/>
        <v>1982.77</v>
      </c>
      <c r="H444" s="304">
        <v>1042.3900000000001</v>
      </c>
      <c r="I444" s="317">
        <v>929.18</v>
      </c>
      <c r="J444" s="304"/>
      <c r="K444" s="304">
        <v>19.600000000000001</v>
      </c>
      <c r="L444" s="318">
        <v>1040</v>
      </c>
      <c r="M444" s="125"/>
      <c r="N444" s="305">
        <f t="shared" si="91"/>
        <v>2319.1799999999998</v>
      </c>
      <c r="O444" s="305">
        <f t="shared" si="92"/>
        <v>71180.569999999978</v>
      </c>
      <c r="P444" s="306">
        <f t="shared" si="93"/>
        <v>6.5042599999999995</v>
      </c>
      <c r="Q444" s="307">
        <f t="shared" si="94"/>
        <v>42715</v>
      </c>
      <c r="R444" s="308"/>
      <c r="S444" s="309"/>
      <c r="T444" s="308">
        <v>161123</v>
      </c>
      <c r="U444" s="147">
        <v>29.55</v>
      </c>
      <c r="V444" s="308"/>
      <c r="W444" s="309"/>
      <c r="X444" s="308"/>
      <c r="Y444" s="309"/>
      <c r="Z444" s="308"/>
      <c r="AA444" s="309"/>
      <c r="AB444" s="308" t="s">
        <v>166</v>
      </c>
      <c r="AC444" s="147">
        <v>252.64</v>
      </c>
      <c r="AD444" s="308"/>
      <c r="AE444" s="309"/>
      <c r="AF444" s="308"/>
      <c r="AG444" s="309"/>
      <c r="AH444" s="308"/>
      <c r="AI444" s="309"/>
      <c r="AJ444" s="308">
        <v>170141</v>
      </c>
      <c r="AK444" s="147">
        <v>252.8</v>
      </c>
      <c r="AL444" s="310"/>
      <c r="AM444" s="309"/>
      <c r="AN444" s="125">
        <f t="shared" si="95"/>
        <v>534.99</v>
      </c>
    </row>
    <row r="445" spans="1:40" ht="16.149999999999999" customHeight="1" x14ac:dyDescent="0.25">
      <c r="A445" s="301">
        <f t="shared" si="96"/>
        <v>42716</v>
      </c>
      <c r="B445" s="302">
        <v>4295.33</v>
      </c>
      <c r="C445" s="316">
        <v>240</v>
      </c>
      <c r="D445" s="303">
        <v>8</v>
      </c>
      <c r="E445" s="302">
        <v>218.7</v>
      </c>
      <c r="F445" s="302">
        <v>340</v>
      </c>
      <c r="G445" s="125">
        <f t="shared" si="90"/>
        <v>3496.63</v>
      </c>
      <c r="H445" s="304">
        <v>2003.74</v>
      </c>
      <c r="I445" s="317">
        <v>1483.39</v>
      </c>
      <c r="J445" s="304"/>
      <c r="K445" s="304">
        <v>9.5</v>
      </c>
      <c r="L445" s="318">
        <v>1980</v>
      </c>
      <c r="M445" s="125"/>
      <c r="N445" s="305">
        <f t="shared" si="91"/>
        <v>3703.3900000000003</v>
      </c>
      <c r="O445" s="305">
        <f t="shared" si="92"/>
        <v>71561.349999999977</v>
      </c>
      <c r="P445" s="306">
        <f t="shared" si="93"/>
        <v>10.383730000000002</v>
      </c>
      <c r="Q445" s="307">
        <f t="shared" si="94"/>
        <v>42716</v>
      </c>
      <c r="R445" s="308"/>
      <c r="S445" s="309"/>
      <c r="T445" s="308"/>
      <c r="U445" s="309"/>
      <c r="V445" s="308"/>
      <c r="W445" s="309"/>
      <c r="X445" s="308">
        <v>161236</v>
      </c>
      <c r="Y445" s="147">
        <v>-98.31</v>
      </c>
      <c r="Z445" s="308"/>
      <c r="AA445" s="309"/>
      <c r="AB445" s="308" t="s">
        <v>156</v>
      </c>
      <c r="AC445" s="147">
        <v>2499.3200000000002</v>
      </c>
      <c r="AD445" s="308"/>
      <c r="AE445" s="309"/>
      <c r="AF445" s="308">
        <v>161144</v>
      </c>
      <c r="AG445" s="147">
        <v>921.6</v>
      </c>
      <c r="AH445" s="308"/>
      <c r="AI445" s="309"/>
      <c r="AJ445" s="308"/>
      <c r="AK445" s="309"/>
      <c r="AL445" s="310"/>
      <c r="AM445" s="309"/>
      <c r="AN445" s="125">
        <f t="shared" si="95"/>
        <v>3322.61</v>
      </c>
    </row>
    <row r="446" spans="1:40" ht="16.149999999999999" customHeight="1" x14ac:dyDescent="0.25">
      <c r="A446" s="301">
        <f t="shared" si="96"/>
        <v>42717</v>
      </c>
      <c r="B446" s="302">
        <v>3907.2</v>
      </c>
      <c r="C446" s="316">
        <v>160</v>
      </c>
      <c r="D446" s="303">
        <v>6</v>
      </c>
      <c r="E446" s="302">
        <v>142.65</v>
      </c>
      <c r="F446" s="302">
        <v>225</v>
      </c>
      <c r="G446" s="125">
        <f t="shared" si="90"/>
        <v>3379.5499999999997</v>
      </c>
      <c r="H446" s="304">
        <v>1619.29</v>
      </c>
      <c r="I446" s="317">
        <v>1741.46</v>
      </c>
      <c r="J446" s="304"/>
      <c r="K446" s="304">
        <v>18.8</v>
      </c>
      <c r="L446" s="318">
        <v>1640</v>
      </c>
      <c r="M446" s="125"/>
      <c r="N446" s="305">
        <f t="shared" si="91"/>
        <v>3541.46</v>
      </c>
      <c r="O446" s="305">
        <f t="shared" si="92"/>
        <v>74471.159999999989</v>
      </c>
      <c r="P446" s="306">
        <f t="shared" si="93"/>
        <v>12.19022</v>
      </c>
      <c r="Q446" s="307">
        <f t="shared" si="94"/>
        <v>42717</v>
      </c>
      <c r="R446" s="308"/>
      <c r="S446" s="309"/>
      <c r="T446" s="308"/>
      <c r="U446" s="309"/>
      <c r="V446" s="308">
        <v>161232</v>
      </c>
      <c r="W446" s="147">
        <v>631.65</v>
      </c>
      <c r="X446" s="308"/>
      <c r="Y446" s="309"/>
      <c r="Z446" s="308"/>
      <c r="AA446" s="309"/>
      <c r="AB446" s="308"/>
      <c r="AC446" s="309"/>
      <c r="AD446" s="308"/>
      <c r="AE446" s="309"/>
      <c r="AF446" s="308"/>
      <c r="AG446" s="309"/>
      <c r="AH446" s="308"/>
      <c r="AI446" s="309"/>
      <c r="AJ446" s="308"/>
      <c r="AK446" s="309"/>
      <c r="AL446" s="310"/>
      <c r="AM446" s="309"/>
      <c r="AN446" s="125">
        <f t="shared" si="95"/>
        <v>631.65</v>
      </c>
    </row>
    <row r="447" spans="1:40" ht="16.149999999999999" customHeight="1" x14ac:dyDescent="0.25">
      <c r="A447" s="301">
        <f t="shared" si="96"/>
        <v>42718</v>
      </c>
      <c r="B447" s="302">
        <v>4106.7299999999996</v>
      </c>
      <c r="C447" s="316">
        <v>340</v>
      </c>
      <c r="D447" s="303">
        <v>6</v>
      </c>
      <c r="E447" s="302">
        <v>73.900000000000006</v>
      </c>
      <c r="F447" s="302">
        <v>243</v>
      </c>
      <c r="G447" s="125">
        <f t="shared" si="90"/>
        <v>3449.8299999999995</v>
      </c>
      <c r="H447" s="304">
        <v>1598.93</v>
      </c>
      <c r="I447" s="317">
        <v>1841.4</v>
      </c>
      <c r="J447" s="304"/>
      <c r="K447" s="304">
        <v>9.5</v>
      </c>
      <c r="L447" s="318">
        <v>1590</v>
      </c>
      <c r="M447" s="318">
        <v>500</v>
      </c>
      <c r="N447" s="305">
        <f t="shared" si="91"/>
        <v>4271.3999999999996</v>
      </c>
      <c r="O447" s="305">
        <f t="shared" si="92"/>
        <v>51400.569999999985</v>
      </c>
      <c r="P447" s="306">
        <f t="shared" si="93"/>
        <v>12.889800000000001</v>
      </c>
      <c r="Q447" s="307">
        <f t="shared" si="94"/>
        <v>42718</v>
      </c>
      <c r="R447" s="308">
        <v>161201</v>
      </c>
      <c r="S447" s="147">
        <v>1103.24</v>
      </c>
      <c r="T447" s="308"/>
      <c r="U447" s="309"/>
      <c r="V447" s="308"/>
      <c r="W447" s="309"/>
      <c r="X447" s="308"/>
      <c r="Y447" s="309"/>
      <c r="Z447" s="308">
        <v>161141</v>
      </c>
      <c r="AA447" s="147">
        <v>26875.94</v>
      </c>
      <c r="AB447" s="308" t="s">
        <v>177</v>
      </c>
      <c r="AC447" s="147">
        <v>-1040</v>
      </c>
      <c r="AD447" s="308"/>
      <c r="AE447" s="309"/>
      <c r="AF447" s="308">
        <v>161146</v>
      </c>
      <c r="AG447" s="147">
        <v>309.26</v>
      </c>
      <c r="AH447" s="308"/>
      <c r="AI447" s="309"/>
      <c r="AJ447" s="308" t="s">
        <v>104</v>
      </c>
      <c r="AK447" s="147">
        <v>93.55</v>
      </c>
      <c r="AL447" s="310"/>
      <c r="AM447" s="309"/>
      <c r="AN447" s="125">
        <f t="shared" si="95"/>
        <v>27341.989999999998</v>
      </c>
    </row>
    <row r="448" spans="1:40" ht="16.149999999999999" customHeight="1" x14ac:dyDescent="0.25">
      <c r="A448" s="301">
        <f t="shared" si="96"/>
        <v>42719</v>
      </c>
      <c r="B448" s="302">
        <v>3501.84</v>
      </c>
      <c r="C448" s="316">
        <v>410</v>
      </c>
      <c r="D448" s="303">
        <v>11</v>
      </c>
      <c r="E448" s="302">
        <v>148.6</v>
      </c>
      <c r="F448" s="302">
        <v>136</v>
      </c>
      <c r="G448" s="125">
        <f t="shared" si="90"/>
        <v>2807.2400000000002</v>
      </c>
      <c r="H448" s="304">
        <v>1323.95</v>
      </c>
      <c r="I448" s="317">
        <v>1452.89</v>
      </c>
      <c r="J448" s="304"/>
      <c r="K448" s="304">
        <v>30.4</v>
      </c>
      <c r="L448" s="318">
        <v>1330</v>
      </c>
      <c r="M448" s="125"/>
      <c r="N448" s="305">
        <f t="shared" si="91"/>
        <v>3192.8900000000003</v>
      </c>
      <c r="O448" s="305">
        <f t="shared" si="92"/>
        <v>50371.879999999983</v>
      </c>
      <c r="P448" s="306">
        <f t="shared" si="93"/>
        <v>10.17023</v>
      </c>
      <c r="Q448" s="307">
        <f t="shared" si="94"/>
        <v>42719</v>
      </c>
      <c r="R448" s="308"/>
      <c r="S448" s="147">
        <v>14.12</v>
      </c>
      <c r="T448" s="308"/>
      <c r="U448" s="309"/>
      <c r="V448" s="325"/>
      <c r="W448" s="309"/>
      <c r="X448" s="308">
        <v>161237</v>
      </c>
      <c r="Y448" s="147">
        <v>2268.27</v>
      </c>
      <c r="Z448" s="308"/>
      <c r="AA448" s="309"/>
      <c r="AB448" s="308" t="s">
        <v>137</v>
      </c>
      <c r="AC448" s="147">
        <v>1040</v>
      </c>
      <c r="AD448" s="308"/>
      <c r="AE448" s="309"/>
      <c r="AF448" s="308">
        <v>161147</v>
      </c>
      <c r="AG448" s="147">
        <v>838.48</v>
      </c>
      <c r="AH448" s="308"/>
      <c r="AI448" s="309"/>
      <c r="AJ448" s="308" t="s">
        <v>129</v>
      </c>
      <c r="AK448" s="147">
        <v>60.71</v>
      </c>
      <c r="AL448" s="310"/>
      <c r="AM448" s="309"/>
      <c r="AN448" s="125">
        <f t="shared" si="95"/>
        <v>4221.58</v>
      </c>
    </row>
    <row r="449" spans="1:40" ht="16.149999999999999" customHeight="1" x14ac:dyDescent="0.25">
      <c r="A449" s="301">
        <f t="shared" si="96"/>
        <v>42720</v>
      </c>
      <c r="B449" s="302">
        <v>4516.1499999999996</v>
      </c>
      <c r="C449" s="316">
        <v>120</v>
      </c>
      <c r="D449" s="303">
        <v>3</v>
      </c>
      <c r="E449" s="302">
        <v>111.1</v>
      </c>
      <c r="F449" s="302">
        <v>367</v>
      </c>
      <c r="G449" s="125">
        <f t="shared" si="90"/>
        <v>3918.0499999999993</v>
      </c>
      <c r="H449" s="304">
        <v>1752.5</v>
      </c>
      <c r="I449" s="317">
        <v>2139.9499999999998</v>
      </c>
      <c r="J449" s="304"/>
      <c r="K449" s="304">
        <v>25.6</v>
      </c>
      <c r="L449" s="318">
        <v>1750</v>
      </c>
      <c r="M449" s="125"/>
      <c r="N449" s="305">
        <f t="shared" si="91"/>
        <v>4009.95</v>
      </c>
      <c r="O449" s="305">
        <f t="shared" si="92"/>
        <v>52080.729999999981</v>
      </c>
      <c r="P449" s="306">
        <f t="shared" si="93"/>
        <v>14.979649999999999</v>
      </c>
      <c r="Q449" s="307">
        <f t="shared" si="94"/>
        <v>42720</v>
      </c>
      <c r="R449" s="308"/>
      <c r="S449" s="309"/>
      <c r="T449" s="308"/>
      <c r="U449" s="309"/>
      <c r="V449" s="308"/>
      <c r="W449" s="309"/>
      <c r="X449" s="308">
        <v>161241</v>
      </c>
      <c r="Y449" s="147">
        <v>944.1</v>
      </c>
      <c r="Z449" s="308"/>
      <c r="AA449" s="309"/>
      <c r="AB449" s="308" t="s">
        <v>85</v>
      </c>
      <c r="AC449" s="147">
        <v>700</v>
      </c>
      <c r="AD449" s="308"/>
      <c r="AE449" s="309"/>
      <c r="AF449" s="308"/>
      <c r="AG449" s="309"/>
      <c r="AH449" s="308"/>
      <c r="AI449" s="309"/>
      <c r="AJ449" s="308">
        <v>161265</v>
      </c>
      <c r="AK449" s="147">
        <v>657</v>
      </c>
      <c r="AL449" s="310"/>
      <c r="AM449" s="309"/>
      <c r="AN449" s="125">
        <f t="shared" si="95"/>
        <v>2301.1</v>
      </c>
    </row>
    <row r="450" spans="1:40" ht="16.149999999999999" customHeight="1" x14ac:dyDescent="0.25">
      <c r="A450" s="301">
        <f t="shared" si="96"/>
        <v>42721</v>
      </c>
      <c r="B450" s="302">
        <v>4246.34</v>
      </c>
      <c r="C450" s="316">
        <v>390</v>
      </c>
      <c r="D450" s="303">
        <v>10</v>
      </c>
      <c r="E450" s="302">
        <v>219.85</v>
      </c>
      <c r="F450" s="302">
        <v>111</v>
      </c>
      <c r="G450" s="125">
        <f t="shared" si="90"/>
        <v>3525.4900000000002</v>
      </c>
      <c r="H450" s="304">
        <v>1785.26</v>
      </c>
      <c r="I450" s="317">
        <v>1724.13</v>
      </c>
      <c r="J450" s="304"/>
      <c r="K450" s="304">
        <v>16.100000000000001</v>
      </c>
      <c r="L450" s="318">
        <v>1780</v>
      </c>
      <c r="M450" s="125"/>
      <c r="N450" s="305">
        <f t="shared" si="91"/>
        <v>3894.13</v>
      </c>
      <c r="O450" s="305">
        <f t="shared" si="92"/>
        <v>53960.75999999998</v>
      </c>
      <c r="P450" s="306">
        <f t="shared" si="93"/>
        <v>12.068910000000001</v>
      </c>
      <c r="Q450" s="307">
        <f t="shared" si="94"/>
        <v>42721</v>
      </c>
      <c r="R450" s="308"/>
      <c r="S450" s="309"/>
      <c r="T450" s="308"/>
      <c r="U450" s="309"/>
      <c r="V450" s="308"/>
      <c r="W450" s="309"/>
      <c r="X450" s="308"/>
      <c r="Y450" s="147">
        <v>944.1</v>
      </c>
      <c r="Z450" s="308"/>
      <c r="AA450" s="309"/>
      <c r="AB450" s="308" t="s">
        <v>85</v>
      </c>
      <c r="AC450" s="147">
        <v>1070</v>
      </c>
      <c r="AD450" s="308"/>
      <c r="AE450" s="309"/>
      <c r="AF450" s="308"/>
      <c r="AG450" s="309"/>
      <c r="AH450" s="308"/>
      <c r="AI450" s="309"/>
      <c r="AJ450" s="308"/>
      <c r="AK450" s="309"/>
      <c r="AL450" s="310"/>
      <c r="AM450" s="309"/>
      <c r="AN450" s="125">
        <f t="shared" si="95"/>
        <v>2014.1</v>
      </c>
    </row>
    <row r="451" spans="1:40" ht="16.149999999999999" customHeight="1" x14ac:dyDescent="0.25">
      <c r="A451" s="301">
        <f t="shared" si="96"/>
        <v>42722</v>
      </c>
      <c r="B451" s="302">
        <v>2546.67</v>
      </c>
      <c r="C451" s="316">
        <v>310</v>
      </c>
      <c r="D451" s="303">
        <v>7</v>
      </c>
      <c r="E451" s="302">
        <v>134.9</v>
      </c>
      <c r="F451" s="302">
        <v>54</v>
      </c>
      <c r="G451" s="125">
        <f t="shared" si="90"/>
        <v>2047.77</v>
      </c>
      <c r="H451" s="304">
        <v>1066.33</v>
      </c>
      <c r="I451" s="317">
        <v>985.14</v>
      </c>
      <c r="J451" s="304"/>
      <c r="K451" s="304">
        <v>4.7</v>
      </c>
      <c r="L451" s="318">
        <v>1060</v>
      </c>
      <c r="M451" s="125"/>
      <c r="N451" s="305">
        <f t="shared" si="91"/>
        <v>2355.14</v>
      </c>
      <c r="O451" s="305">
        <f t="shared" si="92"/>
        <v>55832.39999999998</v>
      </c>
      <c r="P451" s="306">
        <f t="shared" si="93"/>
        <v>6.8959799999999998</v>
      </c>
      <c r="Q451" s="307">
        <f t="shared" si="94"/>
        <v>42722</v>
      </c>
      <c r="R451" s="308"/>
      <c r="S451" s="309"/>
      <c r="T451" s="308">
        <v>161026</v>
      </c>
      <c r="U451" s="147">
        <v>522.6</v>
      </c>
      <c r="V451" s="308"/>
      <c r="W451" s="309"/>
      <c r="X451" s="308"/>
      <c r="Y451" s="147">
        <v>-944.1</v>
      </c>
      <c r="Z451" s="308"/>
      <c r="AA451" s="309"/>
      <c r="AB451" s="308" t="s">
        <v>85</v>
      </c>
      <c r="AC451" s="147">
        <v>905</v>
      </c>
      <c r="AD451" s="308"/>
      <c r="AE451" s="309"/>
      <c r="AF451" s="308"/>
      <c r="AG451" s="309"/>
      <c r="AH451" s="308"/>
      <c r="AI451" s="309"/>
      <c r="AJ451" s="308"/>
      <c r="AK451" s="309"/>
      <c r="AL451" s="310"/>
      <c r="AM451" s="309"/>
      <c r="AN451" s="125">
        <f t="shared" si="95"/>
        <v>483.5</v>
      </c>
    </row>
    <row r="452" spans="1:40" ht="16.149999999999999" customHeight="1" x14ac:dyDescent="0.25">
      <c r="A452" s="301">
        <f t="shared" si="96"/>
        <v>42723</v>
      </c>
      <c r="B452" s="302">
        <v>4261.54</v>
      </c>
      <c r="C452" s="316">
        <v>130</v>
      </c>
      <c r="D452" s="303">
        <v>5</v>
      </c>
      <c r="E452" s="302">
        <v>222.1</v>
      </c>
      <c r="F452" s="302">
        <v>281</v>
      </c>
      <c r="G452" s="125">
        <f t="shared" si="90"/>
        <v>3628.44</v>
      </c>
      <c r="H452" s="304">
        <v>1718.23</v>
      </c>
      <c r="I452" s="317">
        <v>1896.71</v>
      </c>
      <c r="J452" s="304"/>
      <c r="K452" s="304">
        <v>13.5</v>
      </c>
      <c r="L452" s="318">
        <v>1730</v>
      </c>
      <c r="M452" s="125"/>
      <c r="N452" s="305">
        <f t="shared" si="91"/>
        <v>3756.71</v>
      </c>
      <c r="O452" s="305">
        <f t="shared" si="92"/>
        <v>59589.109999999979</v>
      </c>
      <c r="P452" s="306">
        <f t="shared" si="93"/>
        <v>13.27697</v>
      </c>
      <c r="Q452" s="307">
        <f t="shared" si="94"/>
        <v>42723</v>
      </c>
      <c r="R452" s="308"/>
      <c r="S452" s="309"/>
      <c r="T452" s="308"/>
      <c r="U452" s="147"/>
      <c r="V452" s="308"/>
      <c r="W452" s="309"/>
      <c r="X452" s="308"/>
      <c r="Y452" s="309"/>
      <c r="Z452" s="308"/>
      <c r="AA452" s="309"/>
      <c r="AB452" s="308"/>
      <c r="AC452" s="309"/>
      <c r="AD452" s="308"/>
      <c r="AE452" s="309"/>
      <c r="AF452" s="308"/>
      <c r="AG452" s="309"/>
      <c r="AH452" s="308"/>
      <c r="AI452" s="309"/>
      <c r="AJ452" s="308"/>
      <c r="AK452" s="309"/>
      <c r="AL452" s="310"/>
      <c r="AM452" s="309"/>
      <c r="AN452" s="125">
        <f t="shared" si="95"/>
        <v>0</v>
      </c>
    </row>
    <row r="453" spans="1:40" ht="16.149999999999999" customHeight="1" x14ac:dyDescent="0.25">
      <c r="A453" s="301">
        <f t="shared" si="96"/>
        <v>42724</v>
      </c>
      <c r="B453" s="302">
        <v>3110.12</v>
      </c>
      <c r="C453" s="316">
        <v>160</v>
      </c>
      <c r="D453" s="303">
        <v>5</v>
      </c>
      <c r="E453" s="302">
        <v>213.95</v>
      </c>
      <c r="F453" s="302">
        <v>84</v>
      </c>
      <c r="G453" s="125">
        <f t="shared" si="90"/>
        <v>2652.17</v>
      </c>
      <c r="H453" s="304">
        <v>1413.32</v>
      </c>
      <c r="I453" s="317">
        <v>1220.25</v>
      </c>
      <c r="J453" s="304"/>
      <c r="K453" s="304">
        <v>18.600000000000001</v>
      </c>
      <c r="L453" s="318">
        <v>1410</v>
      </c>
      <c r="M453" s="318">
        <v>280</v>
      </c>
      <c r="N453" s="305">
        <f t="shared" si="91"/>
        <v>3070.25</v>
      </c>
      <c r="O453" s="305">
        <f t="shared" si="92"/>
        <v>61931.75999999998</v>
      </c>
      <c r="P453" s="306">
        <f t="shared" si="93"/>
        <v>8.5417500000000004</v>
      </c>
      <c r="Q453" s="307">
        <f t="shared" si="94"/>
        <v>42724</v>
      </c>
      <c r="R453" s="308"/>
      <c r="S453" s="309"/>
      <c r="T453" s="310">
        <v>161221</v>
      </c>
      <c r="U453" s="147">
        <v>56.55</v>
      </c>
      <c r="V453" s="308">
        <v>161233</v>
      </c>
      <c r="W453" s="147">
        <v>671.05</v>
      </c>
      <c r="X453" s="310"/>
      <c r="Y453" s="309"/>
      <c r="Z453" s="308"/>
      <c r="AA453" s="309"/>
      <c r="AB453" s="310"/>
      <c r="AC453" s="309"/>
      <c r="AD453" s="308"/>
      <c r="AE453" s="309"/>
      <c r="AF453" s="310"/>
      <c r="AG453" s="309"/>
      <c r="AH453" s="308"/>
      <c r="AI453" s="309"/>
      <c r="AJ453" s="310"/>
      <c r="AK453" s="309"/>
      <c r="AL453" s="310"/>
      <c r="AM453" s="309"/>
      <c r="AN453" s="125">
        <f t="shared" si="95"/>
        <v>727.59999999999991</v>
      </c>
    </row>
    <row r="454" spans="1:40" ht="16.149999999999999" customHeight="1" x14ac:dyDescent="0.25">
      <c r="A454" s="301">
        <f t="shared" si="96"/>
        <v>42725</v>
      </c>
      <c r="B454" s="302">
        <v>4327.21</v>
      </c>
      <c r="C454" s="316">
        <v>320</v>
      </c>
      <c r="D454" s="303">
        <v>7</v>
      </c>
      <c r="E454" s="302">
        <v>69.900000000000006</v>
      </c>
      <c r="F454" s="302">
        <v>425</v>
      </c>
      <c r="G454" s="125">
        <f t="shared" si="90"/>
        <v>3512.31</v>
      </c>
      <c r="H454" s="304">
        <v>1678.21</v>
      </c>
      <c r="I454" s="317">
        <v>1830.5</v>
      </c>
      <c r="J454" s="304"/>
      <c r="K454" s="304">
        <v>3.6</v>
      </c>
      <c r="L454" s="318">
        <v>1670</v>
      </c>
      <c r="M454" s="125"/>
      <c r="N454" s="305">
        <f t="shared" si="91"/>
        <v>3820.5</v>
      </c>
      <c r="O454" s="305">
        <f t="shared" si="92"/>
        <v>64319.229999999981</v>
      </c>
      <c r="P454" s="306">
        <f t="shared" si="93"/>
        <v>12.813499999999999</v>
      </c>
      <c r="Q454" s="307">
        <f t="shared" si="94"/>
        <v>42725</v>
      </c>
      <c r="R454" s="308">
        <v>161206</v>
      </c>
      <c r="S454" s="147">
        <v>1334.53</v>
      </c>
      <c r="T454" s="308">
        <v>161222</v>
      </c>
      <c r="U454" s="147">
        <v>98.5</v>
      </c>
      <c r="V454" s="308"/>
      <c r="W454" s="309"/>
      <c r="X454" s="308"/>
      <c r="Y454" s="309"/>
      <c r="Z454" s="308"/>
      <c r="AA454" s="309"/>
      <c r="AB454" s="308"/>
      <c r="AC454" s="309"/>
      <c r="AD454" s="308"/>
      <c r="AE454" s="309"/>
      <c r="AF454" s="308"/>
      <c r="AG454" s="309"/>
      <c r="AH454" s="308"/>
      <c r="AI454" s="309"/>
      <c r="AJ454" s="308"/>
      <c r="AK454" s="309"/>
      <c r="AL454" s="310"/>
      <c r="AM454" s="309"/>
      <c r="AN454" s="125">
        <f t="shared" si="95"/>
        <v>1433.03</v>
      </c>
    </row>
    <row r="455" spans="1:40" ht="16.149999999999999" customHeight="1" x14ac:dyDescent="0.25">
      <c r="A455" s="301">
        <f t="shared" si="96"/>
        <v>42726</v>
      </c>
      <c r="B455" s="302">
        <v>3916.58</v>
      </c>
      <c r="C455" s="316">
        <v>150</v>
      </c>
      <c r="D455" s="303">
        <v>6</v>
      </c>
      <c r="E455" s="302">
        <v>154.30000000000001</v>
      </c>
      <c r="F455" s="302">
        <v>295</v>
      </c>
      <c r="G455" s="125">
        <f t="shared" si="90"/>
        <v>3317.2799999999997</v>
      </c>
      <c r="H455" s="304">
        <v>1272.43</v>
      </c>
      <c r="I455" s="317">
        <v>2007.46</v>
      </c>
      <c r="J455" s="304"/>
      <c r="K455" s="304">
        <v>37.39</v>
      </c>
      <c r="L455" s="318">
        <v>1290</v>
      </c>
      <c r="M455" s="125"/>
      <c r="N455" s="305">
        <f t="shared" si="91"/>
        <v>3447.46</v>
      </c>
      <c r="O455" s="305">
        <f t="shared" si="92"/>
        <v>65816.62999999999</v>
      </c>
      <c r="P455" s="306">
        <f t="shared" si="93"/>
        <v>14.05222</v>
      </c>
      <c r="Q455" s="307">
        <f t="shared" si="94"/>
        <v>42726</v>
      </c>
      <c r="R455" s="308">
        <v>161207</v>
      </c>
      <c r="S455" s="147">
        <v>112.2</v>
      </c>
      <c r="T455" s="308">
        <v>161224</v>
      </c>
      <c r="U455" s="147">
        <v>-90.66</v>
      </c>
      <c r="V455" s="308"/>
      <c r="W455" s="309"/>
      <c r="X455" s="308">
        <v>161238</v>
      </c>
      <c r="Y455" s="147">
        <v>1928.52</v>
      </c>
      <c r="Z455" s="308"/>
      <c r="AA455" s="309"/>
      <c r="AB455" s="308"/>
      <c r="AC455" s="309"/>
      <c r="AD455" s="308"/>
      <c r="AE455" s="309"/>
      <c r="AF455" s="308"/>
      <c r="AG455" s="309"/>
      <c r="AH455" s="308"/>
      <c r="AI455" s="309"/>
      <c r="AJ455" s="308"/>
      <c r="AK455" s="309"/>
      <c r="AL455" s="310"/>
      <c r="AM455" s="309"/>
      <c r="AN455" s="125">
        <f t="shared" si="95"/>
        <v>1950.06</v>
      </c>
    </row>
    <row r="456" spans="1:40" ht="16.149999999999999" customHeight="1" x14ac:dyDescent="0.25">
      <c r="A456" s="301">
        <f t="shared" si="96"/>
        <v>42727</v>
      </c>
      <c r="B456" s="302">
        <v>4836.18</v>
      </c>
      <c r="C456" s="316">
        <v>570</v>
      </c>
      <c r="D456" s="303">
        <v>10</v>
      </c>
      <c r="E456" s="302">
        <v>128.55000000000001</v>
      </c>
      <c r="F456" s="302">
        <v>124</v>
      </c>
      <c r="G456" s="125">
        <f t="shared" si="90"/>
        <v>4013.63</v>
      </c>
      <c r="H456" s="304">
        <v>1653.68</v>
      </c>
      <c r="I456" s="317">
        <v>2270.9499999999998</v>
      </c>
      <c r="J456" s="304"/>
      <c r="K456" s="304">
        <v>89</v>
      </c>
      <c r="L456" s="335">
        <v>1650</v>
      </c>
      <c r="M456" s="318">
        <v>460</v>
      </c>
      <c r="N456" s="305">
        <f t="shared" si="91"/>
        <v>4950.95</v>
      </c>
      <c r="O456" s="305">
        <f t="shared" si="92"/>
        <v>71242.199999999983</v>
      </c>
      <c r="P456" s="306">
        <f t="shared" si="93"/>
        <v>15.896649999999999</v>
      </c>
      <c r="Q456" s="307">
        <f t="shared" si="94"/>
        <v>42727</v>
      </c>
      <c r="R456" s="308"/>
      <c r="S456" s="309"/>
      <c r="T456" s="308">
        <v>161225</v>
      </c>
      <c r="U456" s="147">
        <v>-11.92</v>
      </c>
      <c r="V456" s="308"/>
      <c r="W456" s="309"/>
      <c r="X456" s="308">
        <v>161242</v>
      </c>
      <c r="Y456" s="147">
        <v>797.3</v>
      </c>
      <c r="Z456" s="308"/>
      <c r="AA456" s="309"/>
      <c r="AB456" s="308" t="s">
        <v>177</v>
      </c>
      <c r="AC456" s="147">
        <v>-1260</v>
      </c>
      <c r="AD456" s="308"/>
      <c r="AE456" s="309"/>
      <c r="AF456" s="308"/>
      <c r="AG456" s="309"/>
      <c r="AH456" s="308"/>
      <c r="AI456" s="309"/>
      <c r="AJ456" s="308"/>
      <c r="AK456" s="309"/>
      <c r="AL456" s="310"/>
      <c r="AM456" s="309"/>
      <c r="AN456" s="125">
        <f t="shared" si="95"/>
        <v>-474.62</v>
      </c>
    </row>
    <row r="457" spans="1:40" ht="16.149999999999999" customHeight="1" x14ac:dyDescent="0.25">
      <c r="A457" s="301">
        <f t="shared" si="96"/>
        <v>42728</v>
      </c>
      <c r="B457" s="302">
        <v>5914.48</v>
      </c>
      <c r="C457" s="316">
        <v>330</v>
      </c>
      <c r="D457" s="303">
        <v>7</v>
      </c>
      <c r="E457" s="302">
        <v>86.1</v>
      </c>
      <c r="F457" s="302">
        <v>334</v>
      </c>
      <c r="G457" s="125">
        <f t="shared" si="90"/>
        <v>5164.3799999999992</v>
      </c>
      <c r="H457" s="304">
        <v>2703.45</v>
      </c>
      <c r="I457" s="317">
        <v>2436.63</v>
      </c>
      <c r="J457" s="304"/>
      <c r="K457" s="304">
        <v>24.3</v>
      </c>
      <c r="L457" s="335">
        <v>2700</v>
      </c>
      <c r="M457" s="125"/>
      <c r="N457" s="305">
        <f t="shared" si="91"/>
        <v>5466.63</v>
      </c>
      <c r="O457" s="305">
        <f t="shared" si="92"/>
        <v>75448.829999999987</v>
      </c>
      <c r="P457" s="306">
        <f t="shared" si="93"/>
        <v>17.05641</v>
      </c>
      <c r="Q457" s="307">
        <f t="shared" si="94"/>
        <v>42728</v>
      </c>
      <c r="R457" s="308"/>
      <c r="S457" s="309"/>
      <c r="T457" s="308"/>
      <c r="U457" s="309"/>
      <c r="V457" s="308"/>
      <c r="W457" s="309"/>
      <c r="X457" s="308"/>
      <c r="Y457" s="309"/>
      <c r="Z457" s="308"/>
      <c r="AA457" s="309"/>
      <c r="AB457" s="308" t="s">
        <v>137</v>
      </c>
      <c r="AC457" s="147">
        <v>1260</v>
      </c>
      <c r="AD457" s="308"/>
      <c r="AE457" s="309"/>
      <c r="AF457" s="308"/>
      <c r="AG457" s="309"/>
      <c r="AH457" s="308"/>
      <c r="AI457" s="309"/>
      <c r="AJ457" s="308"/>
      <c r="AK457" s="309"/>
      <c r="AL457" s="310"/>
      <c r="AM457" s="309"/>
      <c r="AN457" s="125">
        <f t="shared" si="95"/>
        <v>1260</v>
      </c>
    </row>
    <row r="458" spans="1:40" ht="16.149999999999999" customHeight="1" x14ac:dyDescent="0.25">
      <c r="A458" s="297">
        <f t="shared" si="96"/>
        <v>42729</v>
      </c>
      <c r="B458" s="102"/>
      <c r="C458" s="102"/>
      <c r="D458" s="103"/>
      <c r="E458" s="102"/>
      <c r="F458" s="102"/>
      <c r="G458" s="106">
        <f t="shared" si="90"/>
        <v>0</v>
      </c>
      <c r="H458" s="106"/>
      <c r="I458" s="106"/>
      <c r="J458" s="106"/>
      <c r="K458" s="106"/>
      <c r="L458" s="106"/>
      <c r="M458" s="106"/>
      <c r="N458" s="298">
        <f t="shared" si="91"/>
        <v>0</v>
      </c>
      <c r="O458" s="298">
        <f t="shared" si="92"/>
        <v>75448.829999999987</v>
      </c>
      <c r="P458" s="299">
        <f t="shared" si="93"/>
        <v>0</v>
      </c>
      <c r="Q458" s="300">
        <f t="shared" si="94"/>
        <v>42729</v>
      </c>
      <c r="R458" s="146"/>
      <c r="S458" s="149"/>
      <c r="T458" s="146"/>
      <c r="U458" s="149"/>
      <c r="V458" s="146"/>
      <c r="W458" s="149"/>
      <c r="X458" s="146"/>
      <c r="Y458" s="149"/>
      <c r="Z458" s="146"/>
      <c r="AA458" s="149"/>
      <c r="AB458" s="146"/>
      <c r="AC458" s="149"/>
      <c r="AD458" s="146"/>
      <c r="AE458" s="149"/>
      <c r="AF458" s="146"/>
      <c r="AG458" s="149"/>
      <c r="AH458" s="146"/>
      <c r="AI458" s="149"/>
      <c r="AJ458" s="146"/>
      <c r="AK458" s="149"/>
      <c r="AL458" s="148"/>
      <c r="AM458" s="149"/>
      <c r="AN458" s="106">
        <f t="shared" si="95"/>
        <v>0</v>
      </c>
    </row>
    <row r="459" spans="1:40" ht="16.149999999999999" customHeight="1" x14ac:dyDescent="0.25">
      <c r="A459" s="301">
        <f t="shared" si="96"/>
        <v>42730</v>
      </c>
      <c r="B459" s="302">
        <v>3904.58</v>
      </c>
      <c r="C459" s="316">
        <v>220</v>
      </c>
      <c r="D459" s="303">
        <v>8</v>
      </c>
      <c r="E459" s="302">
        <v>169.7</v>
      </c>
      <c r="F459" s="302">
        <v>637</v>
      </c>
      <c r="G459" s="125">
        <f t="shared" si="90"/>
        <v>2877.88</v>
      </c>
      <c r="H459" s="304">
        <v>1433.88</v>
      </c>
      <c r="I459" s="317">
        <v>1434.2</v>
      </c>
      <c r="J459" s="304"/>
      <c r="K459" s="304">
        <v>9.8000000000000007</v>
      </c>
      <c r="L459" s="335">
        <v>1430</v>
      </c>
      <c r="M459" s="125"/>
      <c r="N459" s="305">
        <f t="shared" si="91"/>
        <v>3084.2</v>
      </c>
      <c r="O459" s="305">
        <f t="shared" si="92"/>
        <v>78497.029999999984</v>
      </c>
      <c r="P459" s="306">
        <f t="shared" si="93"/>
        <v>10.039400000000001</v>
      </c>
      <c r="Q459" s="307">
        <f t="shared" si="94"/>
        <v>42730</v>
      </c>
      <c r="R459" s="308"/>
      <c r="S459" s="309"/>
      <c r="T459" s="308"/>
      <c r="U459" s="309"/>
      <c r="V459" s="308"/>
      <c r="W459" s="309"/>
      <c r="X459" s="308" t="s">
        <v>178</v>
      </c>
      <c r="Y459" s="147">
        <v>36</v>
      </c>
      <c r="Z459" s="308"/>
      <c r="AA459" s="309"/>
      <c r="AB459" s="308"/>
      <c r="AC459" s="309"/>
      <c r="AD459" s="308"/>
      <c r="AE459" s="309"/>
      <c r="AF459" s="308"/>
      <c r="AG459" s="309"/>
      <c r="AH459" s="308"/>
      <c r="AI459" s="309"/>
      <c r="AJ459" s="308"/>
      <c r="AK459" s="309"/>
      <c r="AL459" s="310"/>
      <c r="AM459" s="309"/>
      <c r="AN459" s="125">
        <f t="shared" si="95"/>
        <v>36</v>
      </c>
    </row>
    <row r="460" spans="1:40" ht="16.149999999999999" customHeight="1" x14ac:dyDescent="0.25">
      <c r="A460" s="301">
        <f t="shared" si="96"/>
        <v>42731</v>
      </c>
      <c r="B460" s="302">
        <v>3234.14</v>
      </c>
      <c r="C460" s="316">
        <v>520</v>
      </c>
      <c r="D460" s="303">
        <v>11</v>
      </c>
      <c r="E460" s="302">
        <v>182.8</v>
      </c>
      <c r="F460" s="302">
        <v>486</v>
      </c>
      <c r="G460" s="125">
        <f t="shared" si="90"/>
        <v>2045.3399999999997</v>
      </c>
      <c r="H460" s="304">
        <v>888.5</v>
      </c>
      <c r="I460" s="317">
        <v>1147.24</v>
      </c>
      <c r="J460" s="304"/>
      <c r="K460" s="304">
        <v>9.6</v>
      </c>
      <c r="L460" s="335">
        <v>900</v>
      </c>
      <c r="M460" s="125"/>
      <c r="N460" s="305">
        <f t="shared" si="91"/>
        <v>2567.2399999999998</v>
      </c>
      <c r="O460" s="305">
        <f t="shared" si="92"/>
        <v>80800.689999999988</v>
      </c>
      <c r="P460" s="306">
        <f t="shared" si="93"/>
        <v>8.0306800000000003</v>
      </c>
      <c r="Q460" s="307">
        <f t="shared" si="94"/>
        <v>42731</v>
      </c>
      <c r="R460" s="308"/>
      <c r="S460" s="309"/>
      <c r="T460" s="308"/>
      <c r="U460" s="309"/>
      <c r="V460" s="308">
        <v>161234</v>
      </c>
      <c r="W460" s="147">
        <v>373.67</v>
      </c>
      <c r="X460" s="308" t="s">
        <v>179</v>
      </c>
      <c r="Y460" s="147">
        <v>-110.09</v>
      </c>
      <c r="Z460" s="308"/>
      <c r="AA460" s="309"/>
      <c r="AB460" s="312"/>
      <c r="AC460" s="309"/>
      <c r="AD460" s="308"/>
      <c r="AE460" s="309"/>
      <c r="AF460" s="308"/>
      <c r="AG460" s="309"/>
      <c r="AH460" s="308"/>
      <c r="AI460" s="309"/>
      <c r="AJ460" s="308">
        <v>161267</v>
      </c>
      <c r="AK460" s="309">
        <v>0</v>
      </c>
      <c r="AL460" s="310"/>
      <c r="AM460" s="309"/>
      <c r="AN460" s="125">
        <f t="shared" si="95"/>
        <v>263.58000000000004</v>
      </c>
    </row>
    <row r="461" spans="1:40" ht="16.149999999999999" customHeight="1" x14ac:dyDescent="0.25">
      <c r="A461" s="301">
        <f t="shared" si="96"/>
        <v>42732</v>
      </c>
      <c r="B461" s="302">
        <v>3521.17</v>
      </c>
      <c r="C461" s="316">
        <v>270</v>
      </c>
      <c r="D461" s="303">
        <v>8</v>
      </c>
      <c r="E461" s="302">
        <v>199.2</v>
      </c>
      <c r="F461" s="302">
        <v>520</v>
      </c>
      <c r="G461" s="125">
        <f t="shared" si="90"/>
        <v>2531.9700000000003</v>
      </c>
      <c r="H461" s="304">
        <v>1127.6500000000001</v>
      </c>
      <c r="I461" s="317">
        <v>1388.33</v>
      </c>
      <c r="J461" s="304"/>
      <c r="K461" s="304">
        <v>16</v>
      </c>
      <c r="L461" s="335">
        <v>1120</v>
      </c>
      <c r="M461" s="125"/>
      <c r="N461" s="305">
        <f t="shared" si="91"/>
        <v>2778.33</v>
      </c>
      <c r="O461" s="305">
        <f t="shared" si="92"/>
        <v>45639.799999999996</v>
      </c>
      <c r="P461" s="306">
        <f t="shared" si="93"/>
        <v>9.7183099999999989</v>
      </c>
      <c r="Q461" s="307">
        <f t="shared" si="94"/>
        <v>42732</v>
      </c>
      <c r="R461" s="308">
        <v>161208</v>
      </c>
      <c r="S461" s="309">
        <v>1674.88</v>
      </c>
      <c r="T461" s="308"/>
      <c r="U461" s="309"/>
      <c r="V461" s="308"/>
      <c r="W461" s="309"/>
      <c r="X461" s="308" t="s">
        <v>180</v>
      </c>
      <c r="Y461" s="147">
        <v>12</v>
      </c>
      <c r="Z461" s="308">
        <v>161245</v>
      </c>
      <c r="AA461" s="147">
        <v>36282.35</v>
      </c>
      <c r="AB461" s="312"/>
      <c r="AC461" s="309"/>
      <c r="AD461" s="308"/>
      <c r="AE461" s="309"/>
      <c r="AF461" s="308"/>
      <c r="AG461" s="309"/>
      <c r="AH461" s="308" t="s">
        <v>181</v>
      </c>
      <c r="AI461" s="147">
        <v>-41.4</v>
      </c>
      <c r="AJ461" s="308">
        <v>161264</v>
      </c>
      <c r="AK461" s="147">
        <v>11.39</v>
      </c>
      <c r="AL461" s="310"/>
      <c r="AM461" s="309"/>
      <c r="AN461" s="125">
        <f t="shared" si="95"/>
        <v>37939.219999999994</v>
      </c>
    </row>
    <row r="462" spans="1:40" ht="16.149999999999999" customHeight="1" x14ac:dyDescent="0.25">
      <c r="A462" s="301">
        <f t="shared" si="96"/>
        <v>42733</v>
      </c>
      <c r="B462" s="302">
        <v>4377</v>
      </c>
      <c r="C462" s="316">
        <v>140</v>
      </c>
      <c r="D462" s="303">
        <v>3</v>
      </c>
      <c r="E462" s="302">
        <v>174.1</v>
      </c>
      <c r="F462" s="302">
        <v>559</v>
      </c>
      <c r="G462" s="125">
        <f t="shared" si="90"/>
        <v>3503.9</v>
      </c>
      <c r="H462" s="304">
        <v>1677.45</v>
      </c>
      <c r="I462" s="317">
        <v>1800.15</v>
      </c>
      <c r="J462" s="304"/>
      <c r="K462" s="304">
        <v>26.3</v>
      </c>
      <c r="L462" s="335">
        <v>1670</v>
      </c>
      <c r="M462" s="125"/>
      <c r="N462" s="305">
        <f t="shared" si="91"/>
        <v>3610.15</v>
      </c>
      <c r="O462" s="305">
        <f t="shared" si="92"/>
        <v>45732.32</v>
      </c>
      <c r="P462" s="306">
        <f t="shared" si="93"/>
        <v>12.601050000000001</v>
      </c>
      <c r="Q462" s="307">
        <f t="shared" si="94"/>
        <v>42733</v>
      </c>
      <c r="R462" s="308">
        <v>161203</v>
      </c>
      <c r="S462" s="309">
        <v>49.52</v>
      </c>
      <c r="T462" s="308"/>
      <c r="U462" s="309"/>
      <c r="V462" s="308"/>
      <c r="W462" s="309"/>
      <c r="X462" s="308">
        <v>161239</v>
      </c>
      <c r="Y462" s="147">
        <v>2322.31</v>
      </c>
      <c r="Z462" s="308" t="s">
        <v>182</v>
      </c>
      <c r="AA462" s="309">
        <v>0</v>
      </c>
      <c r="AB462" s="312"/>
      <c r="AC462" s="309"/>
      <c r="AD462" s="308"/>
      <c r="AE462" s="309"/>
      <c r="AF462" s="308"/>
      <c r="AG462" s="309"/>
      <c r="AH462" s="308"/>
      <c r="AI462" s="309"/>
      <c r="AJ462" s="308">
        <v>161266</v>
      </c>
      <c r="AK462" s="147">
        <v>1145.8</v>
      </c>
      <c r="AL462" s="310"/>
      <c r="AM462" s="309"/>
      <c r="AN462" s="125">
        <f t="shared" si="95"/>
        <v>3517.63</v>
      </c>
    </row>
    <row r="463" spans="1:40" ht="16.149999999999999" customHeight="1" x14ac:dyDescent="0.25">
      <c r="A463" s="301">
        <f t="shared" si="96"/>
        <v>42734</v>
      </c>
      <c r="B463" s="302">
        <v>4703.3999999999996</v>
      </c>
      <c r="C463" s="316">
        <v>340</v>
      </c>
      <c r="D463" s="303">
        <v>8</v>
      </c>
      <c r="E463" s="302">
        <v>154.80000000000001</v>
      </c>
      <c r="F463" s="302">
        <v>314</v>
      </c>
      <c r="G463" s="125">
        <f t="shared" si="90"/>
        <v>3894.5999999999995</v>
      </c>
      <c r="H463" s="304">
        <v>1534.65</v>
      </c>
      <c r="I463" s="317">
        <v>2337.25</v>
      </c>
      <c r="J463" s="304"/>
      <c r="K463" s="304">
        <v>22.7</v>
      </c>
      <c r="L463" s="335">
        <v>1540</v>
      </c>
      <c r="M463" s="125"/>
      <c r="N463" s="305">
        <f t="shared" si="91"/>
        <v>4217.25</v>
      </c>
      <c r="O463" s="305">
        <f t="shared" si="92"/>
        <v>48268.06</v>
      </c>
      <c r="P463" s="306">
        <f t="shared" si="93"/>
        <v>16.360749999999999</v>
      </c>
      <c r="Q463" s="307">
        <f t="shared" si="94"/>
        <v>42734</v>
      </c>
      <c r="R463" s="308">
        <v>161209</v>
      </c>
      <c r="S463" s="309">
        <v>-1152</v>
      </c>
      <c r="T463" s="310">
        <v>161227</v>
      </c>
      <c r="U463" s="147">
        <v>167.45</v>
      </c>
      <c r="V463" s="308"/>
      <c r="W463" s="309"/>
      <c r="X463" s="310">
        <v>161243</v>
      </c>
      <c r="Y463" s="147">
        <v>732.2</v>
      </c>
      <c r="Z463" s="308"/>
      <c r="AA463" s="309"/>
      <c r="AB463" s="312"/>
      <c r="AC463" s="309"/>
      <c r="AD463" s="308"/>
      <c r="AE463" s="309"/>
      <c r="AF463" s="310">
        <v>161145</v>
      </c>
      <c r="AG463" s="147">
        <v>921.6</v>
      </c>
      <c r="AH463" s="313">
        <v>161152</v>
      </c>
      <c r="AI463" s="147">
        <v>530.16</v>
      </c>
      <c r="AJ463" s="310">
        <v>161269</v>
      </c>
      <c r="AK463" s="147">
        <v>482.1</v>
      </c>
      <c r="AL463" s="310"/>
      <c r="AM463" s="309"/>
      <c r="AN463" s="125">
        <f t="shared" si="95"/>
        <v>1681.5100000000002</v>
      </c>
    </row>
    <row r="464" spans="1:40" ht="16.149999999999999" customHeight="1" x14ac:dyDescent="0.25">
      <c r="A464" s="301">
        <f t="shared" si="96"/>
        <v>42735</v>
      </c>
      <c r="B464" s="302">
        <v>5473.21</v>
      </c>
      <c r="C464" s="316">
        <v>250</v>
      </c>
      <c r="D464" s="303">
        <v>6</v>
      </c>
      <c r="E464" s="302">
        <v>129.1</v>
      </c>
      <c r="F464" s="302">
        <v>748</v>
      </c>
      <c r="G464" s="125">
        <f t="shared" si="90"/>
        <v>4346.1099999999997</v>
      </c>
      <c r="H464" s="304">
        <v>2078.4499999999998</v>
      </c>
      <c r="I464" s="317">
        <v>2644.96</v>
      </c>
      <c r="J464" s="304"/>
      <c r="K464" s="304">
        <v>14.6</v>
      </c>
      <c r="L464" s="335">
        <v>2080</v>
      </c>
      <c r="M464" s="125"/>
      <c r="N464" s="305">
        <f t="shared" si="91"/>
        <v>4974.96</v>
      </c>
      <c r="O464" s="305">
        <f t="shared" si="92"/>
        <v>48120.78</v>
      </c>
      <c r="P464" s="306">
        <f t="shared" si="93"/>
        <v>18.514720000000001</v>
      </c>
      <c r="Q464" s="307">
        <f t="shared" si="94"/>
        <v>42735</v>
      </c>
      <c r="R464" s="308">
        <v>161210</v>
      </c>
      <c r="S464" s="309">
        <v>1152</v>
      </c>
      <c r="T464" s="308">
        <v>161226</v>
      </c>
      <c r="U464" s="147">
        <v>35.69</v>
      </c>
      <c r="V464" s="308"/>
      <c r="W464" s="309"/>
      <c r="X464" s="308"/>
      <c r="Y464" s="309"/>
      <c r="Z464" s="308"/>
      <c r="AA464" s="309"/>
      <c r="AB464" s="308"/>
      <c r="AC464" s="309"/>
      <c r="AD464" s="308">
        <v>161252</v>
      </c>
      <c r="AE464" s="147">
        <v>37.79</v>
      </c>
      <c r="AF464" s="308" t="s">
        <v>183</v>
      </c>
      <c r="AG464" s="147">
        <v>3099.36</v>
      </c>
      <c r="AH464" s="308">
        <v>170145</v>
      </c>
      <c r="AI464" s="147">
        <v>768</v>
      </c>
      <c r="AJ464" s="308">
        <v>161270</v>
      </c>
      <c r="AK464" s="147">
        <v>29.4</v>
      </c>
      <c r="AL464" s="310"/>
      <c r="AM464" s="309"/>
      <c r="AN464" s="125">
        <f t="shared" si="95"/>
        <v>5122.24</v>
      </c>
    </row>
    <row r="465" spans="1:40" ht="15" customHeight="1" x14ac:dyDescent="0.2">
      <c r="B465" s="141">
        <f t="shared" ref="B465:N465" si="97">SUM(B434:B464)</f>
        <v>122340.34999999999</v>
      </c>
      <c r="C465" s="141">
        <f t="shared" si="97"/>
        <v>8450</v>
      </c>
      <c r="D465" s="314">
        <f t="shared" si="97"/>
        <v>214</v>
      </c>
      <c r="E465" s="141">
        <f t="shared" si="97"/>
        <v>5632.0000000000009</v>
      </c>
      <c r="F465" s="141">
        <f t="shared" si="97"/>
        <v>8206</v>
      </c>
      <c r="G465" s="141">
        <f t="shared" si="97"/>
        <v>100052.34999999999</v>
      </c>
      <c r="H465" s="141">
        <f t="shared" si="97"/>
        <v>47462.659999999996</v>
      </c>
      <c r="I465" s="141">
        <f t="shared" si="97"/>
        <v>52564.909999999996</v>
      </c>
      <c r="J465" s="141">
        <f t="shared" si="97"/>
        <v>216.9</v>
      </c>
      <c r="K465" s="141">
        <f t="shared" si="97"/>
        <v>614.99</v>
      </c>
      <c r="L465" s="141">
        <f t="shared" si="97"/>
        <v>47440</v>
      </c>
      <c r="M465" s="141">
        <f t="shared" si="97"/>
        <v>2070</v>
      </c>
      <c r="N465" s="141">
        <f t="shared" si="97"/>
        <v>110741.81000000001</v>
      </c>
      <c r="O465" s="141">
        <f>O464</f>
        <v>48120.78</v>
      </c>
      <c r="R465" s="141"/>
      <c r="S465" s="141">
        <f>SUM(S434:S464)</f>
        <v>5584.22</v>
      </c>
      <c r="T465" s="141"/>
      <c r="U465" s="141">
        <f>SUM(U434:U464)</f>
        <v>1150.5000000000002</v>
      </c>
      <c r="V465" s="141"/>
      <c r="W465" s="141">
        <f>SUM(W434:W464)</f>
        <v>2330.89</v>
      </c>
      <c r="X465" s="141"/>
      <c r="Y465" s="141">
        <f>SUM(Y434:Y464)</f>
        <v>14003.8</v>
      </c>
      <c r="Z465" s="141"/>
      <c r="AA465" s="141">
        <f>SUM(AA434:AA464)</f>
        <v>63158.289999999994</v>
      </c>
      <c r="AB465" s="141"/>
      <c r="AC465" s="141">
        <f>SUM(AC434:AC464)</f>
        <v>6390.13</v>
      </c>
      <c r="AD465" s="141"/>
      <c r="AE465" s="141">
        <f>SUM(AE434:AE464)</f>
        <v>1065.5899999999999</v>
      </c>
      <c r="AG465" s="141">
        <f>SUM(AG434:AG464)</f>
        <v>6090.3</v>
      </c>
      <c r="AH465" s="141"/>
      <c r="AI465" s="141">
        <f>SUM(AI434:AI464)</f>
        <v>1256.76</v>
      </c>
      <c r="AJ465" s="141"/>
      <c r="AK465" s="141">
        <f>SUM(AK434:AK464)</f>
        <v>4732.75</v>
      </c>
      <c r="AL465" s="141"/>
      <c r="AM465" s="141">
        <f>SUM(AM434:AM464)</f>
        <v>34.67</v>
      </c>
      <c r="AN465" s="141">
        <f>SUM(AN434:AN464)</f>
        <v>105797.9</v>
      </c>
    </row>
    <row r="466" spans="1:40" x14ac:dyDescent="0.25">
      <c r="B466" s="132">
        <f>B465+B427</f>
        <v>1380234.2800000003</v>
      </c>
      <c r="G466" s="132"/>
      <c r="O466" s="141"/>
    </row>
    <row r="467" spans="1:40" ht="15" customHeight="1" x14ac:dyDescent="0.2">
      <c r="A467" s="336"/>
      <c r="B467" s="72" t="s">
        <v>78</v>
      </c>
      <c r="C467" s="132">
        <f>H465-L465</f>
        <v>22.659999999996217</v>
      </c>
      <c r="E467" s="72" t="s">
        <v>79</v>
      </c>
      <c r="F467" s="315">
        <f>D465</f>
        <v>214</v>
      </c>
      <c r="H467" s="72" t="s">
        <v>80</v>
      </c>
      <c r="J467" s="131">
        <f>I465*0.007</f>
        <v>367.95436999999998</v>
      </c>
      <c r="R467" s="77" t="s">
        <v>48</v>
      </c>
      <c r="S467" s="73">
        <v>19548.93</v>
      </c>
      <c r="T467" s="77">
        <v>140236</v>
      </c>
      <c r="U467" s="73" t="s">
        <v>49</v>
      </c>
      <c r="Z467" s="168">
        <v>160240</v>
      </c>
      <c r="AA467" s="169">
        <v>17789.36</v>
      </c>
    </row>
    <row r="468" spans="1:40" x14ac:dyDescent="0.25">
      <c r="B468" s="72" t="s">
        <v>90</v>
      </c>
      <c r="C468" s="132">
        <f>C467+C429</f>
        <v>72.250000000014552</v>
      </c>
      <c r="Z468" s="168"/>
      <c r="AA468" s="169" t="s">
        <v>50</v>
      </c>
    </row>
    <row r="469" spans="1:40" x14ac:dyDescent="0.25">
      <c r="Z469" s="168"/>
      <c r="AA469" s="170">
        <v>42825</v>
      </c>
    </row>
    <row r="474" spans="1:40" x14ac:dyDescent="0.25">
      <c r="AA474" s="171"/>
    </row>
  </sheetData>
  <mergeCells count="228">
    <mergeCell ref="C433:D433"/>
    <mergeCell ref="L120:N120"/>
    <mergeCell ref="AA236:AE236"/>
    <mergeCell ref="AJ315:AK315"/>
    <mergeCell ref="A275:O275"/>
    <mergeCell ref="B159:G159"/>
    <mergeCell ref="AL315:AM315"/>
    <mergeCell ref="X81:Y81"/>
    <mergeCell ref="C199:D199"/>
    <mergeCell ref="R392:Z392"/>
    <mergeCell ref="A119:O119"/>
    <mergeCell ref="X276:Y276"/>
    <mergeCell ref="Z276:AA276"/>
    <mergeCell ref="R2:Z2"/>
    <mergeCell ref="V393:W393"/>
    <mergeCell ref="X393:Y393"/>
    <mergeCell ref="AA41:AE41"/>
    <mergeCell ref="R431:Z431"/>
    <mergeCell ref="AB120:AC120"/>
    <mergeCell ref="AD120:AE120"/>
    <mergeCell ref="R3:S3"/>
    <mergeCell ref="Z432:AA432"/>
    <mergeCell ref="X315:Y315"/>
    <mergeCell ref="AA2:AE2"/>
    <mergeCell ref="AB42:AC42"/>
    <mergeCell ref="AD42:AE42"/>
    <mergeCell ref="AB3:AC3"/>
    <mergeCell ref="AH3:AI3"/>
    <mergeCell ref="AL354:AM354"/>
    <mergeCell ref="H198:K198"/>
    <mergeCell ref="AF431:AJ431"/>
    <mergeCell ref="AB198:AC198"/>
    <mergeCell ref="A80:O80"/>
    <mergeCell ref="V159:W159"/>
    <mergeCell ref="X159:Y159"/>
    <mergeCell ref="AH159:AI159"/>
    <mergeCell ref="AF197:AJ197"/>
    <mergeCell ref="AJ159:AK159"/>
    <mergeCell ref="V81:W81"/>
    <mergeCell ref="AH42:AI42"/>
    <mergeCell ref="V354:W354"/>
    <mergeCell ref="X354:Y354"/>
    <mergeCell ref="AF392:AJ392"/>
    <mergeCell ref="AL159:AM159"/>
    <mergeCell ref="AF353:AJ353"/>
    <mergeCell ref="C394:D394"/>
    <mergeCell ref="C238:D238"/>
    <mergeCell ref="R315:S315"/>
    <mergeCell ref="B198:G198"/>
    <mergeCell ref="AF2:AM2"/>
    <mergeCell ref="B315:G315"/>
    <mergeCell ref="L237:N237"/>
    <mergeCell ref="AL42:AM42"/>
    <mergeCell ref="A353:O353"/>
    <mergeCell ref="R119:Z119"/>
    <mergeCell ref="AF41:AJ41"/>
    <mergeCell ref="B81:G81"/>
    <mergeCell ref="X432:Y432"/>
    <mergeCell ref="R432:S432"/>
    <mergeCell ref="AH354:AI354"/>
    <mergeCell ref="B276:G276"/>
    <mergeCell ref="AF237:AG237"/>
    <mergeCell ref="L198:N198"/>
    <mergeCell ref="AD3:AE3"/>
    <mergeCell ref="AH237:AI237"/>
    <mergeCell ref="V198:W198"/>
    <mergeCell ref="X198:Y198"/>
    <mergeCell ref="L3:N3"/>
    <mergeCell ref="T3:U3"/>
    <mergeCell ref="V3:W3"/>
    <mergeCell ref="AH198:AI198"/>
    <mergeCell ref="B120:G120"/>
    <mergeCell ref="AF3:AG3"/>
    <mergeCell ref="AL120:AM120"/>
    <mergeCell ref="L159:N159"/>
    <mergeCell ref="AF314:AJ314"/>
    <mergeCell ref="AB81:AC81"/>
    <mergeCell ref="L81:N81"/>
    <mergeCell ref="AA197:AE197"/>
    <mergeCell ref="R276:S276"/>
    <mergeCell ref="AB276:AC276"/>
    <mergeCell ref="T276:U276"/>
    <mergeCell ref="AD276:AE276"/>
    <mergeCell ref="AA119:AE119"/>
    <mergeCell ref="V276:W276"/>
    <mergeCell ref="AB237:AC237"/>
    <mergeCell ref="V237:W237"/>
    <mergeCell ref="V120:W120"/>
    <mergeCell ref="AL3:AM3"/>
    <mergeCell ref="AA158:AE158"/>
    <mergeCell ref="H432:K432"/>
    <mergeCell ref="H276:K276"/>
    <mergeCell ref="B237:G237"/>
    <mergeCell ref="C316:D316"/>
    <mergeCell ref="AF198:AG198"/>
    <mergeCell ref="AF42:AG42"/>
    <mergeCell ref="T237:U237"/>
    <mergeCell ref="AA80:AE80"/>
    <mergeCell ref="A314:O314"/>
    <mergeCell ref="B3:G3"/>
    <mergeCell ref="C82:D82"/>
    <mergeCell ref="B432:G432"/>
    <mergeCell ref="R81:S81"/>
    <mergeCell ref="Z354:AA354"/>
    <mergeCell ref="C355:D355"/>
    <mergeCell ref="AB354:AC354"/>
    <mergeCell ref="H354:K354"/>
    <mergeCell ref="H237:K237"/>
    <mergeCell ref="L354:N354"/>
    <mergeCell ref="AF158:AJ158"/>
    <mergeCell ref="H159:K159"/>
    <mergeCell ref="T120:U120"/>
    <mergeCell ref="C4:D4"/>
    <mergeCell ref="AH315:AI315"/>
    <mergeCell ref="A2:O2"/>
    <mergeCell ref="T432:U432"/>
    <mergeCell ref="AJ237:AK237"/>
    <mergeCell ref="L276:N276"/>
    <mergeCell ref="AA392:AE392"/>
    <mergeCell ref="Z198:AA198"/>
    <mergeCell ref="X3:Y3"/>
    <mergeCell ref="Z3:AA3"/>
    <mergeCell ref="AF432:AG432"/>
    <mergeCell ref="AF276:AG276"/>
    <mergeCell ref="AH432:AI432"/>
    <mergeCell ref="AH276:AI276"/>
    <mergeCell ref="AJ3:AK3"/>
    <mergeCell ref="R42:S42"/>
    <mergeCell ref="H3:K3"/>
    <mergeCell ref="Z393:AA393"/>
    <mergeCell ref="C160:D160"/>
    <mergeCell ref="AA314:AE314"/>
    <mergeCell ref="AB393:AC393"/>
    <mergeCell ref="A41:O41"/>
    <mergeCell ref="AF120:AG120"/>
    <mergeCell ref="AH120:AI120"/>
    <mergeCell ref="AL81:AM81"/>
    <mergeCell ref="Z237:AA237"/>
    <mergeCell ref="R236:Z236"/>
    <mergeCell ref="X120:Y120"/>
    <mergeCell ref="Z120:AA120"/>
    <mergeCell ref="V432:W432"/>
    <mergeCell ref="A236:O236"/>
    <mergeCell ref="L315:N315"/>
    <mergeCell ref="H120:K120"/>
    <mergeCell ref="AA353:AE353"/>
    <mergeCell ref="B354:G354"/>
    <mergeCell ref="AL237:AM237"/>
    <mergeCell ref="AL198:AM198"/>
    <mergeCell ref="AL393:AM393"/>
    <mergeCell ref="Z315:AA315"/>
    <mergeCell ref="Z159:AA159"/>
    <mergeCell ref="L393:N393"/>
    <mergeCell ref="AB315:AC315"/>
    <mergeCell ref="AB159:AC159"/>
    <mergeCell ref="T315:U315"/>
    <mergeCell ref="L432:N432"/>
    <mergeCell ref="Z81:AA81"/>
    <mergeCell ref="AJ120:AK120"/>
    <mergeCell ref="AA431:AE431"/>
    <mergeCell ref="H393:K393"/>
    <mergeCell ref="V315:W315"/>
    <mergeCell ref="AF315:AG315"/>
    <mergeCell ref="AF159:AG159"/>
    <mergeCell ref="R275:Z275"/>
    <mergeCell ref="AH393:AI393"/>
    <mergeCell ref="T81:U81"/>
    <mergeCell ref="AJ393:AK393"/>
    <mergeCell ref="A431:O431"/>
    <mergeCell ref="AD81:AE81"/>
    <mergeCell ref="AF81:AG81"/>
    <mergeCell ref="R197:Z197"/>
    <mergeCell ref="AF119:AJ119"/>
    <mergeCell ref="AH81:AI81"/>
    <mergeCell ref="R120:S120"/>
    <mergeCell ref="A197:O197"/>
    <mergeCell ref="H81:K81"/>
    <mergeCell ref="AJ81:AK81"/>
    <mergeCell ref="AA275:AE275"/>
    <mergeCell ref="H315:K315"/>
    <mergeCell ref="B393:G393"/>
    <mergeCell ref="A392:O392"/>
    <mergeCell ref="R353:Z353"/>
    <mergeCell ref="R41:Z41"/>
    <mergeCell ref="AD354:AE354"/>
    <mergeCell ref="C277:D277"/>
    <mergeCell ref="AF354:AG354"/>
    <mergeCell ref="AD237:AE237"/>
    <mergeCell ref="R198:S198"/>
    <mergeCell ref="T198:U198"/>
    <mergeCell ref="AD198:AE198"/>
    <mergeCell ref="C43:D43"/>
    <mergeCell ref="AF236:AJ236"/>
    <mergeCell ref="X42:Y42"/>
    <mergeCell ref="AJ354:AK354"/>
    <mergeCell ref="R159:S159"/>
    <mergeCell ref="T159:U159"/>
    <mergeCell ref="AD315:AE315"/>
    <mergeCell ref="AD159:AE159"/>
    <mergeCell ref="AF80:AJ80"/>
    <mergeCell ref="Z42:AA42"/>
    <mergeCell ref="B42:G42"/>
    <mergeCell ref="L42:N42"/>
    <mergeCell ref="V42:W42"/>
    <mergeCell ref="R80:Z80"/>
    <mergeCell ref="AJ198:AK198"/>
    <mergeCell ref="A158:O158"/>
    <mergeCell ref="AJ42:AK42"/>
    <mergeCell ref="X237:Y237"/>
    <mergeCell ref="H42:K42"/>
    <mergeCell ref="T42:U42"/>
    <mergeCell ref="C121:D121"/>
    <mergeCell ref="R314:Z314"/>
    <mergeCell ref="R158:Z158"/>
    <mergeCell ref="AJ432:AK432"/>
    <mergeCell ref="AJ276:AK276"/>
    <mergeCell ref="AL432:AM432"/>
    <mergeCell ref="AB432:AC432"/>
    <mergeCell ref="AL276:AM276"/>
    <mergeCell ref="AD432:AE432"/>
    <mergeCell ref="R237:S237"/>
    <mergeCell ref="AF275:AJ275"/>
    <mergeCell ref="R354:S354"/>
    <mergeCell ref="T354:U354"/>
    <mergeCell ref="R393:S393"/>
    <mergeCell ref="T393:U393"/>
    <mergeCell ref="AD393:AE393"/>
    <mergeCell ref="AF393:AG393"/>
  </mergeCells>
  <pageMargins left="0.7" right="0.7" top="1.14375" bottom="1.14375" header="0.511811023622047" footer="0.511811023622047"/>
  <pageSetup paperSize="9" orientation="portrait" horizontalDpi="300" verticalDpi="30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474"/>
  <sheetViews>
    <sheetView zoomScaleNormal="100" workbookViewId="0"/>
  </sheetViews>
  <sheetFormatPr baseColWidth="10" defaultColWidth="11.7109375" defaultRowHeight="15.75" x14ac:dyDescent="0.25"/>
  <cols>
    <col min="1" max="1" width="38.28515625" style="285" customWidth="1"/>
    <col min="2" max="2" width="15.5703125" style="72" customWidth="1"/>
    <col min="3" max="3" width="15.7109375" style="72" customWidth="1"/>
    <col min="4" max="4" width="6.28515625" style="73" customWidth="1"/>
    <col min="5" max="5" width="13" style="72" customWidth="1"/>
    <col min="6" max="6" width="13.140625" style="72" customWidth="1"/>
    <col min="7" max="7" width="17.28515625" style="72" customWidth="1"/>
    <col min="8" max="8" width="14.85546875" style="72" customWidth="1"/>
    <col min="9" max="9" width="15.7109375" style="72" customWidth="1"/>
    <col min="10" max="10" width="13.85546875" style="72" customWidth="1"/>
    <col min="11" max="11" width="15.7109375" style="72" customWidth="1"/>
    <col min="12" max="12" width="15.5703125" style="72" customWidth="1"/>
    <col min="13" max="13" width="13.42578125" style="72" customWidth="1"/>
    <col min="14" max="14" width="16.42578125" style="72" customWidth="1"/>
    <col min="15" max="15" width="19.7109375" style="72" customWidth="1"/>
    <col min="16" max="16" width="13.28515625" style="131" customWidth="1"/>
    <col min="17" max="17" width="37.28515625" style="286" customWidth="1"/>
    <col min="18" max="18" width="11.28515625" style="76" customWidth="1"/>
    <col min="19" max="19" width="14.7109375" style="73" customWidth="1"/>
    <col min="20" max="20" width="11.28515625" style="77" customWidth="1"/>
    <col min="21" max="21" width="13.7109375" style="73" customWidth="1"/>
    <col min="22" max="22" width="11.28515625" style="77" customWidth="1"/>
    <col min="23" max="23" width="13.7109375" style="73" customWidth="1"/>
    <col min="24" max="24" width="11.28515625" style="77" customWidth="1"/>
    <col min="25" max="25" width="14.42578125" style="73" customWidth="1"/>
    <col min="26" max="26" width="11.28515625" style="77" customWidth="1"/>
    <col min="27" max="27" width="15.5703125" style="73" customWidth="1"/>
    <col min="28" max="28" width="11.7109375" style="77" customWidth="1"/>
    <col min="29" max="29" width="15.28515625" style="73" customWidth="1"/>
    <col min="30" max="30" width="11.28515625" style="77" customWidth="1"/>
    <col min="31" max="31" width="13.140625" style="73" customWidth="1"/>
    <col min="32" max="32" width="11.28515625" style="72" customWidth="1"/>
    <col min="33" max="33" width="13" style="72" customWidth="1"/>
    <col min="34" max="34" width="11.28515625" style="77" customWidth="1"/>
    <col min="35" max="35" width="12.85546875" style="72" customWidth="1"/>
    <col min="36" max="36" width="11.28515625" style="77" customWidth="1"/>
    <col min="37" max="37" width="14.7109375" style="72" customWidth="1"/>
    <col min="38" max="38" width="11.28515625" style="72" customWidth="1"/>
    <col min="39" max="39" width="15.28515625" style="72" customWidth="1"/>
    <col min="40" max="40" width="15.7109375" style="72" customWidth="1"/>
    <col min="41" max="64" width="11.7109375" style="72" customWidth="1"/>
    <col min="65" max="254" width="11.7109375" style="1" customWidth="1"/>
    <col min="255" max="255" width="3" style="1" customWidth="1"/>
    <col min="256" max="256" width="3.140625" style="1" customWidth="1"/>
    <col min="257" max="257" width="12.28515625" style="1" customWidth="1"/>
    <col min="258" max="258" width="10.28515625" style="1" customWidth="1"/>
    <col min="259" max="259" width="4.28515625" style="1" customWidth="1"/>
    <col min="260" max="260" width="9.7109375" style="1" customWidth="1"/>
    <col min="261" max="261" width="9.140625" style="1" customWidth="1"/>
    <col min="262" max="265" width="11.7109375" style="1" customWidth="1"/>
    <col min="266" max="266" width="14.28515625" style="1" customWidth="1"/>
    <col min="267" max="268" width="13.42578125" style="1" customWidth="1"/>
    <col min="269" max="269" width="10" style="1" customWidth="1"/>
    <col min="270" max="271" width="13.28515625" style="1" customWidth="1"/>
    <col min="272" max="272" width="3.140625" style="1" customWidth="1"/>
    <col min="273" max="273" width="3.7109375" style="1" customWidth="1"/>
    <col min="274" max="282" width="11.28515625" style="1" customWidth="1"/>
    <col min="283" max="283" width="13.140625" style="1" customWidth="1"/>
    <col min="284" max="284" width="11.28515625" style="1" customWidth="1"/>
    <col min="285" max="285" width="10.7109375" style="1" customWidth="1"/>
    <col min="286" max="286" width="11.28515625" style="1" customWidth="1"/>
    <col min="287" max="287" width="13.140625" style="1" customWidth="1"/>
    <col min="288" max="294" width="11.28515625" style="1" customWidth="1"/>
    <col min="295" max="510" width="11.7109375" style="1" customWidth="1"/>
    <col min="511" max="511" width="3" style="1" customWidth="1"/>
    <col min="512" max="512" width="3.140625" style="1" customWidth="1"/>
    <col min="513" max="513" width="12.28515625" style="1" customWidth="1"/>
    <col min="514" max="514" width="10.28515625" style="1" customWidth="1"/>
    <col min="515" max="515" width="4.28515625" style="1" customWidth="1"/>
    <col min="516" max="516" width="9.7109375" style="1" customWidth="1"/>
    <col min="517" max="517" width="9.140625" style="1" customWidth="1"/>
    <col min="518" max="521" width="11.7109375" style="1" customWidth="1"/>
    <col min="522" max="522" width="14.28515625" style="1" customWidth="1"/>
    <col min="523" max="524" width="13.42578125" style="1" customWidth="1"/>
    <col min="525" max="525" width="10" style="1" customWidth="1"/>
    <col min="526" max="527" width="13.28515625" style="1" customWidth="1"/>
    <col min="528" max="528" width="3.140625" style="1" customWidth="1"/>
    <col min="529" max="529" width="3.7109375" style="1" customWidth="1"/>
    <col min="530" max="538" width="11.28515625" style="1" customWidth="1"/>
    <col min="539" max="539" width="13.140625" style="1" customWidth="1"/>
    <col min="540" max="540" width="11.28515625" style="1" customWidth="1"/>
    <col min="541" max="541" width="10.7109375" style="1" customWidth="1"/>
    <col min="542" max="542" width="11.28515625" style="1" customWidth="1"/>
    <col min="543" max="543" width="13.140625" style="1" customWidth="1"/>
    <col min="544" max="550" width="11.28515625" style="1" customWidth="1"/>
    <col min="551" max="766" width="11.7109375" style="1" customWidth="1"/>
    <col min="767" max="767" width="3" style="1" customWidth="1"/>
    <col min="768" max="768" width="3.140625" style="1" customWidth="1"/>
    <col min="769" max="769" width="12.28515625" style="1" customWidth="1"/>
    <col min="770" max="770" width="10.28515625" style="1" customWidth="1"/>
    <col min="771" max="771" width="4.28515625" style="1" customWidth="1"/>
    <col min="772" max="772" width="9.7109375" style="1" customWidth="1"/>
    <col min="773" max="773" width="9.140625" style="1" customWidth="1"/>
    <col min="774" max="777" width="11.7109375" style="1" customWidth="1"/>
    <col min="778" max="778" width="14.28515625" style="1" customWidth="1"/>
    <col min="779" max="780" width="13.42578125" style="1" customWidth="1"/>
    <col min="781" max="781" width="10" style="1" customWidth="1"/>
    <col min="782" max="783" width="13.28515625" style="1" customWidth="1"/>
    <col min="784" max="784" width="3.140625" style="1" customWidth="1"/>
    <col min="785" max="785" width="3.7109375" style="1" customWidth="1"/>
    <col min="786" max="794" width="11.28515625" style="1" customWidth="1"/>
    <col min="795" max="795" width="13.140625" style="1" customWidth="1"/>
    <col min="796" max="796" width="11.28515625" style="1" customWidth="1"/>
    <col min="797" max="797" width="10.7109375" style="1" customWidth="1"/>
    <col min="798" max="798" width="11.28515625" style="1" customWidth="1"/>
    <col min="799" max="799" width="13.140625" style="1" customWidth="1"/>
    <col min="800" max="806" width="11.28515625" style="1" customWidth="1"/>
    <col min="807" max="1022" width="11.7109375" style="1" customWidth="1"/>
    <col min="1023" max="1023" width="3" style="1" customWidth="1"/>
    <col min="1024" max="1024" width="3.140625" style="1" customWidth="1"/>
  </cols>
  <sheetData>
    <row r="1" spans="1:40" x14ac:dyDescent="0.25">
      <c r="G1" s="143"/>
    </row>
    <row r="2" spans="1:40" ht="16.149999999999999" customHeight="1" x14ac:dyDescent="0.25">
      <c r="A2" s="562" t="s">
        <v>184</v>
      </c>
      <c r="B2" s="563"/>
      <c r="C2" s="563"/>
      <c r="D2" s="564"/>
      <c r="E2" s="563"/>
      <c r="F2" s="563"/>
      <c r="G2" s="563"/>
      <c r="H2" s="559" t="str">
        <f>A2</f>
        <v>JANVIER 2017</v>
      </c>
      <c r="I2" s="560"/>
      <c r="J2" s="560"/>
      <c r="K2" s="560"/>
      <c r="L2" s="560"/>
      <c r="M2" s="560"/>
      <c r="N2" s="560"/>
      <c r="R2" s="559" t="str">
        <f>A2</f>
        <v>JANVIER 2017</v>
      </c>
      <c r="S2" s="560"/>
      <c r="T2" s="560"/>
      <c r="U2" s="560"/>
      <c r="V2" s="560"/>
      <c r="W2" s="560"/>
      <c r="X2" s="560"/>
      <c r="Y2" s="559" t="str">
        <f>A2</f>
        <v>JANVIER 2017</v>
      </c>
      <c r="Z2" s="560"/>
      <c r="AA2" s="560"/>
      <c r="AB2" s="560"/>
      <c r="AC2" s="560"/>
      <c r="AD2" s="560"/>
      <c r="AE2" s="560"/>
      <c r="AF2" s="559" t="str">
        <f>A2</f>
        <v>JANVIER 2017</v>
      </c>
      <c r="AG2" s="560"/>
      <c r="AH2" s="560"/>
      <c r="AI2" s="560"/>
      <c r="AJ2" s="560"/>
      <c r="AK2" s="560"/>
      <c r="AL2" s="560"/>
    </row>
    <row r="3" spans="1:40" ht="16.149999999999999" customHeight="1" x14ac:dyDescent="0.25">
      <c r="A3" s="290"/>
      <c r="B3" s="567" t="s">
        <v>69</v>
      </c>
      <c r="C3" s="554"/>
      <c r="D3" s="554"/>
      <c r="E3" s="554"/>
      <c r="F3" s="554"/>
      <c r="G3" s="568"/>
      <c r="H3" s="567" t="s">
        <v>1</v>
      </c>
      <c r="I3" s="554"/>
      <c r="J3" s="554"/>
      <c r="K3" s="568"/>
      <c r="L3" s="567" t="s">
        <v>2</v>
      </c>
      <c r="M3" s="554"/>
      <c r="N3" s="568"/>
      <c r="O3" s="291" t="s">
        <v>70</v>
      </c>
      <c r="P3" s="292" t="s">
        <v>71</v>
      </c>
      <c r="Q3" s="293" t="s">
        <v>3</v>
      </c>
      <c r="R3" s="549" t="s">
        <v>4</v>
      </c>
      <c r="S3" s="550"/>
      <c r="T3" s="561" t="s">
        <v>5</v>
      </c>
      <c r="U3" s="550"/>
      <c r="V3" s="561" t="s">
        <v>6</v>
      </c>
      <c r="W3" s="550"/>
      <c r="X3" s="561" t="s">
        <v>7</v>
      </c>
      <c r="Y3" s="550"/>
      <c r="Z3" s="551" t="s">
        <v>8</v>
      </c>
      <c r="AA3" s="552"/>
      <c r="AB3" s="551" t="s">
        <v>9</v>
      </c>
      <c r="AC3" s="552"/>
      <c r="AD3" s="551" t="s">
        <v>11</v>
      </c>
      <c r="AE3" s="552"/>
      <c r="AF3" s="551" t="s">
        <v>12</v>
      </c>
      <c r="AG3" s="552"/>
      <c r="AH3" s="551" t="s">
        <v>13</v>
      </c>
      <c r="AI3" s="552"/>
      <c r="AJ3" s="566" t="s">
        <v>14</v>
      </c>
      <c r="AK3" s="556"/>
      <c r="AL3" s="566" t="s">
        <v>15</v>
      </c>
      <c r="AM3" s="556"/>
      <c r="AN3" s="83" t="s">
        <v>16</v>
      </c>
    </row>
    <row r="4" spans="1:40" ht="16.149999999999999" customHeight="1" x14ac:dyDescent="0.25">
      <c r="A4" s="294"/>
      <c r="B4" s="85" t="s">
        <v>73</v>
      </c>
      <c r="C4" s="578" t="s">
        <v>24</v>
      </c>
      <c r="D4" s="579"/>
      <c r="E4" s="86" t="s">
        <v>23</v>
      </c>
      <c r="F4" s="86" t="s">
        <v>22</v>
      </c>
      <c r="G4" s="90" t="s">
        <v>38</v>
      </c>
      <c r="H4" s="85" t="s">
        <v>17</v>
      </c>
      <c r="I4" s="86" t="s">
        <v>19</v>
      </c>
      <c r="J4" s="86" t="s">
        <v>18</v>
      </c>
      <c r="K4" s="90" t="s">
        <v>29</v>
      </c>
      <c r="L4" s="85" t="s">
        <v>32</v>
      </c>
      <c r="M4" s="91" t="s">
        <v>33</v>
      </c>
      <c r="N4" s="90" t="s">
        <v>74</v>
      </c>
      <c r="O4" s="295">
        <f>'2016'!O465</f>
        <v>48120.78</v>
      </c>
      <c r="Q4" s="296"/>
      <c r="R4" s="93" t="s">
        <v>34</v>
      </c>
      <c r="S4" s="94"/>
      <c r="T4" s="95" t="s">
        <v>34</v>
      </c>
      <c r="U4" s="94"/>
      <c r="V4" s="95" t="s">
        <v>34</v>
      </c>
      <c r="W4" s="96"/>
      <c r="X4" s="95" t="s">
        <v>34</v>
      </c>
      <c r="Y4" s="96"/>
      <c r="Z4" s="95" t="s">
        <v>34</v>
      </c>
      <c r="AA4" s="96"/>
      <c r="AB4" s="95" t="s">
        <v>34</v>
      </c>
      <c r="AC4" s="96"/>
      <c r="AD4" s="95" t="s">
        <v>34</v>
      </c>
      <c r="AE4" s="96"/>
      <c r="AF4" s="98" t="s">
        <v>34</v>
      </c>
      <c r="AG4" s="94"/>
      <c r="AH4" s="95" t="s">
        <v>34</v>
      </c>
      <c r="AI4" s="94"/>
      <c r="AJ4" s="95" t="s">
        <v>34</v>
      </c>
      <c r="AK4" s="94"/>
      <c r="AL4" s="95" t="s">
        <v>34</v>
      </c>
      <c r="AM4" s="94"/>
      <c r="AN4" s="99"/>
    </row>
    <row r="5" spans="1:40" ht="16.149999999999999" customHeight="1" x14ac:dyDescent="0.25">
      <c r="A5" s="297">
        <v>42736</v>
      </c>
      <c r="B5" s="102"/>
      <c r="C5" s="102"/>
      <c r="D5" s="103"/>
      <c r="E5" s="102"/>
      <c r="F5" s="102"/>
      <c r="G5" s="106">
        <f t="shared" ref="G5:G35" si="0">B5-C5-E5-F5</f>
        <v>0</v>
      </c>
      <c r="H5" s="101"/>
      <c r="I5" s="101"/>
      <c r="J5" s="101"/>
      <c r="K5" s="101"/>
      <c r="L5" s="106"/>
      <c r="M5" s="106"/>
      <c r="N5" s="298">
        <f>L5+I5+J5+C5</f>
        <v>0</v>
      </c>
      <c r="O5" s="298">
        <f t="shared" ref="O5:O35" si="1">O4+N5-AN5</f>
        <v>48120.78</v>
      </c>
      <c r="P5" s="299"/>
      <c r="Q5" s="300">
        <f t="shared" ref="Q5:Q35" si="2">A5</f>
        <v>42736</v>
      </c>
      <c r="R5" s="146"/>
      <c r="S5" s="149"/>
      <c r="T5" s="148"/>
      <c r="U5" s="149"/>
      <c r="V5" s="148"/>
      <c r="W5" s="149"/>
      <c r="X5" s="148"/>
      <c r="Y5" s="149"/>
      <c r="Z5" s="148"/>
      <c r="AA5" s="149"/>
      <c r="AB5" s="148"/>
      <c r="AC5" s="149"/>
      <c r="AD5" s="148"/>
      <c r="AE5" s="149"/>
      <c r="AF5" s="150"/>
      <c r="AG5" s="149"/>
      <c r="AH5" s="148"/>
      <c r="AI5" s="149"/>
      <c r="AJ5" s="148"/>
      <c r="AK5" s="149"/>
      <c r="AL5" s="148"/>
      <c r="AM5" s="149"/>
      <c r="AN5" s="106">
        <f>S5+U5+W5+Y31+AA5+AC5+AE5+AG5+AI5+AK5+AM5</f>
        <v>0</v>
      </c>
    </row>
    <row r="6" spans="1:40" ht="16.149999999999999" customHeight="1" x14ac:dyDescent="0.25">
      <c r="A6" s="301">
        <f t="shared" ref="A6:A35" si="3">A5+1</f>
        <v>42737</v>
      </c>
      <c r="B6" s="337">
        <v>5470.04</v>
      </c>
      <c r="C6" s="316">
        <v>290</v>
      </c>
      <c r="D6" s="338">
        <v>8</v>
      </c>
      <c r="E6" s="337">
        <v>387.9</v>
      </c>
      <c r="F6" s="337">
        <v>177</v>
      </c>
      <c r="G6" s="339">
        <f t="shared" si="0"/>
        <v>4615.1400000000003</v>
      </c>
      <c r="H6" s="340">
        <v>1689.7</v>
      </c>
      <c r="I6" s="317">
        <v>2917.34</v>
      </c>
      <c r="J6" s="340"/>
      <c r="K6" s="340">
        <v>8.1</v>
      </c>
      <c r="L6" s="317">
        <v>1700</v>
      </c>
      <c r="M6" s="341"/>
      <c r="N6" s="305">
        <f t="shared" ref="N6:N35" si="4">L6+I6+J6+C6+M6</f>
        <v>4907.34</v>
      </c>
      <c r="O6" s="305">
        <f t="shared" si="1"/>
        <v>48162.859999999993</v>
      </c>
      <c r="P6" s="306">
        <f t="shared" ref="P6:P35" si="5">I6*0.004</f>
        <v>11.669360000000001</v>
      </c>
      <c r="Q6" s="307">
        <f t="shared" si="2"/>
        <v>42737</v>
      </c>
      <c r="R6" s="342"/>
      <c r="S6" s="343"/>
      <c r="T6" s="344">
        <v>161114</v>
      </c>
      <c r="U6" s="147">
        <v>387</v>
      </c>
      <c r="V6" s="342"/>
      <c r="W6" s="343"/>
      <c r="X6" s="344"/>
      <c r="Y6" s="343"/>
      <c r="Z6" s="342"/>
      <c r="AA6" s="343"/>
      <c r="AB6" s="344" t="s">
        <v>185</v>
      </c>
      <c r="AC6" s="147">
        <v>1500</v>
      </c>
      <c r="AD6" s="342">
        <v>170137</v>
      </c>
      <c r="AE6" s="147">
        <v>978.26</v>
      </c>
      <c r="AF6" s="344"/>
      <c r="AG6" s="343"/>
      <c r="AH6" s="342"/>
      <c r="AI6" s="343"/>
      <c r="AJ6" s="344" t="s">
        <v>93</v>
      </c>
      <c r="AK6" s="147">
        <v>2000</v>
      </c>
      <c r="AL6" s="344"/>
      <c r="AM6" s="343"/>
      <c r="AN6" s="125">
        <f t="shared" ref="AN6:AN35" si="6">S6+U6+W6+Y6+AA6+AC6+AE6+AG6+AI6+AK6+AM6</f>
        <v>4865.26</v>
      </c>
    </row>
    <row r="7" spans="1:40" ht="16.149999999999999" customHeight="1" x14ac:dyDescent="0.25">
      <c r="A7" s="301">
        <f t="shared" si="3"/>
        <v>42738</v>
      </c>
      <c r="B7" s="337">
        <v>3882.52</v>
      </c>
      <c r="C7" s="316">
        <v>200</v>
      </c>
      <c r="D7" s="338">
        <v>6</v>
      </c>
      <c r="E7" s="337">
        <v>139.85</v>
      </c>
      <c r="F7" s="337">
        <v>179</v>
      </c>
      <c r="G7" s="339">
        <f t="shared" si="0"/>
        <v>3363.67</v>
      </c>
      <c r="H7" s="340">
        <v>1731.13</v>
      </c>
      <c r="I7" s="317">
        <v>1615.24</v>
      </c>
      <c r="J7" s="340"/>
      <c r="K7" s="340">
        <v>17.3</v>
      </c>
      <c r="L7" s="317">
        <v>1730</v>
      </c>
      <c r="M7" s="317">
        <v>490</v>
      </c>
      <c r="N7" s="305">
        <f t="shared" si="4"/>
        <v>4035.24</v>
      </c>
      <c r="O7" s="305">
        <f t="shared" si="1"/>
        <v>52392.779999999992</v>
      </c>
      <c r="P7" s="306">
        <f t="shared" si="5"/>
        <v>6.46096</v>
      </c>
      <c r="Q7" s="307">
        <f t="shared" si="2"/>
        <v>42738</v>
      </c>
      <c r="R7" s="342"/>
      <c r="S7" s="343"/>
      <c r="T7" s="344">
        <v>161228</v>
      </c>
      <c r="U7" s="147">
        <v>-3.75</v>
      </c>
      <c r="V7" s="342">
        <v>161235</v>
      </c>
      <c r="W7" s="147">
        <v>402.05</v>
      </c>
      <c r="X7" s="344"/>
      <c r="Y7" s="343"/>
      <c r="Z7" s="342"/>
      <c r="AA7" s="343"/>
      <c r="AB7" s="344" t="s">
        <v>149</v>
      </c>
      <c r="AC7" s="147">
        <v>-1000</v>
      </c>
      <c r="AD7" s="342"/>
      <c r="AE7" s="343"/>
      <c r="AF7" s="344"/>
      <c r="AG7" s="343"/>
      <c r="AH7" s="308">
        <v>161153</v>
      </c>
      <c r="AI7" s="147">
        <v>407.02</v>
      </c>
      <c r="AJ7" s="344"/>
      <c r="AK7" s="343"/>
      <c r="AL7" s="344"/>
      <c r="AM7" s="343"/>
      <c r="AN7" s="125">
        <f t="shared" si="6"/>
        <v>-194.68000000000006</v>
      </c>
    </row>
    <row r="8" spans="1:40" ht="16.149999999999999" customHeight="1" x14ac:dyDescent="0.25">
      <c r="A8" s="301">
        <f t="shared" si="3"/>
        <v>42739</v>
      </c>
      <c r="B8" s="337">
        <v>4179.84</v>
      </c>
      <c r="C8" s="316">
        <v>240</v>
      </c>
      <c r="D8" s="338">
        <v>7</v>
      </c>
      <c r="E8" s="337">
        <v>114.2</v>
      </c>
      <c r="F8" s="337">
        <v>116</v>
      </c>
      <c r="G8" s="339">
        <f t="shared" si="0"/>
        <v>3709.6400000000003</v>
      </c>
      <c r="H8" s="340">
        <v>1876.64</v>
      </c>
      <c r="I8" s="317">
        <v>1811.39</v>
      </c>
      <c r="J8" s="340">
        <v>20.399999999999999</v>
      </c>
      <c r="K8" s="340">
        <v>33.4</v>
      </c>
      <c r="L8" s="317">
        <v>1870</v>
      </c>
      <c r="M8" s="341"/>
      <c r="N8" s="305">
        <f t="shared" si="4"/>
        <v>3941.7900000000004</v>
      </c>
      <c r="O8" s="305">
        <f t="shared" si="1"/>
        <v>55194.869999999995</v>
      </c>
      <c r="P8" s="306">
        <f t="shared" si="5"/>
        <v>7.2455600000000002</v>
      </c>
      <c r="Q8" s="307">
        <f t="shared" si="2"/>
        <v>42739</v>
      </c>
      <c r="R8" s="342">
        <v>161211</v>
      </c>
      <c r="S8" s="147">
        <v>1342.81</v>
      </c>
      <c r="T8" s="344"/>
      <c r="U8" s="343"/>
      <c r="V8" s="342"/>
      <c r="W8" s="343"/>
      <c r="X8" s="344"/>
      <c r="Y8" s="343"/>
      <c r="Z8" s="342"/>
      <c r="AA8" s="343"/>
      <c r="AB8" s="344" t="s">
        <v>186</v>
      </c>
      <c r="AC8" s="147">
        <v>-152.6</v>
      </c>
      <c r="AD8" s="342"/>
      <c r="AE8" s="343"/>
      <c r="AF8" s="344"/>
      <c r="AG8" s="343"/>
      <c r="AH8" s="342">
        <v>161260</v>
      </c>
      <c r="AI8" s="147">
        <v>-50.51</v>
      </c>
      <c r="AJ8" s="344"/>
      <c r="AK8" s="343"/>
      <c r="AL8" s="344"/>
      <c r="AM8" s="343"/>
      <c r="AN8" s="125">
        <f t="shared" si="6"/>
        <v>1139.7</v>
      </c>
    </row>
    <row r="9" spans="1:40" ht="16.149999999999999" customHeight="1" x14ac:dyDescent="0.25">
      <c r="A9" s="301">
        <f t="shared" si="3"/>
        <v>42740</v>
      </c>
      <c r="B9" s="337">
        <v>3541.73</v>
      </c>
      <c r="C9" s="316">
        <v>260</v>
      </c>
      <c r="D9" s="338">
        <v>9</v>
      </c>
      <c r="E9" s="337">
        <v>421.7</v>
      </c>
      <c r="F9" s="337">
        <v>232</v>
      </c>
      <c r="G9" s="339">
        <f t="shared" si="0"/>
        <v>2628.03</v>
      </c>
      <c r="H9" s="340">
        <v>916.84</v>
      </c>
      <c r="I9" s="317">
        <v>1670.69</v>
      </c>
      <c r="J9" s="340"/>
      <c r="K9" s="340">
        <v>40.5</v>
      </c>
      <c r="L9" s="317">
        <v>920</v>
      </c>
      <c r="M9" s="341"/>
      <c r="N9" s="305">
        <f t="shared" si="4"/>
        <v>2850.69</v>
      </c>
      <c r="O9" s="305">
        <f t="shared" si="1"/>
        <v>56137.299999999996</v>
      </c>
      <c r="P9" s="306">
        <f t="shared" si="5"/>
        <v>6.68276</v>
      </c>
      <c r="Q9" s="307">
        <f t="shared" si="2"/>
        <v>42740</v>
      </c>
      <c r="R9" s="342"/>
      <c r="S9" s="147">
        <v>-117.31</v>
      </c>
      <c r="T9" s="345"/>
      <c r="U9" s="343"/>
      <c r="V9" s="342"/>
      <c r="W9" s="343"/>
      <c r="X9" s="342">
        <v>161040</v>
      </c>
      <c r="Y9" s="147">
        <v>2255.1799999999998</v>
      </c>
      <c r="Z9" s="342"/>
      <c r="AA9" s="343"/>
      <c r="AB9" s="342">
        <v>170136</v>
      </c>
      <c r="AC9" s="147">
        <v>27</v>
      </c>
      <c r="AD9" s="342">
        <v>170141</v>
      </c>
      <c r="AE9" s="147">
        <v>-328.48</v>
      </c>
      <c r="AF9" s="342"/>
      <c r="AG9" s="343"/>
      <c r="AH9" s="342">
        <v>161261</v>
      </c>
      <c r="AI9" s="147">
        <v>-27.3</v>
      </c>
      <c r="AJ9" s="342" t="s">
        <v>104</v>
      </c>
      <c r="AK9" s="147">
        <v>99.17</v>
      </c>
      <c r="AL9" s="344"/>
      <c r="AM9" s="343"/>
      <c r="AN9" s="125">
        <f t="shared" si="6"/>
        <v>1908.26</v>
      </c>
    </row>
    <row r="10" spans="1:40" ht="16.149999999999999" customHeight="1" x14ac:dyDescent="0.25">
      <c r="A10" s="301">
        <f t="shared" si="3"/>
        <v>42741</v>
      </c>
      <c r="B10" s="337">
        <v>4385.3500000000004</v>
      </c>
      <c r="C10" s="316">
        <v>340</v>
      </c>
      <c r="D10" s="338">
        <v>8</v>
      </c>
      <c r="E10" s="337">
        <v>259.39999999999998</v>
      </c>
      <c r="F10" s="337">
        <v>200</v>
      </c>
      <c r="G10" s="339">
        <f t="shared" si="0"/>
        <v>3585.9500000000003</v>
      </c>
      <c r="H10" s="340">
        <v>1639.74</v>
      </c>
      <c r="I10" s="317">
        <v>1916.01</v>
      </c>
      <c r="J10" s="340"/>
      <c r="K10" s="340">
        <v>30.2</v>
      </c>
      <c r="L10" s="317">
        <v>1630</v>
      </c>
      <c r="M10" s="341"/>
      <c r="N10" s="305">
        <f t="shared" si="4"/>
        <v>3886.01</v>
      </c>
      <c r="O10" s="305">
        <f t="shared" si="1"/>
        <v>58221.5</v>
      </c>
      <c r="P10" s="306">
        <f t="shared" si="5"/>
        <v>7.66404</v>
      </c>
      <c r="Q10" s="307">
        <f t="shared" si="2"/>
        <v>42741</v>
      </c>
      <c r="R10" s="342"/>
      <c r="S10" s="343"/>
      <c r="T10" s="342"/>
      <c r="U10" s="343"/>
      <c r="V10" s="342"/>
      <c r="W10" s="343"/>
      <c r="X10" s="342">
        <v>161044</v>
      </c>
      <c r="Y10" s="147">
        <v>1567.96</v>
      </c>
      <c r="Z10" s="342"/>
      <c r="AA10" s="343"/>
      <c r="AB10" s="342">
        <v>170136</v>
      </c>
      <c r="AC10" s="147">
        <v>236.14</v>
      </c>
      <c r="AD10" s="342"/>
      <c r="AE10" s="343"/>
      <c r="AF10" s="342"/>
      <c r="AG10" s="343"/>
      <c r="AH10" s="342">
        <v>170146</v>
      </c>
      <c r="AI10" s="147">
        <v>-2.29</v>
      </c>
      <c r="AJ10" s="342"/>
      <c r="AK10" s="343"/>
      <c r="AL10" s="344"/>
      <c r="AM10" s="343"/>
      <c r="AN10" s="125">
        <f t="shared" si="6"/>
        <v>1801.81</v>
      </c>
    </row>
    <row r="11" spans="1:40" ht="16.149999999999999" customHeight="1" x14ac:dyDescent="0.25">
      <c r="A11" s="301">
        <f t="shared" si="3"/>
        <v>42742</v>
      </c>
      <c r="B11" s="337">
        <v>4338.6899999999996</v>
      </c>
      <c r="C11" s="316">
        <v>420</v>
      </c>
      <c r="D11" s="338">
        <v>7</v>
      </c>
      <c r="E11" s="337">
        <v>156.4</v>
      </c>
      <c r="F11" s="337">
        <v>338</v>
      </c>
      <c r="G11" s="339">
        <f t="shared" si="0"/>
        <v>3424.2899999999995</v>
      </c>
      <c r="H11" s="340">
        <v>1377.85</v>
      </c>
      <c r="I11" s="317">
        <v>2012.35</v>
      </c>
      <c r="J11" s="340"/>
      <c r="K11" s="340">
        <v>34.090000000000003</v>
      </c>
      <c r="L11" s="317">
        <v>1370</v>
      </c>
      <c r="M11" s="341"/>
      <c r="N11" s="305">
        <f t="shared" si="4"/>
        <v>3802.35</v>
      </c>
      <c r="O11" s="305">
        <f t="shared" si="1"/>
        <v>62077.35</v>
      </c>
      <c r="P11" s="306">
        <f t="shared" si="5"/>
        <v>8.0494000000000003</v>
      </c>
      <c r="Q11" s="307">
        <f t="shared" si="2"/>
        <v>42742</v>
      </c>
      <c r="R11" s="342"/>
      <c r="S11" s="343"/>
      <c r="T11" s="342"/>
      <c r="U11" s="343"/>
      <c r="V11" s="342"/>
      <c r="W11" s="343"/>
      <c r="X11" s="342"/>
      <c r="Y11" s="343"/>
      <c r="Z11" s="342"/>
      <c r="AA11" s="343"/>
      <c r="AB11" s="342">
        <v>170136</v>
      </c>
      <c r="AC11" s="147">
        <v>3.9</v>
      </c>
      <c r="AD11" s="342"/>
      <c r="AE11" s="343"/>
      <c r="AF11" s="342"/>
      <c r="AG11" s="343"/>
      <c r="AH11" s="342">
        <v>170147</v>
      </c>
      <c r="AI11" s="147">
        <v>-57.4</v>
      </c>
      <c r="AJ11" s="342"/>
      <c r="AK11" s="343"/>
      <c r="AL11" s="344"/>
      <c r="AM11" s="343"/>
      <c r="AN11" s="125">
        <f t="shared" si="6"/>
        <v>-53.5</v>
      </c>
    </row>
    <row r="12" spans="1:40" ht="16.149999999999999" customHeight="1" x14ac:dyDescent="0.25">
      <c r="A12" s="301">
        <f t="shared" si="3"/>
        <v>42743</v>
      </c>
      <c r="B12" s="337">
        <v>2681.9</v>
      </c>
      <c r="C12" s="316">
        <v>220</v>
      </c>
      <c r="D12" s="338">
        <v>5</v>
      </c>
      <c r="E12" s="337">
        <v>163.80000000000001</v>
      </c>
      <c r="F12" s="337">
        <v>323</v>
      </c>
      <c r="G12" s="339">
        <f t="shared" si="0"/>
        <v>1975.1</v>
      </c>
      <c r="H12" s="340">
        <v>982.67</v>
      </c>
      <c r="I12" s="317">
        <v>1002.23</v>
      </c>
      <c r="J12" s="340"/>
      <c r="K12" s="340">
        <v>5.2</v>
      </c>
      <c r="L12" s="317">
        <v>980</v>
      </c>
      <c r="M12" s="341"/>
      <c r="N12" s="305">
        <f t="shared" si="4"/>
        <v>2202.23</v>
      </c>
      <c r="O12" s="305">
        <f t="shared" si="1"/>
        <v>64258.58</v>
      </c>
      <c r="P12" s="306">
        <f t="shared" si="5"/>
        <v>4.0089199999999998</v>
      </c>
      <c r="Q12" s="307">
        <f t="shared" si="2"/>
        <v>42743</v>
      </c>
      <c r="R12" s="342"/>
      <c r="S12" s="343"/>
      <c r="T12" s="342"/>
      <c r="U12" s="343"/>
      <c r="V12" s="342"/>
      <c r="W12" s="343"/>
      <c r="X12" s="342"/>
      <c r="Y12" s="343"/>
      <c r="Z12" s="342"/>
      <c r="AA12" s="343"/>
      <c r="AB12" s="342">
        <v>170136</v>
      </c>
      <c r="AC12" s="147">
        <v>21</v>
      </c>
      <c r="AD12" s="342"/>
      <c r="AE12" s="343"/>
      <c r="AF12" s="342"/>
      <c r="AG12" s="343"/>
      <c r="AH12" s="342"/>
      <c r="AI12" s="343"/>
      <c r="AJ12" s="342"/>
      <c r="AK12" s="343"/>
      <c r="AL12" s="344"/>
      <c r="AM12" s="343"/>
      <c r="AN12" s="125">
        <f t="shared" si="6"/>
        <v>21</v>
      </c>
    </row>
    <row r="13" spans="1:40" ht="16.149999999999999" customHeight="1" x14ac:dyDescent="0.25">
      <c r="A13" s="301">
        <f t="shared" si="3"/>
        <v>42744</v>
      </c>
      <c r="B13" s="337">
        <v>3890.9</v>
      </c>
      <c r="C13" s="316">
        <v>340</v>
      </c>
      <c r="D13" s="338">
        <v>11</v>
      </c>
      <c r="E13" s="337">
        <v>126.3</v>
      </c>
      <c r="F13" s="337">
        <v>359</v>
      </c>
      <c r="G13" s="339">
        <f t="shared" si="0"/>
        <v>3065.6</v>
      </c>
      <c r="H13" s="340">
        <v>1787.65</v>
      </c>
      <c r="I13" s="317">
        <v>1263.8499999999999</v>
      </c>
      <c r="J13" s="340"/>
      <c r="K13" s="340">
        <v>14.1</v>
      </c>
      <c r="L13" s="317">
        <v>1810</v>
      </c>
      <c r="M13" s="341"/>
      <c r="N13" s="305">
        <f t="shared" si="4"/>
        <v>3413.85</v>
      </c>
      <c r="O13" s="305">
        <f t="shared" si="1"/>
        <v>67672.430000000008</v>
      </c>
      <c r="P13" s="306">
        <f t="shared" si="5"/>
        <v>5.0553999999999997</v>
      </c>
      <c r="Q13" s="307">
        <f t="shared" si="2"/>
        <v>42744</v>
      </c>
      <c r="R13" s="342"/>
      <c r="S13" s="343"/>
      <c r="T13" s="342"/>
      <c r="U13" s="343"/>
      <c r="V13" s="342"/>
      <c r="W13" s="343"/>
      <c r="X13" s="342"/>
      <c r="Y13" s="343"/>
      <c r="Z13" s="342"/>
      <c r="AA13" s="343"/>
      <c r="AB13" s="342"/>
      <c r="AC13" s="343"/>
      <c r="AD13" s="342"/>
      <c r="AE13" s="343"/>
      <c r="AF13" s="342"/>
      <c r="AG13" s="343"/>
      <c r="AH13" s="342"/>
      <c r="AI13" s="343"/>
      <c r="AJ13" s="342"/>
      <c r="AK13" s="343"/>
      <c r="AL13" s="344"/>
      <c r="AM13" s="343"/>
      <c r="AN13" s="125">
        <f t="shared" si="6"/>
        <v>0</v>
      </c>
    </row>
    <row r="14" spans="1:40" ht="16.149999999999999" customHeight="1" x14ac:dyDescent="0.25">
      <c r="A14" s="301">
        <f t="shared" si="3"/>
        <v>42745</v>
      </c>
      <c r="B14" s="337">
        <v>3520.68</v>
      </c>
      <c r="C14" s="316">
        <v>130</v>
      </c>
      <c r="D14" s="338">
        <v>5</v>
      </c>
      <c r="E14" s="337">
        <v>178.1</v>
      </c>
      <c r="F14" s="337">
        <v>245</v>
      </c>
      <c r="G14" s="339">
        <f t="shared" si="0"/>
        <v>2967.58</v>
      </c>
      <c r="H14" s="340">
        <v>1699.4</v>
      </c>
      <c r="I14" s="317">
        <v>1248.58</v>
      </c>
      <c r="J14" s="340"/>
      <c r="K14" s="340">
        <v>19.600000000000001</v>
      </c>
      <c r="L14" s="317">
        <v>1690</v>
      </c>
      <c r="M14" s="317">
        <v>560</v>
      </c>
      <c r="N14" s="305">
        <f t="shared" si="4"/>
        <v>3628.58</v>
      </c>
      <c r="O14" s="305">
        <f t="shared" si="1"/>
        <v>68520.860000000015</v>
      </c>
      <c r="P14" s="306">
        <f t="shared" si="5"/>
        <v>4.9943200000000001</v>
      </c>
      <c r="Q14" s="307">
        <f t="shared" si="2"/>
        <v>42745</v>
      </c>
      <c r="R14" s="342"/>
      <c r="S14" s="343"/>
      <c r="T14" s="342">
        <v>161229</v>
      </c>
      <c r="U14" s="147">
        <v>23.75</v>
      </c>
      <c r="V14" s="342">
        <v>170125</v>
      </c>
      <c r="W14" s="147">
        <v>817.43</v>
      </c>
      <c r="X14" s="342"/>
      <c r="Y14" s="343"/>
      <c r="Z14" s="342"/>
      <c r="AA14" s="343"/>
      <c r="AB14" s="342" t="s">
        <v>149</v>
      </c>
      <c r="AC14" s="147">
        <v>1000</v>
      </c>
      <c r="AD14" s="342"/>
      <c r="AE14" s="343"/>
      <c r="AF14" s="342">
        <v>161254</v>
      </c>
      <c r="AG14" s="147">
        <v>799</v>
      </c>
      <c r="AH14" s="342">
        <v>170149</v>
      </c>
      <c r="AI14" s="147">
        <v>89.97</v>
      </c>
      <c r="AJ14" s="342"/>
      <c r="AK14" s="343"/>
      <c r="AL14" s="344"/>
      <c r="AM14" s="147">
        <v>50</v>
      </c>
      <c r="AN14" s="125">
        <f t="shared" si="6"/>
        <v>2780.1499999999996</v>
      </c>
    </row>
    <row r="15" spans="1:40" ht="16.149999999999999" customHeight="1" x14ac:dyDescent="0.25">
      <c r="A15" s="301">
        <f t="shared" si="3"/>
        <v>42746</v>
      </c>
      <c r="B15" s="337">
        <v>3725.74</v>
      </c>
      <c r="C15" s="316">
        <v>570</v>
      </c>
      <c r="D15" s="338">
        <v>10</v>
      </c>
      <c r="E15" s="337">
        <v>148.6</v>
      </c>
      <c r="F15" s="337">
        <v>208</v>
      </c>
      <c r="G15" s="339">
        <f t="shared" si="0"/>
        <v>2799.14</v>
      </c>
      <c r="H15" s="340">
        <v>1172.96</v>
      </c>
      <c r="I15" s="317">
        <v>1578.18</v>
      </c>
      <c r="J15" s="317">
        <v>338.2</v>
      </c>
      <c r="K15" s="340">
        <v>17.399999999999999</v>
      </c>
      <c r="L15" s="317">
        <v>1170</v>
      </c>
      <c r="M15" s="341"/>
      <c r="N15" s="305">
        <f t="shared" si="4"/>
        <v>3656.38</v>
      </c>
      <c r="O15" s="305">
        <f t="shared" si="1"/>
        <v>37947.660000000018</v>
      </c>
      <c r="P15" s="306">
        <f t="shared" si="5"/>
        <v>6.3127200000000006</v>
      </c>
      <c r="Q15" s="307">
        <f t="shared" si="2"/>
        <v>42746</v>
      </c>
      <c r="R15" s="342">
        <v>161213</v>
      </c>
      <c r="S15" s="147">
        <v>824.79</v>
      </c>
      <c r="T15" s="342">
        <v>161230</v>
      </c>
      <c r="U15" s="147">
        <v>364.44</v>
      </c>
      <c r="V15" s="342"/>
      <c r="W15" s="343"/>
      <c r="X15" s="342"/>
      <c r="Y15" s="343"/>
      <c r="Z15" s="342">
        <v>161247</v>
      </c>
      <c r="AA15" s="147">
        <v>31135.05</v>
      </c>
      <c r="AB15" s="342" t="s">
        <v>149</v>
      </c>
      <c r="AC15" s="147">
        <v>1440</v>
      </c>
      <c r="AD15" s="342"/>
      <c r="AE15" s="343"/>
      <c r="AF15" s="342">
        <v>161255</v>
      </c>
      <c r="AG15" s="147">
        <v>465.3</v>
      </c>
      <c r="AH15" s="342"/>
      <c r="AI15" s="343"/>
      <c r="AJ15" s="342"/>
      <c r="AK15" s="343"/>
      <c r="AL15" s="344"/>
      <c r="AM15" s="343"/>
      <c r="AN15" s="125">
        <f t="shared" si="6"/>
        <v>34229.58</v>
      </c>
    </row>
    <row r="16" spans="1:40" ht="16.149999999999999" customHeight="1" x14ac:dyDescent="0.25">
      <c r="A16" s="301">
        <f t="shared" si="3"/>
        <v>42747</v>
      </c>
      <c r="B16" s="337">
        <v>4186.6000000000004</v>
      </c>
      <c r="C16" s="316">
        <v>230</v>
      </c>
      <c r="D16" s="338">
        <v>5</v>
      </c>
      <c r="E16" s="337">
        <v>121.75</v>
      </c>
      <c r="F16" s="337">
        <v>64</v>
      </c>
      <c r="G16" s="339">
        <f t="shared" si="0"/>
        <v>3770.8500000000004</v>
      </c>
      <c r="H16" s="340">
        <v>2000.3</v>
      </c>
      <c r="I16" s="317">
        <v>1738.75</v>
      </c>
      <c r="J16" s="340"/>
      <c r="K16" s="340">
        <v>31.8</v>
      </c>
      <c r="L16" s="317">
        <v>2020</v>
      </c>
      <c r="M16" s="341"/>
      <c r="N16" s="305">
        <f t="shared" si="4"/>
        <v>3988.75</v>
      </c>
      <c r="O16" s="305">
        <f t="shared" si="1"/>
        <v>39709.24000000002</v>
      </c>
      <c r="P16" s="306">
        <f t="shared" si="5"/>
        <v>6.9550000000000001</v>
      </c>
      <c r="Q16" s="307">
        <f t="shared" si="2"/>
        <v>42747</v>
      </c>
      <c r="R16" s="342"/>
      <c r="S16" s="147">
        <v>85.72</v>
      </c>
      <c r="T16" s="342"/>
      <c r="U16" s="343"/>
      <c r="V16" s="342"/>
      <c r="W16" s="343"/>
      <c r="X16" s="342">
        <v>170132</v>
      </c>
      <c r="Y16" s="147">
        <v>1761.57</v>
      </c>
      <c r="Z16" s="342"/>
      <c r="AA16" s="343"/>
      <c r="AB16" s="342" t="s">
        <v>165</v>
      </c>
      <c r="AC16" s="147">
        <v>81.8</v>
      </c>
      <c r="AD16" s="342"/>
      <c r="AE16" s="343"/>
      <c r="AF16" s="342"/>
      <c r="AG16" s="343"/>
      <c r="AH16" s="342" t="s">
        <v>187</v>
      </c>
      <c r="AI16" s="147">
        <v>298.08</v>
      </c>
      <c r="AJ16" s="342"/>
      <c r="AK16" s="343"/>
      <c r="AL16" s="344"/>
      <c r="AM16" s="343"/>
      <c r="AN16" s="125">
        <f t="shared" si="6"/>
        <v>2227.17</v>
      </c>
    </row>
    <row r="17" spans="1:40" ht="16.149999999999999" customHeight="1" x14ac:dyDescent="0.25">
      <c r="A17" s="301">
        <f t="shared" si="3"/>
        <v>42748</v>
      </c>
      <c r="B17" s="337">
        <v>6289.25</v>
      </c>
      <c r="C17" s="316">
        <v>240</v>
      </c>
      <c r="D17" s="338">
        <v>7</v>
      </c>
      <c r="E17" s="337">
        <v>225.4</v>
      </c>
      <c r="F17" s="337">
        <v>238</v>
      </c>
      <c r="G17" s="339">
        <f t="shared" si="0"/>
        <v>5585.85</v>
      </c>
      <c r="H17" s="340">
        <v>2772.73</v>
      </c>
      <c r="I17" s="317">
        <v>2760.82</v>
      </c>
      <c r="J17" s="340"/>
      <c r="K17" s="340">
        <v>52.3</v>
      </c>
      <c r="L17" s="317">
        <v>2770</v>
      </c>
      <c r="M17" s="317">
        <v>280</v>
      </c>
      <c r="N17" s="305">
        <f t="shared" si="4"/>
        <v>6050.82</v>
      </c>
      <c r="O17" s="305">
        <f t="shared" si="1"/>
        <v>44322.610000000022</v>
      </c>
      <c r="P17" s="306">
        <f t="shared" si="5"/>
        <v>11.043280000000001</v>
      </c>
      <c r="Q17" s="307">
        <f t="shared" si="2"/>
        <v>42748</v>
      </c>
      <c r="R17" s="342"/>
      <c r="S17" s="343"/>
      <c r="T17" s="342"/>
      <c r="U17" s="343"/>
      <c r="V17" s="342"/>
      <c r="W17" s="343"/>
      <c r="X17" s="342">
        <v>170134</v>
      </c>
      <c r="Y17" s="147">
        <v>-143</v>
      </c>
      <c r="Z17" s="342"/>
      <c r="AA17" s="343"/>
      <c r="AB17" s="342" t="s">
        <v>173</v>
      </c>
      <c r="AC17" s="147">
        <v>249.7</v>
      </c>
      <c r="AD17" s="342"/>
      <c r="AE17" s="343"/>
      <c r="AF17" s="342"/>
      <c r="AG17" s="343"/>
      <c r="AH17" s="342"/>
      <c r="AI17" s="343"/>
      <c r="AJ17" s="342">
        <v>170153</v>
      </c>
      <c r="AK17" s="147">
        <v>1330.75</v>
      </c>
      <c r="AL17" s="344"/>
      <c r="AM17" s="343"/>
      <c r="AN17" s="125">
        <f t="shared" si="6"/>
        <v>1437.45</v>
      </c>
    </row>
    <row r="18" spans="1:40" ht="16.149999999999999" customHeight="1" x14ac:dyDescent="0.25">
      <c r="A18" s="301">
        <f t="shared" si="3"/>
        <v>42749</v>
      </c>
      <c r="B18" s="337">
        <v>4349.45</v>
      </c>
      <c r="C18" s="316">
        <v>220</v>
      </c>
      <c r="D18" s="338">
        <v>6</v>
      </c>
      <c r="E18" s="337">
        <v>185.1</v>
      </c>
      <c r="F18" s="337">
        <v>221</v>
      </c>
      <c r="G18" s="339">
        <f t="shared" si="0"/>
        <v>3723.35</v>
      </c>
      <c r="H18" s="340">
        <v>1735.82</v>
      </c>
      <c r="I18" s="317">
        <v>1985.33</v>
      </c>
      <c r="J18" s="340"/>
      <c r="K18" s="340">
        <v>2.2000000000000002</v>
      </c>
      <c r="L18" s="317">
        <v>1730</v>
      </c>
      <c r="M18" s="341"/>
      <c r="N18" s="305">
        <f t="shared" si="4"/>
        <v>3935.33</v>
      </c>
      <c r="O18" s="305">
        <f t="shared" si="1"/>
        <v>44705.680000000022</v>
      </c>
      <c r="P18" s="306">
        <f t="shared" si="5"/>
        <v>7.9413200000000002</v>
      </c>
      <c r="Q18" s="307">
        <f t="shared" si="2"/>
        <v>42749</v>
      </c>
      <c r="R18" s="342"/>
      <c r="S18" s="343"/>
      <c r="T18" s="342"/>
      <c r="U18" s="343"/>
      <c r="V18" s="342"/>
      <c r="W18" s="343"/>
      <c r="X18" s="342"/>
      <c r="Y18" s="343"/>
      <c r="Z18" s="342"/>
      <c r="AA18" s="343"/>
      <c r="AB18" s="342" t="s">
        <v>156</v>
      </c>
      <c r="AC18" s="147">
        <v>2502.2600000000002</v>
      </c>
      <c r="AD18" s="342"/>
      <c r="AE18" s="343"/>
      <c r="AF18" s="342"/>
      <c r="AG18" s="343"/>
      <c r="AH18" s="342"/>
      <c r="AI18" s="343"/>
      <c r="AJ18" s="342">
        <v>170154</v>
      </c>
      <c r="AK18" s="147">
        <v>1050</v>
      </c>
      <c r="AL18" s="344"/>
      <c r="AM18" s="343"/>
      <c r="AN18" s="125">
        <f t="shared" si="6"/>
        <v>3552.26</v>
      </c>
    </row>
    <row r="19" spans="1:40" ht="16.149999999999999" customHeight="1" x14ac:dyDescent="0.25">
      <c r="A19" s="301">
        <f t="shared" si="3"/>
        <v>42750</v>
      </c>
      <c r="B19" s="337">
        <v>2475.31</v>
      </c>
      <c r="C19" s="316">
        <v>270</v>
      </c>
      <c r="D19" s="338">
        <v>6</v>
      </c>
      <c r="E19" s="337">
        <v>177.3</v>
      </c>
      <c r="F19" s="337">
        <v>74</v>
      </c>
      <c r="G19" s="339">
        <f t="shared" si="0"/>
        <v>1954.01</v>
      </c>
      <c r="H19" s="340">
        <v>1051.45</v>
      </c>
      <c r="I19" s="317">
        <v>892.06</v>
      </c>
      <c r="J19" s="340"/>
      <c r="K19" s="340">
        <v>18.899999999999999</v>
      </c>
      <c r="L19" s="317">
        <v>1050</v>
      </c>
      <c r="M19" s="341"/>
      <c r="N19" s="305">
        <f t="shared" si="4"/>
        <v>2212.06</v>
      </c>
      <c r="O19" s="305">
        <f t="shared" si="1"/>
        <v>46487.74000000002</v>
      </c>
      <c r="P19" s="306">
        <f t="shared" si="5"/>
        <v>3.5682399999999999</v>
      </c>
      <c r="Q19" s="307">
        <f t="shared" si="2"/>
        <v>42750</v>
      </c>
      <c r="R19" s="342"/>
      <c r="S19" s="343"/>
      <c r="T19" s="342"/>
      <c r="U19" s="343"/>
      <c r="V19" s="342"/>
      <c r="W19" s="343"/>
      <c r="X19" s="342"/>
      <c r="Y19" s="343"/>
      <c r="Z19" s="342"/>
      <c r="AA19" s="343"/>
      <c r="AB19" s="342"/>
      <c r="AC19" s="343"/>
      <c r="AD19" s="342"/>
      <c r="AE19" s="343"/>
      <c r="AF19" s="342"/>
      <c r="AG19" s="343"/>
      <c r="AH19" s="342"/>
      <c r="AI19" s="343"/>
      <c r="AJ19" s="342">
        <v>170155</v>
      </c>
      <c r="AK19" s="147">
        <v>430</v>
      </c>
      <c r="AL19" s="344"/>
      <c r="AM19" s="343"/>
      <c r="AN19" s="125">
        <f t="shared" si="6"/>
        <v>430</v>
      </c>
    </row>
    <row r="20" spans="1:40" ht="16.149999999999999" customHeight="1" x14ac:dyDescent="0.25">
      <c r="A20" s="301">
        <f t="shared" si="3"/>
        <v>42751</v>
      </c>
      <c r="B20" s="337">
        <v>4276.91</v>
      </c>
      <c r="C20" s="316">
        <v>290</v>
      </c>
      <c r="D20" s="338">
        <v>11</v>
      </c>
      <c r="E20" s="337">
        <v>231.5</v>
      </c>
      <c r="F20" s="337">
        <v>105</v>
      </c>
      <c r="G20" s="339">
        <f t="shared" si="0"/>
        <v>3650.41</v>
      </c>
      <c r="H20" s="340">
        <v>1485.21</v>
      </c>
      <c r="I20" s="317">
        <v>2141.6</v>
      </c>
      <c r="J20" s="340"/>
      <c r="K20" s="340">
        <v>23.6</v>
      </c>
      <c r="L20" s="317">
        <v>1480</v>
      </c>
      <c r="M20" s="341"/>
      <c r="N20" s="305">
        <f t="shared" si="4"/>
        <v>3911.6</v>
      </c>
      <c r="O20" s="305">
        <f t="shared" si="1"/>
        <v>49413.830000000016</v>
      </c>
      <c r="P20" s="306">
        <f t="shared" si="5"/>
        <v>8.5663999999999998</v>
      </c>
      <c r="Q20" s="307">
        <f t="shared" si="2"/>
        <v>42751</v>
      </c>
      <c r="R20" s="342"/>
      <c r="S20" s="343"/>
      <c r="T20" s="342"/>
      <c r="U20" s="343"/>
      <c r="V20" s="342"/>
      <c r="W20" s="343"/>
      <c r="X20" s="342"/>
      <c r="Y20" s="343"/>
      <c r="Z20" s="342"/>
      <c r="AA20" s="343"/>
      <c r="AB20" s="342"/>
      <c r="AC20" s="343"/>
      <c r="AD20" s="342"/>
      <c r="AE20" s="343"/>
      <c r="AF20" s="342">
        <v>161256</v>
      </c>
      <c r="AG20" s="147">
        <v>921.6</v>
      </c>
      <c r="AH20" s="342"/>
      <c r="AI20" s="343"/>
      <c r="AJ20" s="342" t="s">
        <v>129</v>
      </c>
      <c r="AK20" s="147">
        <v>63.91</v>
      </c>
      <c r="AL20" s="344"/>
      <c r="AM20" s="343"/>
      <c r="AN20" s="125">
        <f t="shared" si="6"/>
        <v>985.51</v>
      </c>
    </row>
    <row r="21" spans="1:40" ht="16.149999999999999" customHeight="1" x14ac:dyDescent="0.25">
      <c r="A21" s="301">
        <f t="shared" si="3"/>
        <v>42752</v>
      </c>
      <c r="B21" s="337">
        <v>3171.84</v>
      </c>
      <c r="C21" s="316">
        <v>200</v>
      </c>
      <c r="D21" s="338">
        <v>7</v>
      </c>
      <c r="E21" s="337">
        <v>212.1</v>
      </c>
      <c r="F21" s="337">
        <v>133</v>
      </c>
      <c r="G21" s="339">
        <f t="shared" si="0"/>
        <v>2626.7400000000002</v>
      </c>
      <c r="H21" s="340">
        <v>1105.6300000000001</v>
      </c>
      <c r="I21" s="317">
        <v>1509.71</v>
      </c>
      <c r="J21" s="340"/>
      <c r="K21" s="340">
        <v>11.4</v>
      </c>
      <c r="L21" s="317">
        <v>1120</v>
      </c>
      <c r="M21" s="341"/>
      <c r="N21" s="305">
        <f t="shared" si="4"/>
        <v>2829.71</v>
      </c>
      <c r="O21" s="305">
        <f t="shared" si="1"/>
        <v>51153.520000000019</v>
      </c>
      <c r="P21" s="306">
        <f t="shared" si="5"/>
        <v>6.0388400000000004</v>
      </c>
      <c r="Q21" s="307">
        <f t="shared" si="2"/>
        <v>42752</v>
      </c>
      <c r="R21" s="342"/>
      <c r="S21" s="343"/>
      <c r="T21" s="342">
        <v>161117</v>
      </c>
      <c r="U21" s="147">
        <v>443.73</v>
      </c>
      <c r="V21" s="342">
        <v>170126</v>
      </c>
      <c r="W21" s="147">
        <v>646.29</v>
      </c>
      <c r="X21" s="342"/>
      <c r="Y21" s="343"/>
      <c r="Z21" s="342"/>
      <c r="AA21" s="343"/>
      <c r="AB21" s="342"/>
      <c r="AC21" s="343"/>
      <c r="AD21" s="342"/>
      <c r="AE21" s="343"/>
      <c r="AF21" s="342"/>
      <c r="AG21" s="343"/>
      <c r="AH21" s="342"/>
      <c r="AI21" s="343"/>
      <c r="AJ21" s="342"/>
      <c r="AK21" s="343"/>
      <c r="AL21" s="344"/>
      <c r="AM21" s="343"/>
      <c r="AN21" s="125">
        <f t="shared" si="6"/>
        <v>1090.02</v>
      </c>
    </row>
    <row r="22" spans="1:40" ht="16.149999999999999" customHeight="1" x14ac:dyDescent="0.25">
      <c r="A22" s="301">
        <f t="shared" si="3"/>
        <v>42753</v>
      </c>
      <c r="B22" s="337">
        <v>3831.73</v>
      </c>
      <c r="C22" s="316">
        <v>480</v>
      </c>
      <c r="D22" s="338">
        <v>8</v>
      </c>
      <c r="E22" s="337">
        <v>220.8</v>
      </c>
      <c r="F22" s="337">
        <v>209</v>
      </c>
      <c r="G22" s="339">
        <f t="shared" si="0"/>
        <v>2921.93</v>
      </c>
      <c r="H22" s="340">
        <v>1381.68</v>
      </c>
      <c r="I22" s="317">
        <v>1459.46</v>
      </c>
      <c r="J22" s="317">
        <v>38.1</v>
      </c>
      <c r="K22" s="340">
        <v>42.69</v>
      </c>
      <c r="L22" s="317">
        <v>1380</v>
      </c>
      <c r="M22" s="341"/>
      <c r="N22" s="305">
        <f t="shared" si="4"/>
        <v>3357.56</v>
      </c>
      <c r="O22" s="305">
        <f t="shared" si="1"/>
        <v>53555.480000000018</v>
      </c>
      <c r="P22" s="306">
        <f t="shared" si="5"/>
        <v>5.8378399999999999</v>
      </c>
      <c r="Q22" s="307">
        <f t="shared" si="2"/>
        <v>42753</v>
      </c>
      <c r="R22" s="342">
        <v>170101</v>
      </c>
      <c r="S22" s="147">
        <v>902.8</v>
      </c>
      <c r="T22" s="342"/>
      <c r="U22" s="147"/>
      <c r="V22" s="342"/>
      <c r="W22" s="343"/>
      <c r="X22" s="342"/>
      <c r="Y22" s="343"/>
      <c r="Z22" s="342"/>
      <c r="AA22" s="343"/>
      <c r="AB22" s="342"/>
      <c r="AC22" s="343"/>
      <c r="AD22" s="342">
        <v>170140</v>
      </c>
      <c r="AE22" s="147">
        <v>52.8</v>
      </c>
      <c r="AF22" s="342"/>
      <c r="AG22" s="343"/>
      <c r="AH22" s="342"/>
      <c r="AI22" s="343"/>
      <c r="AJ22" s="342"/>
      <c r="AK22" s="343"/>
      <c r="AL22" s="344"/>
      <c r="AM22" s="343"/>
      <c r="AN22" s="125">
        <f t="shared" si="6"/>
        <v>955.59999999999991</v>
      </c>
    </row>
    <row r="23" spans="1:40" ht="16.149999999999999" customHeight="1" x14ac:dyDescent="0.25">
      <c r="A23" s="301">
        <f t="shared" si="3"/>
        <v>42754</v>
      </c>
      <c r="B23" s="337">
        <v>3819.05</v>
      </c>
      <c r="C23" s="316">
        <v>460</v>
      </c>
      <c r="D23" s="338">
        <v>12</v>
      </c>
      <c r="E23" s="337">
        <v>137.19999999999999</v>
      </c>
      <c r="F23" s="337">
        <v>96</v>
      </c>
      <c r="G23" s="339">
        <f t="shared" si="0"/>
        <v>3125.8500000000004</v>
      </c>
      <c r="H23" s="340">
        <v>1200.48</v>
      </c>
      <c r="I23" s="317">
        <v>1906.57</v>
      </c>
      <c r="J23" s="340"/>
      <c r="K23" s="340">
        <v>18.8</v>
      </c>
      <c r="L23" s="317">
        <v>1200</v>
      </c>
      <c r="M23" s="341"/>
      <c r="N23" s="305">
        <f t="shared" si="4"/>
        <v>3566.5699999999997</v>
      </c>
      <c r="O23" s="305">
        <f t="shared" si="1"/>
        <v>52479.910000000018</v>
      </c>
      <c r="P23" s="306">
        <f t="shared" si="5"/>
        <v>7.6262799999999995</v>
      </c>
      <c r="Q23" s="307">
        <f t="shared" si="2"/>
        <v>42754</v>
      </c>
      <c r="R23" s="342"/>
      <c r="S23" s="147">
        <v>-15.09</v>
      </c>
      <c r="T23" s="342"/>
      <c r="U23" s="147"/>
      <c r="V23" s="342"/>
      <c r="W23" s="343"/>
      <c r="X23" s="342">
        <v>170133</v>
      </c>
      <c r="Y23" s="147">
        <v>4157.2299999999996</v>
      </c>
      <c r="Z23" s="342"/>
      <c r="AA23" s="343"/>
      <c r="AB23" s="342" t="s">
        <v>85</v>
      </c>
      <c r="AC23" s="147">
        <v>500</v>
      </c>
      <c r="AD23" s="342"/>
      <c r="AE23" s="343"/>
      <c r="AF23" s="342"/>
      <c r="AG23" s="343"/>
      <c r="AH23" s="342"/>
      <c r="AI23" s="343"/>
      <c r="AJ23" s="342"/>
      <c r="AK23" s="343"/>
      <c r="AL23" s="344"/>
      <c r="AM23" s="343"/>
      <c r="AN23" s="125">
        <f t="shared" si="6"/>
        <v>4642.1399999999994</v>
      </c>
    </row>
    <row r="24" spans="1:40" ht="16.149999999999999" customHeight="1" x14ac:dyDescent="0.25">
      <c r="A24" s="301">
        <f t="shared" si="3"/>
        <v>42755</v>
      </c>
      <c r="B24" s="337">
        <v>4370.8900000000003</v>
      </c>
      <c r="C24" s="316">
        <v>270</v>
      </c>
      <c r="D24" s="338">
        <v>10</v>
      </c>
      <c r="E24" s="337">
        <v>376.1</v>
      </c>
      <c r="F24" s="337">
        <v>138</v>
      </c>
      <c r="G24" s="339">
        <f t="shared" si="0"/>
        <v>3586.7900000000004</v>
      </c>
      <c r="H24" s="340">
        <v>1675.21</v>
      </c>
      <c r="I24" s="317">
        <v>1873.98</v>
      </c>
      <c r="J24" s="317">
        <v>20.399999999999999</v>
      </c>
      <c r="K24" s="340">
        <v>17.2</v>
      </c>
      <c r="L24" s="317">
        <v>1670</v>
      </c>
      <c r="M24" s="317">
        <v>420</v>
      </c>
      <c r="N24" s="305">
        <f t="shared" si="4"/>
        <v>4254.38</v>
      </c>
      <c r="O24" s="305">
        <f t="shared" si="1"/>
        <v>54895.720000000016</v>
      </c>
      <c r="P24" s="306">
        <f t="shared" si="5"/>
        <v>7.4959199999999999</v>
      </c>
      <c r="Q24" s="307">
        <f t="shared" si="2"/>
        <v>42755</v>
      </c>
      <c r="R24" s="342"/>
      <c r="S24" s="343"/>
      <c r="T24" s="344">
        <v>170115</v>
      </c>
      <c r="U24" s="147">
        <v>140.11000000000001</v>
      </c>
      <c r="V24" s="342"/>
      <c r="W24" s="343"/>
      <c r="X24" s="344">
        <v>170135</v>
      </c>
      <c r="Y24" s="147">
        <v>1719.4</v>
      </c>
      <c r="Z24" s="342"/>
      <c r="AA24" s="343"/>
      <c r="AB24" s="344"/>
      <c r="AC24" s="343"/>
      <c r="AD24" s="342"/>
      <c r="AE24" s="343"/>
      <c r="AF24" s="344"/>
      <c r="AG24" s="343"/>
      <c r="AH24" s="342">
        <v>170148</v>
      </c>
      <c r="AI24" s="147">
        <v>-20.94</v>
      </c>
      <c r="AJ24" s="344"/>
      <c r="AK24" s="343"/>
      <c r="AL24" s="344"/>
      <c r="AM24" s="343"/>
      <c r="AN24" s="125">
        <f t="shared" si="6"/>
        <v>1838.5700000000002</v>
      </c>
    </row>
    <row r="25" spans="1:40" ht="16.149999999999999" customHeight="1" x14ac:dyDescent="0.25">
      <c r="A25" s="301">
        <f t="shared" si="3"/>
        <v>42756</v>
      </c>
      <c r="B25" s="337">
        <v>3767.25</v>
      </c>
      <c r="C25" s="316">
        <v>110</v>
      </c>
      <c r="D25" s="338">
        <v>4</v>
      </c>
      <c r="E25" s="337">
        <v>89</v>
      </c>
      <c r="F25" s="337">
        <v>115</v>
      </c>
      <c r="G25" s="339">
        <f t="shared" si="0"/>
        <v>3453.25</v>
      </c>
      <c r="H25" s="340">
        <v>1713.05</v>
      </c>
      <c r="I25" s="317">
        <v>1722</v>
      </c>
      <c r="J25" s="340"/>
      <c r="K25" s="340">
        <v>18.2</v>
      </c>
      <c r="L25" s="317">
        <v>1730</v>
      </c>
      <c r="M25" s="341"/>
      <c r="N25" s="305">
        <f t="shared" si="4"/>
        <v>3562</v>
      </c>
      <c r="O25" s="305">
        <f t="shared" si="1"/>
        <v>58137.770000000019</v>
      </c>
      <c r="P25" s="306">
        <f t="shared" si="5"/>
        <v>6.8879999999999999</v>
      </c>
      <c r="Q25" s="307">
        <f t="shared" si="2"/>
        <v>42756</v>
      </c>
      <c r="R25" s="342"/>
      <c r="S25" s="343"/>
      <c r="T25" s="342">
        <v>170116</v>
      </c>
      <c r="U25" s="147">
        <v>319.95</v>
      </c>
      <c r="V25" s="342"/>
      <c r="W25" s="343"/>
      <c r="X25" s="342"/>
      <c r="Y25" s="343"/>
      <c r="Z25" s="342"/>
      <c r="AA25" s="343"/>
      <c r="AB25" s="342"/>
      <c r="AC25" s="343"/>
      <c r="AD25" s="342"/>
      <c r="AE25" s="343"/>
      <c r="AF25" s="342"/>
      <c r="AG25" s="343"/>
      <c r="AH25" s="342"/>
      <c r="AI25" s="343"/>
      <c r="AJ25" s="342"/>
      <c r="AK25" s="343"/>
      <c r="AL25" s="344"/>
      <c r="AM25" s="343"/>
      <c r="AN25" s="125">
        <f t="shared" si="6"/>
        <v>319.95</v>
      </c>
    </row>
    <row r="26" spans="1:40" ht="16.149999999999999" customHeight="1" x14ac:dyDescent="0.25">
      <c r="A26" s="301">
        <f t="shared" si="3"/>
        <v>42757</v>
      </c>
      <c r="B26" s="337">
        <v>2690.73</v>
      </c>
      <c r="C26" s="316">
        <v>160</v>
      </c>
      <c r="D26" s="338">
        <v>6</v>
      </c>
      <c r="E26" s="337">
        <v>248.35</v>
      </c>
      <c r="F26" s="337">
        <v>121</v>
      </c>
      <c r="G26" s="339">
        <f t="shared" si="0"/>
        <v>2161.38</v>
      </c>
      <c r="H26" s="340">
        <v>1148.42</v>
      </c>
      <c r="I26" s="317">
        <v>1013.06</v>
      </c>
      <c r="J26" s="340"/>
      <c r="K26" s="340">
        <v>8.3000000000000007</v>
      </c>
      <c r="L26" s="317">
        <v>1140</v>
      </c>
      <c r="M26" s="341"/>
      <c r="N26" s="305">
        <f t="shared" si="4"/>
        <v>2313.06</v>
      </c>
      <c r="O26" s="305">
        <f t="shared" si="1"/>
        <v>60450.830000000016</v>
      </c>
      <c r="P26" s="306">
        <f t="shared" si="5"/>
        <v>4.0522400000000003</v>
      </c>
      <c r="Q26" s="307">
        <f t="shared" si="2"/>
        <v>42757</v>
      </c>
      <c r="R26" s="342"/>
      <c r="S26" s="343"/>
      <c r="T26" s="342"/>
      <c r="U26" s="343"/>
      <c r="V26" s="342"/>
      <c r="W26" s="343"/>
      <c r="X26" s="342"/>
      <c r="Y26" s="343"/>
      <c r="Z26" s="342"/>
      <c r="AA26" s="343"/>
      <c r="AB26" s="342"/>
      <c r="AC26" s="343"/>
      <c r="AD26" s="342"/>
      <c r="AE26" s="343"/>
      <c r="AF26" s="342"/>
      <c r="AG26" s="343"/>
      <c r="AH26" s="342"/>
      <c r="AI26" s="343"/>
      <c r="AJ26" s="342"/>
      <c r="AK26" s="343"/>
      <c r="AL26" s="344"/>
      <c r="AM26" s="343"/>
      <c r="AN26" s="125">
        <f t="shared" si="6"/>
        <v>0</v>
      </c>
    </row>
    <row r="27" spans="1:40" ht="16.149999999999999" customHeight="1" x14ac:dyDescent="0.25">
      <c r="A27" s="301">
        <f t="shared" si="3"/>
        <v>42758</v>
      </c>
      <c r="B27" s="337">
        <v>3669.55</v>
      </c>
      <c r="C27" s="316">
        <v>150</v>
      </c>
      <c r="D27" s="338">
        <v>6</v>
      </c>
      <c r="E27" s="337">
        <v>363.45</v>
      </c>
      <c r="F27" s="337">
        <v>218</v>
      </c>
      <c r="G27" s="339">
        <f t="shared" si="0"/>
        <v>2938.1000000000004</v>
      </c>
      <c r="H27" s="340">
        <v>1533.55</v>
      </c>
      <c r="I27" s="317">
        <v>1388.65</v>
      </c>
      <c r="J27" s="340"/>
      <c r="K27" s="340">
        <v>16.100000000000001</v>
      </c>
      <c r="L27" s="317">
        <v>1530</v>
      </c>
      <c r="M27" s="341"/>
      <c r="N27" s="305">
        <f t="shared" si="4"/>
        <v>3068.65</v>
      </c>
      <c r="O27" s="305">
        <f t="shared" si="1"/>
        <v>63519.480000000018</v>
      </c>
      <c r="P27" s="306">
        <f t="shared" si="5"/>
        <v>5.5546000000000006</v>
      </c>
      <c r="Q27" s="307">
        <f t="shared" si="2"/>
        <v>42758</v>
      </c>
      <c r="R27" s="342"/>
      <c r="S27" s="343"/>
      <c r="T27" s="342"/>
      <c r="U27" s="343"/>
      <c r="V27" s="342"/>
      <c r="W27" s="343"/>
      <c r="X27" s="342"/>
      <c r="Y27" s="343"/>
      <c r="Z27" s="342"/>
      <c r="AA27" s="343"/>
      <c r="AB27" s="342"/>
      <c r="AC27" s="343"/>
      <c r="AD27" s="342"/>
      <c r="AE27" s="343"/>
      <c r="AF27" s="342"/>
      <c r="AG27" s="343"/>
      <c r="AH27" s="342"/>
      <c r="AI27" s="343"/>
      <c r="AJ27" s="342"/>
      <c r="AK27" s="343"/>
      <c r="AL27" s="344"/>
      <c r="AM27" s="343"/>
      <c r="AN27" s="125">
        <f t="shared" si="6"/>
        <v>0</v>
      </c>
    </row>
    <row r="28" spans="1:40" ht="16.149999999999999" customHeight="1" x14ac:dyDescent="0.25">
      <c r="A28" s="301">
        <f t="shared" si="3"/>
        <v>42759</v>
      </c>
      <c r="B28" s="337">
        <v>3076.46</v>
      </c>
      <c r="C28" s="316">
        <v>260</v>
      </c>
      <c r="D28" s="338">
        <v>4</v>
      </c>
      <c r="E28" s="337">
        <v>231.2</v>
      </c>
      <c r="F28" s="337">
        <v>64</v>
      </c>
      <c r="G28" s="339">
        <f t="shared" si="0"/>
        <v>2521.2600000000002</v>
      </c>
      <c r="H28" s="340">
        <v>1189</v>
      </c>
      <c r="I28" s="317">
        <v>1313.46</v>
      </c>
      <c r="J28" s="340"/>
      <c r="K28" s="340">
        <v>18.8</v>
      </c>
      <c r="L28" s="317">
        <v>1180</v>
      </c>
      <c r="M28" s="317">
        <v>330</v>
      </c>
      <c r="N28" s="305">
        <f t="shared" si="4"/>
        <v>3083.46</v>
      </c>
      <c r="O28" s="305">
        <f t="shared" si="1"/>
        <v>64113.560000000019</v>
      </c>
      <c r="P28" s="306">
        <f t="shared" si="5"/>
        <v>5.2538400000000003</v>
      </c>
      <c r="Q28" s="307">
        <f t="shared" si="2"/>
        <v>42759</v>
      </c>
      <c r="R28" s="342"/>
      <c r="S28" s="343"/>
      <c r="T28" s="342"/>
      <c r="U28" s="343"/>
      <c r="V28" s="342">
        <v>170127</v>
      </c>
      <c r="W28" s="147">
        <v>642.85</v>
      </c>
      <c r="X28" s="342" t="s">
        <v>188</v>
      </c>
      <c r="Y28" s="147">
        <v>3281.43</v>
      </c>
      <c r="Z28" s="342"/>
      <c r="AA28" s="343"/>
      <c r="AB28" s="342" t="s">
        <v>149</v>
      </c>
      <c r="AC28" s="147">
        <v>-1440</v>
      </c>
      <c r="AD28" s="342"/>
      <c r="AE28" s="343"/>
      <c r="AF28" s="342">
        <v>170144</v>
      </c>
      <c r="AG28" s="147">
        <v>5.0999999999999996</v>
      </c>
      <c r="AH28" s="342"/>
      <c r="AI28" s="343"/>
      <c r="AJ28" s="342"/>
      <c r="AK28" s="343"/>
      <c r="AL28" s="344"/>
      <c r="AM28" s="343"/>
      <c r="AN28" s="125">
        <f t="shared" si="6"/>
        <v>2489.3799999999997</v>
      </c>
    </row>
    <row r="29" spans="1:40" ht="16.149999999999999" customHeight="1" x14ac:dyDescent="0.25">
      <c r="A29" s="301">
        <f t="shared" si="3"/>
        <v>42760</v>
      </c>
      <c r="B29" s="337">
        <v>3712.13</v>
      </c>
      <c r="C29" s="316">
        <v>410</v>
      </c>
      <c r="D29" s="338">
        <v>9</v>
      </c>
      <c r="E29" s="337">
        <v>101.95</v>
      </c>
      <c r="F29" s="337">
        <v>384</v>
      </c>
      <c r="G29" s="339">
        <f t="shared" si="0"/>
        <v>2816.1800000000003</v>
      </c>
      <c r="H29" s="340">
        <v>1146.69</v>
      </c>
      <c r="I29" s="317">
        <v>1658.39</v>
      </c>
      <c r="J29" s="340"/>
      <c r="K29" s="340">
        <v>11.1</v>
      </c>
      <c r="L29" s="317">
        <v>1140</v>
      </c>
      <c r="M29" s="341"/>
      <c r="N29" s="305">
        <f t="shared" si="4"/>
        <v>3208.3900000000003</v>
      </c>
      <c r="O29" s="305">
        <f t="shared" si="1"/>
        <v>64872.390000000029</v>
      </c>
      <c r="P29" s="306">
        <f t="shared" si="5"/>
        <v>6.6335600000000001</v>
      </c>
      <c r="Q29" s="307">
        <f t="shared" si="2"/>
        <v>42760</v>
      </c>
      <c r="R29" s="342">
        <v>170103</v>
      </c>
      <c r="S29" s="147">
        <v>1517.96</v>
      </c>
      <c r="T29" s="342"/>
      <c r="U29" s="343"/>
      <c r="V29" s="342"/>
      <c r="W29" s="343"/>
      <c r="X29" s="342" t="s">
        <v>189</v>
      </c>
      <c r="Y29" s="147">
        <v>931.6</v>
      </c>
      <c r="Z29" s="342"/>
      <c r="AA29" s="343"/>
      <c r="AB29" s="342"/>
      <c r="AC29" s="343"/>
      <c r="AD29" s="342"/>
      <c r="AE29" s="343"/>
      <c r="AF29" s="342"/>
      <c r="AG29" s="343"/>
      <c r="AH29" s="342"/>
      <c r="AI29" s="343"/>
      <c r="AJ29" s="342"/>
      <c r="AK29" s="343"/>
      <c r="AL29" s="344"/>
      <c r="AM29" s="343"/>
      <c r="AN29" s="125">
        <f t="shared" si="6"/>
        <v>2449.56</v>
      </c>
    </row>
    <row r="30" spans="1:40" ht="16.149999999999999" customHeight="1" x14ac:dyDescent="0.25">
      <c r="A30" s="301">
        <f t="shared" si="3"/>
        <v>42761</v>
      </c>
      <c r="B30" s="337">
        <v>3551.63</v>
      </c>
      <c r="C30" s="316">
        <v>120</v>
      </c>
      <c r="D30" s="338">
        <v>4</v>
      </c>
      <c r="E30" s="337">
        <v>210.4</v>
      </c>
      <c r="F30" s="337">
        <v>56</v>
      </c>
      <c r="G30" s="339">
        <f t="shared" si="0"/>
        <v>3165.23</v>
      </c>
      <c r="H30" s="340">
        <v>1486.22</v>
      </c>
      <c r="I30" s="317">
        <v>1624.01</v>
      </c>
      <c r="J30" s="317">
        <v>27.4</v>
      </c>
      <c r="K30" s="340">
        <v>27.6</v>
      </c>
      <c r="L30" s="317">
        <v>1500</v>
      </c>
      <c r="M30" s="341"/>
      <c r="N30" s="305">
        <f t="shared" si="4"/>
        <v>3271.4100000000003</v>
      </c>
      <c r="O30" s="305">
        <f t="shared" si="1"/>
        <v>42849.330000000031</v>
      </c>
      <c r="P30" s="306">
        <f t="shared" si="5"/>
        <v>6.4960399999999998</v>
      </c>
      <c r="Q30" s="307">
        <f t="shared" si="2"/>
        <v>42761</v>
      </c>
      <c r="R30" s="342"/>
      <c r="S30" s="147">
        <v>-34.299999999999997</v>
      </c>
      <c r="T30" s="342">
        <v>170121</v>
      </c>
      <c r="U30" s="147">
        <v>364.44</v>
      </c>
      <c r="V30" s="342"/>
      <c r="W30" s="343"/>
      <c r="X30" s="342"/>
      <c r="Y30" s="343"/>
      <c r="Z30" s="342">
        <v>170130</v>
      </c>
      <c r="AA30" s="147">
        <v>23764.33</v>
      </c>
      <c r="AB30" s="342" t="s">
        <v>85</v>
      </c>
      <c r="AC30" s="147">
        <v>780</v>
      </c>
      <c r="AD30" s="342"/>
      <c r="AE30" s="343"/>
      <c r="AF30" s="342"/>
      <c r="AG30" s="343"/>
      <c r="AH30" s="342"/>
      <c r="AI30" s="343"/>
      <c r="AJ30" s="342">
        <v>170152</v>
      </c>
      <c r="AK30" s="147">
        <v>420</v>
      </c>
      <c r="AL30" s="344"/>
      <c r="AM30" s="343"/>
      <c r="AN30" s="125">
        <f t="shared" si="6"/>
        <v>25294.47</v>
      </c>
    </row>
    <row r="31" spans="1:40" ht="16.149999999999999" customHeight="1" x14ac:dyDescent="0.25">
      <c r="A31" s="301">
        <f t="shared" si="3"/>
        <v>42762</v>
      </c>
      <c r="B31" s="337">
        <v>4505.29</v>
      </c>
      <c r="C31" s="316">
        <v>360</v>
      </c>
      <c r="D31" s="338">
        <v>8</v>
      </c>
      <c r="E31" s="337">
        <v>212.7</v>
      </c>
      <c r="F31" s="337">
        <v>357</v>
      </c>
      <c r="G31" s="339">
        <f t="shared" si="0"/>
        <v>3575.59</v>
      </c>
      <c r="H31" s="340">
        <v>1815.3</v>
      </c>
      <c r="I31" s="317">
        <v>1738.19</v>
      </c>
      <c r="J31" s="340"/>
      <c r="K31" s="340">
        <v>22.1</v>
      </c>
      <c r="L31" s="317">
        <v>1810</v>
      </c>
      <c r="M31" s="341"/>
      <c r="N31" s="305">
        <f t="shared" si="4"/>
        <v>3908.19</v>
      </c>
      <c r="O31" s="305">
        <f t="shared" si="1"/>
        <v>47803.250000000036</v>
      </c>
      <c r="P31" s="306">
        <f t="shared" si="5"/>
        <v>6.9527600000000005</v>
      </c>
      <c r="Q31" s="307">
        <f t="shared" si="2"/>
        <v>42762</v>
      </c>
      <c r="R31" s="342">
        <v>170104</v>
      </c>
      <c r="S31" s="147">
        <v>-1224</v>
      </c>
      <c r="T31" s="342">
        <v>170120</v>
      </c>
      <c r="U31" s="147">
        <v>111.31</v>
      </c>
      <c r="V31" s="342"/>
      <c r="W31" s="343"/>
      <c r="X31" s="342"/>
      <c r="Y31" s="343"/>
      <c r="Z31" s="342">
        <v>161248</v>
      </c>
      <c r="AA31" s="147">
        <v>66.959999999999994</v>
      </c>
      <c r="AB31" s="344"/>
      <c r="AC31" s="343"/>
      <c r="AD31" s="342"/>
      <c r="AE31" s="343"/>
      <c r="AF31" s="342"/>
      <c r="AG31" s="343"/>
      <c r="AH31" s="342"/>
      <c r="AI31" s="343"/>
      <c r="AJ31" s="342"/>
      <c r="AK31" s="343"/>
      <c r="AL31" s="344"/>
      <c r="AM31" s="343"/>
      <c r="AN31" s="125">
        <f t="shared" si="6"/>
        <v>-1045.73</v>
      </c>
    </row>
    <row r="32" spans="1:40" ht="16.149999999999999" customHeight="1" x14ac:dyDescent="0.25">
      <c r="A32" s="301">
        <f t="shared" si="3"/>
        <v>42763</v>
      </c>
      <c r="B32" s="337">
        <v>4710.3100000000004</v>
      </c>
      <c r="C32" s="316">
        <v>370</v>
      </c>
      <c r="D32" s="338">
        <v>10</v>
      </c>
      <c r="E32" s="337">
        <v>87</v>
      </c>
      <c r="F32" s="337">
        <v>93</v>
      </c>
      <c r="G32" s="339">
        <f t="shared" si="0"/>
        <v>4160.3100000000004</v>
      </c>
      <c r="H32" s="340">
        <v>1810.4</v>
      </c>
      <c r="I32" s="346">
        <v>2327.71</v>
      </c>
      <c r="J32" s="340"/>
      <c r="K32" s="340">
        <v>22.2</v>
      </c>
      <c r="L32" s="317">
        <v>1810</v>
      </c>
      <c r="M32" s="341"/>
      <c r="N32" s="305">
        <f t="shared" si="4"/>
        <v>4507.71</v>
      </c>
      <c r="O32" s="305">
        <f t="shared" si="1"/>
        <v>50567.210000000036</v>
      </c>
      <c r="P32" s="306">
        <f t="shared" si="5"/>
        <v>9.3108400000000007</v>
      </c>
      <c r="Q32" s="307">
        <f t="shared" si="2"/>
        <v>42763</v>
      </c>
      <c r="R32" s="342">
        <v>170105</v>
      </c>
      <c r="S32" s="147">
        <v>1224</v>
      </c>
      <c r="T32" s="342">
        <v>170118</v>
      </c>
      <c r="U32" s="147">
        <v>9.85</v>
      </c>
      <c r="V32" s="342"/>
      <c r="W32" s="343"/>
      <c r="X32" s="342"/>
      <c r="Y32" s="343"/>
      <c r="Z32" s="342">
        <v>161246</v>
      </c>
      <c r="AA32" s="147">
        <v>133.91999999999999</v>
      </c>
      <c r="AB32" s="344"/>
      <c r="AC32" s="343"/>
      <c r="AD32" s="342"/>
      <c r="AE32" s="343"/>
      <c r="AF32" s="342"/>
      <c r="AG32" s="343"/>
      <c r="AH32" s="342"/>
      <c r="AI32" s="343"/>
      <c r="AJ32" s="342">
        <v>170158</v>
      </c>
      <c r="AK32" s="147">
        <v>375.98</v>
      </c>
      <c r="AL32" s="344"/>
      <c r="AM32" s="343"/>
      <c r="AN32" s="125">
        <f t="shared" si="6"/>
        <v>1743.75</v>
      </c>
    </row>
    <row r="33" spans="1:40" ht="16.149999999999999" customHeight="1" x14ac:dyDescent="0.25">
      <c r="A33" s="301">
        <f t="shared" si="3"/>
        <v>42764</v>
      </c>
      <c r="B33" s="337">
        <v>2592.73</v>
      </c>
      <c r="C33" s="316">
        <v>180</v>
      </c>
      <c r="D33" s="338">
        <v>4</v>
      </c>
      <c r="E33" s="337">
        <v>119.4</v>
      </c>
      <c r="F33" s="337">
        <v>88</v>
      </c>
      <c r="G33" s="339">
        <f t="shared" si="0"/>
        <v>2205.33</v>
      </c>
      <c r="H33" s="340">
        <v>1028.81</v>
      </c>
      <c r="I33" s="317">
        <v>1172.52</v>
      </c>
      <c r="J33" s="340"/>
      <c r="K33" s="340">
        <v>12.4</v>
      </c>
      <c r="L33" s="317">
        <v>1020</v>
      </c>
      <c r="M33" s="341"/>
      <c r="N33" s="305">
        <f t="shared" si="4"/>
        <v>2372.52</v>
      </c>
      <c r="O33" s="305">
        <f t="shared" si="1"/>
        <v>52366.04000000003</v>
      </c>
      <c r="P33" s="306">
        <f t="shared" si="5"/>
        <v>4.69008</v>
      </c>
      <c r="Q33" s="307">
        <f t="shared" si="2"/>
        <v>42764</v>
      </c>
      <c r="R33" s="342"/>
      <c r="S33" s="343"/>
      <c r="T33" s="342">
        <v>161120</v>
      </c>
      <c r="U33" s="147">
        <v>545.19000000000005</v>
      </c>
      <c r="V33" s="342"/>
      <c r="W33" s="343"/>
      <c r="X33" s="342"/>
      <c r="Y33" s="343"/>
      <c r="Z33" s="342"/>
      <c r="AA33" s="343"/>
      <c r="AB33" s="344"/>
      <c r="AC33" s="343"/>
      <c r="AD33" s="342"/>
      <c r="AE33" s="343"/>
      <c r="AF33" s="342"/>
      <c r="AG33" s="343"/>
      <c r="AH33" s="342"/>
      <c r="AI33" s="343"/>
      <c r="AJ33" s="342">
        <v>170159</v>
      </c>
      <c r="AK33" s="147">
        <v>28.5</v>
      </c>
      <c r="AL33" s="344"/>
      <c r="AM33" s="343"/>
      <c r="AN33" s="125">
        <f t="shared" si="6"/>
        <v>573.69000000000005</v>
      </c>
    </row>
    <row r="34" spans="1:40" ht="16.149999999999999" customHeight="1" x14ac:dyDescent="0.25">
      <c r="A34" s="301">
        <f t="shared" si="3"/>
        <v>42765</v>
      </c>
      <c r="B34" s="337">
        <v>3773.73</v>
      </c>
      <c r="C34" s="316">
        <v>380</v>
      </c>
      <c r="D34" s="338">
        <v>9</v>
      </c>
      <c r="E34" s="337">
        <v>386.8</v>
      </c>
      <c r="F34" s="337">
        <v>122</v>
      </c>
      <c r="G34" s="339">
        <f t="shared" si="0"/>
        <v>2884.93</v>
      </c>
      <c r="H34" s="340">
        <v>1311.22</v>
      </c>
      <c r="I34" s="317">
        <v>1557.61</v>
      </c>
      <c r="J34" s="340"/>
      <c r="K34" s="340">
        <v>16.100000000000001</v>
      </c>
      <c r="L34" s="317">
        <v>1340</v>
      </c>
      <c r="M34" s="341"/>
      <c r="N34" s="305">
        <f t="shared" si="4"/>
        <v>3277.6099999999997</v>
      </c>
      <c r="O34" s="305">
        <f t="shared" si="1"/>
        <v>53411.120000000032</v>
      </c>
      <c r="P34" s="306">
        <f t="shared" si="5"/>
        <v>6.2304399999999998</v>
      </c>
      <c r="Q34" s="307">
        <f t="shared" si="2"/>
        <v>42765</v>
      </c>
      <c r="R34" s="342"/>
      <c r="S34" s="343">
        <v>0</v>
      </c>
      <c r="T34" s="344">
        <v>161121</v>
      </c>
      <c r="U34" s="147">
        <v>0</v>
      </c>
      <c r="V34" s="342">
        <v>170129</v>
      </c>
      <c r="W34" s="147">
        <v>130.55000000000001</v>
      </c>
      <c r="X34" s="344" t="s">
        <v>190</v>
      </c>
      <c r="Y34" s="147">
        <v>-112.83</v>
      </c>
      <c r="Z34" s="342">
        <v>161245</v>
      </c>
      <c r="AA34" s="343">
        <v>0</v>
      </c>
      <c r="AB34" s="344"/>
      <c r="AC34" s="343"/>
      <c r="AD34" s="342">
        <v>140138</v>
      </c>
      <c r="AE34" s="343">
        <v>141.68</v>
      </c>
      <c r="AF34" s="344">
        <v>161257</v>
      </c>
      <c r="AG34" s="147">
        <v>921.6</v>
      </c>
      <c r="AH34" s="344"/>
      <c r="AI34" s="343"/>
      <c r="AJ34" s="344">
        <v>170156</v>
      </c>
      <c r="AK34" s="147">
        <v>1151.53</v>
      </c>
      <c r="AL34" s="344"/>
      <c r="AM34" s="343"/>
      <c r="AN34" s="125">
        <f t="shared" si="6"/>
        <v>2232.5299999999997</v>
      </c>
    </row>
    <row r="35" spans="1:40" ht="16.149999999999999" customHeight="1" x14ac:dyDescent="0.25">
      <c r="A35" s="301">
        <f t="shared" si="3"/>
        <v>42766</v>
      </c>
      <c r="B35" s="337">
        <v>4093.13</v>
      </c>
      <c r="C35" s="316">
        <v>390</v>
      </c>
      <c r="D35" s="338">
        <v>12</v>
      </c>
      <c r="E35" s="337">
        <v>99.5</v>
      </c>
      <c r="F35" s="337">
        <v>114</v>
      </c>
      <c r="G35" s="339">
        <f t="shared" si="0"/>
        <v>3489.63</v>
      </c>
      <c r="H35" s="340">
        <v>1415.03</v>
      </c>
      <c r="I35" s="317">
        <v>2057.4</v>
      </c>
      <c r="J35" s="340"/>
      <c r="K35" s="340">
        <v>17.2</v>
      </c>
      <c r="L35" s="317">
        <v>1410</v>
      </c>
      <c r="M35" s="317">
        <v>270</v>
      </c>
      <c r="N35" s="305">
        <f t="shared" si="4"/>
        <v>4127.3999999999996</v>
      </c>
      <c r="O35" s="305">
        <f t="shared" si="1"/>
        <v>52802.390000000036</v>
      </c>
      <c r="P35" s="306">
        <f t="shared" si="5"/>
        <v>8.2296000000000014</v>
      </c>
      <c r="Q35" s="307">
        <f t="shared" si="2"/>
        <v>42766</v>
      </c>
      <c r="R35" s="342"/>
      <c r="S35" s="343"/>
      <c r="T35" s="342">
        <v>161219</v>
      </c>
      <c r="U35" s="147">
        <v>43.92</v>
      </c>
      <c r="V35" s="342">
        <v>170128</v>
      </c>
      <c r="W35" s="147">
        <v>635.79999999999995</v>
      </c>
      <c r="X35" s="342" t="s">
        <v>191</v>
      </c>
      <c r="Y35" s="147">
        <v>12</v>
      </c>
      <c r="Z35" s="342"/>
      <c r="AA35" s="343"/>
      <c r="AB35" s="342" t="s">
        <v>192</v>
      </c>
      <c r="AC35" s="147">
        <v>-0.31</v>
      </c>
      <c r="AD35" s="342">
        <v>170139</v>
      </c>
      <c r="AE35" s="147">
        <v>37.79</v>
      </c>
      <c r="AF35" s="342">
        <v>170142</v>
      </c>
      <c r="AG35" s="147">
        <v>4078.57</v>
      </c>
      <c r="AH35" s="342">
        <v>161258</v>
      </c>
      <c r="AI35" s="147">
        <v>-71.64</v>
      </c>
      <c r="AJ35" s="342">
        <v>170157</v>
      </c>
      <c r="AK35" s="343">
        <v>0</v>
      </c>
      <c r="AL35" s="344"/>
      <c r="AM35" s="343"/>
      <c r="AN35" s="125">
        <f t="shared" si="6"/>
        <v>4736.13</v>
      </c>
    </row>
    <row r="36" spans="1:40" ht="15" customHeight="1" x14ac:dyDescent="0.2">
      <c r="B36" s="141">
        <f t="shared" ref="B36:N36" si="7">SUM(B5:B35)</f>
        <v>116531.35999999999</v>
      </c>
      <c r="C36" s="141">
        <f t="shared" si="7"/>
        <v>8560</v>
      </c>
      <c r="D36" s="314">
        <f t="shared" si="7"/>
        <v>224</v>
      </c>
      <c r="E36" s="141">
        <f t="shared" si="7"/>
        <v>6133.2499999999991</v>
      </c>
      <c r="F36" s="141">
        <f t="shared" si="7"/>
        <v>5387</v>
      </c>
      <c r="G36" s="141">
        <f t="shared" si="7"/>
        <v>96451.109999999986</v>
      </c>
      <c r="H36" s="141">
        <f t="shared" si="7"/>
        <v>44880.780000000006</v>
      </c>
      <c r="I36" s="141">
        <f t="shared" si="7"/>
        <v>50877.14</v>
      </c>
      <c r="J36" s="141">
        <f t="shared" si="7"/>
        <v>444.49999999999994</v>
      </c>
      <c r="K36" s="141">
        <f t="shared" si="7"/>
        <v>628.88000000000011</v>
      </c>
      <c r="L36" s="141">
        <f t="shared" si="7"/>
        <v>44900</v>
      </c>
      <c r="M36" s="141">
        <f t="shared" si="7"/>
        <v>2350</v>
      </c>
      <c r="N36" s="141">
        <f t="shared" si="7"/>
        <v>107131.64</v>
      </c>
      <c r="O36" s="141">
        <f>O35</f>
        <v>52802.390000000036</v>
      </c>
      <c r="P36" s="141">
        <f>SUM(P5:P35)</f>
        <v>203.50856000000002</v>
      </c>
      <c r="R36" s="141"/>
      <c r="S36" s="141">
        <f>SUM(S5:S35)</f>
        <v>4507.3799999999992</v>
      </c>
      <c r="T36" s="141"/>
      <c r="U36" s="141">
        <f>SUM(U5:U35)</f>
        <v>2749.9400000000005</v>
      </c>
      <c r="V36" s="141"/>
      <c r="W36" s="141">
        <f>SUM(W5:W35)</f>
        <v>3274.9700000000003</v>
      </c>
      <c r="X36" s="141"/>
      <c r="Y36" s="141">
        <f>SUM(Y6:Y34)</f>
        <v>15418.539999999999</v>
      </c>
      <c r="Z36" s="141"/>
      <c r="AA36" s="141">
        <f>SUM(AA5:AA35)</f>
        <v>55100.26</v>
      </c>
      <c r="AB36" s="141"/>
      <c r="AC36" s="141">
        <f>SUM(AC5:AC35)</f>
        <v>5748.89</v>
      </c>
      <c r="AD36" s="141"/>
      <c r="AE36" s="141">
        <f>SUM(AE5:AE35)</f>
        <v>882.05</v>
      </c>
      <c r="AG36" s="141">
        <f>SUM(AG5:AG35)</f>
        <v>7191.17</v>
      </c>
      <c r="AH36" s="141"/>
      <c r="AI36" s="141">
        <f>SUM(AI5:AI35)</f>
        <v>564.9899999999999</v>
      </c>
      <c r="AJ36" s="141"/>
      <c r="AK36" s="141">
        <f>SUM(AK5:AK35)</f>
        <v>6949.8399999999992</v>
      </c>
      <c r="AL36" s="141"/>
      <c r="AM36" s="141">
        <f>SUM(AM5:AM35)</f>
        <v>50</v>
      </c>
      <c r="AN36" s="141">
        <f>SUM(AN5:AN35)</f>
        <v>102450.03</v>
      </c>
    </row>
    <row r="37" spans="1:40" x14ac:dyDescent="0.25">
      <c r="B37" s="141">
        <v>0</v>
      </c>
      <c r="G37" s="132"/>
      <c r="O37" s="141"/>
    </row>
    <row r="38" spans="1:40" x14ac:dyDescent="0.25">
      <c r="B38" s="72" t="s">
        <v>78</v>
      </c>
      <c r="C38" s="132"/>
      <c r="E38" s="72" t="s">
        <v>79</v>
      </c>
      <c r="F38" s="315">
        <f>D36</f>
        <v>224</v>
      </c>
      <c r="H38" s="72" t="s">
        <v>80</v>
      </c>
      <c r="J38" s="131">
        <f>I36*0.007</f>
        <v>356.13997999999998</v>
      </c>
    </row>
    <row r="39" spans="1:40" x14ac:dyDescent="0.25">
      <c r="C39" s="132"/>
      <c r="AJ39" s="77" t="s">
        <v>35</v>
      </c>
    </row>
    <row r="41" spans="1:40" ht="16.149999999999999" customHeight="1" x14ac:dyDescent="0.25">
      <c r="A41" s="562" t="s">
        <v>193</v>
      </c>
      <c r="B41" s="563"/>
      <c r="C41" s="563"/>
      <c r="D41" s="564"/>
      <c r="E41" s="563"/>
      <c r="F41" s="563"/>
      <c r="G41" s="563"/>
      <c r="H41" s="559" t="str">
        <f>A41</f>
        <v>FEVRIER 2017</v>
      </c>
      <c r="I41" s="560"/>
      <c r="J41" s="560"/>
      <c r="K41" s="560"/>
      <c r="L41" s="560"/>
      <c r="M41" s="560"/>
      <c r="N41" s="560"/>
      <c r="R41" s="559" t="str">
        <f>A41</f>
        <v>FEVRIER 2017</v>
      </c>
      <c r="S41" s="560"/>
      <c r="T41" s="560"/>
      <c r="U41" s="560"/>
      <c r="V41" s="560"/>
      <c r="W41" s="560"/>
      <c r="X41" s="560"/>
      <c r="Y41" s="559" t="str">
        <f>A41</f>
        <v>FEVRIER 2017</v>
      </c>
      <c r="Z41" s="560"/>
      <c r="AA41" s="560"/>
      <c r="AB41" s="560"/>
      <c r="AC41" s="560"/>
      <c r="AD41" s="560"/>
      <c r="AE41" s="560"/>
      <c r="AF41" s="559" t="str">
        <f>A41</f>
        <v>FEVRIER 2017</v>
      </c>
      <c r="AG41" s="560"/>
      <c r="AH41" s="560"/>
      <c r="AI41" s="560"/>
      <c r="AJ41" s="560"/>
      <c r="AK41" s="560"/>
      <c r="AL41" s="560"/>
    </row>
    <row r="42" spans="1:40" ht="16.149999999999999" customHeight="1" x14ac:dyDescent="0.25">
      <c r="A42" s="290"/>
      <c r="B42" s="567" t="s">
        <v>69</v>
      </c>
      <c r="C42" s="554"/>
      <c r="D42" s="554"/>
      <c r="E42" s="554"/>
      <c r="F42" s="554"/>
      <c r="G42" s="568"/>
      <c r="H42" s="567" t="s">
        <v>1</v>
      </c>
      <c r="I42" s="554"/>
      <c r="J42" s="554"/>
      <c r="K42" s="568"/>
      <c r="L42" s="567" t="s">
        <v>2</v>
      </c>
      <c r="M42" s="554"/>
      <c r="N42" s="568"/>
      <c r="O42" s="291" t="s">
        <v>70</v>
      </c>
      <c r="P42" s="292"/>
      <c r="Q42" s="293"/>
      <c r="R42" s="551" t="str">
        <f>R3</f>
        <v>Agedi</v>
      </c>
      <c r="S42" s="552"/>
      <c r="T42" s="551" t="str">
        <f>T3</f>
        <v>Saf</v>
      </c>
      <c r="U42" s="552"/>
      <c r="V42" s="551" t="str">
        <f>V3</f>
        <v>Midi Libre</v>
      </c>
      <c r="W42" s="552"/>
      <c r="X42" s="551" t="str">
        <f>X3</f>
        <v>Loto</v>
      </c>
      <c r="Y42" s="552"/>
      <c r="Z42" s="551" t="str">
        <f>Z3</f>
        <v>Altadis</v>
      </c>
      <c r="AA42" s="552"/>
      <c r="AB42" s="551" t="str">
        <f>AB3</f>
        <v>Crédit agricole</v>
      </c>
      <c r="AC42" s="552"/>
      <c r="AD42" s="551" t="s">
        <v>11</v>
      </c>
      <c r="AE42" s="552"/>
      <c r="AF42" s="551" t="str">
        <f>AF3</f>
        <v>Poste TCN TF PVA</v>
      </c>
      <c r="AG42" s="552"/>
      <c r="AH42" s="551" t="str">
        <f>AH3</f>
        <v>GSA/NVX FR</v>
      </c>
      <c r="AI42" s="552"/>
      <c r="AJ42" s="551" t="str">
        <f>AJ3</f>
        <v>Charge</v>
      </c>
      <c r="AK42" s="552"/>
      <c r="AL42" s="551" t="str">
        <f>AL3</f>
        <v>Divers</v>
      </c>
      <c r="AM42" s="552"/>
      <c r="AN42" s="83" t="s">
        <v>16</v>
      </c>
    </row>
    <row r="43" spans="1:40" ht="16.149999999999999" customHeight="1" x14ac:dyDescent="0.25">
      <c r="A43" s="294"/>
      <c r="B43" s="85" t="s">
        <v>73</v>
      </c>
      <c r="C43" s="578" t="s">
        <v>24</v>
      </c>
      <c r="D43" s="579"/>
      <c r="E43" s="86" t="s">
        <v>23</v>
      </c>
      <c r="F43" s="86" t="s">
        <v>22</v>
      </c>
      <c r="G43" s="90" t="s">
        <v>38</v>
      </c>
      <c r="H43" s="85" t="s">
        <v>17</v>
      </c>
      <c r="I43" s="86" t="s">
        <v>19</v>
      </c>
      <c r="J43" s="86" t="s">
        <v>18</v>
      </c>
      <c r="K43" s="90" t="s">
        <v>29</v>
      </c>
      <c r="L43" s="85" t="s">
        <v>32</v>
      </c>
      <c r="M43" s="91" t="s">
        <v>33</v>
      </c>
      <c r="N43" s="90" t="s">
        <v>74</v>
      </c>
      <c r="O43" s="295">
        <f>O35</f>
        <v>52802.390000000036</v>
      </c>
      <c r="Q43" s="296"/>
      <c r="R43" s="93" t="s">
        <v>34</v>
      </c>
      <c r="S43" s="94"/>
      <c r="T43" s="95" t="s">
        <v>34</v>
      </c>
      <c r="U43" s="96"/>
      <c r="V43" s="95" t="s">
        <v>34</v>
      </c>
      <c r="W43" s="96"/>
      <c r="X43" s="95" t="s">
        <v>34</v>
      </c>
      <c r="Y43" s="96"/>
      <c r="Z43" s="95" t="s">
        <v>34</v>
      </c>
      <c r="AA43" s="96"/>
      <c r="AB43" s="95" t="s">
        <v>34</v>
      </c>
      <c r="AC43" s="96"/>
      <c r="AD43" s="95" t="s">
        <v>34</v>
      </c>
      <c r="AE43" s="96"/>
      <c r="AF43" s="98" t="s">
        <v>34</v>
      </c>
      <c r="AG43" s="94"/>
      <c r="AH43" s="95" t="s">
        <v>34</v>
      </c>
      <c r="AI43" s="94"/>
      <c r="AJ43" s="95" t="s">
        <v>34</v>
      </c>
      <c r="AK43" s="94"/>
      <c r="AL43" s="95" t="s">
        <v>34</v>
      </c>
      <c r="AM43" s="94"/>
      <c r="AN43" s="99"/>
    </row>
    <row r="44" spans="1:40" ht="16.149999999999999" customHeight="1" x14ac:dyDescent="0.25">
      <c r="A44" s="301">
        <f>A35+1</f>
        <v>42767</v>
      </c>
      <c r="B44" s="337">
        <v>4791.8599999999997</v>
      </c>
      <c r="C44" s="316">
        <v>560</v>
      </c>
      <c r="D44" s="338">
        <v>15</v>
      </c>
      <c r="E44" s="337">
        <v>64.2</v>
      </c>
      <c r="F44" s="337">
        <v>451</v>
      </c>
      <c r="G44" s="339">
        <f t="shared" ref="G44:G73" si="8">B44-C44-E44-F44</f>
        <v>3716.66</v>
      </c>
      <c r="H44" s="340">
        <v>1680.82</v>
      </c>
      <c r="I44" s="317">
        <v>2444.94</v>
      </c>
      <c r="J44" s="340"/>
      <c r="K44" s="340">
        <v>47.6</v>
      </c>
      <c r="L44" s="317">
        <v>1700</v>
      </c>
      <c r="M44" s="341"/>
      <c r="N44" s="305">
        <f t="shared" ref="N44:N71" si="9">L44+I44+J44+C44+M44</f>
        <v>4704.9400000000005</v>
      </c>
      <c r="O44" s="305">
        <f>O36</f>
        <v>52802.390000000036</v>
      </c>
      <c r="P44" s="306">
        <f t="shared" ref="P44:P71" si="10">I44*0.004</f>
        <v>9.7797599999999996</v>
      </c>
      <c r="Q44" s="307">
        <f t="shared" ref="Q44:Q71" si="11">A44</f>
        <v>42767</v>
      </c>
      <c r="R44" s="342">
        <v>170107</v>
      </c>
      <c r="S44" s="147">
        <v>879.75</v>
      </c>
      <c r="T44" s="344"/>
      <c r="U44" s="343"/>
      <c r="V44" s="344"/>
      <c r="W44" s="343"/>
      <c r="X44" s="344"/>
      <c r="Y44" s="343"/>
      <c r="Z44" s="344"/>
      <c r="AA44" s="343"/>
      <c r="AB44" s="344" t="s">
        <v>194</v>
      </c>
      <c r="AC44" s="147">
        <v>1500</v>
      </c>
      <c r="AD44" s="344">
        <v>170137</v>
      </c>
      <c r="AE44" s="147">
        <v>978.26</v>
      </c>
      <c r="AF44" s="347"/>
      <c r="AG44" s="343"/>
      <c r="AH44" s="344">
        <v>161259</v>
      </c>
      <c r="AI44" s="147">
        <v>173.16</v>
      </c>
      <c r="AJ44" s="344" t="s">
        <v>93</v>
      </c>
      <c r="AK44" s="147">
        <v>2000</v>
      </c>
      <c r="AL44" s="344"/>
      <c r="AM44" s="343"/>
      <c r="AN44" s="125">
        <f t="shared" ref="AN44:AN74" si="12">S44+U44+W44+Y44+AA44+AC44+AE44+AG44+AI44+AK44+AM44</f>
        <v>5531.17</v>
      </c>
    </row>
    <row r="45" spans="1:40" ht="16.149999999999999" customHeight="1" x14ac:dyDescent="0.25">
      <c r="A45" s="301">
        <f t="shared" ref="A45:A71" si="13">A44+1</f>
        <v>42768</v>
      </c>
      <c r="B45" s="337">
        <v>4726.6099999999997</v>
      </c>
      <c r="C45" s="316">
        <v>340</v>
      </c>
      <c r="D45" s="338">
        <v>10</v>
      </c>
      <c r="E45" s="337">
        <v>159.80000000000001</v>
      </c>
      <c r="F45" s="337">
        <v>276</v>
      </c>
      <c r="G45" s="339">
        <f t="shared" si="8"/>
        <v>3950.8099999999995</v>
      </c>
      <c r="H45" s="340">
        <v>1494.83</v>
      </c>
      <c r="I45" s="317">
        <v>2438.7800000000002</v>
      </c>
      <c r="J45" s="340"/>
      <c r="K45" s="340">
        <v>17.2</v>
      </c>
      <c r="L45" s="317">
        <v>1500</v>
      </c>
      <c r="M45" s="341"/>
      <c r="N45" s="305">
        <f t="shared" si="9"/>
        <v>4278.7800000000007</v>
      </c>
      <c r="O45" s="305">
        <f t="shared" ref="O45:O71" si="14">O44+N45-AN45</f>
        <v>56449.850000000035</v>
      </c>
      <c r="P45" s="306">
        <f t="shared" si="10"/>
        <v>9.7551200000000016</v>
      </c>
      <c r="Q45" s="307">
        <f t="shared" si="11"/>
        <v>42768</v>
      </c>
      <c r="R45" s="342"/>
      <c r="S45" s="147">
        <v>-89.12</v>
      </c>
      <c r="T45" s="344"/>
      <c r="U45" s="343"/>
      <c r="V45" s="342"/>
      <c r="W45" s="343"/>
      <c r="X45" s="344" t="s">
        <v>195</v>
      </c>
      <c r="Y45" s="147">
        <v>2220.44</v>
      </c>
      <c r="Z45" s="342"/>
      <c r="AA45" s="343"/>
      <c r="AB45" s="344" t="s">
        <v>194</v>
      </c>
      <c r="AC45" s="147">
        <v>-1500</v>
      </c>
      <c r="AD45" s="342"/>
      <c r="AE45" s="343"/>
      <c r="AF45" s="344"/>
      <c r="AG45" s="343"/>
      <c r="AH45" s="342"/>
      <c r="AI45" s="343"/>
      <c r="AJ45" s="344"/>
      <c r="AK45" s="343"/>
      <c r="AL45" s="344"/>
      <c r="AM45" s="343"/>
      <c r="AN45" s="125">
        <f t="shared" si="12"/>
        <v>631.32000000000016</v>
      </c>
    </row>
    <row r="46" spans="1:40" ht="16.149999999999999" customHeight="1" x14ac:dyDescent="0.25">
      <c r="A46" s="301">
        <f t="shared" si="13"/>
        <v>42769</v>
      </c>
      <c r="B46" s="337">
        <v>3669.46</v>
      </c>
      <c r="C46" s="316">
        <v>290</v>
      </c>
      <c r="D46" s="338">
        <v>9</v>
      </c>
      <c r="E46" s="337">
        <v>295.64999999999998</v>
      </c>
      <c r="F46" s="337">
        <v>117</v>
      </c>
      <c r="G46" s="339">
        <f t="shared" si="8"/>
        <v>2966.81</v>
      </c>
      <c r="H46" s="340">
        <v>1417.06</v>
      </c>
      <c r="I46" s="317">
        <v>1532.55</v>
      </c>
      <c r="J46" s="340"/>
      <c r="K46" s="340">
        <v>17.2</v>
      </c>
      <c r="L46" s="317">
        <v>1410</v>
      </c>
      <c r="M46" s="341"/>
      <c r="N46" s="305">
        <f t="shared" si="9"/>
        <v>3232.55</v>
      </c>
      <c r="O46" s="305">
        <f t="shared" si="14"/>
        <v>59376.800000000039</v>
      </c>
      <c r="P46" s="306">
        <f t="shared" si="10"/>
        <v>6.1302000000000003</v>
      </c>
      <c r="Q46" s="307">
        <f t="shared" si="11"/>
        <v>42769</v>
      </c>
      <c r="R46" s="342"/>
      <c r="S46" s="343"/>
      <c r="T46" s="344"/>
      <c r="U46" s="343"/>
      <c r="V46" s="342"/>
      <c r="W46" s="343"/>
      <c r="X46" s="344" t="s">
        <v>196</v>
      </c>
      <c r="Y46" s="147">
        <v>304.2</v>
      </c>
      <c r="Z46" s="342"/>
      <c r="AA46" s="343"/>
      <c r="AB46" s="344">
        <v>170243</v>
      </c>
      <c r="AC46" s="147">
        <v>1.4</v>
      </c>
      <c r="AD46" s="342"/>
      <c r="AE46" s="343"/>
      <c r="AF46" s="344"/>
      <c r="AG46" s="343"/>
      <c r="AH46" s="342"/>
      <c r="AI46" s="343"/>
      <c r="AJ46" s="344"/>
      <c r="AK46" s="343"/>
      <c r="AL46" s="344"/>
      <c r="AM46" s="343"/>
      <c r="AN46" s="125">
        <f t="shared" si="12"/>
        <v>305.59999999999997</v>
      </c>
    </row>
    <row r="47" spans="1:40" ht="16.149999999999999" customHeight="1" x14ac:dyDescent="0.25">
      <c r="A47" s="301">
        <f t="shared" si="13"/>
        <v>42770</v>
      </c>
      <c r="B47" s="337">
        <v>4539.8100000000004</v>
      </c>
      <c r="C47" s="316">
        <v>350</v>
      </c>
      <c r="D47" s="338">
        <v>10</v>
      </c>
      <c r="E47" s="337">
        <v>80.2</v>
      </c>
      <c r="F47" s="337">
        <v>116</v>
      </c>
      <c r="G47" s="339">
        <f t="shared" si="8"/>
        <v>3993.6100000000006</v>
      </c>
      <c r="H47" s="340">
        <v>1800.69</v>
      </c>
      <c r="I47" s="317">
        <v>2244.1</v>
      </c>
      <c r="J47" s="340"/>
      <c r="K47" s="340">
        <v>61.74</v>
      </c>
      <c r="L47" s="317">
        <v>1800</v>
      </c>
      <c r="M47" s="341"/>
      <c r="N47" s="305">
        <f t="shared" si="9"/>
        <v>4394.1000000000004</v>
      </c>
      <c r="O47" s="305">
        <f t="shared" si="14"/>
        <v>63743.900000000038</v>
      </c>
      <c r="P47" s="306">
        <f t="shared" si="10"/>
        <v>8.9763999999999999</v>
      </c>
      <c r="Q47" s="307">
        <f t="shared" si="11"/>
        <v>42770</v>
      </c>
      <c r="R47" s="342"/>
      <c r="S47" s="343"/>
      <c r="T47" s="344"/>
      <c r="U47" s="343"/>
      <c r="V47" s="342"/>
      <c r="W47" s="343"/>
      <c r="X47" s="344"/>
      <c r="Y47" s="343"/>
      <c r="Z47" s="342"/>
      <c r="AA47" s="343"/>
      <c r="AB47" s="344">
        <v>170243</v>
      </c>
      <c r="AC47" s="147">
        <v>27</v>
      </c>
      <c r="AD47" s="342"/>
      <c r="AE47" s="343"/>
      <c r="AF47" s="344"/>
      <c r="AG47" s="343"/>
      <c r="AH47" s="342"/>
      <c r="AI47" s="343"/>
      <c r="AJ47" s="344"/>
      <c r="AK47" s="343"/>
      <c r="AL47" s="344"/>
      <c r="AM47" s="343"/>
      <c r="AN47" s="125">
        <f t="shared" si="12"/>
        <v>27</v>
      </c>
    </row>
    <row r="48" spans="1:40" ht="16.149999999999999" customHeight="1" x14ac:dyDescent="0.25">
      <c r="A48" s="301">
        <f t="shared" si="13"/>
        <v>42771</v>
      </c>
      <c r="B48" s="337">
        <v>2257.29</v>
      </c>
      <c r="C48" s="316">
        <v>200</v>
      </c>
      <c r="D48" s="338">
        <v>5</v>
      </c>
      <c r="E48" s="337">
        <v>356.5</v>
      </c>
      <c r="F48" s="337">
        <v>209</v>
      </c>
      <c r="G48" s="339">
        <f t="shared" si="8"/>
        <v>1491.79</v>
      </c>
      <c r="H48" s="340">
        <v>767.79</v>
      </c>
      <c r="I48" s="317">
        <v>720.6</v>
      </c>
      <c r="J48" s="340"/>
      <c r="K48" s="340">
        <v>3.4</v>
      </c>
      <c r="L48" s="317">
        <v>760</v>
      </c>
      <c r="M48" s="341"/>
      <c r="N48" s="305">
        <f t="shared" si="9"/>
        <v>1680.6</v>
      </c>
      <c r="O48" s="305">
        <f t="shared" si="14"/>
        <v>65192.650000000038</v>
      </c>
      <c r="P48" s="306">
        <f t="shared" si="10"/>
        <v>2.8824000000000001</v>
      </c>
      <c r="Q48" s="307">
        <f t="shared" si="11"/>
        <v>42771</v>
      </c>
      <c r="R48" s="342"/>
      <c r="S48" s="343"/>
      <c r="T48" s="344"/>
      <c r="U48" s="343"/>
      <c r="V48" s="342"/>
      <c r="W48" s="343"/>
      <c r="X48" s="342"/>
      <c r="Y48" s="343"/>
      <c r="Z48" s="342"/>
      <c r="AA48" s="343"/>
      <c r="AB48" s="344">
        <v>170243</v>
      </c>
      <c r="AC48" s="147">
        <v>231.85</v>
      </c>
      <c r="AD48" s="342"/>
      <c r="AE48" s="343"/>
      <c r="AF48" s="342"/>
      <c r="AG48" s="343"/>
      <c r="AH48" s="342"/>
      <c r="AI48" s="343"/>
      <c r="AJ48" s="342"/>
      <c r="AK48" s="343"/>
      <c r="AL48" s="344"/>
      <c r="AM48" s="343"/>
      <c r="AN48" s="125">
        <f t="shared" si="12"/>
        <v>231.85</v>
      </c>
    </row>
    <row r="49" spans="1:40" ht="16.149999999999999" customHeight="1" x14ac:dyDescent="0.25">
      <c r="A49" s="301">
        <f t="shared" si="13"/>
        <v>42772</v>
      </c>
      <c r="B49" s="337">
        <v>3557.22</v>
      </c>
      <c r="C49" s="316">
        <v>130</v>
      </c>
      <c r="D49" s="338">
        <v>4</v>
      </c>
      <c r="E49" s="337">
        <v>219.05</v>
      </c>
      <c r="F49" s="337">
        <v>113</v>
      </c>
      <c r="G49" s="339">
        <f t="shared" si="8"/>
        <v>3095.1699999999996</v>
      </c>
      <c r="H49" s="340">
        <v>1893.23</v>
      </c>
      <c r="I49" s="317">
        <v>1237.04</v>
      </c>
      <c r="J49" s="340"/>
      <c r="K49" s="340">
        <v>14.9</v>
      </c>
      <c r="L49" s="317">
        <v>1890</v>
      </c>
      <c r="M49" s="341"/>
      <c r="N49" s="305">
        <f t="shared" si="9"/>
        <v>3257.04</v>
      </c>
      <c r="O49" s="305">
        <f t="shared" si="14"/>
        <v>64913.420000000035</v>
      </c>
      <c r="P49" s="306">
        <f t="shared" si="10"/>
        <v>4.9481599999999997</v>
      </c>
      <c r="Q49" s="307">
        <f t="shared" si="11"/>
        <v>42772</v>
      </c>
      <c r="R49" s="342"/>
      <c r="S49" s="343"/>
      <c r="T49" s="342"/>
      <c r="U49" s="343"/>
      <c r="V49" s="342"/>
      <c r="W49" s="343"/>
      <c r="X49" s="342"/>
      <c r="Y49" s="343"/>
      <c r="Z49" s="342">
        <v>170241</v>
      </c>
      <c r="AA49" s="147">
        <v>-117.73</v>
      </c>
      <c r="AB49" s="344">
        <v>170243</v>
      </c>
      <c r="AC49" s="147">
        <v>69</v>
      </c>
      <c r="AD49" s="342"/>
      <c r="AE49" s="343"/>
      <c r="AF49" s="342"/>
      <c r="AG49" s="343"/>
      <c r="AH49" s="342"/>
      <c r="AI49" s="343"/>
      <c r="AJ49" s="342">
        <v>170257</v>
      </c>
      <c r="AK49" s="147">
        <v>3585</v>
      </c>
      <c r="AL49" s="344"/>
      <c r="AM49" s="343"/>
      <c r="AN49" s="125">
        <f t="shared" si="12"/>
        <v>3536.27</v>
      </c>
    </row>
    <row r="50" spans="1:40" ht="16.149999999999999" customHeight="1" x14ac:dyDescent="0.25">
      <c r="A50" s="301">
        <f t="shared" si="13"/>
        <v>42773</v>
      </c>
      <c r="B50" s="337">
        <v>3602.91</v>
      </c>
      <c r="C50" s="316">
        <v>140</v>
      </c>
      <c r="D50" s="338">
        <v>3</v>
      </c>
      <c r="E50" s="337">
        <v>127.8</v>
      </c>
      <c r="F50" s="337">
        <v>172</v>
      </c>
      <c r="G50" s="339">
        <f t="shared" si="8"/>
        <v>3163.1099999999997</v>
      </c>
      <c r="H50" s="340">
        <v>1632.75</v>
      </c>
      <c r="I50" s="317">
        <v>1500.76</v>
      </c>
      <c r="J50" s="340"/>
      <c r="K50" s="340">
        <v>29.6</v>
      </c>
      <c r="L50" s="317">
        <v>1650</v>
      </c>
      <c r="M50" s="341"/>
      <c r="N50" s="305">
        <f t="shared" si="9"/>
        <v>3290.76</v>
      </c>
      <c r="O50" s="305">
        <f t="shared" si="14"/>
        <v>67491.830000000031</v>
      </c>
      <c r="P50" s="306">
        <f t="shared" si="10"/>
        <v>6.0030400000000004</v>
      </c>
      <c r="Q50" s="307">
        <f t="shared" si="11"/>
        <v>42773</v>
      </c>
      <c r="R50" s="342"/>
      <c r="S50" s="343"/>
      <c r="T50" s="342"/>
      <c r="U50" s="343"/>
      <c r="V50" s="342">
        <v>170227</v>
      </c>
      <c r="W50" s="147">
        <v>508.35</v>
      </c>
      <c r="X50" s="342"/>
      <c r="Y50" s="343"/>
      <c r="Z50" s="342"/>
      <c r="AA50" s="147"/>
      <c r="AB50" s="342"/>
      <c r="AC50" s="343"/>
      <c r="AD50" s="342"/>
      <c r="AE50" s="343"/>
      <c r="AF50" s="342"/>
      <c r="AG50" s="343"/>
      <c r="AH50" s="342"/>
      <c r="AI50" s="343"/>
      <c r="AJ50" s="342">
        <v>170258</v>
      </c>
      <c r="AK50" s="147">
        <v>204</v>
      </c>
      <c r="AL50" s="344"/>
      <c r="AM50" s="343"/>
      <c r="AN50" s="125">
        <f t="shared" si="12"/>
        <v>712.35</v>
      </c>
    </row>
    <row r="51" spans="1:40" ht="16.149999999999999" customHeight="1" x14ac:dyDescent="0.25">
      <c r="A51" s="301">
        <f t="shared" si="13"/>
        <v>42774</v>
      </c>
      <c r="B51" s="337">
        <v>3310.38</v>
      </c>
      <c r="C51" s="316">
        <v>560</v>
      </c>
      <c r="D51" s="338">
        <v>14</v>
      </c>
      <c r="E51" s="337">
        <v>187.8</v>
      </c>
      <c r="F51" s="337">
        <v>285</v>
      </c>
      <c r="G51" s="339">
        <f t="shared" si="8"/>
        <v>2277.58</v>
      </c>
      <c r="H51" s="340">
        <v>992.12</v>
      </c>
      <c r="I51" s="317">
        <v>1275.46</v>
      </c>
      <c r="J51" s="340"/>
      <c r="K51" s="340">
        <v>10</v>
      </c>
      <c r="L51" s="317">
        <v>990</v>
      </c>
      <c r="M51" s="341"/>
      <c r="N51" s="305">
        <f t="shared" si="9"/>
        <v>2825.46</v>
      </c>
      <c r="O51" s="305">
        <f t="shared" si="14"/>
        <v>44760.060000000041</v>
      </c>
      <c r="P51" s="306">
        <f t="shared" si="10"/>
        <v>5.1018400000000002</v>
      </c>
      <c r="Q51" s="307">
        <f t="shared" si="11"/>
        <v>42774</v>
      </c>
      <c r="R51" s="342">
        <v>170110</v>
      </c>
      <c r="S51" s="147">
        <v>1475.02</v>
      </c>
      <c r="T51" s="342">
        <v>161220</v>
      </c>
      <c r="U51" s="147">
        <v>26.76</v>
      </c>
      <c r="V51" s="342"/>
      <c r="W51" s="343"/>
      <c r="X51" s="342"/>
      <c r="Y51" s="343"/>
      <c r="Z51" s="342">
        <v>170131</v>
      </c>
      <c r="AA51" s="147">
        <v>25275.45</v>
      </c>
      <c r="AB51" s="342" t="s">
        <v>149</v>
      </c>
      <c r="AC51" s="147">
        <v>-1220</v>
      </c>
      <c r="AD51" s="342"/>
      <c r="AE51" s="343"/>
      <c r="AF51" s="342"/>
      <c r="AG51" s="343"/>
      <c r="AH51" s="342"/>
      <c r="AI51" s="343"/>
      <c r="AJ51" s="342"/>
      <c r="AK51" s="343"/>
      <c r="AL51" s="344"/>
      <c r="AM51" s="343"/>
      <c r="AN51" s="125">
        <f t="shared" si="12"/>
        <v>25557.23</v>
      </c>
    </row>
    <row r="52" spans="1:40" ht="16.149999999999999" customHeight="1" x14ac:dyDescent="0.25">
      <c r="A52" s="301">
        <f t="shared" si="13"/>
        <v>42775</v>
      </c>
      <c r="B52" s="337">
        <v>3433.09</v>
      </c>
      <c r="C52" s="316">
        <v>320</v>
      </c>
      <c r="D52" s="338">
        <v>9</v>
      </c>
      <c r="E52" s="337">
        <v>139.1</v>
      </c>
      <c r="F52" s="337">
        <v>177</v>
      </c>
      <c r="G52" s="339">
        <f t="shared" si="8"/>
        <v>2796.9900000000002</v>
      </c>
      <c r="H52" s="340">
        <v>1371.52</v>
      </c>
      <c r="I52" s="317">
        <v>1393.67</v>
      </c>
      <c r="J52" s="340"/>
      <c r="K52" s="340">
        <v>31.8</v>
      </c>
      <c r="L52" s="317">
        <v>1370</v>
      </c>
      <c r="M52" s="317">
        <v>630</v>
      </c>
      <c r="N52" s="305">
        <f t="shared" si="9"/>
        <v>3713.67</v>
      </c>
      <c r="O52" s="305">
        <f t="shared" si="14"/>
        <v>45566.320000000036</v>
      </c>
      <c r="P52" s="306">
        <f t="shared" si="10"/>
        <v>5.5746800000000007</v>
      </c>
      <c r="Q52" s="307">
        <f t="shared" si="11"/>
        <v>42775</v>
      </c>
      <c r="R52" s="342"/>
      <c r="S52" s="147">
        <v>53.49</v>
      </c>
      <c r="T52" s="342">
        <v>170217</v>
      </c>
      <c r="U52" s="147">
        <v>-36.26</v>
      </c>
      <c r="V52" s="342"/>
      <c r="W52" s="343"/>
      <c r="X52" s="342">
        <v>170234</v>
      </c>
      <c r="Y52" s="147">
        <v>1670.18</v>
      </c>
      <c r="Z52" s="342"/>
      <c r="AA52" s="343"/>
      <c r="AB52" s="342" t="s">
        <v>137</v>
      </c>
      <c r="AC52" s="147">
        <v>1220</v>
      </c>
      <c r="AD52" s="342"/>
      <c r="AE52" s="343"/>
      <c r="AF52" s="342"/>
      <c r="AG52" s="343"/>
      <c r="AH52" s="342"/>
      <c r="AI52" s="343"/>
      <c r="AJ52" s="342"/>
      <c r="AK52" s="343"/>
      <c r="AL52" s="344"/>
      <c r="AM52" s="343"/>
      <c r="AN52" s="125">
        <f t="shared" si="12"/>
        <v>2907.41</v>
      </c>
    </row>
    <row r="53" spans="1:40" ht="16.149999999999999" customHeight="1" x14ac:dyDescent="0.25">
      <c r="A53" s="301">
        <f t="shared" si="13"/>
        <v>42776</v>
      </c>
      <c r="B53" s="337">
        <v>4306.9799999999996</v>
      </c>
      <c r="C53" s="316">
        <v>190</v>
      </c>
      <c r="D53" s="338">
        <v>6</v>
      </c>
      <c r="E53" s="337">
        <v>101.6</v>
      </c>
      <c r="F53" s="337">
        <v>315</v>
      </c>
      <c r="G53" s="339">
        <f t="shared" si="8"/>
        <v>3700.3799999999997</v>
      </c>
      <c r="H53" s="340">
        <v>1561.94</v>
      </c>
      <c r="I53" s="317">
        <v>2122.34</v>
      </c>
      <c r="J53" s="340"/>
      <c r="K53" s="340">
        <v>16.100000000000001</v>
      </c>
      <c r="L53" s="317">
        <v>1570</v>
      </c>
      <c r="M53" s="341"/>
      <c r="N53" s="305">
        <f t="shared" si="9"/>
        <v>3882.34</v>
      </c>
      <c r="O53" s="305">
        <f t="shared" si="14"/>
        <v>48203.400000000031</v>
      </c>
      <c r="P53" s="306">
        <f t="shared" si="10"/>
        <v>8.4893600000000013</v>
      </c>
      <c r="Q53" s="307">
        <f t="shared" si="11"/>
        <v>42776</v>
      </c>
      <c r="R53" s="342"/>
      <c r="S53" s="343"/>
      <c r="T53" s="342">
        <v>170123</v>
      </c>
      <c r="U53" s="147">
        <v>254.9</v>
      </c>
      <c r="V53" s="342"/>
      <c r="W53" s="343"/>
      <c r="X53" s="342">
        <v>170236</v>
      </c>
      <c r="Y53" s="147">
        <v>443.6</v>
      </c>
      <c r="Z53" s="342"/>
      <c r="AA53" s="343"/>
      <c r="AB53" s="342" t="s">
        <v>94</v>
      </c>
      <c r="AC53" s="147">
        <v>-152.6</v>
      </c>
      <c r="AD53" s="342"/>
      <c r="AE53" s="343"/>
      <c r="AF53" s="342" t="s">
        <v>197</v>
      </c>
      <c r="AG53" s="147">
        <v>699.36</v>
      </c>
      <c r="AH53" s="342"/>
      <c r="AI53" s="343"/>
      <c r="AJ53" s="342"/>
      <c r="AK53" s="343"/>
      <c r="AL53" s="344"/>
      <c r="AM53" s="343"/>
      <c r="AN53" s="125">
        <f t="shared" si="12"/>
        <v>1245.26</v>
      </c>
    </row>
    <row r="54" spans="1:40" ht="16.149999999999999" customHeight="1" x14ac:dyDescent="0.25">
      <c r="A54" s="301">
        <f t="shared" si="13"/>
        <v>42777</v>
      </c>
      <c r="B54" s="337">
        <v>3762.69</v>
      </c>
      <c r="C54" s="316">
        <v>340</v>
      </c>
      <c r="D54" s="338">
        <v>9</v>
      </c>
      <c r="E54" s="337">
        <v>480.1</v>
      </c>
      <c r="F54" s="337">
        <v>201</v>
      </c>
      <c r="G54" s="339">
        <f t="shared" si="8"/>
        <v>2741.59</v>
      </c>
      <c r="H54" s="340">
        <v>1831.69</v>
      </c>
      <c r="I54" s="317">
        <v>898.91</v>
      </c>
      <c r="J54" s="340"/>
      <c r="K54" s="340">
        <v>11</v>
      </c>
      <c r="L54" s="317">
        <v>1830</v>
      </c>
      <c r="M54" s="341"/>
      <c r="N54" s="305">
        <f t="shared" si="9"/>
        <v>3068.91</v>
      </c>
      <c r="O54" s="305">
        <f t="shared" si="14"/>
        <v>50411.980000000025</v>
      </c>
      <c r="P54" s="306">
        <f t="shared" si="10"/>
        <v>3.5956399999999999</v>
      </c>
      <c r="Q54" s="307">
        <f t="shared" si="11"/>
        <v>42777</v>
      </c>
      <c r="R54" s="342"/>
      <c r="S54" s="343"/>
      <c r="T54" s="342">
        <v>170124</v>
      </c>
      <c r="U54" s="147">
        <v>51.93</v>
      </c>
      <c r="V54" s="342"/>
      <c r="W54" s="343"/>
      <c r="X54" s="342"/>
      <c r="Y54" s="343"/>
      <c r="Z54" s="342"/>
      <c r="AA54" s="343"/>
      <c r="AB54" s="342"/>
      <c r="AC54" s="343"/>
      <c r="AD54" s="342"/>
      <c r="AE54" s="343"/>
      <c r="AF54" s="342" t="s">
        <v>198</v>
      </c>
      <c r="AG54" s="147">
        <v>808.4</v>
      </c>
      <c r="AH54" s="342"/>
      <c r="AI54" s="343"/>
      <c r="AJ54" s="342"/>
      <c r="AK54" s="343"/>
      <c r="AL54" s="344"/>
      <c r="AM54" s="343"/>
      <c r="AN54" s="125">
        <f t="shared" si="12"/>
        <v>860.32999999999993</v>
      </c>
    </row>
    <row r="55" spans="1:40" ht="16.149999999999999" customHeight="1" x14ac:dyDescent="0.25">
      <c r="A55" s="301">
        <f t="shared" si="13"/>
        <v>42778</v>
      </c>
      <c r="B55" s="337">
        <v>2658.24</v>
      </c>
      <c r="C55" s="316">
        <v>320</v>
      </c>
      <c r="D55" s="338">
        <v>8</v>
      </c>
      <c r="E55" s="337">
        <v>315.45</v>
      </c>
      <c r="F55" s="337">
        <v>49</v>
      </c>
      <c r="G55" s="339">
        <f t="shared" si="8"/>
        <v>1973.7899999999997</v>
      </c>
      <c r="H55" s="340">
        <v>1035.9100000000001</v>
      </c>
      <c r="I55" s="317">
        <v>936.28</v>
      </c>
      <c r="J55" s="340"/>
      <c r="K55" s="340">
        <v>1.6</v>
      </c>
      <c r="L55" s="317">
        <v>1030</v>
      </c>
      <c r="M55" s="341"/>
      <c r="N55" s="305">
        <f t="shared" si="9"/>
        <v>2286.2799999999997</v>
      </c>
      <c r="O55" s="305">
        <f t="shared" si="14"/>
        <v>51923.60000000002</v>
      </c>
      <c r="P55" s="306">
        <f t="shared" si="10"/>
        <v>3.74512</v>
      </c>
      <c r="Q55" s="307">
        <f t="shared" si="11"/>
        <v>42778</v>
      </c>
      <c r="R55" s="342"/>
      <c r="S55" s="343"/>
      <c r="T55" s="342">
        <v>161223</v>
      </c>
      <c r="U55" s="147">
        <v>693.82</v>
      </c>
      <c r="V55" s="342"/>
      <c r="W55" s="343"/>
      <c r="X55" s="342"/>
      <c r="Y55" s="343"/>
      <c r="Z55" s="342"/>
      <c r="AA55" s="343"/>
      <c r="AB55" s="342" t="s">
        <v>165</v>
      </c>
      <c r="AC55" s="147">
        <v>80.84</v>
      </c>
      <c r="AD55" s="342"/>
      <c r="AE55" s="343"/>
      <c r="AF55" s="342"/>
      <c r="AG55" s="343"/>
      <c r="AH55" s="342"/>
      <c r="AI55" s="343"/>
      <c r="AJ55" s="342"/>
      <c r="AK55" s="343"/>
      <c r="AL55" s="344"/>
      <c r="AM55" s="343"/>
      <c r="AN55" s="125">
        <f t="shared" si="12"/>
        <v>774.66000000000008</v>
      </c>
    </row>
    <row r="56" spans="1:40" ht="16.149999999999999" customHeight="1" x14ac:dyDescent="0.25">
      <c r="A56" s="301">
        <f t="shared" si="13"/>
        <v>42779</v>
      </c>
      <c r="B56" s="337">
        <v>4428.45</v>
      </c>
      <c r="C56" s="316">
        <v>220</v>
      </c>
      <c r="D56" s="338">
        <v>8</v>
      </c>
      <c r="E56" s="337">
        <v>404.4</v>
      </c>
      <c r="F56" s="337">
        <v>141</v>
      </c>
      <c r="G56" s="339">
        <f t="shared" si="8"/>
        <v>3663.0499999999997</v>
      </c>
      <c r="H56" s="340">
        <v>1691.21</v>
      </c>
      <c r="I56" s="317">
        <v>1988.39</v>
      </c>
      <c r="J56" s="340"/>
      <c r="K56" s="340">
        <v>39.450000000000003</v>
      </c>
      <c r="L56" s="317">
        <v>1690</v>
      </c>
      <c r="M56" s="341"/>
      <c r="N56" s="305">
        <f t="shared" si="9"/>
        <v>3898.3900000000003</v>
      </c>
      <c r="O56" s="305">
        <f t="shared" si="14"/>
        <v>53316.790000000023</v>
      </c>
      <c r="P56" s="306">
        <f t="shared" si="10"/>
        <v>7.9535600000000004</v>
      </c>
      <c r="Q56" s="307">
        <f t="shared" si="11"/>
        <v>42779</v>
      </c>
      <c r="R56" s="342"/>
      <c r="S56" s="343"/>
      <c r="T56" s="342"/>
      <c r="U56" s="343"/>
      <c r="V56" s="342"/>
      <c r="W56" s="343"/>
      <c r="X56" s="342"/>
      <c r="Y56" s="343"/>
      <c r="Z56" s="342"/>
      <c r="AA56" s="343"/>
      <c r="AB56" s="342" t="s">
        <v>156</v>
      </c>
      <c r="AC56" s="147">
        <v>2505.1999999999998</v>
      </c>
      <c r="AD56" s="342"/>
      <c r="AE56" s="343"/>
      <c r="AF56" s="342"/>
      <c r="AG56" s="343"/>
      <c r="AH56" s="342"/>
      <c r="AI56" s="343"/>
      <c r="AJ56" s="342"/>
      <c r="AK56" s="343"/>
      <c r="AL56" s="344"/>
      <c r="AM56" s="343"/>
      <c r="AN56" s="125">
        <f t="shared" si="12"/>
        <v>2505.1999999999998</v>
      </c>
    </row>
    <row r="57" spans="1:40" ht="16.149999999999999" customHeight="1" x14ac:dyDescent="0.25">
      <c r="A57" s="301">
        <f t="shared" si="13"/>
        <v>42780</v>
      </c>
      <c r="B57" s="337">
        <v>3689.11</v>
      </c>
      <c r="C57" s="316">
        <v>110</v>
      </c>
      <c r="D57" s="338">
        <v>3</v>
      </c>
      <c r="E57" s="337">
        <v>162.5</v>
      </c>
      <c r="F57" s="337">
        <v>106</v>
      </c>
      <c r="G57" s="339">
        <f t="shared" si="8"/>
        <v>3310.61</v>
      </c>
      <c r="H57" s="340">
        <v>1650.47</v>
      </c>
      <c r="I57" s="317">
        <v>1643.54</v>
      </c>
      <c r="J57" s="340"/>
      <c r="K57" s="340">
        <v>16.600000000000001</v>
      </c>
      <c r="L57" s="317">
        <v>1650</v>
      </c>
      <c r="M57" s="341"/>
      <c r="N57" s="305">
        <f t="shared" si="9"/>
        <v>3403.54</v>
      </c>
      <c r="O57" s="305">
        <f t="shared" si="14"/>
        <v>55732.150000000023</v>
      </c>
      <c r="P57" s="306">
        <f t="shared" si="10"/>
        <v>6.57416</v>
      </c>
      <c r="Q57" s="307">
        <f t="shared" si="11"/>
        <v>42780</v>
      </c>
      <c r="R57" s="342"/>
      <c r="S57" s="343"/>
      <c r="T57" s="342"/>
      <c r="U57" s="343"/>
      <c r="V57" s="342">
        <v>170228</v>
      </c>
      <c r="W57" s="147">
        <v>642.25</v>
      </c>
      <c r="X57" s="342"/>
      <c r="Y57" s="343"/>
      <c r="Z57" s="342"/>
      <c r="AA57" s="343"/>
      <c r="AB57" s="342" t="s">
        <v>166</v>
      </c>
      <c r="AC57" s="147">
        <v>246.76</v>
      </c>
      <c r="AD57" s="342"/>
      <c r="AE57" s="343"/>
      <c r="AF57" s="342"/>
      <c r="AG57" s="343"/>
      <c r="AH57" s="342"/>
      <c r="AI57" s="343"/>
      <c r="AJ57" s="342" t="s">
        <v>104</v>
      </c>
      <c r="AK57" s="147">
        <v>99.17</v>
      </c>
      <c r="AL57" s="344"/>
      <c r="AM57" s="343"/>
      <c r="AN57" s="125">
        <f t="shared" si="12"/>
        <v>988.18</v>
      </c>
    </row>
    <row r="58" spans="1:40" ht="16.149999999999999" customHeight="1" x14ac:dyDescent="0.25">
      <c r="A58" s="301">
        <f t="shared" si="13"/>
        <v>42781</v>
      </c>
      <c r="B58" s="337">
        <v>3584.6</v>
      </c>
      <c r="C58" s="316">
        <v>100</v>
      </c>
      <c r="D58" s="338">
        <v>4</v>
      </c>
      <c r="E58" s="337">
        <v>307.3</v>
      </c>
      <c r="F58" s="337">
        <v>63</v>
      </c>
      <c r="G58" s="339">
        <f t="shared" si="8"/>
        <v>3114.2999999999997</v>
      </c>
      <c r="H58" s="340">
        <v>1466.98</v>
      </c>
      <c r="I58" s="317">
        <v>1632.22</v>
      </c>
      <c r="J58" s="317">
        <v>12.5</v>
      </c>
      <c r="K58" s="340">
        <v>2.6</v>
      </c>
      <c r="L58" s="317">
        <v>1460</v>
      </c>
      <c r="M58" s="341"/>
      <c r="N58" s="305">
        <f t="shared" si="9"/>
        <v>3204.7200000000003</v>
      </c>
      <c r="O58" s="305">
        <f t="shared" si="14"/>
        <v>57991.770000000026</v>
      </c>
      <c r="P58" s="306">
        <f t="shared" si="10"/>
        <v>6.52888</v>
      </c>
      <c r="Q58" s="307">
        <f t="shared" si="11"/>
        <v>42781</v>
      </c>
      <c r="R58" s="342">
        <v>170201</v>
      </c>
      <c r="S58" s="147">
        <v>881.19</v>
      </c>
      <c r="T58" s="342"/>
      <c r="U58" s="343"/>
      <c r="V58" s="342"/>
      <c r="W58" s="343"/>
      <c r="X58" s="342"/>
      <c r="Y58" s="343"/>
      <c r="Z58" s="342"/>
      <c r="AA58" s="343"/>
      <c r="AB58" s="342"/>
      <c r="AC58" s="343"/>
      <c r="AD58" s="342"/>
      <c r="AE58" s="343"/>
      <c r="AF58" s="342"/>
      <c r="AG58" s="343"/>
      <c r="AH58" s="342"/>
      <c r="AI58" s="343"/>
      <c r="AJ58" s="342" t="s">
        <v>199</v>
      </c>
      <c r="AK58" s="147">
        <v>63.91</v>
      </c>
      <c r="AL58" s="344"/>
      <c r="AM58" s="343"/>
      <c r="AN58" s="125">
        <f t="shared" si="12"/>
        <v>945.1</v>
      </c>
    </row>
    <row r="59" spans="1:40" ht="16.149999999999999" customHeight="1" x14ac:dyDescent="0.25">
      <c r="A59" s="301">
        <f t="shared" si="13"/>
        <v>42782</v>
      </c>
      <c r="B59" s="337">
        <v>4071.66</v>
      </c>
      <c r="C59" s="316">
        <v>400</v>
      </c>
      <c r="D59" s="338">
        <v>8</v>
      </c>
      <c r="E59" s="337">
        <v>495.95</v>
      </c>
      <c r="F59" s="337">
        <v>113</v>
      </c>
      <c r="G59" s="339">
        <f t="shared" si="8"/>
        <v>3062.71</v>
      </c>
      <c r="H59" s="340">
        <v>1226.48</v>
      </c>
      <c r="I59" s="317">
        <v>1656.13</v>
      </c>
      <c r="J59" s="317">
        <v>146</v>
      </c>
      <c r="K59" s="340">
        <v>34.1</v>
      </c>
      <c r="L59" s="317">
        <v>1220</v>
      </c>
      <c r="M59" s="341"/>
      <c r="N59" s="305">
        <f t="shared" si="9"/>
        <v>3422.13</v>
      </c>
      <c r="O59" s="305">
        <f t="shared" si="14"/>
        <v>57385.300000000025</v>
      </c>
      <c r="P59" s="306">
        <f t="shared" si="10"/>
        <v>6.6245200000000004</v>
      </c>
      <c r="Q59" s="307">
        <f t="shared" si="11"/>
        <v>42782</v>
      </c>
      <c r="R59" s="342"/>
      <c r="S59" s="147">
        <v>-38.89</v>
      </c>
      <c r="T59" s="342"/>
      <c r="U59" s="343"/>
      <c r="V59" s="342"/>
      <c r="W59" s="343"/>
      <c r="X59" s="342">
        <v>170235</v>
      </c>
      <c r="Y59" s="147">
        <v>2113.58</v>
      </c>
      <c r="Z59" s="342"/>
      <c r="AA59" s="343"/>
      <c r="AB59" s="342" t="s">
        <v>185</v>
      </c>
      <c r="AC59" s="147">
        <v>1500.31</v>
      </c>
      <c r="AD59" s="342"/>
      <c r="AE59" s="343"/>
      <c r="AF59" s="342"/>
      <c r="AG59" s="343"/>
      <c r="AH59" s="342">
        <v>161262</v>
      </c>
      <c r="AI59" s="147">
        <v>453.6</v>
      </c>
      <c r="AJ59" s="342"/>
      <c r="AK59" s="343"/>
      <c r="AL59" s="344"/>
      <c r="AM59" s="343"/>
      <c r="AN59" s="125">
        <f t="shared" si="12"/>
        <v>4028.6</v>
      </c>
    </row>
    <row r="60" spans="1:40" ht="16.149999999999999" customHeight="1" x14ac:dyDescent="0.25">
      <c r="A60" s="301">
        <f t="shared" si="13"/>
        <v>42783</v>
      </c>
      <c r="B60" s="337">
        <v>4045.89</v>
      </c>
      <c r="C60" s="316">
        <v>230</v>
      </c>
      <c r="D60" s="338">
        <v>5</v>
      </c>
      <c r="E60" s="337">
        <v>234.7</v>
      </c>
      <c r="F60" s="337">
        <v>160</v>
      </c>
      <c r="G60" s="339">
        <f t="shared" si="8"/>
        <v>3421.19</v>
      </c>
      <c r="H60" s="340">
        <v>1963.1</v>
      </c>
      <c r="I60" s="317">
        <v>1454.39</v>
      </c>
      <c r="J60" s="340"/>
      <c r="K60" s="340">
        <v>3.7</v>
      </c>
      <c r="L60" s="317">
        <v>1960</v>
      </c>
      <c r="M60" s="341"/>
      <c r="N60" s="305">
        <f t="shared" si="9"/>
        <v>3644.3900000000003</v>
      </c>
      <c r="O60" s="305">
        <f t="shared" si="14"/>
        <v>60116.530000000021</v>
      </c>
      <c r="P60" s="306">
        <f t="shared" si="10"/>
        <v>5.8175600000000003</v>
      </c>
      <c r="Q60" s="307">
        <f t="shared" si="11"/>
        <v>42783</v>
      </c>
      <c r="R60" s="342"/>
      <c r="S60" s="343"/>
      <c r="T60" s="342"/>
      <c r="U60" s="343"/>
      <c r="V60" s="342"/>
      <c r="W60" s="343"/>
      <c r="X60" s="342">
        <v>170237</v>
      </c>
      <c r="Y60" s="147">
        <v>821</v>
      </c>
      <c r="Z60" s="342"/>
      <c r="AA60" s="343"/>
      <c r="AB60" s="342"/>
      <c r="AC60" s="343"/>
      <c r="AD60" s="342"/>
      <c r="AE60" s="343"/>
      <c r="AF60" s="342"/>
      <c r="AG60" s="343"/>
      <c r="AH60" s="342">
        <v>161263</v>
      </c>
      <c r="AI60" s="147">
        <v>92.16</v>
      </c>
      <c r="AJ60" s="342"/>
      <c r="AK60" s="343"/>
      <c r="AL60" s="344"/>
      <c r="AM60" s="343"/>
      <c r="AN60" s="125">
        <f t="shared" si="12"/>
        <v>913.16</v>
      </c>
    </row>
    <row r="61" spans="1:40" ht="16.149999999999999" customHeight="1" x14ac:dyDescent="0.25">
      <c r="A61" s="301">
        <f t="shared" si="13"/>
        <v>42784</v>
      </c>
      <c r="B61" s="337">
        <v>4321.4799999999996</v>
      </c>
      <c r="C61" s="316">
        <v>440</v>
      </c>
      <c r="D61" s="338">
        <v>9</v>
      </c>
      <c r="E61" s="337">
        <v>231.95</v>
      </c>
      <c r="F61" s="337">
        <v>288</v>
      </c>
      <c r="G61" s="339">
        <f t="shared" si="8"/>
        <v>3361.5299999999997</v>
      </c>
      <c r="H61" s="340">
        <v>1551.55</v>
      </c>
      <c r="I61" s="317">
        <v>1791.28</v>
      </c>
      <c r="J61" s="340"/>
      <c r="K61" s="340">
        <v>18.7</v>
      </c>
      <c r="L61" s="317">
        <v>1550</v>
      </c>
      <c r="M61" s="341"/>
      <c r="N61" s="305">
        <f t="shared" si="9"/>
        <v>3781.2799999999997</v>
      </c>
      <c r="O61" s="305">
        <f t="shared" si="14"/>
        <v>63845.010000000017</v>
      </c>
      <c r="P61" s="306">
        <f t="shared" si="10"/>
        <v>7.1651199999999999</v>
      </c>
      <c r="Q61" s="307">
        <f t="shared" si="11"/>
        <v>42784</v>
      </c>
      <c r="R61" s="342"/>
      <c r="S61" s="343"/>
      <c r="T61" s="342"/>
      <c r="U61" s="343"/>
      <c r="V61" s="342"/>
      <c r="W61" s="343"/>
      <c r="X61" s="342"/>
      <c r="Y61" s="343"/>
      <c r="Z61" s="342"/>
      <c r="AA61" s="343"/>
      <c r="AB61" s="342"/>
      <c r="AC61" s="147"/>
      <c r="AD61" s="342">
        <v>170245</v>
      </c>
      <c r="AE61" s="147">
        <v>52.8</v>
      </c>
      <c r="AF61" s="342"/>
      <c r="AG61" s="343"/>
      <c r="AH61" s="342"/>
      <c r="AI61" s="343"/>
      <c r="AJ61" s="342"/>
      <c r="AK61" s="343"/>
      <c r="AL61" s="344"/>
      <c r="AM61" s="343"/>
      <c r="AN61" s="125">
        <f t="shared" si="12"/>
        <v>52.8</v>
      </c>
    </row>
    <row r="62" spans="1:40" ht="16.149999999999999" customHeight="1" x14ac:dyDescent="0.25">
      <c r="A62" s="301">
        <f t="shared" si="13"/>
        <v>42785</v>
      </c>
      <c r="B62" s="337">
        <v>2160.48</v>
      </c>
      <c r="C62" s="316">
        <v>180</v>
      </c>
      <c r="D62" s="338">
        <v>7</v>
      </c>
      <c r="E62" s="337">
        <v>532.20000000000005</v>
      </c>
      <c r="F62" s="337">
        <v>59</v>
      </c>
      <c r="G62" s="339">
        <f t="shared" si="8"/>
        <v>1389.28</v>
      </c>
      <c r="H62" s="340">
        <v>767.95</v>
      </c>
      <c r="I62" s="317">
        <v>634.24</v>
      </c>
      <c r="J62" s="340"/>
      <c r="K62" s="340">
        <v>7.19</v>
      </c>
      <c r="L62" s="317">
        <v>790</v>
      </c>
      <c r="M62" s="341"/>
      <c r="N62" s="305">
        <f t="shared" si="9"/>
        <v>1604.24</v>
      </c>
      <c r="O62" s="305">
        <f t="shared" si="14"/>
        <v>64499.250000000015</v>
      </c>
      <c r="P62" s="306">
        <f t="shared" si="10"/>
        <v>2.5369600000000001</v>
      </c>
      <c r="Q62" s="307">
        <f t="shared" si="11"/>
        <v>42785</v>
      </c>
      <c r="R62" s="342"/>
      <c r="S62" s="343"/>
      <c r="T62" s="342"/>
      <c r="U62" s="343"/>
      <c r="V62" s="342"/>
      <c r="W62" s="343"/>
      <c r="X62" s="342"/>
      <c r="Y62" s="343"/>
      <c r="Z62" s="342"/>
      <c r="AA62" s="343"/>
      <c r="AB62" s="342" t="s">
        <v>85</v>
      </c>
      <c r="AC62" s="147">
        <v>950</v>
      </c>
      <c r="AD62" s="342"/>
      <c r="AE62" s="343"/>
      <c r="AF62" s="342"/>
      <c r="AG62" s="343"/>
      <c r="AH62" s="342"/>
      <c r="AI62" s="343"/>
      <c r="AJ62" s="342"/>
      <c r="AK62" s="343"/>
      <c r="AL62" s="344"/>
      <c r="AM62" s="343"/>
      <c r="AN62" s="125">
        <f t="shared" si="12"/>
        <v>950</v>
      </c>
    </row>
    <row r="63" spans="1:40" ht="16.149999999999999" customHeight="1" x14ac:dyDescent="0.25">
      <c r="A63" s="301">
        <f t="shared" si="13"/>
        <v>42786</v>
      </c>
      <c r="B63" s="337">
        <v>4060.14</v>
      </c>
      <c r="C63" s="316">
        <v>200</v>
      </c>
      <c r="D63" s="338">
        <v>6</v>
      </c>
      <c r="E63" s="337">
        <v>240.35</v>
      </c>
      <c r="F63" s="337">
        <v>140</v>
      </c>
      <c r="G63" s="339">
        <f t="shared" si="8"/>
        <v>3479.79</v>
      </c>
      <c r="H63" s="340">
        <v>2052.33</v>
      </c>
      <c r="I63" s="317">
        <v>1410.86</v>
      </c>
      <c r="J63" s="340"/>
      <c r="K63" s="340">
        <v>16.600000000000001</v>
      </c>
      <c r="L63" s="317">
        <v>2050</v>
      </c>
      <c r="M63" s="341"/>
      <c r="N63" s="305">
        <f t="shared" si="9"/>
        <v>3660.8599999999997</v>
      </c>
      <c r="O63" s="305">
        <f t="shared" si="14"/>
        <v>67699.920000000013</v>
      </c>
      <c r="P63" s="306">
        <f t="shared" si="10"/>
        <v>5.64344</v>
      </c>
      <c r="Q63" s="307">
        <f t="shared" si="11"/>
        <v>42786</v>
      </c>
      <c r="R63" s="342"/>
      <c r="S63" s="343"/>
      <c r="T63" s="344">
        <v>170219</v>
      </c>
      <c r="U63" s="147">
        <v>460.19</v>
      </c>
      <c r="V63" s="342"/>
      <c r="W63" s="343"/>
      <c r="X63" s="344"/>
      <c r="Y63" s="343"/>
      <c r="Z63" s="342"/>
      <c r="AA63" s="343"/>
      <c r="AB63" s="344"/>
      <c r="AC63" s="343"/>
      <c r="AD63" s="342"/>
      <c r="AE63" s="343"/>
      <c r="AF63" s="344"/>
      <c r="AG63" s="343"/>
      <c r="AH63" s="342"/>
      <c r="AI63" s="343"/>
      <c r="AJ63" s="344"/>
      <c r="AK63" s="343"/>
      <c r="AL63" s="344"/>
      <c r="AM63" s="343"/>
      <c r="AN63" s="125">
        <f t="shared" si="12"/>
        <v>460.19</v>
      </c>
    </row>
    <row r="64" spans="1:40" ht="16.149999999999999" customHeight="1" x14ac:dyDescent="0.25">
      <c r="A64" s="301">
        <f t="shared" si="13"/>
        <v>42787</v>
      </c>
      <c r="B64" s="337">
        <v>3471.17</v>
      </c>
      <c r="C64" s="316">
        <v>300</v>
      </c>
      <c r="D64" s="338">
        <v>7</v>
      </c>
      <c r="E64" s="337">
        <v>77.900000000000006</v>
      </c>
      <c r="F64" s="337">
        <v>89</v>
      </c>
      <c r="G64" s="339">
        <f t="shared" si="8"/>
        <v>3004.27</v>
      </c>
      <c r="H64" s="340">
        <v>1510.83</v>
      </c>
      <c r="I64" s="317">
        <v>1478.79</v>
      </c>
      <c r="J64" s="340"/>
      <c r="K64" s="340">
        <v>14.65</v>
      </c>
      <c r="L64" s="317">
        <v>1510</v>
      </c>
      <c r="M64" s="317">
        <v>740</v>
      </c>
      <c r="N64" s="305">
        <f t="shared" si="9"/>
        <v>4028.79</v>
      </c>
      <c r="O64" s="305">
        <f t="shared" si="14"/>
        <v>71825.36</v>
      </c>
      <c r="P64" s="306">
        <f t="shared" si="10"/>
        <v>5.9151600000000002</v>
      </c>
      <c r="Q64" s="307">
        <f t="shared" si="11"/>
        <v>42787</v>
      </c>
      <c r="R64" s="342"/>
      <c r="S64" s="343"/>
      <c r="T64" s="342">
        <v>170220</v>
      </c>
      <c r="U64" s="147">
        <v>43.57</v>
      </c>
      <c r="V64" s="342">
        <v>170229</v>
      </c>
      <c r="W64" s="147">
        <v>632.96</v>
      </c>
      <c r="X64" s="342"/>
      <c r="Y64" s="343"/>
      <c r="Z64" s="342">
        <v>170242</v>
      </c>
      <c r="AA64" s="147">
        <v>-353.18</v>
      </c>
      <c r="AB64" s="342"/>
      <c r="AC64" s="343"/>
      <c r="AD64" s="342"/>
      <c r="AE64" s="343"/>
      <c r="AF64" s="342"/>
      <c r="AG64" s="343"/>
      <c r="AH64" s="342"/>
      <c r="AI64" s="343"/>
      <c r="AJ64" s="342">
        <v>170254</v>
      </c>
      <c r="AK64" s="147">
        <v>-420</v>
      </c>
      <c r="AL64" s="344"/>
      <c r="AM64" s="343"/>
      <c r="AN64" s="125">
        <f t="shared" si="12"/>
        <v>-96.64999999999992</v>
      </c>
    </row>
    <row r="65" spans="1:40" ht="16.149999999999999" customHeight="1" x14ac:dyDescent="0.25">
      <c r="A65" s="301">
        <f t="shared" si="13"/>
        <v>42788</v>
      </c>
      <c r="B65" s="337">
        <v>3700.67</v>
      </c>
      <c r="C65" s="316">
        <v>490</v>
      </c>
      <c r="D65" s="338">
        <v>14</v>
      </c>
      <c r="E65" s="337">
        <v>215.7</v>
      </c>
      <c r="F65" s="337">
        <v>220</v>
      </c>
      <c r="G65" s="339">
        <f t="shared" si="8"/>
        <v>2774.9700000000003</v>
      </c>
      <c r="H65" s="340">
        <v>1307.82</v>
      </c>
      <c r="I65" s="317">
        <v>1442.95</v>
      </c>
      <c r="J65" s="340"/>
      <c r="K65" s="340">
        <v>24.2</v>
      </c>
      <c r="L65" s="317">
        <v>1300</v>
      </c>
      <c r="M65" s="341"/>
      <c r="N65" s="305">
        <f t="shared" si="9"/>
        <v>3232.95</v>
      </c>
      <c r="O65" s="305">
        <f t="shared" si="14"/>
        <v>54163.31</v>
      </c>
      <c r="P65" s="306">
        <f t="shared" si="10"/>
        <v>5.7718000000000007</v>
      </c>
      <c r="Q65" s="307">
        <f t="shared" si="11"/>
        <v>42788</v>
      </c>
      <c r="R65" s="342">
        <v>170207</v>
      </c>
      <c r="S65" s="147">
        <v>2126.44</v>
      </c>
      <c r="T65" s="342"/>
      <c r="U65" s="343"/>
      <c r="V65" s="342"/>
      <c r="W65" s="343"/>
      <c r="X65" s="342"/>
      <c r="Y65" s="343"/>
      <c r="Z65" s="342">
        <v>160240</v>
      </c>
      <c r="AA65" s="147">
        <v>17789.36</v>
      </c>
      <c r="AB65" s="342"/>
      <c r="AC65" s="343"/>
      <c r="AD65" s="342"/>
      <c r="AE65" s="343"/>
      <c r="AF65" s="342">
        <v>170143</v>
      </c>
      <c r="AG65" s="147">
        <v>979.2</v>
      </c>
      <c r="AH65" s="342"/>
      <c r="AI65" s="343"/>
      <c r="AJ65" s="342"/>
      <c r="AK65" s="343"/>
      <c r="AL65" s="344"/>
      <c r="AM65" s="343"/>
      <c r="AN65" s="125">
        <f t="shared" si="12"/>
        <v>20895</v>
      </c>
    </row>
    <row r="66" spans="1:40" ht="16.149999999999999" customHeight="1" x14ac:dyDescent="0.25">
      <c r="A66" s="301">
        <f t="shared" si="13"/>
        <v>42789</v>
      </c>
      <c r="B66" s="337">
        <v>4300.55</v>
      </c>
      <c r="C66" s="316">
        <v>330</v>
      </c>
      <c r="D66" s="338">
        <v>5</v>
      </c>
      <c r="E66" s="337">
        <v>472.9</v>
      </c>
      <c r="F66" s="337">
        <v>86</v>
      </c>
      <c r="G66" s="339">
        <f t="shared" si="8"/>
        <v>3411.65</v>
      </c>
      <c r="H66" s="340">
        <v>1199.8800000000001</v>
      </c>
      <c r="I66" s="317">
        <v>2174.87</v>
      </c>
      <c r="J66" s="340"/>
      <c r="K66" s="340">
        <v>36.9</v>
      </c>
      <c r="L66" s="317">
        <v>1210</v>
      </c>
      <c r="M66" s="341"/>
      <c r="N66" s="305">
        <f t="shared" si="9"/>
        <v>3714.87</v>
      </c>
      <c r="O66" s="305">
        <f t="shared" si="14"/>
        <v>45253.22</v>
      </c>
      <c r="P66" s="306">
        <f t="shared" si="10"/>
        <v>8.6994799999999994</v>
      </c>
      <c r="Q66" s="307">
        <f t="shared" si="11"/>
        <v>42789</v>
      </c>
      <c r="R66" s="342"/>
      <c r="S66" s="147">
        <v>59.19</v>
      </c>
      <c r="T66" s="342">
        <v>170226</v>
      </c>
      <c r="U66" s="147">
        <v>-215.39</v>
      </c>
      <c r="V66" s="342"/>
      <c r="W66" s="343"/>
      <c r="X66" s="342" t="s">
        <v>200</v>
      </c>
      <c r="Y66" s="147">
        <v>1436.24</v>
      </c>
      <c r="Z66" s="342">
        <v>170239</v>
      </c>
      <c r="AA66" s="147">
        <v>11344.92</v>
      </c>
      <c r="AB66" s="342"/>
      <c r="AC66" s="343"/>
      <c r="AD66" s="342"/>
      <c r="AE66" s="343"/>
      <c r="AF66" s="342"/>
      <c r="AG66" s="343"/>
      <c r="AH66" s="342"/>
      <c r="AI66" s="343"/>
      <c r="AJ66" s="342"/>
      <c r="AK66" s="343"/>
      <c r="AL66" s="344"/>
      <c r="AM66" s="343"/>
      <c r="AN66" s="125">
        <f t="shared" si="12"/>
        <v>12624.96</v>
      </c>
    </row>
    <row r="67" spans="1:40" ht="16.149999999999999" customHeight="1" x14ac:dyDescent="0.25">
      <c r="A67" s="301">
        <f t="shared" si="13"/>
        <v>42790</v>
      </c>
      <c r="B67" s="337">
        <v>4409.49</v>
      </c>
      <c r="C67" s="316">
        <v>320</v>
      </c>
      <c r="D67" s="338">
        <v>7</v>
      </c>
      <c r="E67" s="337">
        <v>311.10000000000002</v>
      </c>
      <c r="F67" s="337">
        <v>50</v>
      </c>
      <c r="G67" s="339">
        <f t="shared" si="8"/>
        <v>3728.39</v>
      </c>
      <c r="H67" s="340">
        <v>2137.75</v>
      </c>
      <c r="I67" s="317">
        <v>1573.44</v>
      </c>
      <c r="J67" s="340"/>
      <c r="K67" s="340">
        <v>17.2</v>
      </c>
      <c r="L67" s="317">
        <v>2130</v>
      </c>
      <c r="M67" s="341"/>
      <c r="N67" s="305">
        <f t="shared" si="9"/>
        <v>4023.44</v>
      </c>
      <c r="O67" s="305">
        <f t="shared" si="14"/>
        <v>48073.66</v>
      </c>
      <c r="P67" s="306">
        <f t="shared" si="10"/>
        <v>6.2937600000000007</v>
      </c>
      <c r="Q67" s="307">
        <f t="shared" si="11"/>
        <v>42790</v>
      </c>
      <c r="R67" s="342"/>
      <c r="S67" s="343"/>
      <c r="T67" s="342"/>
      <c r="U67" s="343"/>
      <c r="V67" s="342"/>
      <c r="W67" s="343"/>
      <c r="X67" s="342" t="s">
        <v>201</v>
      </c>
      <c r="Y67" s="147">
        <v>1203</v>
      </c>
      <c r="Z67" s="342"/>
      <c r="AA67" s="343"/>
      <c r="AB67" s="342"/>
      <c r="AC67" s="343"/>
      <c r="AD67" s="342"/>
      <c r="AE67" s="343"/>
      <c r="AF67" s="342"/>
      <c r="AG67" s="343"/>
      <c r="AH67" s="342"/>
      <c r="AI67" s="343"/>
      <c r="AJ67" s="342"/>
      <c r="AK67" s="343"/>
      <c r="AL67" s="344"/>
      <c r="AM67" s="343"/>
      <c r="AN67" s="125">
        <f t="shared" si="12"/>
        <v>1203</v>
      </c>
    </row>
    <row r="68" spans="1:40" ht="16.149999999999999" customHeight="1" x14ac:dyDescent="0.25">
      <c r="A68" s="301">
        <f t="shared" si="13"/>
        <v>42791</v>
      </c>
      <c r="B68" s="337">
        <v>4154.9399999999996</v>
      </c>
      <c r="C68" s="316">
        <v>410</v>
      </c>
      <c r="D68" s="338">
        <v>10</v>
      </c>
      <c r="E68" s="337">
        <v>357.05</v>
      </c>
      <c r="F68" s="337">
        <v>156</v>
      </c>
      <c r="G68" s="339">
        <f t="shared" si="8"/>
        <v>3231.8899999999994</v>
      </c>
      <c r="H68" s="340">
        <v>1546.5</v>
      </c>
      <c r="I68" s="317">
        <v>1662.69</v>
      </c>
      <c r="J68" s="340"/>
      <c r="K68" s="340">
        <v>22.7</v>
      </c>
      <c r="L68" s="317">
        <v>1540</v>
      </c>
      <c r="M68" s="341"/>
      <c r="N68" s="305">
        <f t="shared" si="9"/>
        <v>3612.69</v>
      </c>
      <c r="O68" s="305">
        <f t="shared" si="14"/>
        <v>51652.150000000009</v>
      </c>
      <c r="P68" s="306">
        <f t="shared" si="10"/>
        <v>6.65076</v>
      </c>
      <c r="Q68" s="307">
        <f t="shared" si="11"/>
        <v>42791</v>
      </c>
      <c r="R68" s="342"/>
      <c r="S68" s="343"/>
      <c r="T68" s="342"/>
      <c r="U68" s="343"/>
      <c r="V68" s="342"/>
      <c r="W68" s="343"/>
      <c r="X68" s="342"/>
      <c r="Y68" s="343"/>
      <c r="Z68" s="342"/>
      <c r="AA68" s="343"/>
      <c r="AB68" s="342"/>
      <c r="AC68" s="343"/>
      <c r="AD68" s="342"/>
      <c r="AE68" s="343"/>
      <c r="AF68" s="342"/>
      <c r="AG68" s="343"/>
      <c r="AH68" s="342"/>
      <c r="AI68" s="343"/>
      <c r="AJ68" s="342">
        <v>170264</v>
      </c>
      <c r="AK68" s="147">
        <v>34.200000000000003</v>
      </c>
      <c r="AL68" s="344"/>
      <c r="AM68" s="343"/>
      <c r="AN68" s="125">
        <f t="shared" si="12"/>
        <v>34.200000000000003</v>
      </c>
    </row>
    <row r="69" spans="1:40" ht="16.149999999999999" customHeight="1" x14ac:dyDescent="0.25">
      <c r="A69" s="301">
        <f t="shared" si="13"/>
        <v>42792</v>
      </c>
      <c r="B69" s="337">
        <v>2755.89</v>
      </c>
      <c r="C69" s="316">
        <v>150</v>
      </c>
      <c r="D69" s="338">
        <v>5</v>
      </c>
      <c r="E69" s="337">
        <v>187.65</v>
      </c>
      <c r="F69" s="337">
        <v>57</v>
      </c>
      <c r="G69" s="339">
        <f t="shared" si="8"/>
        <v>2361.2399999999998</v>
      </c>
      <c r="H69" s="340">
        <v>1326.11</v>
      </c>
      <c r="I69" s="317">
        <v>1038.83</v>
      </c>
      <c r="J69" s="340"/>
      <c r="K69" s="340">
        <v>3.6</v>
      </c>
      <c r="L69" s="317">
        <v>1340</v>
      </c>
      <c r="M69" s="341"/>
      <c r="N69" s="305">
        <f t="shared" si="9"/>
        <v>2528.83</v>
      </c>
      <c r="O69" s="305">
        <f t="shared" si="14"/>
        <v>53290.200000000012</v>
      </c>
      <c r="P69" s="306">
        <f t="shared" si="10"/>
        <v>4.1553199999999997</v>
      </c>
      <c r="Q69" s="307">
        <f t="shared" si="11"/>
        <v>42792</v>
      </c>
      <c r="R69" s="342"/>
      <c r="S69" s="343"/>
      <c r="T69" s="342"/>
      <c r="U69" s="343"/>
      <c r="V69" s="342"/>
      <c r="W69" s="343"/>
      <c r="X69" s="342"/>
      <c r="Y69" s="343"/>
      <c r="Z69" s="342"/>
      <c r="AA69" s="343"/>
      <c r="AB69" s="342"/>
      <c r="AC69" s="343"/>
      <c r="AD69" s="342"/>
      <c r="AE69" s="343"/>
      <c r="AF69" s="342"/>
      <c r="AG69" s="343"/>
      <c r="AH69" s="342">
        <v>170150</v>
      </c>
      <c r="AI69" s="147">
        <v>514.79999999999995</v>
      </c>
      <c r="AJ69" s="342">
        <v>170265</v>
      </c>
      <c r="AK69" s="147">
        <v>375.98</v>
      </c>
      <c r="AL69" s="344"/>
      <c r="AM69" s="343"/>
      <c r="AN69" s="125">
        <f t="shared" si="12"/>
        <v>890.78</v>
      </c>
    </row>
    <row r="70" spans="1:40" ht="16.149999999999999" customHeight="1" x14ac:dyDescent="0.25">
      <c r="A70" s="301">
        <f t="shared" si="13"/>
        <v>42793</v>
      </c>
      <c r="B70" s="337">
        <v>4099.12</v>
      </c>
      <c r="C70" s="316">
        <v>180</v>
      </c>
      <c r="D70" s="338">
        <v>6</v>
      </c>
      <c r="E70" s="337">
        <v>302.60000000000002</v>
      </c>
      <c r="F70" s="337">
        <v>104</v>
      </c>
      <c r="G70" s="339">
        <f t="shared" si="8"/>
        <v>3512.52</v>
      </c>
      <c r="H70" s="340">
        <v>1801.62</v>
      </c>
      <c r="I70" s="317">
        <v>1672.3</v>
      </c>
      <c r="J70" s="340"/>
      <c r="K70" s="340">
        <v>38.6</v>
      </c>
      <c r="L70" s="317">
        <v>1800</v>
      </c>
      <c r="M70" s="341"/>
      <c r="N70" s="305">
        <f t="shared" si="9"/>
        <v>3652.3</v>
      </c>
      <c r="O70" s="305">
        <f t="shared" si="14"/>
        <v>56608.640000000014</v>
      </c>
      <c r="P70" s="306">
        <f t="shared" si="10"/>
        <v>6.6891999999999996</v>
      </c>
      <c r="Q70" s="307">
        <f t="shared" si="11"/>
        <v>42793</v>
      </c>
      <c r="R70" s="342"/>
      <c r="S70" s="343"/>
      <c r="T70" s="342"/>
      <c r="U70" s="343"/>
      <c r="V70" s="342"/>
      <c r="W70" s="343"/>
      <c r="X70" s="342"/>
      <c r="Y70" s="343"/>
      <c r="Z70" s="342"/>
      <c r="AA70" s="343"/>
      <c r="AB70" s="344"/>
      <c r="AC70" s="343"/>
      <c r="AD70" s="342"/>
      <c r="AE70" s="343"/>
      <c r="AF70" s="342"/>
      <c r="AG70" s="343"/>
      <c r="AH70" s="342"/>
      <c r="AI70" s="343"/>
      <c r="AJ70" s="342">
        <v>170259</v>
      </c>
      <c r="AK70" s="147">
        <v>333.86</v>
      </c>
      <c r="AL70" s="344"/>
      <c r="AM70" s="343"/>
      <c r="AN70" s="125">
        <f t="shared" si="12"/>
        <v>333.86</v>
      </c>
    </row>
    <row r="71" spans="1:40" ht="16.149999999999999" customHeight="1" x14ac:dyDescent="0.25">
      <c r="A71" s="301">
        <f t="shared" si="13"/>
        <v>42794</v>
      </c>
      <c r="B71" s="337">
        <v>5698.89</v>
      </c>
      <c r="C71" s="316">
        <v>20</v>
      </c>
      <c r="D71" s="338">
        <v>1</v>
      </c>
      <c r="E71" s="337">
        <v>283.2</v>
      </c>
      <c r="F71" s="337">
        <v>130</v>
      </c>
      <c r="G71" s="339">
        <f t="shared" si="8"/>
        <v>5265.6900000000005</v>
      </c>
      <c r="H71" s="340">
        <v>1773.06</v>
      </c>
      <c r="I71" s="317">
        <v>3482.83</v>
      </c>
      <c r="J71" s="340"/>
      <c r="K71" s="340">
        <v>9.8000000000000007</v>
      </c>
      <c r="L71" s="317">
        <v>1780</v>
      </c>
      <c r="M71" s="317">
        <v>480</v>
      </c>
      <c r="N71" s="305">
        <f t="shared" si="9"/>
        <v>5762.83</v>
      </c>
      <c r="O71" s="305">
        <f t="shared" si="14"/>
        <v>57278.270000000019</v>
      </c>
      <c r="P71" s="306">
        <f t="shared" si="10"/>
        <v>13.931319999999999</v>
      </c>
      <c r="Q71" s="307">
        <f t="shared" si="11"/>
        <v>42794</v>
      </c>
      <c r="R71" s="342"/>
      <c r="S71" s="343"/>
      <c r="T71" s="342">
        <v>170221</v>
      </c>
      <c r="U71" s="147">
        <v>177.29</v>
      </c>
      <c r="V71" s="342">
        <v>170230</v>
      </c>
      <c r="W71" s="147">
        <v>641.29999999999995</v>
      </c>
      <c r="X71" s="342" t="s">
        <v>202</v>
      </c>
      <c r="Y71" s="147">
        <v>2006.21</v>
      </c>
      <c r="Z71" s="342" t="s">
        <v>203</v>
      </c>
      <c r="AA71" s="343">
        <v>0</v>
      </c>
      <c r="AB71" s="344" t="s">
        <v>149</v>
      </c>
      <c r="AC71" s="147">
        <v>-1320</v>
      </c>
      <c r="AD71" s="342">
        <v>170244</v>
      </c>
      <c r="AE71" s="147">
        <v>37.79</v>
      </c>
      <c r="AF71" s="342" t="s">
        <v>204</v>
      </c>
      <c r="AG71" s="147">
        <v>3488.05</v>
      </c>
      <c r="AH71" s="342"/>
      <c r="AI71" s="343"/>
      <c r="AJ71" s="342">
        <v>170260</v>
      </c>
      <c r="AK71" s="147">
        <v>62.56</v>
      </c>
      <c r="AL71" s="344"/>
      <c r="AM71" s="343"/>
      <c r="AN71" s="125">
        <f t="shared" si="12"/>
        <v>5093.2000000000007</v>
      </c>
    </row>
    <row r="72" spans="1:40" ht="16.149999999999999" customHeight="1" x14ac:dyDescent="0.25">
      <c r="A72" s="301"/>
      <c r="B72" s="337"/>
      <c r="C72" s="337"/>
      <c r="D72" s="338"/>
      <c r="E72" s="337"/>
      <c r="F72" s="337"/>
      <c r="G72" s="339">
        <f t="shared" si="8"/>
        <v>0</v>
      </c>
      <c r="H72" s="340"/>
      <c r="I72" s="340"/>
      <c r="J72" s="340"/>
      <c r="K72" s="340"/>
      <c r="L72" s="341"/>
      <c r="M72" s="341"/>
      <c r="N72" s="305"/>
      <c r="O72" s="305"/>
      <c r="P72" s="306"/>
      <c r="Q72" s="307"/>
      <c r="R72" s="342"/>
      <c r="S72" s="343"/>
      <c r="T72" s="342"/>
      <c r="U72" s="343"/>
      <c r="V72" s="342"/>
      <c r="W72" s="343"/>
      <c r="X72" s="342" t="s">
        <v>205</v>
      </c>
      <c r="Y72" s="147">
        <v>766.2</v>
      </c>
      <c r="Z72" s="342"/>
      <c r="AA72" s="343"/>
      <c r="AB72" s="344"/>
      <c r="AC72" s="343"/>
      <c r="AD72" s="342"/>
      <c r="AE72" s="343"/>
      <c r="AF72" s="342"/>
      <c r="AG72" s="343"/>
      <c r="AH72" s="342"/>
      <c r="AI72" s="343"/>
      <c r="AJ72" s="344">
        <v>170262</v>
      </c>
      <c r="AK72" s="147">
        <v>0</v>
      </c>
      <c r="AL72" s="344"/>
      <c r="AM72" s="343"/>
      <c r="AN72" s="125">
        <f t="shared" si="12"/>
        <v>766.2</v>
      </c>
    </row>
    <row r="73" spans="1:40" ht="16.149999999999999" customHeight="1" x14ac:dyDescent="0.25">
      <c r="A73" s="320"/>
      <c r="B73" s="337"/>
      <c r="C73" s="337"/>
      <c r="D73" s="338"/>
      <c r="E73" s="337"/>
      <c r="F73" s="337"/>
      <c r="G73" s="339">
        <f t="shared" si="8"/>
        <v>0</v>
      </c>
      <c r="H73" s="340"/>
      <c r="I73" s="340"/>
      <c r="J73" s="340"/>
      <c r="K73" s="340"/>
      <c r="L73" s="341"/>
      <c r="M73" s="341"/>
      <c r="N73" s="305"/>
      <c r="O73" s="305"/>
      <c r="P73" s="306"/>
      <c r="Q73" s="307"/>
      <c r="R73" s="342"/>
      <c r="S73" s="343"/>
      <c r="T73" s="344"/>
      <c r="U73" s="343"/>
      <c r="V73" s="342"/>
      <c r="W73" s="343"/>
      <c r="X73" s="344"/>
      <c r="Y73" s="343"/>
      <c r="Z73" s="342"/>
      <c r="AA73" s="343"/>
      <c r="AB73" s="344"/>
      <c r="AC73" s="343"/>
      <c r="AD73" s="342"/>
      <c r="AE73" s="343"/>
      <c r="AF73" s="344"/>
      <c r="AG73" s="343"/>
      <c r="AH73" s="344"/>
      <c r="AI73" s="343"/>
      <c r="AJ73" s="342">
        <v>170263</v>
      </c>
      <c r="AK73" s="147">
        <v>1151.53</v>
      </c>
      <c r="AL73" s="344"/>
      <c r="AM73" s="343"/>
      <c r="AN73" s="125">
        <f t="shared" si="12"/>
        <v>1151.53</v>
      </c>
    </row>
    <row r="74" spans="1:40" ht="16.149999999999999" customHeight="1" x14ac:dyDescent="0.25">
      <c r="A74" s="321"/>
      <c r="B74" s="337"/>
      <c r="C74" s="337"/>
      <c r="D74" s="338"/>
      <c r="E74" s="337"/>
      <c r="F74" s="337"/>
      <c r="G74" s="339"/>
      <c r="H74" s="340"/>
      <c r="I74" s="340"/>
      <c r="J74" s="340"/>
      <c r="K74" s="340"/>
      <c r="L74" s="341"/>
      <c r="M74" s="341"/>
      <c r="N74" s="305"/>
      <c r="O74" s="305"/>
      <c r="P74" s="306"/>
      <c r="Q74" s="307"/>
      <c r="R74" s="342"/>
      <c r="S74" s="343"/>
      <c r="T74" s="342"/>
      <c r="U74" s="343"/>
      <c r="V74" s="342"/>
      <c r="W74" s="343"/>
      <c r="X74" s="342"/>
      <c r="Y74" s="343"/>
      <c r="Z74" s="342"/>
      <c r="AA74" s="343"/>
      <c r="AB74" s="342"/>
      <c r="AC74" s="343"/>
      <c r="AD74" s="342"/>
      <c r="AE74" s="343"/>
      <c r="AF74" s="342"/>
      <c r="AG74" s="343"/>
      <c r="AH74" s="342">
        <v>170151</v>
      </c>
      <c r="AI74" s="147">
        <v>-36.36</v>
      </c>
      <c r="AJ74" s="342"/>
      <c r="AK74" s="343"/>
      <c r="AL74" s="344"/>
      <c r="AM74" s="343"/>
      <c r="AN74" s="125">
        <f t="shared" si="12"/>
        <v>-36.36</v>
      </c>
    </row>
    <row r="75" spans="1:40" ht="15" customHeight="1" x14ac:dyDescent="0.2">
      <c r="B75" s="326">
        <f t="shared" ref="B75:N75" si="15">SUM(B44:B74)</f>
        <v>107569.06999999999</v>
      </c>
      <c r="C75" s="326">
        <f t="shared" si="15"/>
        <v>7820</v>
      </c>
      <c r="D75" s="327">
        <f t="shared" si="15"/>
        <v>207</v>
      </c>
      <c r="E75" s="326">
        <f t="shared" si="15"/>
        <v>7344.6999999999989</v>
      </c>
      <c r="F75" s="326">
        <f t="shared" si="15"/>
        <v>4443</v>
      </c>
      <c r="G75" s="326">
        <f t="shared" si="15"/>
        <v>87961.37000000001</v>
      </c>
      <c r="H75" s="326">
        <f t="shared" si="15"/>
        <v>42453.99</v>
      </c>
      <c r="I75" s="326">
        <f t="shared" si="15"/>
        <v>45483.180000000022</v>
      </c>
      <c r="J75" s="326">
        <f t="shared" si="15"/>
        <v>158.5</v>
      </c>
      <c r="K75" s="326">
        <f t="shared" si="15"/>
        <v>568.73</v>
      </c>
      <c r="L75" s="141">
        <f t="shared" si="15"/>
        <v>42480</v>
      </c>
      <c r="M75" s="141">
        <f t="shared" si="15"/>
        <v>1850</v>
      </c>
      <c r="N75" s="141">
        <f t="shared" si="15"/>
        <v>97791.679999999993</v>
      </c>
      <c r="O75" s="141">
        <f>O71</f>
        <v>57278.270000000019</v>
      </c>
      <c r="R75" s="141"/>
      <c r="S75" s="141">
        <f>SUM(S44:S74)</f>
        <v>5347.07</v>
      </c>
      <c r="T75" s="141"/>
      <c r="U75" s="141">
        <f>SUM(U44:U74)</f>
        <v>1456.81</v>
      </c>
      <c r="V75" s="141"/>
      <c r="W75" s="141">
        <f>SUM(W44:W74)</f>
        <v>2424.8599999999997</v>
      </c>
      <c r="X75" s="141"/>
      <c r="Y75" s="141">
        <f>SUM(Y44:Y74)</f>
        <v>12984.650000000001</v>
      </c>
      <c r="Z75" s="141"/>
      <c r="AA75" s="141">
        <f>SUM(AA44:AA74)</f>
        <v>53938.82</v>
      </c>
      <c r="AB75" s="141"/>
      <c r="AC75" s="141">
        <f>SUM(AC44:AC74)</f>
        <v>4139.76</v>
      </c>
      <c r="AD75" s="141"/>
      <c r="AE75" s="141">
        <f>SUM(AE44:AE74)</f>
        <v>1068.8499999999999</v>
      </c>
      <c r="AG75" s="141">
        <f>SUM(AG44:AG74)</f>
        <v>5975.01</v>
      </c>
      <c r="AH75" s="141"/>
      <c r="AI75" s="141">
        <f>SUM(AI44:AI74)</f>
        <v>1197.3599999999999</v>
      </c>
      <c r="AJ75" s="141"/>
      <c r="AK75" s="141">
        <f>SUM(AK44:AK74)</f>
        <v>7490.21</v>
      </c>
      <c r="AL75" s="141"/>
      <c r="AM75" s="141">
        <f>SUM(AM44:AM74)</f>
        <v>0</v>
      </c>
      <c r="AN75" s="141">
        <f>SUM(AN44:AN74)</f>
        <v>96023.39999999998</v>
      </c>
    </row>
    <row r="76" spans="1:40" x14ac:dyDescent="0.25">
      <c r="B76" s="132">
        <f>B36+B75</f>
        <v>224100.43</v>
      </c>
      <c r="G76" s="132"/>
      <c r="O76" s="141"/>
    </row>
    <row r="77" spans="1:40" x14ac:dyDescent="0.25">
      <c r="B77" s="72" t="s">
        <v>78</v>
      </c>
      <c r="C77" s="132">
        <f>H75-L75</f>
        <v>-26.010000000002037</v>
      </c>
      <c r="E77" s="72" t="s">
        <v>79</v>
      </c>
      <c r="F77" s="315">
        <f>D75</f>
        <v>207</v>
      </c>
      <c r="H77" s="72" t="s">
        <v>80</v>
      </c>
      <c r="J77" s="131">
        <f>I75*0.007</f>
        <v>318.38226000000014</v>
      </c>
    </row>
    <row r="78" spans="1:40" x14ac:dyDescent="0.25">
      <c r="B78" s="72" t="s">
        <v>90</v>
      </c>
      <c r="C78" s="132">
        <f>C77+C38</f>
        <v>-26.010000000002037</v>
      </c>
    </row>
    <row r="80" spans="1:40" ht="16.149999999999999" customHeight="1" x14ac:dyDescent="0.25">
      <c r="A80" s="562" t="s">
        <v>206</v>
      </c>
      <c r="B80" s="563"/>
      <c r="C80" s="563"/>
      <c r="D80" s="564"/>
      <c r="E80" s="563"/>
      <c r="F80" s="563"/>
      <c r="G80" s="563"/>
      <c r="H80" s="559" t="str">
        <f>A80</f>
        <v>MARS 2017</v>
      </c>
      <c r="I80" s="560"/>
      <c r="J80" s="560"/>
      <c r="K80" s="560"/>
      <c r="L80" s="560"/>
      <c r="M80" s="560"/>
      <c r="N80" s="560"/>
      <c r="R80" s="559" t="str">
        <f>A80</f>
        <v>MARS 2017</v>
      </c>
      <c r="S80" s="560"/>
      <c r="T80" s="560"/>
      <c r="U80" s="560"/>
      <c r="V80" s="560"/>
      <c r="W80" s="560"/>
      <c r="X80" s="560"/>
      <c r="Y80" s="559" t="str">
        <f>A80</f>
        <v>MARS 2017</v>
      </c>
      <c r="Z80" s="560"/>
      <c r="AA80" s="560"/>
      <c r="AB80" s="560"/>
      <c r="AC80" s="560"/>
      <c r="AD80" s="560"/>
      <c r="AE80" s="560"/>
      <c r="AF80" s="559" t="str">
        <f>A80</f>
        <v>MARS 2017</v>
      </c>
      <c r="AG80" s="560"/>
      <c r="AH80" s="560"/>
      <c r="AI80" s="560"/>
      <c r="AJ80" s="560"/>
      <c r="AK80" s="560"/>
      <c r="AL80" s="560"/>
    </row>
    <row r="81" spans="1:40" ht="16.149999999999999" customHeight="1" x14ac:dyDescent="0.25">
      <c r="A81" s="290"/>
      <c r="B81" s="567" t="s">
        <v>69</v>
      </c>
      <c r="C81" s="554"/>
      <c r="D81" s="554"/>
      <c r="E81" s="554"/>
      <c r="F81" s="554"/>
      <c r="G81" s="568"/>
      <c r="H81" s="567" t="s">
        <v>1</v>
      </c>
      <c r="I81" s="554"/>
      <c r="J81" s="554"/>
      <c r="K81" s="568"/>
      <c r="L81" s="567" t="s">
        <v>2</v>
      </c>
      <c r="M81" s="554"/>
      <c r="N81" s="568"/>
      <c r="O81" s="291" t="s">
        <v>70</v>
      </c>
      <c r="P81" s="292"/>
      <c r="Q81" s="293"/>
      <c r="R81" s="551" t="str">
        <f>R3</f>
        <v>Agedi</v>
      </c>
      <c r="S81" s="552"/>
      <c r="T81" s="551" t="str">
        <f>T3</f>
        <v>Saf</v>
      </c>
      <c r="U81" s="552"/>
      <c r="V81" s="551" t="str">
        <f>V3</f>
        <v>Midi Libre</v>
      </c>
      <c r="W81" s="552"/>
      <c r="X81" s="551" t="str">
        <f>X3</f>
        <v>Loto</v>
      </c>
      <c r="Y81" s="552"/>
      <c r="Z81" s="551" t="str">
        <f>Z3</f>
        <v>Altadis</v>
      </c>
      <c r="AA81" s="552"/>
      <c r="AB81" s="551" t="str">
        <f>AB3</f>
        <v>Crédit agricole</v>
      </c>
      <c r="AC81" s="552"/>
      <c r="AD81" s="551" t="str">
        <f>AD3</f>
        <v>charges locatives</v>
      </c>
      <c r="AE81" s="552"/>
      <c r="AF81" s="551" t="str">
        <f>AF3</f>
        <v>Poste TCN TF PVA</v>
      </c>
      <c r="AG81" s="552"/>
      <c r="AH81" s="551" t="str">
        <f>AH3</f>
        <v>GSA/NVX FR</v>
      </c>
      <c r="AI81" s="552"/>
      <c r="AJ81" s="551" t="str">
        <f>AJ3</f>
        <v>Charge</v>
      </c>
      <c r="AK81" s="552"/>
      <c r="AL81" s="551" t="str">
        <f>AL3</f>
        <v>Divers</v>
      </c>
      <c r="AM81" s="552"/>
      <c r="AN81" s="83" t="s">
        <v>16</v>
      </c>
    </row>
    <row r="82" spans="1:40" ht="16.149999999999999" customHeight="1" x14ac:dyDescent="0.25">
      <c r="A82" s="294"/>
      <c r="B82" s="85" t="s">
        <v>73</v>
      </c>
      <c r="C82" s="578" t="s">
        <v>24</v>
      </c>
      <c r="D82" s="579"/>
      <c r="E82" s="86" t="s">
        <v>23</v>
      </c>
      <c r="F82" s="86" t="s">
        <v>22</v>
      </c>
      <c r="G82" s="90" t="s">
        <v>38</v>
      </c>
      <c r="H82" s="85" t="s">
        <v>17</v>
      </c>
      <c r="I82" s="86" t="s">
        <v>19</v>
      </c>
      <c r="J82" s="86" t="s">
        <v>18</v>
      </c>
      <c r="K82" s="90" t="s">
        <v>29</v>
      </c>
      <c r="L82" s="85" t="s">
        <v>32</v>
      </c>
      <c r="M82" s="91" t="s">
        <v>33</v>
      </c>
      <c r="N82" s="90" t="s">
        <v>74</v>
      </c>
      <c r="O82" s="295">
        <f>O75</f>
        <v>57278.270000000019</v>
      </c>
      <c r="Q82" s="296"/>
      <c r="R82" s="93" t="s">
        <v>34</v>
      </c>
      <c r="S82" s="94"/>
      <c r="T82" s="95" t="s">
        <v>34</v>
      </c>
      <c r="U82" s="96"/>
      <c r="V82" s="95" t="s">
        <v>34</v>
      </c>
      <c r="W82" s="96"/>
      <c r="X82" s="95" t="s">
        <v>34</v>
      </c>
      <c r="Y82" s="96"/>
      <c r="Z82" s="95" t="s">
        <v>34</v>
      </c>
      <c r="AA82" s="96"/>
      <c r="AB82" s="95" t="s">
        <v>34</v>
      </c>
      <c r="AC82" s="96"/>
      <c r="AD82" s="95" t="s">
        <v>34</v>
      </c>
      <c r="AE82" s="96"/>
      <c r="AF82" s="98" t="s">
        <v>34</v>
      </c>
      <c r="AG82" s="94"/>
      <c r="AH82" s="95" t="s">
        <v>34</v>
      </c>
      <c r="AI82" s="94"/>
      <c r="AJ82" s="95" t="s">
        <v>34</v>
      </c>
      <c r="AK82" s="94"/>
      <c r="AL82" s="95" t="s">
        <v>34</v>
      </c>
      <c r="AM82" s="94"/>
      <c r="AN82" s="99"/>
    </row>
    <row r="83" spans="1:40" ht="16.149999999999999" customHeight="1" x14ac:dyDescent="0.25">
      <c r="A83" s="301">
        <v>42795</v>
      </c>
      <c r="B83" s="337">
        <v>4791.63</v>
      </c>
      <c r="C83" s="316">
        <v>390</v>
      </c>
      <c r="D83" s="338">
        <v>11</v>
      </c>
      <c r="E83" s="337">
        <v>144.4</v>
      </c>
      <c r="F83" s="337">
        <v>301</v>
      </c>
      <c r="G83" s="339">
        <f t="shared" ref="G83:G113" si="16">B83-C83-E83-F83</f>
        <v>3956.2300000000005</v>
      </c>
      <c r="H83" s="340">
        <v>2233.4499999999998</v>
      </c>
      <c r="I83" s="317">
        <v>1717.09</v>
      </c>
      <c r="J83" s="340"/>
      <c r="K83" s="340">
        <v>5.69</v>
      </c>
      <c r="L83" s="317">
        <v>2230</v>
      </c>
      <c r="M83" s="341"/>
      <c r="N83" s="305">
        <f t="shared" ref="N83:N113" si="17">L83+I83+J83+C83+M83</f>
        <v>4337.09</v>
      </c>
      <c r="O83" s="305">
        <f t="shared" ref="O83:O113" si="18">O82+N83-AN83</f>
        <v>58161.010000000017</v>
      </c>
      <c r="P83" s="306">
        <f t="shared" ref="P83:P113" si="19">I83*0.004</f>
        <v>6.86836</v>
      </c>
      <c r="Q83" s="307">
        <f t="shared" ref="Q83:Q113" si="20">A83</f>
        <v>42795</v>
      </c>
      <c r="R83" s="342">
        <v>170209</v>
      </c>
      <c r="S83" s="147">
        <v>1976.09</v>
      </c>
      <c r="T83" s="344"/>
      <c r="U83" s="343"/>
      <c r="V83" s="344"/>
      <c r="W83" s="343"/>
      <c r="X83" s="342"/>
      <c r="Y83" s="343"/>
      <c r="Z83" s="344"/>
      <c r="AA83" s="343"/>
      <c r="AB83" s="344" t="s">
        <v>194</v>
      </c>
      <c r="AC83" s="147">
        <v>-1500</v>
      </c>
      <c r="AD83" s="344">
        <v>170137</v>
      </c>
      <c r="AE83" s="147">
        <v>978.26</v>
      </c>
      <c r="AF83" s="347"/>
      <c r="AG83" s="343"/>
      <c r="AH83" s="344"/>
      <c r="AI83" s="343"/>
      <c r="AJ83" s="344" t="s">
        <v>93</v>
      </c>
      <c r="AK83" s="147">
        <v>2000</v>
      </c>
      <c r="AL83" s="344"/>
      <c r="AM83" s="343"/>
      <c r="AN83" s="125">
        <f t="shared" ref="AN83:AN113" si="21">S83+U83+W83+Y83+AA83+AC83+AE83+AG83+AI83+AK83+AM83</f>
        <v>3454.35</v>
      </c>
    </row>
    <row r="84" spans="1:40" ht="16.149999999999999" customHeight="1" x14ac:dyDescent="0.25">
      <c r="A84" s="301">
        <f t="shared" ref="A84:A113" si="22">A83+1</f>
        <v>42796</v>
      </c>
      <c r="B84" s="337">
        <v>4186.5200000000004</v>
      </c>
      <c r="C84" s="316">
        <v>120</v>
      </c>
      <c r="D84" s="338">
        <v>5</v>
      </c>
      <c r="E84" s="337">
        <v>94.2</v>
      </c>
      <c r="F84" s="337">
        <v>164</v>
      </c>
      <c r="G84" s="339">
        <f t="shared" si="16"/>
        <v>3808.3200000000006</v>
      </c>
      <c r="H84" s="340">
        <v>1521.42</v>
      </c>
      <c r="I84" s="317">
        <v>2697.78</v>
      </c>
      <c r="J84" s="340"/>
      <c r="K84" s="340">
        <v>90.6</v>
      </c>
      <c r="L84" s="317">
        <v>1520</v>
      </c>
      <c r="M84" s="341"/>
      <c r="N84" s="305">
        <f t="shared" si="17"/>
        <v>4337.7800000000007</v>
      </c>
      <c r="O84" s="305">
        <f t="shared" si="18"/>
        <v>62384.660000000018</v>
      </c>
      <c r="P84" s="306">
        <f t="shared" si="19"/>
        <v>10.791120000000001</v>
      </c>
      <c r="Q84" s="307">
        <f t="shared" si="20"/>
        <v>42796</v>
      </c>
      <c r="R84" s="342"/>
      <c r="S84" s="147">
        <v>59.82</v>
      </c>
      <c r="T84" s="344"/>
      <c r="U84" s="343"/>
      <c r="V84" s="342"/>
      <c r="W84" s="343"/>
      <c r="X84" s="342"/>
      <c r="Y84" s="343"/>
      <c r="Z84" s="342"/>
      <c r="AA84" s="343"/>
      <c r="AB84" s="344">
        <v>170342</v>
      </c>
      <c r="AC84" s="147">
        <v>1.4</v>
      </c>
      <c r="AD84" s="342"/>
      <c r="AE84" s="343"/>
      <c r="AF84" s="344"/>
      <c r="AG84" s="343"/>
      <c r="AH84" s="344">
        <v>170352</v>
      </c>
      <c r="AI84" s="147">
        <v>52.91</v>
      </c>
      <c r="AJ84" s="344"/>
      <c r="AK84" s="147"/>
      <c r="AL84" s="344"/>
      <c r="AM84" s="343"/>
      <c r="AN84" s="125">
        <f t="shared" si="21"/>
        <v>114.13</v>
      </c>
    </row>
    <row r="85" spans="1:40" ht="16.149999999999999" customHeight="1" x14ac:dyDescent="0.25">
      <c r="A85" s="301">
        <f t="shared" si="22"/>
        <v>42797</v>
      </c>
      <c r="B85" s="337">
        <v>3985.55</v>
      </c>
      <c r="C85" s="316">
        <v>270</v>
      </c>
      <c r="D85" s="338">
        <v>10</v>
      </c>
      <c r="E85" s="337">
        <v>88.7</v>
      </c>
      <c r="F85" s="337">
        <v>44</v>
      </c>
      <c r="G85" s="339">
        <f t="shared" si="16"/>
        <v>3582.8500000000004</v>
      </c>
      <c r="H85" s="340">
        <v>1932.3</v>
      </c>
      <c r="I85" s="317">
        <v>1646.85</v>
      </c>
      <c r="J85" s="340"/>
      <c r="K85" s="340">
        <v>3.7</v>
      </c>
      <c r="L85" s="317">
        <v>1930</v>
      </c>
      <c r="M85" s="341"/>
      <c r="N85" s="305">
        <f t="shared" si="17"/>
        <v>3846.85</v>
      </c>
      <c r="O85" s="305">
        <f t="shared" si="18"/>
        <v>66887.310000000027</v>
      </c>
      <c r="P85" s="306">
        <f t="shared" si="19"/>
        <v>6.5873999999999997</v>
      </c>
      <c r="Q85" s="307">
        <f t="shared" si="20"/>
        <v>42797</v>
      </c>
      <c r="R85" s="342">
        <v>170211</v>
      </c>
      <c r="S85" s="147">
        <v>-954</v>
      </c>
      <c r="T85" s="344"/>
      <c r="U85" s="343"/>
      <c r="V85" s="342"/>
      <c r="W85" s="343"/>
      <c r="X85" s="344"/>
      <c r="Y85" s="343"/>
      <c r="Z85" s="342"/>
      <c r="AA85" s="343"/>
      <c r="AB85" s="344">
        <v>170342</v>
      </c>
      <c r="AC85" s="147">
        <v>27</v>
      </c>
      <c r="AD85" s="342"/>
      <c r="AE85" s="343"/>
      <c r="AF85" s="344"/>
      <c r="AG85" s="343"/>
      <c r="AH85" s="342"/>
      <c r="AI85" s="343"/>
      <c r="AJ85" s="344">
        <v>170255</v>
      </c>
      <c r="AK85" s="147">
        <v>271.2</v>
      </c>
      <c r="AL85" s="344"/>
      <c r="AM85" s="343"/>
      <c r="AN85" s="125">
        <f t="shared" si="21"/>
        <v>-655.8</v>
      </c>
    </row>
    <row r="86" spans="1:40" ht="16.149999999999999" customHeight="1" x14ac:dyDescent="0.25">
      <c r="A86" s="301">
        <f t="shared" si="22"/>
        <v>42798</v>
      </c>
      <c r="B86" s="337">
        <v>4429.22</v>
      </c>
      <c r="C86" s="316">
        <v>170</v>
      </c>
      <c r="D86" s="338">
        <v>6</v>
      </c>
      <c r="E86" s="337">
        <v>248.1</v>
      </c>
      <c r="F86" s="337">
        <v>265</v>
      </c>
      <c r="G86" s="339">
        <f t="shared" si="16"/>
        <v>3746.1200000000003</v>
      </c>
      <c r="H86" s="340">
        <v>1763.13</v>
      </c>
      <c r="I86" s="317">
        <v>1982.99</v>
      </c>
      <c r="J86" s="340"/>
      <c r="K86" s="340"/>
      <c r="L86" s="317">
        <v>1760</v>
      </c>
      <c r="M86" s="341"/>
      <c r="N86" s="305">
        <f t="shared" si="17"/>
        <v>3912.99</v>
      </c>
      <c r="O86" s="305">
        <f t="shared" si="18"/>
        <v>70024.500000000029</v>
      </c>
      <c r="P86" s="306">
        <f t="shared" si="19"/>
        <v>7.9319600000000001</v>
      </c>
      <c r="Q86" s="307">
        <f t="shared" si="20"/>
        <v>42798</v>
      </c>
      <c r="R86" s="342">
        <v>170212</v>
      </c>
      <c r="S86" s="147">
        <v>954</v>
      </c>
      <c r="T86" s="344"/>
      <c r="U86" s="343"/>
      <c r="V86" s="342"/>
      <c r="W86" s="343"/>
      <c r="X86" s="344"/>
      <c r="Y86" s="343"/>
      <c r="Z86" s="342"/>
      <c r="AA86" s="343"/>
      <c r="AB86" s="344">
        <v>170342</v>
      </c>
      <c r="AC86" s="147">
        <v>-27</v>
      </c>
      <c r="AD86" s="342"/>
      <c r="AE86" s="343"/>
      <c r="AF86" s="344"/>
      <c r="AG86" s="343"/>
      <c r="AH86" s="342"/>
      <c r="AI86" s="343"/>
      <c r="AJ86" s="344">
        <v>170256</v>
      </c>
      <c r="AK86" s="147">
        <v>-151.19999999999999</v>
      </c>
      <c r="AL86" s="344"/>
      <c r="AM86" s="343"/>
      <c r="AN86" s="125">
        <f t="shared" si="21"/>
        <v>775.8</v>
      </c>
    </row>
    <row r="87" spans="1:40" ht="16.149999999999999" customHeight="1" x14ac:dyDescent="0.25">
      <c r="A87" s="301">
        <f t="shared" si="22"/>
        <v>42799</v>
      </c>
      <c r="B87" s="337">
        <v>3025.86</v>
      </c>
      <c r="C87" s="316">
        <v>140</v>
      </c>
      <c r="D87" s="338">
        <v>5</v>
      </c>
      <c r="E87" s="337">
        <v>233.5</v>
      </c>
      <c r="F87" s="337">
        <v>177</v>
      </c>
      <c r="G87" s="339">
        <f t="shared" si="16"/>
        <v>2475.36</v>
      </c>
      <c r="H87" s="340">
        <v>1163.4000000000001</v>
      </c>
      <c r="I87" s="317">
        <v>1317.46</v>
      </c>
      <c r="J87" s="340"/>
      <c r="K87" s="340">
        <v>2.9</v>
      </c>
      <c r="L87" s="317">
        <v>1160</v>
      </c>
      <c r="M87" s="341"/>
      <c r="N87" s="305">
        <f t="shared" si="17"/>
        <v>2617.46</v>
      </c>
      <c r="O87" s="305">
        <f t="shared" si="18"/>
        <v>72668.960000000036</v>
      </c>
      <c r="P87" s="306">
        <f t="shared" si="19"/>
        <v>5.2698400000000003</v>
      </c>
      <c r="Q87" s="307">
        <f t="shared" si="20"/>
        <v>42799</v>
      </c>
      <c r="R87" s="342"/>
      <c r="S87" s="343"/>
      <c r="T87" s="344"/>
      <c r="U87" s="343"/>
      <c r="V87" s="342"/>
      <c r="W87" s="343"/>
      <c r="X87" s="342"/>
      <c r="Y87" s="343"/>
      <c r="Z87" s="342"/>
      <c r="AA87" s="343"/>
      <c r="AB87" s="344">
        <v>170342</v>
      </c>
      <c r="AC87" s="147">
        <v>-27</v>
      </c>
      <c r="AD87" s="342"/>
      <c r="AE87" s="343"/>
      <c r="AF87" s="342"/>
      <c r="AG87" s="343"/>
      <c r="AH87" s="342"/>
      <c r="AI87" s="343"/>
      <c r="AJ87" s="342"/>
      <c r="AK87" s="343"/>
      <c r="AL87" s="344"/>
      <c r="AM87" s="343"/>
      <c r="AN87" s="125">
        <f t="shared" si="21"/>
        <v>-27</v>
      </c>
    </row>
    <row r="88" spans="1:40" ht="16.149999999999999" customHeight="1" x14ac:dyDescent="0.25">
      <c r="A88" s="301">
        <f t="shared" si="22"/>
        <v>42800</v>
      </c>
      <c r="B88" s="337">
        <v>5071.3599999999997</v>
      </c>
      <c r="C88" s="316">
        <v>390</v>
      </c>
      <c r="D88" s="338">
        <v>11</v>
      </c>
      <c r="E88" s="337">
        <v>303.25</v>
      </c>
      <c r="F88" s="337">
        <v>295</v>
      </c>
      <c r="G88" s="339">
        <f t="shared" si="16"/>
        <v>4083.1099999999997</v>
      </c>
      <c r="H88" s="340">
        <v>1675.71</v>
      </c>
      <c r="I88" s="317">
        <v>2361.6</v>
      </c>
      <c r="J88" s="317">
        <v>32.4</v>
      </c>
      <c r="K88" s="340">
        <v>13.4</v>
      </c>
      <c r="L88" s="317">
        <v>1670</v>
      </c>
      <c r="M88" s="341"/>
      <c r="N88" s="305">
        <f t="shared" si="17"/>
        <v>4454</v>
      </c>
      <c r="O88" s="305">
        <f t="shared" si="18"/>
        <v>76622.010000000038</v>
      </c>
      <c r="P88" s="306">
        <f t="shared" si="19"/>
        <v>9.4464000000000006</v>
      </c>
      <c r="Q88" s="307">
        <f t="shared" si="20"/>
        <v>42800</v>
      </c>
      <c r="R88" s="342"/>
      <c r="S88" s="343"/>
      <c r="T88" s="342"/>
      <c r="U88" s="343"/>
      <c r="V88" s="342">
        <v>170325</v>
      </c>
      <c r="W88" s="147">
        <v>527.95000000000005</v>
      </c>
      <c r="X88" s="342"/>
      <c r="Y88" s="343"/>
      <c r="Z88" s="342"/>
      <c r="AA88" s="343"/>
      <c r="AB88" s="344">
        <v>170342</v>
      </c>
      <c r="AC88" s="147">
        <v>-27</v>
      </c>
      <c r="AD88" s="342"/>
      <c r="AE88" s="343"/>
      <c r="AF88" s="342"/>
      <c r="AG88" s="343"/>
      <c r="AH88" s="342"/>
      <c r="AI88" s="343"/>
      <c r="AJ88" s="342"/>
      <c r="AK88" s="343"/>
      <c r="AL88" s="344"/>
      <c r="AM88" s="343"/>
      <c r="AN88" s="125">
        <f t="shared" si="21"/>
        <v>500.95000000000005</v>
      </c>
    </row>
    <row r="89" spans="1:40" ht="16.149999999999999" customHeight="1" x14ac:dyDescent="0.25">
      <c r="A89" s="301">
        <f t="shared" si="22"/>
        <v>42801</v>
      </c>
      <c r="B89" s="337">
        <v>3920.68</v>
      </c>
      <c r="C89" s="316">
        <v>280</v>
      </c>
      <c r="D89" s="338">
        <v>6</v>
      </c>
      <c r="E89" s="337">
        <v>306.7</v>
      </c>
      <c r="F89" s="337">
        <v>141</v>
      </c>
      <c r="G89" s="339">
        <f t="shared" si="16"/>
        <v>3192.98</v>
      </c>
      <c r="H89" s="340">
        <v>1451.94</v>
      </c>
      <c r="I89" s="317">
        <v>1721.29</v>
      </c>
      <c r="J89" s="317"/>
      <c r="K89" s="340">
        <v>19.75</v>
      </c>
      <c r="L89" s="317">
        <v>1470</v>
      </c>
      <c r="M89" s="341"/>
      <c r="N89" s="305">
        <f t="shared" si="17"/>
        <v>3471.29</v>
      </c>
      <c r="O89" s="305">
        <f t="shared" si="18"/>
        <v>79833.380000000034</v>
      </c>
      <c r="P89" s="306">
        <f t="shared" si="19"/>
        <v>6.8851599999999999</v>
      </c>
      <c r="Q89" s="307">
        <f t="shared" si="20"/>
        <v>42801</v>
      </c>
      <c r="R89" s="342"/>
      <c r="S89" s="343"/>
      <c r="T89" s="342"/>
      <c r="U89" s="343"/>
      <c r="V89" s="342">
        <v>170231</v>
      </c>
      <c r="W89" s="147">
        <v>138.12</v>
      </c>
      <c r="X89" s="342"/>
      <c r="Y89" s="343"/>
      <c r="Z89" s="342"/>
      <c r="AA89" s="343"/>
      <c r="AB89" s="344">
        <v>170342</v>
      </c>
      <c r="AC89" s="147">
        <v>69</v>
      </c>
      <c r="AD89" s="342">
        <v>170344</v>
      </c>
      <c r="AE89" s="147">
        <v>52.8</v>
      </c>
      <c r="AF89" s="342"/>
      <c r="AG89" s="343"/>
      <c r="AH89" s="342"/>
      <c r="AI89" s="343"/>
      <c r="AJ89" s="342"/>
      <c r="AK89" s="343"/>
      <c r="AL89" s="344"/>
      <c r="AM89" s="343"/>
      <c r="AN89" s="125">
        <f t="shared" si="21"/>
        <v>259.92</v>
      </c>
    </row>
    <row r="90" spans="1:40" ht="16.149999999999999" customHeight="1" x14ac:dyDescent="0.25">
      <c r="A90" s="301">
        <f t="shared" si="22"/>
        <v>42802</v>
      </c>
      <c r="B90" s="337">
        <v>3851.08</v>
      </c>
      <c r="C90" s="316">
        <v>360</v>
      </c>
      <c r="D90" s="338">
        <v>10</v>
      </c>
      <c r="E90" s="337">
        <v>270.8</v>
      </c>
      <c r="F90" s="337">
        <v>101</v>
      </c>
      <c r="G90" s="339">
        <f t="shared" si="16"/>
        <v>3119.2799999999997</v>
      </c>
      <c r="H90" s="340">
        <v>1532.88</v>
      </c>
      <c r="I90" s="317">
        <v>1555.5</v>
      </c>
      <c r="J90" s="317">
        <v>28.7</v>
      </c>
      <c r="K90" s="340">
        <v>2.2000000000000002</v>
      </c>
      <c r="L90" s="317">
        <v>1530</v>
      </c>
      <c r="M90" s="341"/>
      <c r="N90" s="305">
        <f t="shared" si="17"/>
        <v>3474.2</v>
      </c>
      <c r="O90" s="305">
        <f t="shared" si="18"/>
        <v>48892.330000000038</v>
      </c>
      <c r="P90" s="306">
        <f t="shared" si="19"/>
        <v>6.2220000000000004</v>
      </c>
      <c r="Q90" s="307">
        <f t="shared" si="20"/>
        <v>42802</v>
      </c>
      <c r="R90" s="342">
        <v>170213</v>
      </c>
      <c r="S90" s="147">
        <v>1025.6500000000001</v>
      </c>
      <c r="T90" s="342"/>
      <c r="U90" s="343"/>
      <c r="V90" s="342"/>
      <c r="W90" s="343"/>
      <c r="X90" s="342"/>
      <c r="Y90" s="343"/>
      <c r="Z90" s="342">
        <v>170240</v>
      </c>
      <c r="AA90" s="147">
        <v>32211.94</v>
      </c>
      <c r="AB90" s="344">
        <v>170342</v>
      </c>
      <c r="AC90" s="147">
        <v>198.46</v>
      </c>
      <c r="AD90" s="342"/>
      <c r="AE90" s="343"/>
      <c r="AF90" s="342">
        <v>170246</v>
      </c>
      <c r="AG90" s="147">
        <v>979.2</v>
      </c>
      <c r="AH90" s="342"/>
      <c r="AI90" s="343"/>
      <c r="AJ90" s="342"/>
      <c r="AK90" s="343"/>
      <c r="AL90" s="344"/>
      <c r="AM90" s="343"/>
      <c r="AN90" s="125">
        <f t="shared" si="21"/>
        <v>34415.249999999993</v>
      </c>
    </row>
    <row r="91" spans="1:40" ht="16.149999999999999" customHeight="1" x14ac:dyDescent="0.25">
      <c r="A91" s="301">
        <f t="shared" si="22"/>
        <v>42803</v>
      </c>
      <c r="B91" s="337">
        <v>3984.7</v>
      </c>
      <c r="C91" s="316">
        <v>180</v>
      </c>
      <c r="D91" s="338">
        <v>7</v>
      </c>
      <c r="E91" s="337">
        <v>302.5</v>
      </c>
      <c r="F91" s="337">
        <v>292</v>
      </c>
      <c r="G91" s="339">
        <f t="shared" si="16"/>
        <v>3210.2</v>
      </c>
      <c r="H91" s="340">
        <v>1187.71</v>
      </c>
      <c r="I91" s="317">
        <v>2009.69</v>
      </c>
      <c r="J91" s="340"/>
      <c r="K91" s="340">
        <v>12.8</v>
      </c>
      <c r="L91" s="317">
        <v>1180</v>
      </c>
      <c r="M91" s="341"/>
      <c r="N91" s="305">
        <f t="shared" si="17"/>
        <v>3369.69</v>
      </c>
      <c r="O91" s="305">
        <f t="shared" si="18"/>
        <v>49591.750000000044</v>
      </c>
      <c r="P91" s="306">
        <f t="shared" si="19"/>
        <v>8.0387599999999999</v>
      </c>
      <c r="Q91" s="307">
        <f t="shared" si="20"/>
        <v>42803</v>
      </c>
      <c r="R91" s="342"/>
      <c r="S91" s="147">
        <v>669.69</v>
      </c>
      <c r="T91" s="342"/>
      <c r="U91" s="343"/>
      <c r="V91" s="342"/>
      <c r="W91" s="343"/>
      <c r="X91" s="342">
        <v>170332</v>
      </c>
      <c r="Y91" s="147">
        <v>1979.58</v>
      </c>
      <c r="Z91" s="342">
        <v>170640</v>
      </c>
      <c r="AA91" s="147">
        <v>21</v>
      </c>
      <c r="AB91" s="342"/>
      <c r="AC91" s="343"/>
      <c r="AD91" s="342"/>
      <c r="AE91" s="343"/>
      <c r="AF91" s="342"/>
      <c r="AG91" s="343"/>
      <c r="AH91" s="342"/>
      <c r="AI91" s="343"/>
      <c r="AJ91" s="342"/>
      <c r="AK91" s="343"/>
      <c r="AL91" s="344"/>
      <c r="AM91" s="343"/>
      <c r="AN91" s="125">
        <f t="shared" si="21"/>
        <v>2670.27</v>
      </c>
    </row>
    <row r="92" spans="1:40" ht="16.149999999999999" customHeight="1" x14ac:dyDescent="0.25">
      <c r="A92" s="301">
        <f t="shared" si="22"/>
        <v>42804</v>
      </c>
      <c r="B92" s="337">
        <v>4883.87</v>
      </c>
      <c r="C92" s="316">
        <v>200</v>
      </c>
      <c r="D92" s="338">
        <v>6</v>
      </c>
      <c r="E92" s="337">
        <v>126.2</v>
      </c>
      <c r="F92" s="337">
        <v>166</v>
      </c>
      <c r="G92" s="339">
        <f t="shared" si="16"/>
        <v>4391.67</v>
      </c>
      <c r="H92" s="340">
        <v>2040.78</v>
      </c>
      <c r="I92" s="317">
        <v>2306.54</v>
      </c>
      <c r="J92" s="317">
        <v>20.399999999999999</v>
      </c>
      <c r="K92" s="340">
        <v>23.95</v>
      </c>
      <c r="L92" s="317">
        <v>2040</v>
      </c>
      <c r="M92" s="341"/>
      <c r="N92" s="305">
        <f t="shared" si="17"/>
        <v>4566.9399999999996</v>
      </c>
      <c r="O92" s="305">
        <f t="shared" si="18"/>
        <v>52005.930000000044</v>
      </c>
      <c r="P92" s="306">
        <f t="shared" si="19"/>
        <v>9.2261600000000001</v>
      </c>
      <c r="Q92" s="307">
        <f t="shared" si="20"/>
        <v>42804</v>
      </c>
      <c r="R92" s="342"/>
      <c r="S92" s="343"/>
      <c r="T92" s="342">
        <v>170223</v>
      </c>
      <c r="U92" s="147">
        <v>98.5</v>
      </c>
      <c r="V92" s="342"/>
      <c r="W92" s="343"/>
      <c r="X92" s="342">
        <v>170336</v>
      </c>
      <c r="Y92" s="147">
        <v>-47.4</v>
      </c>
      <c r="Z92" s="342">
        <v>170641</v>
      </c>
      <c r="AA92" s="147">
        <v>430</v>
      </c>
      <c r="AB92" s="342" t="s">
        <v>207</v>
      </c>
      <c r="AC92" s="147">
        <v>695</v>
      </c>
      <c r="AD92" s="342"/>
      <c r="AE92" s="343"/>
      <c r="AF92" s="342">
        <v>170248</v>
      </c>
      <c r="AG92" s="147">
        <v>976.66</v>
      </c>
      <c r="AH92" s="342"/>
      <c r="AI92" s="343"/>
      <c r="AJ92" s="342"/>
      <c r="AK92" s="343"/>
      <c r="AL92" s="344"/>
      <c r="AM92" s="343"/>
      <c r="AN92" s="125">
        <f t="shared" si="21"/>
        <v>2152.7599999999998</v>
      </c>
    </row>
    <row r="93" spans="1:40" ht="16.149999999999999" customHeight="1" x14ac:dyDescent="0.25">
      <c r="A93" s="301">
        <f t="shared" si="22"/>
        <v>42805</v>
      </c>
      <c r="B93" s="337">
        <v>4198.79</v>
      </c>
      <c r="C93" s="316">
        <v>420</v>
      </c>
      <c r="D93" s="338">
        <v>11</v>
      </c>
      <c r="E93" s="337">
        <v>100.1</v>
      </c>
      <c r="F93" s="337">
        <v>152</v>
      </c>
      <c r="G93" s="339">
        <f t="shared" si="16"/>
        <v>3526.69</v>
      </c>
      <c r="H93" s="340">
        <v>1852.7</v>
      </c>
      <c r="I93" s="317">
        <v>1636.79</v>
      </c>
      <c r="J93" s="340"/>
      <c r="K93" s="340">
        <v>37.200000000000003</v>
      </c>
      <c r="L93" s="317">
        <v>1850</v>
      </c>
      <c r="M93" s="341"/>
      <c r="N93" s="305">
        <f t="shared" si="17"/>
        <v>3906.79</v>
      </c>
      <c r="O93" s="305">
        <f t="shared" si="18"/>
        <v>55480.240000000042</v>
      </c>
      <c r="P93" s="306">
        <f t="shared" si="19"/>
        <v>6.5471599999999999</v>
      </c>
      <c r="Q93" s="307">
        <f t="shared" si="20"/>
        <v>42805</v>
      </c>
      <c r="R93" s="342">
        <v>170315</v>
      </c>
      <c r="S93" s="147">
        <v>47.15</v>
      </c>
      <c r="T93" s="342">
        <v>180224</v>
      </c>
      <c r="U93" s="147">
        <v>67.3</v>
      </c>
      <c r="V93" s="342"/>
      <c r="W93" s="343"/>
      <c r="X93" s="342"/>
      <c r="Y93" s="343"/>
      <c r="Z93" s="342"/>
      <c r="AA93" s="343"/>
      <c r="AB93" s="342" t="s">
        <v>208</v>
      </c>
      <c r="AC93" s="147">
        <v>0.31</v>
      </c>
      <c r="AD93" s="342"/>
      <c r="AE93" s="343"/>
      <c r="AF93" s="342">
        <v>170249</v>
      </c>
      <c r="AG93" s="147">
        <v>317.72000000000003</v>
      </c>
      <c r="AH93" s="342"/>
      <c r="AI93" s="343"/>
      <c r="AJ93" s="342"/>
      <c r="AK93" s="343"/>
      <c r="AL93" s="344"/>
      <c r="AM93" s="343"/>
      <c r="AN93" s="125">
        <f t="shared" si="21"/>
        <v>432.48</v>
      </c>
    </row>
    <row r="94" spans="1:40" ht="16.149999999999999" customHeight="1" x14ac:dyDescent="0.25">
      <c r="A94" s="301">
        <f t="shared" si="22"/>
        <v>42806</v>
      </c>
      <c r="B94" s="337">
        <v>2833.93</v>
      </c>
      <c r="C94" s="316">
        <v>390</v>
      </c>
      <c r="D94" s="338">
        <v>8</v>
      </c>
      <c r="E94" s="337">
        <v>263.14999999999998</v>
      </c>
      <c r="F94" s="337">
        <v>58</v>
      </c>
      <c r="G94" s="339">
        <f t="shared" si="16"/>
        <v>2122.7799999999997</v>
      </c>
      <c r="H94" s="340">
        <v>1189.29</v>
      </c>
      <c r="I94" s="317">
        <v>930.99</v>
      </c>
      <c r="J94" s="340"/>
      <c r="K94" s="340">
        <v>10.9</v>
      </c>
      <c r="L94" s="317">
        <v>1200</v>
      </c>
      <c r="M94" s="341"/>
      <c r="N94" s="305">
        <f t="shared" si="17"/>
        <v>2520.9899999999998</v>
      </c>
      <c r="O94" s="305">
        <f t="shared" si="18"/>
        <v>56103.52000000004</v>
      </c>
      <c r="P94" s="306">
        <f t="shared" si="19"/>
        <v>3.7239599999999999</v>
      </c>
      <c r="Q94" s="307">
        <f t="shared" si="20"/>
        <v>42806</v>
      </c>
      <c r="R94" s="342"/>
      <c r="S94" s="343"/>
      <c r="T94" s="342">
        <v>170117</v>
      </c>
      <c r="U94" s="147">
        <v>397.4</v>
      </c>
      <c r="V94" s="342"/>
      <c r="W94" s="343"/>
      <c r="X94" s="342"/>
      <c r="Y94" s="343"/>
      <c r="Z94" s="342"/>
      <c r="AA94" s="343"/>
      <c r="AB94" s="342" t="s">
        <v>185</v>
      </c>
      <c r="AC94" s="147">
        <v>1500.31</v>
      </c>
      <c r="AD94" s="342"/>
      <c r="AE94" s="343"/>
      <c r="AF94" s="342"/>
      <c r="AG94" s="343"/>
      <c r="AH94" s="342"/>
      <c r="AI94" s="343"/>
      <c r="AJ94" s="342"/>
      <c r="AK94" s="343"/>
      <c r="AL94" s="344"/>
      <c r="AM94" s="343"/>
      <c r="AN94" s="125">
        <f t="shared" si="21"/>
        <v>1897.71</v>
      </c>
    </row>
    <row r="95" spans="1:40" ht="16.149999999999999" customHeight="1" x14ac:dyDescent="0.25">
      <c r="A95" s="301">
        <f t="shared" si="22"/>
        <v>42807</v>
      </c>
      <c r="B95" s="337">
        <v>4436.9799999999996</v>
      </c>
      <c r="C95" s="316">
        <v>190</v>
      </c>
      <c r="D95" s="338">
        <v>8</v>
      </c>
      <c r="E95" s="337">
        <v>239.3</v>
      </c>
      <c r="F95" s="337">
        <v>79</v>
      </c>
      <c r="G95" s="339">
        <f t="shared" si="16"/>
        <v>3928.6799999999994</v>
      </c>
      <c r="H95" s="340">
        <v>2072.1799999999998</v>
      </c>
      <c r="I95" s="317">
        <v>1834.75</v>
      </c>
      <c r="J95" s="340"/>
      <c r="K95" s="340">
        <v>21.75</v>
      </c>
      <c r="L95" s="317">
        <v>2070</v>
      </c>
      <c r="M95" s="341"/>
      <c r="N95" s="305">
        <f t="shared" si="17"/>
        <v>4094.75</v>
      </c>
      <c r="O95" s="305">
        <f t="shared" si="18"/>
        <v>58680.09000000004</v>
      </c>
      <c r="P95" s="306">
        <f t="shared" si="19"/>
        <v>7.3390000000000004</v>
      </c>
      <c r="Q95" s="307">
        <f t="shared" si="20"/>
        <v>42807</v>
      </c>
      <c r="R95" s="342"/>
      <c r="S95" s="343"/>
      <c r="T95" s="342">
        <v>170119</v>
      </c>
      <c r="U95" s="147">
        <v>18.18</v>
      </c>
      <c r="V95" s="342"/>
      <c r="W95" s="343"/>
      <c r="X95" s="342"/>
      <c r="Y95" s="343"/>
      <c r="Z95" s="342"/>
      <c r="AA95" s="343"/>
      <c r="AB95" s="342" t="s">
        <v>185</v>
      </c>
      <c r="AC95" s="147">
        <v>1500</v>
      </c>
      <c r="AD95" s="342"/>
      <c r="AE95" s="343"/>
      <c r="AF95" s="342"/>
      <c r="AG95" s="343"/>
      <c r="AH95" s="342"/>
      <c r="AI95" s="343"/>
      <c r="AJ95" s="342"/>
      <c r="AK95" s="343"/>
      <c r="AL95" s="344"/>
      <c r="AM95" s="343"/>
      <c r="AN95" s="125">
        <f t="shared" si="21"/>
        <v>1518.18</v>
      </c>
    </row>
    <row r="96" spans="1:40" ht="16.149999999999999" customHeight="1" x14ac:dyDescent="0.25">
      <c r="A96" s="301">
        <f t="shared" si="22"/>
        <v>42808</v>
      </c>
      <c r="B96" s="337">
        <v>3965.59</v>
      </c>
      <c r="C96" s="316">
        <v>280</v>
      </c>
      <c r="D96" s="338">
        <v>8</v>
      </c>
      <c r="E96" s="337">
        <v>136.65</v>
      </c>
      <c r="F96" s="337">
        <v>225</v>
      </c>
      <c r="G96" s="339">
        <f t="shared" si="16"/>
        <v>3323.94</v>
      </c>
      <c r="H96" s="340">
        <v>1929.61</v>
      </c>
      <c r="I96" s="317">
        <v>1376.63</v>
      </c>
      <c r="J96" s="340"/>
      <c r="K96" s="340">
        <v>17.7</v>
      </c>
      <c r="L96" s="317">
        <v>1920</v>
      </c>
      <c r="M96" s="317">
        <v>1040</v>
      </c>
      <c r="N96" s="305">
        <f t="shared" si="17"/>
        <v>4616.63</v>
      </c>
      <c r="O96" s="305">
        <f t="shared" si="18"/>
        <v>61170.800000000039</v>
      </c>
      <c r="P96" s="306">
        <f t="shared" si="19"/>
        <v>5.506520000000001</v>
      </c>
      <c r="Q96" s="307">
        <f t="shared" si="20"/>
        <v>42808</v>
      </c>
      <c r="R96" s="342"/>
      <c r="S96" s="343"/>
      <c r="T96" s="342">
        <v>170319</v>
      </c>
      <c r="U96" s="147">
        <v>-36.26</v>
      </c>
      <c r="V96" s="342">
        <v>170326</v>
      </c>
      <c r="W96" s="147">
        <v>672.18</v>
      </c>
      <c r="X96" s="342"/>
      <c r="Y96" s="343"/>
      <c r="Z96" s="342"/>
      <c r="AA96" s="343"/>
      <c r="AB96" s="342" t="s">
        <v>207</v>
      </c>
      <c r="AC96" s="147">
        <v>1490</v>
      </c>
      <c r="AD96" s="342"/>
      <c r="AE96" s="343"/>
      <c r="AF96" s="342"/>
      <c r="AG96" s="343"/>
      <c r="AH96" s="342"/>
      <c r="AI96" s="343"/>
      <c r="AJ96" s="342"/>
      <c r="AK96" s="343"/>
      <c r="AL96" s="344"/>
      <c r="AM96" s="343"/>
      <c r="AN96" s="125">
        <f t="shared" si="21"/>
        <v>2125.92</v>
      </c>
    </row>
    <row r="97" spans="1:40" ht="16.149999999999999" customHeight="1" x14ac:dyDescent="0.25">
      <c r="A97" s="301">
        <f t="shared" si="22"/>
        <v>42809</v>
      </c>
      <c r="B97" s="337">
        <v>3914.89</v>
      </c>
      <c r="C97" s="316">
        <v>440</v>
      </c>
      <c r="D97" s="338">
        <v>10</v>
      </c>
      <c r="E97" s="337">
        <v>225.7</v>
      </c>
      <c r="F97" s="337">
        <v>353</v>
      </c>
      <c r="G97" s="339">
        <f t="shared" si="16"/>
        <v>2896.19</v>
      </c>
      <c r="H97" s="340">
        <v>1239.1400000000001</v>
      </c>
      <c r="I97" s="317">
        <v>1609.1</v>
      </c>
      <c r="J97" s="340"/>
      <c r="K97" s="340">
        <v>47.95</v>
      </c>
      <c r="L97" s="317">
        <v>1260</v>
      </c>
      <c r="M97" s="341"/>
      <c r="N97" s="305">
        <f t="shared" si="17"/>
        <v>3309.1</v>
      </c>
      <c r="O97" s="305">
        <f t="shared" si="18"/>
        <v>63816.130000000041</v>
      </c>
      <c r="P97" s="306">
        <f t="shared" si="19"/>
        <v>6.4363999999999999</v>
      </c>
      <c r="Q97" s="307">
        <f t="shared" si="20"/>
        <v>42809</v>
      </c>
      <c r="R97" s="342">
        <v>170301</v>
      </c>
      <c r="S97" s="147">
        <v>697.52</v>
      </c>
      <c r="T97" s="342"/>
      <c r="U97" s="147"/>
      <c r="V97" s="342"/>
      <c r="W97" s="343"/>
      <c r="X97" s="342">
        <v>170232</v>
      </c>
      <c r="Y97" s="147">
        <v>-97.66</v>
      </c>
      <c r="Z97" s="342"/>
      <c r="AA97" s="343"/>
      <c r="AB97" s="342"/>
      <c r="AC97" s="343"/>
      <c r="AD97" s="342"/>
      <c r="AE97" s="343"/>
      <c r="AF97" s="342"/>
      <c r="AG97" s="343"/>
      <c r="AH97" s="342"/>
      <c r="AI97" s="343"/>
      <c r="AJ97" s="342" t="s">
        <v>199</v>
      </c>
      <c r="AK97" s="147">
        <v>63.91</v>
      </c>
      <c r="AL97" s="344"/>
      <c r="AM97" s="343"/>
      <c r="AN97" s="125">
        <f t="shared" si="21"/>
        <v>663.77</v>
      </c>
    </row>
    <row r="98" spans="1:40" ht="16.149999999999999" customHeight="1" x14ac:dyDescent="0.25">
      <c r="A98" s="301">
        <f t="shared" si="22"/>
        <v>42810</v>
      </c>
      <c r="B98" s="337">
        <v>4214.46</v>
      </c>
      <c r="C98" s="316">
        <v>400</v>
      </c>
      <c r="D98" s="338">
        <v>10</v>
      </c>
      <c r="E98" s="337">
        <v>195.7</v>
      </c>
      <c r="F98" s="337">
        <v>126</v>
      </c>
      <c r="G98" s="339">
        <f t="shared" si="16"/>
        <v>3492.76</v>
      </c>
      <c r="H98" s="340">
        <v>1468.49</v>
      </c>
      <c r="I98" s="317">
        <v>1988.02</v>
      </c>
      <c r="J98" s="340"/>
      <c r="K98" s="340">
        <v>36.25</v>
      </c>
      <c r="L98" s="317">
        <v>1460</v>
      </c>
      <c r="M98" s="341"/>
      <c r="N98" s="305">
        <f t="shared" si="17"/>
        <v>3848.02</v>
      </c>
      <c r="O98" s="305">
        <f t="shared" si="18"/>
        <v>67342.900000000038</v>
      </c>
      <c r="P98" s="306">
        <f t="shared" si="19"/>
        <v>7.9520800000000005</v>
      </c>
      <c r="Q98" s="307">
        <f t="shared" si="20"/>
        <v>42810</v>
      </c>
      <c r="R98" s="342"/>
      <c r="S98" s="147">
        <v>-116.13</v>
      </c>
      <c r="T98" s="342"/>
      <c r="U98" s="147"/>
      <c r="V98" s="342"/>
      <c r="W98" s="343"/>
      <c r="X98" s="342">
        <v>170233</v>
      </c>
      <c r="Y98" s="147">
        <v>12</v>
      </c>
      <c r="Z98" s="342"/>
      <c r="AA98" s="343"/>
      <c r="AB98" s="342" t="s">
        <v>165</v>
      </c>
      <c r="AC98" s="147">
        <v>79.88</v>
      </c>
      <c r="AD98" s="342" t="s">
        <v>209</v>
      </c>
      <c r="AE98" s="147">
        <v>246.33</v>
      </c>
      <c r="AF98" s="342"/>
      <c r="AG98" s="343"/>
      <c r="AH98" s="342"/>
      <c r="AI98" s="343"/>
      <c r="AJ98" s="342" t="s">
        <v>104</v>
      </c>
      <c r="AK98" s="147">
        <v>99.17</v>
      </c>
      <c r="AL98" s="344"/>
      <c r="AM98" s="343"/>
      <c r="AN98" s="125">
        <f t="shared" si="21"/>
        <v>321.25</v>
      </c>
    </row>
    <row r="99" spans="1:40" ht="16.149999999999999" customHeight="1" x14ac:dyDescent="0.25">
      <c r="A99" s="301">
        <f t="shared" si="22"/>
        <v>42811</v>
      </c>
      <c r="B99" s="337">
        <v>4275.7700000000004</v>
      </c>
      <c r="C99" s="316">
        <v>400</v>
      </c>
      <c r="D99" s="338">
        <v>9</v>
      </c>
      <c r="E99" s="337">
        <v>258.14999999999998</v>
      </c>
      <c r="F99" s="337">
        <v>187</v>
      </c>
      <c r="G99" s="339">
        <f t="shared" si="16"/>
        <v>3430.6200000000003</v>
      </c>
      <c r="H99" s="340">
        <v>1716.24</v>
      </c>
      <c r="I99" s="317">
        <v>1708.69</v>
      </c>
      <c r="J99" s="340"/>
      <c r="K99" s="340">
        <v>5.69</v>
      </c>
      <c r="L99" s="317">
        <v>1710</v>
      </c>
      <c r="M99" s="317">
        <v>290</v>
      </c>
      <c r="N99" s="305">
        <f t="shared" si="17"/>
        <v>4108.6900000000005</v>
      </c>
      <c r="O99" s="305">
        <f t="shared" si="18"/>
        <v>68943.450000000041</v>
      </c>
      <c r="P99" s="306">
        <f t="shared" si="19"/>
        <v>6.8347600000000002</v>
      </c>
      <c r="Q99" s="307">
        <f t="shared" si="20"/>
        <v>42811</v>
      </c>
      <c r="R99" s="342"/>
      <c r="S99" s="343"/>
      <c r="T99" s="342"/>
      <c r="U99" s="147"/>
      <c r="V99" s="342"/>
      <c r="W99" s="343"/>
      <c r="X99" s="342"/>
      <c r="Y99" s="343"/>
      <c r="Z99" s="342"/>
      <c r="AA99" s="343"/>
      <c r="AB99" s="342" t="s">
        <v>156</v>
      </c>
      <c r="AC99" s="147">
        <v>2508.14</v>
      </c>
      <c r="AD99" s="342"/>
      <c r="AE99" s="343"/>
      <c r="AF99" s="342"/>
      <c r="AG99" s="343"/>
      <c r="AH99" s="342"/>
      <c r="AI99" s="343"/>
      <c r="AJ99" s="342"/>
      <c r="AK99" s="343"/>
      <c r="AL99" s="344"/>
      <c r="AM99" s="343"/>
      <c r="AN99" s="125">
        <f t="shared" si="21"/>
        <v>2508.14</v>
      </c>
    </row>
    <row r="100" spans="1:40" ht="16.149999999999999" customHeight="1" x14ac:dyDescent="0.25">
      <c r="A100" s="301">
        <f t="shared" si="22"/>
        <v>42812</v>
      </c>
      <c r="B100" s="337">
        <v>4732.16</v>
      </c>
      <c r="C100" s="316">
        <v>340</v>
      </c>
      <c r="D100" s="338">
        <v>10</v>
      </c>
      <c r="E100" s="337">
        <v>78.5</v>
      </c>
      <c r="F100" s="337">
        <v>141</v>
      </c>
      <c r="G100" s="339">
        <f t="shared" si="16"/>
        <v>4172.66</v>
      </c>
      <c r="H100" s="340">
        <v>2095.58</v>
      </c>
      <c r="I100" s="317">
        <v>2034.13</v>
      </c>
      <c r="J100" s="317">
        <v>15.6</v>
      </c>
      <c r="K100" s="340">
        <v>27.35</v>
      </c>
      <c r="L100" s="317">
        <v>2090</v>
      </c>
      <c r="M100" s="341"/>
      <c r="N100" s="305">
        <f t="shared" si="17"/>
        <v>4479.7300000000005</v>
      </c>
      <c r="O100" s="305">
        <f t="shared" si="18"/>
        <v>69408.380000000034</v>
      </c>
      <c r="P100" s="306">
        <f t="shared" si="19"/>
        <v>8.1365200000000009</v>
      </c>
      <c r="Q100" s="307">
        <f t="shared" si="20"/>
        <v>42812</v>
      </c>
      <c r="R100" s="342"/>
      <c r="S100" s="343"/>
      <c r="T100" s="342"/>
      <c r="U100" s="147"/>
      <c r="V100" s="342"/>
      <c r="W100" s="343"/>
      <c r="X100" s="342">
        <v>170333</v>
      </c>
      <c r="Y100" s="147">
        <v>3770.98</v>
      </c>
      <c r="Z100" s="342"/>
      <c r="AA100" s="343"/>
      <c r="AB100" s="342" t="s">
        <v>210</v>
      </c>
      <c r="AC100" s="147">
        <v>243.82</v>
      </c>
      <c r="AD100" s="342"/>
      <c r="AE100" s="343"/>
      <c r="AF100" s="342"/>
      <c r="AG100" s="343"/>
      <c r="AH100" s="342"/>
      <c r="AI100" s="343"/>
      <c r="AJ100" s="342"/>
      <c r="AK100" s="343"/>
      <c r="AL100" s="344"/>
      <c r="AM100" s="343"/>
      <c r="AN100" s="125">
        <f t="shared" si="21"/>
        <v>4014.8</v>
      </c>
    </row>
    <row r="101" spans="1:40" ht="16.149999999999999" customHeight="1" x14ac:dyDescent="0.25">
      <c r="A101" s="301">
        <f t="shared" si="22"/>
        <v>42813</v>
      </c>
      <c r="B101" s="337">
        <v>2872.41</v>
      </c>
      <c r="C101" s="316">
        <v>300</v>
      </c>
      <c r="D101" s="338">
        <v>8</v>
      </c>
      <c r="E101" s="337">
        <v>187.9</v>
      </c>
      <c r="F101" s="337">
        <v>138</v>
      </c>
      <c r="G101" s="339">
        <f t="shared" si="16"/>
        <v>2246.5099999999998</v>
      </c>
      <c r="H101" s="340">
        <v>1310.98</v>
      </c>
      <c r="I101" s="317">
        <v>938.73</v>
      </c>
      <c r="J101" s="340"/>
      <c r="K101" s="340">
        <v>5.2</v>
      </c>
      <c r="L101" s="317">
        <v>1310</v>
      </c>
      <c r="M101" s="341"/>
      <c r="N101" s="305">
        <f t="shared" si="17"/>
        <v>2548.73</v>
      </c>
      <c r="O101" s="305">
        <f t="shared" si="18"/>
        <v>72119.11000000003</v>
      </c>
      <c r="P101" s="306">
        <f t="shared" si="19"/>
        <v>3.7549200000000003</v>
      </c>
      <c r="Q101" s="307">
        <f t="shared" si="20"/>
        <v>42813</v>
      </c>
      <c r="R101" s="342"/>
      <c r="S101" s="343"/>
      <c r="T101" s="342"/>
      <c r="U101" s="147"/>
      <c r="V101" s="342"/>
      <c r="W101" s="343"/>
      <c r="X101" s="342">
        <v>170337</v>
      </c>
      <c r="Y101" s="147">
        <v>928</v>
      </c>
      <c r="Z101" s="342"/>
      <c r="AA101" s="343"/>
      <c r="AB101" s="342" t="s">
        <v>149</v>
      </c>
      <c r="AC101" s="147">
        <v>-1090</v>
      </c>
      <c r="AD101" s="342"/>
      <c r="AE101" s="343"/>
      <c r="AF101" s="342"/>
      <c r="AG101" s="343"/>
      <c r="AH101" s="342"/>
      <c r="AI101" s="343"/>
      <c r="AJ101" s="342"/>
      <c r="AK101" s="343"/>
      <c r="AL101" s="344"/>
      <c r="AM101" s="343"/>
      <c r="AN101" s="125">
        <f t="shared" si="21"/>
        <v>-162</v>
      </c>
    </row>
    <row r="102" spans="1:40" ht="16.149999999999999" customHeight="1" x14ac:dyDescent="0.25">
      <c r="A102" s="301">
        <f t="shared" si="22"/>
        <v>42814</v>
      </c>
      <c r="B102" s="337">
        <v>4667.3100000000004</v>
      </c>
      <c r="C102" s="316">
        <v>350</v>
      </c>
      <c r="D102" s="338">
        <v>9</v>
      </c>
      <c r="E102" s="337">
        <v>487.5</v>
      </c>
      <c r="F102" s="337">
        <v>342</v>
      </c>
      <c r="G102" s="339">
        <f t="shared" si="16"/>
        <v>3487.8100000000004</v>
      </c>
      <c r="H102" s="340">
        <v>1710.91</v>
      </c>
      <c r="I102" s="317">
        <v>1750.55</v>
      </c>
      <c r="J102" s="340"/>
      <c r="K102" s="340">
        <v>26.35</v>
      </c>
      <c r="L102" s="317">
        <v>1720</v>
      </c>
      <c r="M102" s="341"/>
      <c r="N102" s="305">
        <f t="shared" si="17"/>
        <v>3820.55</v>
      </c>
      <c r="O102" s="305">
        <f t="shared" si="18"/>
        <v>74801.840000000026</v>
      </c>
      <c r="P102" s="306">
        <f t="shared" si="19"/>
        <v>7.0022000000000002</v>
      </c>
      <c r="Q102" s="307">
        <f t="shared" si="20"/>
        <v>42814</v>
      </c>
      <c r="R102" s="342"/>
      <c r="S102" s="343"/>
      <c r="T102" s="344">
        <v>170317</v>
      </c>
      <c r="U102" s="147">
        <v>47.82</v>
      </c>
      <c r="V102" s="342"/>
      <c r="W102" s="343"/>
      <c r="X102" s="344"/>
      <c r="Y102" s="343"/>
      <c r="Z102" s="342"/>
      <c r="AA102" s="343"/>
      <c r="AB102" s="344" t="s">
        <v>137</v>
      </c>
      <c r="AC102" s="147">
        <v>1090</v>
      </c>
      <c r="AD102" s="342"/>
      <c r="AE102" s="343"/>
      <c r="AF102" s="344"/>
      <c r="AG102" s="343"/>
      <c r="AH102" s="342"/>
      <c r="AI102" s="343"/>
      <c r="AJ102" s="344"/>
      <c r="AK102" s="343"/>
      <c r="AL102" s="344"/>
      <c r="AM102" s="343"/>
      <c r="AN102" s="125">
        <f t="shared" si="21"/>
        <v>1137.82</v>
      </c>
    </row>
    <row r="103" spans="1:40" ht="16.149999999999999" customHeight="1" x14ac:dyDescent="0.25">
      <c r="A103" s="301">
        <f t="shared" si="22"/>
        <v>42815</v>
      </c>
      <c r="B103" s="337">
        <v>3456.34</v>
      </c>
      <c r="C103" s="316">
        <v>280</v>
      </c>
      <c r="D103" s="338">
        <v>8</v>
      </c>
      <c r="E103" s="337">
        <v>141.1</v>
      </c>
      <c r="F103" s="337">
        <v>117</v>
      </c>
      <c r="G103" s="339">
        <f t="shared" si="16"/>
        <v>2918.2400000000002</v>
      </c>
      <c r="H103" s="340">
        <v>1467.31</v>
      </c>
      <c r="I103" s="317">
        <v>1364.98</v>
      </c>
      <c r="J103" s="317">
        <v>30.9</v>
      </c>
      <c r="K103" s="340">
        <v>55.05</v>
      </c>
      <c r="L103" s="317">
        <v>1460</v>
      </c>
      <c r="M103" s="317">
        <v>840</v>
      </c>
      <c r="N103" s="305">
        <f t="shared" si="17"/>
        <v>3975.88</v>
      </c>
      <c r="O103" s="305">
        <f t="shared" si="18"/>
        <v>77291.520000000033</v>
      </c>
      <c r="P103" s="306">
        <f t="shared" si="19"/>
        <v>5.4599200000000003</v>
      </c>
      <c r="Q103" s="307">
        <f t="shared" si="20"/>
        <v>42815</v>
      </c>
      <c r="R103" s="342"/>
      <c r="S103" s="343"/>
      <c r="T103" s="342">
        <v>170318</v>
      </c>
      <c r="U103" s="147">
        <v>817.26</v>
      </c>
      <c r="V103" s="342">
        <v>170327</v>
      </c>
      <c r="W103" s="147">
        <v>631.15</v>
      </c>
      <c r="X103" s="342"/>
      <c r="Y103" s="343"/>
      <c r="Z103" s="342"/>
      <c r="AA103" s="343"/>
      <c r="AB103" s="342"/>
      <c r="AC103" s="343"/>
      <c r="AD103" s="342">
        <v>170343</v>
      </c>
      <c r="AE103" s="147">
        <v>37.79</v>
      </c>
      <c r="AF103" s="342"/>
      <c r="AG103" s="343"/>
      <c r="AH103" s="342"/>
      <c r="AI103" s="343"/>
      <c r="AJ103" s="342"/>
      <c r="AK103" s="343"/>
      <c r="AL103" s="344"/>
      <c r="AM103" s="343"/>
      <c r="AN103" s="125">
        <f t="shared" si="21"/>
        <v>1486.1999999999998</v>
      </c>
    </row>
    <row r="104" spans="1:40" ht="16.149999999999999" customHeight="1" x14ac:dyDescent="0.25">
      <c r="A104" s="301">
        <f t="shared" si="22"/>
        <v>42816</v>
      </c>
      <c r="B104" s="337">
        <v>3436.09</v>
      </c>
      <c r="C104" s="316">
        <v>500</v>
      </c>
      <c r="D104" s="338">
        <v>12</v>
      </c>
      <c r="E104" s="337">
        <v>459.9</v>
      </c>
      <c r="F104" s="337">
        <v>124</v>
      </c>
      <c r="G104" s="339">
        <f t="shared" si="16"/>
        <v>2352.19</v>
      </c>
      <c r="H104" s="340">
        <v>1026.8</v>
      </c>
      <c r="I104" s="317">
        <v>1301.69</v>
      </c>
      <c r="J104" s="340"/>
      <c r="K104" s="340">
        <v>3.7</v>
      </c>
      <c r="L104" s="317">
        <v>1020</v>
      </c>
      <c r="M104" s="341"/>
      <c r="N104" s="305">
        <f t="shared" si="17"/>
        <v>2821.69</v>
      </c>
      <c r="O104" s="305">
        <f t="shared" si="18"/>
        <v>51150.100000000035</v>
      </c>
      <c r="P104" s="306">
        <f t="shared" si="19"/>
        <v>5.2067600000000001</v>
      </c>
      <c r="Q104" s="307">
        <f t="shared" si="20"/>
        <v>42816</v>
      </c>
      <c r="R104" s="342">
        <v>170304</v>
      </c>
      <c r="S104" s="147">
        <v>1648.37</v>
      </c>
      <c r="T104" s="342"/>
      <c r="U104" s="343"/>
      <c r="V104" s="342"/>
      <c r="W104" s="343"/>
      <c r="X104" s="342"/>
      <c r="Y104" s="343"/>
      <c r="Z104" s="342">
        <v>170340</v>
      </c>
      <c r="AA104" s="147">
        <v>27467.34</v>
      </c>
      <c r="AB104" s="342" t="s">
        <v>211</v>
      </c>
      <c r="AC104" s="147">
        <v>-152.6</v>
      </c>
      <c r="AD104" s="342"/>
      <c r="AE104" s="343"/>
      <c r="AF104" s="342"/>
      <c r="AG104" s="343"/>
      <c r="AH104" s="342"/>
      <c r="AI104" s="343"/>
      <c r="AJ104" s="342"/>
      <c r="AK104" s="343"/>
      <c r="AL104" s="344"/>
      <c r="AM104" s="343"/>
      <c r="AN104" s="125">
        <f t="shared" si="21"/>
        <v>28963.11</v>
      </c>
    </row>
    <row r="105" spans="1:40" ht="16.149999999999999" customHeight="1" x14ac:dyDescent="0.25">
      <c r="A105" s="301">
        <f t="shared" si="22"/>
        <v>42817</v>
      </c>
      <c r="B105" s="337">
        <v>3618.85</v>
      </c>
      <c r="C105" s="316">
        <v>310</v>
      </c>
      <c r="D105" s="338">
        <v>8</v>
      </c>
      <c r="E105" s="337">
        <v>54.25</v>
      </c>
      <c r="F105" s="337">
        <v>107</v>
      </c>
      <c r="G105" s="339">
        <f t="shared" si="16"/>
        <v>3147.6</v>
      </c>
      <c r="H105" s="340">
        <v>1708.88</v>
      </c>
      <c r="I105" s="317">
        <v>1411.27</v>
      </c>
      <c r="J105" s="340"/>
      <c r="K105" s="340">
        <v>27.45</v>
      </c>
      <c r="L105" s="317">
        <v>1700</v>
      </c>
      <c r="M105" s="341"/>
      <c r="N105" s="305">
        <f t="shared" si="17"/>
        <v>3421.27</v>
      </c>
      <c r="O105" s="305">
        <f t="shared" si="18"/>
        <v>49644.990000000034</v>
      </c>
      <c r="P105" s="306">
        <f t="shared" si="19"/>
        <v>5.6450800000000001</v>
      </c>
      <c r="Q105" s="307">
        <f t="shared" si="20"/>
        <v>42817</v>
      </c>
      <c r="R105" s="342"/>
      <c r="S105" s="147">
        <v>275.14999999999998</v>
      </c>
      <c r="T105" s="342"/>
      <c r="U105" s="343"/>
      <c r="V105" s="342"/>
      <c r="W105" s="343"/>
      <c r="X105" s="342">
        <v>170334</v>
      </c>
      <c r="Y105" s="147">
        <v>2892.03</v>
      </c>
      <c r="Z105" s="342"/>
      <c r="AA105" s="343"/>
      <c r="AB105" s="342" t="s">
        <v>207</v>
      </c>
      <c r="AC105" s="147">
        <v>780</v>
      </c>
      <c r="AD105" s="342"/>
      <c r="AE105" s="343"/>
      <c r="AF105" s="342">
        <v>170247</v>
      </c>
      <c r="AG105" s="147">
        <v>979.2</v>
      </c>
      <c r="AH105" s="342"/>
      <c r="AI105" s="343"/>
      <c r="AJ105" s="342"/>
      <c r="AK105" s="343"/>
      <c r="AL105" s="344"/>
      <c r="AM105" s="343"/>
      <c r="AN105" s="125">
        <f t="shared" si="21"/>
        <v>4926.38</v>
      </c>
    </row>
    <row r="106" spans="1:40" ht="16.149999999999999" customHeight="1" x14ac:dyDescent="0.25">
      <c r="A106" s="301">
        <f t="shared" si="22"/>
        <v>42818</v>
      </c>
      <c r="B106" s="337">
        <v>3723.71</v>
      </c>
      <c r="C106" s="316">
        <v>470</v>
      </c>
      <c r="D106" s="338">
        <v>11</v>
      </c>
      <c r="E106" s="337">
        <v>266.10000000000002</v>
      </c>
      <c r="F106" s="337">
        <v>137</v>
      </c>
      <c r="G106" s="339">
        <f t="shared" si="16"/>
        <v>2850.61</v>
      </c>
      <c r="H106" s="340">
        <v>1395.27</v>
      </c>
      <c r="I106" s="317">
        <v>1435.99</v>
      </c>
      <c r="J106" s="340"/>
      <c r="K106" s="340">
        <v>19.350000000000001</v>
      </c>
      <c r="L106" s="317">
        <v>1390</v>
      </c>
      <c r="M106" s="317">
        <v>350</v>
      </c>
      <c r="N106" s="305">
        <f t="shared" si="17"/>
        <v>3645.99</v>
      </c>
      <c r="O106" s="305">
        <f t="shared" si="18"/>
        <v>52549.180000000029</v>
      </c>
      <c r="P106" s="306">
        <f t="shared" si="19"/>
        <v>5.7439600000000004</v>
      </c>
      <c r="Q106" s="307">
        <f t="shared" si="20"/>
        <v>42818</v>
      </c>
      <c r="R106" s="342"/>
      <c r="S106" s="343"/>
      <c r="T106" s="342"/>
      <c r="U106" s="343"/>
      <c r="V106" s="342"/>
      <c r="W106" s="343"/>
      <c r="X106" s="342">
        <v>170338</v>
      </c>
      <c r="Y106" s="147">
        <v>741.8</v>
      </c>
      <c r="Z106" s="342"/>
      <c r="AA106" s="343"/>
      <c r="AB106" s="342"/>
      <c r="AC106" s="343"/>
      <c r="AD106" s="342"/>
      <c r="AE106" s="343"/>
      <c r="AF106" s="342"/>
      <c r="AG106" s="343"/>
      <c r="AH106" s="342"/>
      <c r="AI106" s="343"/>
      <c r="AJ106" s="342"/>
      <c r="AK106" s="343"/>
      <c r="AL106" s="344"/>
      <c r="AM106" s="343"/>
      <c r="AN106" s="125">
        <f t="shared" si="21"/>
        <v>741.8</v>
      </c>
    </row>
    <row r="107" spans="1:40" ht="16.149999999999999" customHeight="1" x14ac:dyDescent="0.25">
      <c r="A107" s="301">
        <f t="shared" si="22"/>
        <v>42819</v>
      </c>
      <c r="B107" s="337">
        <v>4883.42</v>
      </c>
      <c r="C107" s="316">
        <v>270</v>
      </c>
      <c r="D107" s="338">
        <v>10</v>
      </c>
      <c r="E107" s="337">
        <v>99.35</v>
      </c>
      <c r="F107" s="337">
        <v>294</v>
      </c>
      <c r="G107" s="339">
        <f t="shared" si="16"/>
        <v>4220.07</v>
      </c>
      <c r="H107" s="340">
        <v>1836.5</v>
      </c>
      <c r="I107" s="317">
        <v>2347.87</v>
      </c>
      <c r="J107" s="340"/>
      <c r="K107" s="340">
        <v>35.700000000000003</v>
      </c>
      <c r="L107" s="317">
        <v>1830</v>
      </c>
      <c r="M107" s="341"/>
      <c r="N107" s="305">
        <f t="shared" si="17"/>
        <v>4447.87</v>
      </c>
      <c r="O107" s="305">
        <f t="shared" si="18"/>
        <v>56997.36000000003</v>
      </c>
      <c r="P107" s="306">
        <f t="shared" si="19"/>
        <v>9.3914799999999996</v>
      </c>
      <c r="Q107" s="307">
        <f t="shared" si="20"/>
        <v>42819</v>
      </c>
      <c r="R107" s="342"/>
      <c r="S107" s="343"/>
      <c r="T107" s="342"/>
      <c r="U107" s="343"/>
      <c r="V107" s="342"/>
      <c r="W107" s="343"/>
      <c r="X107" s="342"/>
      <c r="Y107" s="343"/>
      <c r="Z107" s="342"/>
      <c r="AA107" s="343"/>
      <c r="AB107" s="342" t="s">
        <v>185</v>
      </c>
      <c r="AC107" s="147">
        <v>-0.31</v>
      </c>
      <c r="AD107" s="342"/>
      <c r="AE107" s="343"/>
      <c r="AF107" s="342"/>
      <c r="AG107" s="343"/>
      <c r="AH107" s="342"/>
      <c r="AI107" s="343"/>
      <c r="AJ107" s="342"/>
      <c r="AK107" s="343"/>
      <c r="AL107" s="344"/>
      <c r="AM107" s="343"/>
      <c r="AN107" s="125">
        <f t="shared" si="21"/>
        <v>-0.31</v>
      </c>
    </row>
    <row r="108" spans="1:40" ht="16.149999999999999" customHeight="1" x14ac:dyDescent="0.25">
      <c r="A108" s="301">
        <f t="shared" si="22"/>
        <v>42820</v>
      </c>
      <c r="B108" s="337">
        <v>2630.54</v>
      </c>
      <c r="C108" s="316">
        <v>140</v>
      </c>
      <c r="D108" s="338">
        <v>6</v>
      </c>
      <c r="E108" s="337">
        <v>117.6</v>
      </c>
      <c r="F108" s="337">
        <v>117</v>
      </c>
      <c r="G108" s="339">
        <f t="shared" si="16"/>
        <v>2255.94</v>
      </c>
      <c r="H108" s="340">
        <v>1366.9</v>
      </c>
      <c r="I108" s="317">
        <v>889.04</v>
      </c>
      <c r="J108" s="340"/>
      <c r="K108" s="340"/>
      <c r="L108" s="317">
        <v>1360</v>
      </c>
      <c r="M108" s="341"/>
      <c r="N108" s="305">
        <f t="shared" si="17"/>
        <v>2389.04</v>
      </c>
      <c r="O108" s="305">
        <f t="shared" si="18"/>
        <v>60377.450000000033</v>
      </c>
      <c r="P108" s="306">
        <f t="shared" si="19"/>
        <v>3.5561599999999998</v>
      </c>
      <c r="Q108" s="307">
        <f t="shared" si="20"/>
        <v>42820</v>
      </c>
      <c r="R108" s="342"/>
      <c r="S108" s="343"/>
      <c r="T108" s="342">
        <v>170122</v>
      </c>
      <c r="U108" s="147">
        <v>387.26</v>
      </c>
      <c r="V108" s="342"/>
      <c r="W108" s="343"/>
      <c r="X108" s="342"/>
      <c r="Y108" s="343"/>
      <c r="Z108" s="342"/>
      <c r="AA108" s="343"/>
      <c r="AB108" s="342" t="s">
        <v>185</v>
      </c>
      <c r="AC108" s="147">
        <v>-1500.31</v>
      </c>
      <c r="AD108" s="342"/>
      <c r="AE108" s="343"/>
      <c r="AF108" s="342"/>
      <c r="AG108" s="343"/>
      <c r="AH108" s="342"/>
      <c r="AI108" s="343"/>
      <c r="AJ108" s="342">
        <v>170457</v>
      </c>
      <c r="AK108" s="147">
        <v>122</v>
      </c>
      <c r="AL108" s="344"/>
      <c r="AM108" s="343"/>
      <c r="AN108" s="125">
        <f t="shared" si="21"/>
        <v>-991.05</v>
      </c>
    </row>
    <row r="109" spans="1:40" ht="16.149999999999999" customHeight="1" x14ac:dyDescent="0.25">
      <c r="A109" s="301">
        <f t="shared" si="22"/>
        <v>42821</v>
      </c>
      <c r="B109" s="337">
        <v>3875.86</v>
      </c>
      <c r="C109" s="316">
        <v>210</v>
      </c>
      <c r="D109" s="338">
        <v>8</v>
      </c>
      <c r="E109" s="337">
        <v>260.8</v>
      </c>
      <c r="F109" s="337">
        <v>240</v>
      </c>
      <c r="G109" s="339">
        <f t="shared" si="16"/>
        <v>3165.06</v>
      </c>
      <c r="H109" s="340">
        <v>1464.91</v>
      </c>
      <c r="I109" s="317">
        <v>1675.8</v>
      </c>
      <c r="J109" s="317">
        <v>5</v>
      </c>
      <c r="K109" s="340">
        <v>19.350000000000001</v>
      </c>
      <c r="L109" s="317">
        <v>1510</v>
      </c>
      <c r="M109" s="341"/>
      <c r="N109" s="305">
        <f t="shared" si="17"/>
        <v>3400.8</v>
      </c>
      <c r="O109" s="305">
        <f t="shared" si="18"/>
        <v>63190.030000000035</v>
      </c>
      <c r="P109" s="306">
        <f t="shared" si="19"/>
        <v>6.7031999999999998</v>
      </c>
      <c r="Q109" s="307">
        <f t="shared" si="20"/>
        <v>42821</v>
      </c>
      <c r="R109" s="342">
        <v>170309</v>
      </c>
      <c r="S109" s="147">
        <v>-918</v>
      </c>
      <c r="T109" s="342"/>
      <c r="U109" s="147"/>
      <c r="V109" s="342"/>
      <c r="W109" s="343"/>
      <c r="X109" s="342"/>
      <c r="Y109" s="343"/>
      <c r="Z109" s="342"/>
      <c r="AA109" s="343"/>
      <c r="AB109" s="344" t="s">
        <v>185</v>
      </c>
      <c r="AC109" s="147">
        <v>1500.62</v>
      </c>
      <c r="AD109" s="342"/>
      <c r="AE109" s="343"/>
      <c r="AF109" s="342">
        <v>170347</v>
      </c>
      <c r="AG109" s="147">
        <v>5.6</v>
      </c>
      <c r="AH109" s="342"/>
      <c r="AI109" s="343"/>
      <c r="AJ109" s="342"/>
      <c r="AK109" s="343"/>
      <c r="AL109" s="344"/>
      <c r="AM109" s="343"/>
      <c r="AN109" s="125">
        <f t="shared" si="21"/>
        <v>588.21999999999991</v>
      </c>
    </row>
    <row r="110" spans="1:40" ht="16.149999999999999" customHeight="1" x14ac:dyDescent="0.25">
      <c r="A110" s="301">
        <f t="shared" si="22"/>
        <v>42822</v>
      </c>
      <c r="B110" s="337">
        <v>3415.04</v>
      </c>
      <c r="C110" s="316">
        <v>280</v>
      </c>
      <c r="D110" s="338">
        <v>6</v>
      </c>
      <c r="E110" s="337">
        <v>345.2</v>
      </c>
      <c r="F110" s="337">
        <v>142</v>
      </c>
      <c r="G110" s="339">
        <f t="shared" si="16"/>
        <v>2647.84</v>
      </c>
      <c r="H110" s="340">
        <v>1459.65</v>
      </c>
      <c r="I110" s="317">
        <v>1132.5899999999999</v>
      </c>
      <c r="J110" s="317">
        <v>20.399999999999999</v>
      </c>
      <c r="K110" s="340">
        <v>35.200000000000003</v>
      </c>
      <c r="L110" s="317">
        <v>1450</v>
      </c>
      <c r="M110" s="341"/>
      <c r="N110" s="305">
        <f t="shared" si="17"/>
        <v>2882.9900000000002</v>
      </c>
      <c r="O110" s="305">
        <f t="shared" si="18"/>
        <v>65916.530000000028</v>
      </c>
      <c r="P110" s="306">
        <f t="shared" si="19"/>
        <v>4.5303599999999999</v>
      </c>
      <c r="Q110" s="307">
        <f t="shared" si="20"/>
        <v>42822</v>
      </c>
      <c r="R110" s="342">
        <v>170310</v>
      </c>
      <c r="S110" s="147">
        <v>918</v>
      </c>
      <c r="T110" s="342"/>
      <c r="U110" s="147"/>
      <c r="V110" s="342">
        <v>170328</v>
      </c>
      <c r="W110" s="147">
        <v>628.49</v>
      </c>
      <c r="X110" s="342"/>
      <c r="Y110" s="343"/>
      <c r="Z110" s="342"/>
      <c r="AA110" s="343"/>
      <c r="AB110" s="344" t="s">
        <v>149</v>
      </c>
      <c r="AC110" s="147">
        <v>-1390</v>
      </c>
      <c r="AD110" s="342"/>
      <c r="AE110" s="343"/>
      <c r="AF110" s="342"/>
      <c r="AG110" s="343"/>
      <c r="AH110" s="342"/>
      <c r="AI110" s="343"/>
      <c r="AJ110" s="344">
        <v>170355</v>
      </c>
      <c r="AK110" s="343">
        <v>0</v>
      </c>
      <c r="AL110" s="344"/>
      <c r="AM110" s="343"/>
      <c r="AN110" s="125">
        <f t="shared" si="21"/>
        <v>156.49</v>
      </c>
    </row>
    <row r="111" spans="1:40" ht="16.149999999999999" customHeight="1" x14ac:dyDescent="0.25">
      <c r="A111" s="301">
        <f t="shared" si="22"/>
        <v>42823</v>
      </c>
      <c r="B111" s="337">
        <v>3713.22</v>
      </c>
      <c r="C111" s="316">
        <v>160</v>
      </c>
      <c r="D111" s="338">
        <v>6</v>
      </c>
      <c r="E111" s="337">
        <v>231.9</v>
      </c>
      <c r="F111" s="337">
        <v>232</v>
      </c>
      <c r="G111" s="339">
        <f t="shared" si="16"/>
        <v>3089.3199999999997</v>
      </c>
      <c r="H111" s="340">
        <v>1467.14</v>
      </c>
      <c r="I111" s="317">
        <v>1618.48</v>
      </c>
      <c r="J111" s="340"/>
      <c r="K111" s="340">
        <v>3.7</v>
      </c>
      <c r="L111" s="317">
        <v>1460</v>
      </c>
      <c r="M111" s="341"/>
      <c r="N111" s="305">
        <f t="shared" si="17"/>
        <v>3238.48</v>
      </c>
      <c r="O111" s="305">
        <f t="shared" si="18"/>
        <v>64780.180000000022</v>
      </c>
      <c r="P111" s="306">
        <f t="shared" si="19"/>
        <v>6.4739200000000006</v>
      </c>
      <c r="Q111" s="307">
        <f t="shared" si="20"/>
        <v>42823</v>
      </c>
      <c r="R111" s="342">
        <v>170307</v>
      </c>
      <c r="S111" s="147">
        <v>1737.92</v>
      </c>
      <c r="T111" s="342">
        <v>170321</v>
      </c>
      <c r="U111" s="147">
        <v>95.38</v>
      </c>
      <c r="V111" s="342"/>
      <c r="W111" s="343"/>
      <c r="X111" s="342"/>
      <c r="Y111" s="343"/>
      <c r="Z111" s="342"/>
      <c r="AA111" s="343"/>
      <c r="AB111" s="344" t="s">
        <v>137</v>
      </c>
      <c r="AC111" s="147">
        <v>1390</v>
      </c>
      <c r="AD111" s="342"/>
      <c r="AE111" s="343"/>
      <c r="AF111" s="342"/>
      <c r="AG111" s="343"/>
      <c r="AH111" s="342"/>
      <c r="AI111" s="343"/>
      <c r="AJ111" s="342">
        <v>170356</v>
      </c>
      <c r="AK111" s="147">
        <v>1151.53</v>
      </c>
      <c r="AL111" s="344"/>
      <c r="AM111" s="343"/>
      <c r="AN111" s="125">
        <f t="shared" si="21"/>
        <v>4374.83</v>
      </c>
    </row>
    <row r="112" spans="1:40" ht="16.149999999999999" customHeight="1" x14ac:dyDescent="0.25">
      <c r="A112" s="301">
        <f t="shared" si="22"/>
        <v>42824</v>
      </c>
      <c r="B112" s="337">
        <v>3727.15</v>
      </c>
      <c r="C112" s="316">
        <v>320</v>
      </c>
      <c r="D112" s="338">
        <v>8</v>
      </c>
      <c r="E112" s="337">
        <v>68.599999999999994</v>
      </c>
      <c r="F112" s="337">
        <v>123</v>
      </c>
      <c r="G112" s="339">
        <f t="shared" si="16"/>
        <v>3215.55</v>
      </c>
      <c r="H112" s="340">
        <v>1337.71</v>
      </c>
      <c r="I112" s="317">
        <v>1808.74</v>
      </c>
      <c r="J112" s="340"/>
      <c r="K112" s="340">
        <v>69.099999999999994</v>
      </c>
      <c r="L112" s="317">
        <v>1350</v>
      </c>
      <c r="M112" s="341"/>
      <c r="N112" s="305">
        <f t="shared" si="17"/>
        <v>3478.74</v>
      </c>
      <c r="O112" s="305">
        <f t="shared" si="18"/>
        <v>65006.030000000028</v>
      </c>
      <c r="P112" s="306">
        <f t="shared" si="19"/>
        <v>7.2349600000000001</v>
      </c>
      <c r="Q112" s="307">
        <f t="shared" si="20"/>
        <v>42824</v>
      </c>
      <c r="R112" s="342"/>
      <c r="S112" s="147">
        <v>-27.75</v>
      </c>
      <c r="T112" s="344">
        <v>170320</v>
      </c>
      <c r="U112" s="147">
        <v>226.54</v>
      </c>
      <c r="V112" s="342"/>
      <c r="W112" s="343"/>
      <c r="X112" s="344">
        <v>170335</v>
      </c>
      <c r="Y112" s="147">
        <v>1963.12</v>
      </c>
      <c r="Z112" s="342"/>
      <c r="AA112" s="343"/>
      <c r="AB112" s="344" t="s">
        <v>207</v>
      </c>
      <c r="AC112" s="147">
        <v>715</v>
      </c>
      <c r="AD112" s="342"/>
      <c r="AE112" s="343"/>
      <c r="AF112" s="344"/>
      <c r="AG112" s="343"/>
      <c r="AH112" s="344"/>
      <c r="AI112" s="343"/>
      <c r="AJ112" s="344">
        <v>170353</v>
      </c>
      <c r="AK112" s="147">
        <v>375.98</v>
      </c>
      <c r="AL112" s="344"/>
      <c r="AM112" s="343"/>
      <c r="AN112" s="125">
        <f t="shared" si="21"/>
        <v>3252.89</v>
      </c>
    </row>
    <row r="113" spans="1:40" ht="16.149999999999999" customHeight="1" x14ac:dyDescent="0.25">
      <c r="A113" s="301">
        <f t="shared" si="22"/>
        <v>42825</v>
      </c>
      <c r="B113" s="337">
        <v>4656.0200000000004</v>
      </c>
      <c r="C113" s="316">
        <v>80</v>
      </c>
      <c r="D113" s="338">
        <v>3</v>
      </c>
      <c r="E113" s="337">
        <v>216</v>
      </c>
      <c r="F113" s="337">
        <v>298</v>
      </c>
      <c r="G113" s="339">
        <f t="shared" si="16"/>
        <v>4062.0200000000004</v>
      </c>
      <c r="H113" s="340">
        <v>2195.04</v>
      </c>
      <c r="I113" s="340">
        <v>1846.53</v>
      </c>
      <c r="J113" s="340"/>
      <c r="K113" s="340">
        <v>20.45</v>
      </c>
      <c r="L113" s="317">
        <v>2190</v>
      </c>
      <c r="M113" s="317">
        <v>420</v>
      </c>
      <c r="N113" s="305">
        <f t="shared" si="17"/>
        <v>4536.53</v>
      </c>
      <c r="O113" s="305">
        <f t="shared" si="18"/>
        <v>66657.000000000029</v>
      </c>
      <c r="P113" s="306">
        <f t="shared" si="19"/>
        <v>7.38612</v>
      </c>
      <c r="Q113" s="307">
        <f t="shared" si="20"/>
        <v>42825</v>
      </c>
      <c r="R113" s="342"/>
      <c r="S113" s="343"/>
      <c r="T113" s="342"/>
      <c r="U113" s="343"/>
      <c r="V113" s="342"/>
      <c r="W113" s="343"/>
      <c r="X113" s="342">
        <v>170339</v>
      </c>
      <c r="Y113" s="147">
        <v>752.8</v>
      </c>
      <c r="Z113" s="342" t="s">
        <v>212</v>
      </c>
      <c r="AA113" s="343">
        <v>0</v>
      </c>
      <c r="AB113" s="342"/>
      <c r="AC113" s="343"/>
      <c r="AD113" s="342"/>
      <c r="AE113" s="343"/>
      <c r="AF113" s="342">
        <v>170349</v>
      </c>
      <c r="AG113" s="147">
        <v>2115.36</v>
      </c>
      <c r="AH113" s="342">
        <v>170253</v>
      </c>
      <c r="AI113" s="147">
        <v>-46.8</v>
      </c>
      <c r="AJ113" s="342">
        <v>170354</v>
      </c>
      <c r="AK113" s="147">
        <v>64.2</v>
      </c>
      <c r="AL113" s="344"/>
      <c r="AM113" s="343"/>
      <c r="AN113" s="125">
        <f t="shared" si="21"/>
        <v>2885.5599999999995</v>
      </c>
    </row>
    <row r="114" spans="1:40" ht="15" customHeight="1" x14ac:dyDescent="0.2">
      <c r="B114" s="326">
        <f t="shared" ref="B114:N114" si="23">SUM(B83:B113)</f>
        <v>123379</v>
      </c>
      <c r="C114" s="326">
        <f t="shared" si="23"/>
        <v>9030</v>
      </c>
      <c r="D114" s="323">
        <f t="shared" si="23"/>
        <v>254</v>
      </c>
      <c r="E114" s="326">
        <f t="shared" si="23"/>
        <v>6551.8000000000011</v>
      </c>
      <c r="F114" s="326">
        <f t="shared" si="23"/>
        <v>5678</v>
      </c>
      <c r="G114" s="326">
        <f t="shared" si="23"/>
        <v>102119.20000000004</v>
      </c>
      <c r="H114" s="326">
        <f t="shared" si="23"/>
        <v>49813.950000000004</v>
      </c>
      <c r="I114" s="326">
        <f t="shared" si="23"/>
        <v>51958.150000000009</v>
      </c>
      <c r="J114" s="326">
        <f t="shared" si="23"/>
        <v>153.4</v>
      </c>
      <c r="K114" s="326">
        <f t="shared" si="23"/>
        <v>700.38000000000022</v>
      </c>
      <c r="L114" s="141">
        <f t="shared" si="23"/>
        <v>49800</v>
      </c>
      <c r="M114" s="141">
        <f t="shared" si="23"/>
        <v>2940</v>
      </c>
      <c r="N114" s="141">
        <f t="shared" si="23"/>
        <v>113881.55</v>
      </c>
      <c r="O114" s="141">
        <f>O113</f>
        <v>66657.000000000029</v>
      </c>
      <c r="R114" s="141"/>
      <c r="S114" s="141">
        <f>SUM(S83:S113)</f>
        <v>7993.48</v>
      </c>
      <c r="T114" s="141"/>
      <c r="U114" s="141">
        <f>SUM(U83:U113)</f>
        <v>2119.38</v>
      </c>
      <c r="V114" s="141"/>
      <c r="W114" s="141">
        <f>SUM(W83:W113)</f>
        <v>2597.8900000000003</v>
      </c>
      <c r="X114" s="141"/>
      <c r="Y114" s="141">
        <f>SUM(Y83:Y113)</f>
        <v>12895.25</v>
      </c>
      <c r="Z114" s="141"/>
      <c r="AA114" s="141">
        <f>SUM(AA83:AA113)</f>
        <v>60130.28</v>
      </c>
      <c r="AB114" s="141"/>
      <c r="AC114" s="142">
        <f>SUM(AC83:AC113)</f>
        <v>8074.7199999999984</v>
      </c>
      <c r="AD114" s="141"/>
      <c r="AE114" s="141">
        <f>SUM(AE83:AE113)</f>
        <v>1315.1799999999998</v>
      </c>
      <c r="AG114" s="141">
        <f>SUM(AG83:AG113)</f>
        <v>5373.74</v>
      </c>
      <c r="AH114" s="141"/>
      <c r="AI114" s="141">
        <f>SUM(AI83:AI113)</f>
        <v>6.1099999999999994</v>
      </c>
      <c r="AJ114" s="141"/>
      <c r="AK114" s="141">
        <f>SUM(AK83:AK113)</f>
        <v>3996.7899999999995</v>
      </c>
      <c r="AL114" s="141"/>
      <c r="AM114" s="141">
        <f>SUM(AM83:AM113)</f>
        <v>0</v>
      </c>
      <c r="AN114" s="141">
        <f>SUM(AN83:AN113)</f>
        <v>104502.81999999999</v>
      </c>
    </row>
    <row r="115" spans="1:40" x14ac:dyDescent="0.25">
      <c r="B115" s="132">
        <f>B114+B76</f>
        <v>347479.43</v>
      </c>
      <c r="G115" s="132"/>
      <c r="O115" s="141"/>
    </row>
    <row r="116" spans="1:40" x14ac:dyDescent="0.25">
      <c r="B116" s="72" t="s">
        <v>78</v>
      </c>
      <c r="C116" s="132">
        <f>H114-L114</f>
        <v>13.950000000004366</v>
      </c>
      <c r="E116" s="72" t="s">
        <v>79</v>
      </c>
      <c r="F116" s="315">
        <f>D114</f>
        <v>254</v>
      </c>
      <c r="H116" s="72" t="s">
        <v>80</v>
      </c>
      <c r="J116" s="131">
        <f>I114*0.007</f>
        <v>363.70705000000009</v>
      </c>
    </row>
    <row r="117" spans="1:40" x14ac:dyDescent="0.25">
      <c r="B117" s="72" t="s">
        <v>90</v>
      </c>
      <c r="C117" s="132">
        <f>C116+C78</f>
        <v>-12.059999999997672</v>
      </c>
    </row>
    <row r="119" spans="1:40" ht="16.149999999999999" customHeight="1" x14ac:dyDescent="0.25">
      <c r="A119" s="562" t="s">
        <v>213</v>
      </c>
      <c r="B119" s="563"/>
      <c r="C119" s="563"/>
      <c r="D119" s="564"/>
      <c r="E119" s="563"/>
      <c r="F119" s="563"/>
      <c r="G119" s="563"/>
      <c r="H119" s="559" t="str">
        <f>A119</f>
        <v>AVRIL 2017</v>
      </c>
      <c r="I119" s="560"/>
      <c r="J119" s="560"/>
      <c r="K119" s="560"/>
      <c r="L119" s="560"/>
      <c r="M119" s="560"/>
      <c r="N119" s="560"/>
      <c r="R119" s="559" t="str">
        <f>A119</f>
        <v>AVRIL 2017</v>
      </c>
      <c r="S119" s="560"/>
      <c r="T119" s="560"/>
      <c r="U119" s="560"/>
      <c r="V119" s="560"/>
      <c r="W119" s="560"/>
      <c r="X119" s="560"/>
      <c r="Y119" s="559" t="str">
        <f>A119</f>
        <v>AVRIL 2017</v>
      </c>
      <c r="Z119" s="560"/>
      <c r="AA119" s="560"/>
      <c r="AB119" s="560"/>
      <c r="AC119" s="560"/>
      <c r="AD119" s="560"/>
      <c r="AE119" s="560"/>
      <c r="AF119" s="559" t="str">
        <f>A119</f>
        <v>AVRIL 2017</v>
      </c>
      <c r="AG119" s="560"/>
      <c r="AH119" s="560"/>
      <c r="AI119" s="560"/>
      <c r="AJ119" s="560"/>
      <c r="AK119" s="560"/>
      <c r="AL119" s="560"/>
    </row>
    <row r="120" spans="1:40" ht="16.149999999999999" customHeight="1" x14ac:dyDescent="0.25">
      <c r="A120" s="290"/>
      <c r="B120" s="567" t="s">
        <v>69</v>
      </c>
      <c r="C120" s="554"/>
      <c r="D120" s="554"/>
      <c r="E120" s="554"/>
      <c r="F120" s="554"/>
      <c r="G120" s="568"/>
      <c r="H120" s="567" t="s">
        <v>1</v>
      </c>
      <c r="I120" s="554"/>
      <c r="J120" s="554"/>
      <c r="K120" s="568"/>
      <c r="L120" s="567" t="s">
        <v>2</v>
      </c>
      <c r="M120" s="554"/>
      <c r="N120" s="568"/>
      <c r="O120" s="291" t="s">
        <v>70</v>
      </c>
      <c r="P120" s="292"/>
      <c r="Q120" s="293"/>
      <c r="R120" s="551" t="str">
        <f>R3</f>
        <v>Agedi</v>
      </c>
      <c r="S120" s="552"/>
      <c r="T120" s="551" t="str">
        <f>T3</f>
        <v>Saf</v>
      </c>
      <c r="U120" s="552"/>
      <c r="V120" s="551" t="str">
        <f>V3</f>
        <v>Midi Libre</v>
      </c>
      <c r="W120" s="552"/>
      <c r="X120" s="551" t="str">
        <f>X3</f>
        <v>Loto</v>
      </c>
      <c r="Y120" s="552"/>
      <c r="Z120" s="551" t="str">
        <f>Z3</f>
        <v>Altadis</v>
      </c>
      <c r="AA120" s="552"/>
      <c r="AB120" s="551" t="str">
        <f>AB3</f>
        <v>Crédit agricole</v>
      </c>
      <c r="AC120" s="552"/>
      <c r="AD120" s="551" t="str">
        <f>AD3</f>
        <v>charges locatives</v>
      </c>
      <c r="AE120" s="552"/>
      <c r="AF120" s="551" t="str">
        <f>AF3</f>
        <v>Poste TCN TF PVA</v>
      </c>
      <c r="AG120" s="552"/>
      <c r="AH120" s="551" t="str">
        <f>AH3</f>
        <v>GSA/NVX FR</v>
      </c>
      <c r="AI120" s="552"/>
      <c r="AJ120" s="551" t="str">
        <f>AJ3</f>
        <v>Charge</v>
      </c>
      <c r="AK120" s="552"/>
      <c r="AL120" s="551" t="str">
        <f>AL3</f>
        <v>Divers</v>
      </c>
      <c r="AM120" s="552"/>
      <c r="AN120" s="83" t="s">
        <v>16</v>
      </c>
    </row>
    <row r="121" spans="1:40" ht="16.149999999999999" customHeight="1" x14ac:dyDescent="0.25">
      <c r="A121" s="294"/>
      <c r="B121" s="85" t="s">
        <v>73</v>
      </c>
      <c r="C121" s="578" t="s">
        <v>24</v>
      </c>
      <c r="D121" s="579"/>
      <c r="E121" s="86" t="s">
        <v>23</v>
      </c>
      <c r="F121" s="86" t="s">
        <v>22</v>
      </c>
      <c r="G121" s="90" t="s">
        <v>38</v>
      </c>
      <c r="H121" s="85" t="s">
        <v>17</v>
      </c>
      <c r="I121" s="86" t="s">
        <v>19</v>
      </c>
      <c r="J121" s="86" t="s">
        <v>18</v>
      </c>
      <c r="K121" s="90" t="s">
        <v>29</v>
      </c>
      <c r="L121" s="85" t="s">
        <v>32</v>
      </c>
      <c r="M121" s="91" t="s">
        <v>33</v>
      </c>
      <c r="N121" s="90" t="s">
        <v>74</v>
      </c>
      <c r="O121" s="295">
        <f>O113</f>
        <v>66657.000000000029</v>
      </c>
      <c r="Q121" s="296"/>
      <c r="R121" s="93" t="s">
        <v>34</v>
      </c>
      <c r="S121" s="94"/>
      <c r="T121" s="95" t="s">
        <v>34</v>
      </c>
      <c r="U121" s="96"/>
      <c r="V121" s="95" t="s">
        <v>34</v>
      </c>
      <c r="W121" s="96"/>
      <c r="X121" s="95" t="s">
        <v>34</v>
      </c>
      <c r="Y121" s="96"/>
      <c r="Z121" s="95" t="s">
        <v>34</v>
      </c>
      <c r="AA121" s="96"/>
      <c r="AB121" s="95" t="s">
        <v>34</v>
      </c>
      <c r="AC121" s="96"/>
      <c r="AD121" s="95" t="s">
        <v>34</v>
      </c>
      <c r="AE121" s="96"/>
      <c r="AF121" s="98" t="s">
        <v>34</v>
      </c>
      <c r="AG121" s="94"/>
      <c r="AH121" s="95" t="s">
        <v>34</v>
      </c>
      <c r="AI121" s="94"/>
      <c r="AJ121" s="95" t="s">
        <v>34</v>
      </c>
      <c r="AK121" s="94"/>
      <c r="AL121" s="95" t="s">
        <v>34</v>
      </c>
      <c r="AM121" s="94"/>
      <c r="AN121" s="99"/>
    </row>
    <row r="122" spans="1:40" ht="16.149999999999999" customHeight="1" x14ac:dyDescent="0.25">
      <c r="A122" s="301">
        <v>42826</v>
      </c>
      <c r="B122" s="337">
        <v>4229.2299999999996</v>
      </c>
      <c r="C122" s="316">
        <v>590</v>
      </c>
      <c r="D122" s="338">
        <v>13</v>
      </c>
      <c r="E122" s="337">
        <v>316.10000000000002</v>
      </c>
      <c r="F122" s="337">
        <v>313</v>
      </c>
      <c r="G122" s="339">
        <f t="shared" ref="G122:G152" si="24">B122-C122-E122-F122</f>
        <v>3010.1299999999997</v>
      </c>
      <c r="H122" s="340">
        <v>1287.53</v>
      </c>
      <c r="I122" s="317">
        <v>1717.9</v>
      </c>
      <c r="J122" s="340"/>
      <c r="K122" s="340">
        <v>4.7</v>
      </c>
      <c r="L122" s="317">
        <v>1280</v>
      </c>
      <c r="M122" s="341"/>
      <c r="N122" s="305">
        <f t="shared" ref="N122:N152" si="25">L122+I122+J122+C122+M122</f>
        <v>3587.9</v>
      </c>
      <c r="O122" s="305">
        <f t="shared" ref="O122:O152" si="26">O121+N122-AN122</f>
        <v>67327.260000000024</v>
      </c>
      <c r="P122" s="306">
        <f t="shared" ref="P122:P152" si="27">I122*0.004</f>
        <v>6.8716000000000008</v>
      </c>
      <c r="Q122" s="307">
        <f t="shared" ref="Q122:Q151" si="28">A122</f>
        <v>42826</v>
      </c>
      <c r="R122" s="342">
        <v>170401</v>
      </c>
      <c r="S122" s="147">
        <v>-62.02</v>
      </c>
      <c r="T122" s="344"/>
      <c r="U122" s="343"/>
      <c r="V122" s="344"/>
      <c r="W122" s="343"/>
      <c r="X122" s="344"/>
      <c r="Y122" s="343"/>
      <c r="Z122" s="344"/>
      <c r="AA122" s="343"/>
      <c r="AB122" s="344">
        <v>170443</v>
      </c>
      <c r="AC122" s="147">
        <v>1.4</v>
      </c>
      <c r="AD122" s="344">
        <v>170137</v>
      </c>
      <c r="AE122" s="147">
        <v>978.26</v>
      </c>
      <c r="AF122" s="347"/>
      <c r="AG122" s="343"/>
      <c r="AH122" s="344"/>
      <c r="AI122" s="343"/>
      <c r="AJ122" s="344" t="s">
        <v>214</v>
      </c>
      <c r="AK122" s="147">
        <v>2000</v>
      </c>
      <c r="AL122" s="344"/>
      <c r="AM122" s="343"/>
      <c r="AN122" s="125">
        <f t="shared" ref="AN122:AN152" si="29">S122+U122+W122+Y122+AA122+AC122+AE122+AG122+AI122+AK122+AM122</f>
        <v>2917.64</v>
      </c>
    </row>
    <row r="123" spans="1:40" ht="16.149999999999999" customHeight="1" x14ac:dyDescent="0.25">
      <c r="A123" s="301">
        <f t="shared" ref="A123:A151" si="30">A122+1</f>
        <v>42827</v>
      </c>
      <c r="B123" s="337">
        <v>2991.34</v>
      </c>
      <c r="C123" s="316">
        <v>320</v>
      </c>
      <c r="D123" s="338">
        <v>8</v>
      </c>
      <c r="E123" s="337">
        <v>95.9</v>
      </c>
      <c r="F123" s="337">
        <v>101</v>
      </c>
      <c r="G123" s="339">
        <f t="shared" si="24"/>
        <v>2474.44</v>
      </c>
      <c r="H123" s="340">
        <v>1317.19</v>
      </c>
      <c r="I123" s="317">
        <v>1137.5999999999999</v>
      </c>
      <c r="J123" s="340"/>
      <c r="K123" s="340">
        <v>19.649999999999999</v>
      </c>
      <c r="L123" s="317">
        <v>1330</v>
      </c>
      <c r="M123" s="341"/>
      <c r="N123" s="305">
        <f t="shared" si="25"/>
        <v>2787.6</v>
      </c>
      <c r="O123" s="305">
        <f t="shared" si="26"/>
        <v>70087.86000000003</v>
      </c>
      <c r="P123" s="306">
        <f t="shared" si="27"/>
        <v>4.5503999999999998</v>
      </c>
      <c r="Q123" s="307">
        <f t="shared" si="28"/>
        <v>42827</v>
      </c>
      <c r="R123" s="342"/>
      <c r="S123" s="343"/>
      <c r="T123" s="344"/>
      <c r="U123" s="343"/>
      <c r="V123" s="342"/>
      <c r="W123" s="343"/>
      <c r="X123" s="344"/>
      <c r="Y123" s="343"/>
      <c r="Z123" s="342"/>
      <c r="AA123" s="343"/>
      <c r="AB123" s="344">
        <v>170443</v>
      </c>
      <c r="AC123" s="147">
        <v>27</v>
      </c>
      <c r="AD123" s="342"/>
      <c r="AE123" s="343"/>
      <c r="AF123" s="344"/>
      <c r="AG123" s="343"/>
      <c r="AH123" s="342"/>
      <c r="AI123" s="343"/>
      <c r="AJ123" s="344"/>
      <c r="AK123" s="343"/>
      <c r="AL123" s="344"/>
      <c r="AM123" s="343"/>
      <c r="AN123" s="125">
        <f t="shared" si="29"/>
        <v>27</v>
      </c>
    </row>
    <row r="124" spans="1:40" ht="16.149999999999999" customHeight="1" x14ac:dyDescent="0.25">
      <c r="A124" s="301">
        <f t="shared" si="30"/>
        <v>42828</v>
      </c>
      <c r="B124" s="337">
        <v>4315.38</v>
      </c>
      <c r="C124" s="316">
        <v>290</v>
      </c>
      <c r="D124" s="338">
        <v>7</v>
      </c>
      <c r="E124" s="337">
        <v>324</v>
      </c>
      <c r="F124" s="337">
        <v>219</v>
      </c>
      <c r="G124" s="339">
        <f t="shared" si="24"/>
        <v>3482.38</v>
      </c>
      <c r="H124" s="340">
        <v>1504.08</v>
      </c>
      <c r="I124" s="317">
        <v>2488.4</v>
      </c>
      <c r="J124" s="317">
        <v>12.7</v>
      </c>
      <c r="K124" s="340">
        <v>42.05</v>
      </c>
      <c r="L124" s="317">
        <v>1510</v>
      </c>
      <c r="M124" s="341"/>
      <c r="N124" s="305">
        <f t="shared" si="25"/>
        <v>4301.1000000000004</v>
      </c>
      <c r="O124" s="305">
        <f t="shared" si="26"/>
        <v>73995.09000000004</v>
      </c>
      <c r="P124" s="306">
        <f t="shared" si="27"/>
        <v>9.9535999999999998</v>
      </c>
      <c r="Q124" s="307">
        <f t="shared" si="28"/>
        <v>42828</v>
      </c>
      <c r="R124" s="342"/>
      <c r="S124" s="343"/>
      <c r="T124" s="344">
        <v>170215</v>
      </c>
      <c r="U124" s="147">
        <v>152.28</v>
      </c>
      <c r="V124" s="342"/>
      <c r="W124" s="343"/>
      <c r="X124" s="344"/>
      <c r="Y124" s="343"/>
      <c r="Z124" s="342"/>
      <c r="AA124" s="343"/>
      <c r="AB124" s="344">
        <v>170443</v>
      </c>
      <c r="AC124" s="147">
        <v>241.59</v>
      </c>
      <c r="AD124" s="342"/>
      <c r="AE124" s="343"/>
      <c r="AF124" s="344"/>
      <c r="AG124" s="343"/>
      <c r="AH124" s="342"/>
      <c r="AI124" s="343"/>
      <c r="AJ124" s="344"/>
      <c r="AK124" s="343"/>
      <c r="AL124" s="344"/>
      <c r="AM124" s="343"/>
      <c r="AN124" s="125">
        <f t="shared" si="29"/>
        <v>393.87</v>
      </c>
    </row>
    <row r="125" spans="1:40" ht="16.149999999999999" customHeight="1" x14ac:dyDescent="0.25">
      <c r="A125" s="301">
        <f t="shared" si="30"/>
        <v>42829</v>
      </c>
      <c r="B125" s="337">
        <v>4059.39</v>
      </c>
      <c r="C125" s="316">
        <v>200</v>
      </c>
      <c r="D125" s="338">
        <v>5</v>
      </c>
      <c r="E125" s="337">
        <v>19.3</v>
      </c>
      <c r="F125" s="337">
        <v>159</v>
      </c>
      <c r="G125" s="339">
        <f t="shared" si="24"/>
        <v>3681.0899999999997</v>
      </c>
      <c r="H125" s="340">
        <v>1557.9</v>
      </c>
      <c r="I125" s="317">
        <v>2148.6799999999998</v>
      </c>
      <c r="J125" s="340"/>
      <c r="K125" s="340">
        <v>9.1999999999999993</v>
      </c>
      <c r="L125" s="317">
        <v>1560</v>
      </c>
      <c r="M125" s="317">
        <v>630</v>
      </c>
      <c r="N125" s="305">
        <f t="shared" si="25"/>
        <v>4538.68</v>
      </c>
      <c r="O125" s="305">
        <f t="shared" si="26"/>
        <v>77862.040000000052</v>
      </c>
      <c r="P125" s="306">
        <f t="shared" si="27"/>
        <v>8.5947199999999988</v>
      </c>
      <c r="Q125" s="307">
        <f t="shared" si="28"/>
        <v>42829</v>
      </c>
      <c r="R125" s="342"/>
      <c r="S125" s="343"/>
      <c r="T125" s="342">
        <v>170323</v>
      </c>
      <c r="U125" s="147">
        <v>290.55</v>
      </c>
      <c r="V125" s="342">
        <v>170329</v>
      </c>
      <c r="W125" s="147">
        <v>312.18</v>
      </c>
      <c r="X125" s="344"/>
      <c r="Y125" s="343"/>
      <c r="Z125" s="342"/>
      <c r="AA125" s="343"/>
      <c r="AB125" s="344">
        <v>170443</v>
      </c>
      <c r="AC125" s="147">
        <v>69</v>
      </c>
      <c r="AD125" s="342"/>
      <c r="AE125" s="343"/>
      <c r="AF125" s="344"/>
      <c r="AG125" s="343"/>
      <c r="AH125" s="342"/>
      <c r="AI125" s="343"/>
      <c r="AJ125" s="344"/>
      <c r="AK125" s="343"/>
      <c r="AL125" s="344"/>
      <c r="AM125" s="343"/>
      <c r="AN125" s="125">
        <f t="shared" si="29"/>
        <v>671.73</v>
      </c>
    </row>
    <row r="126" spans="1:40" ht="16.149999999999999" customHeight="1" x14ac:dyDescent="0.25">
      <c r="A126" s="301">
        <f t="shared" si="30"/>
        <v>42830</v>
      </c>
      <c r="B126" s="337">
        <v>3911.09</v>
      </c>
      <c r="C126" s="316">
        <v>370</v>
      </c>
      <c r="D126" s="338">
        <v>10</v>
      </c>
      <c r="E126" s="337">
        <v>91.65</v>
      </c>
      <c r="F126" s="337">
        <v>124</v>
      </c>
      <c r="G126" s="339">
        <f t="shared" si="24"/>
        <v>3325.44</v>
      </c>
      <c r="H126" s="340">
        <v>1382.84</v>
      </c>
      <c r="I126" s="317">
        <v>1894.25</v>
      </c>
      <c r="J126" s="317">
        <v>32.159999999999997</v>
      </c>
      <c r="K126" s="340">
        <v>16.2</v>
      </c>
      <c r="L126" s="317">
        <v>1380</v>
      </c>
      <c r="M126" s="341"/>
      <c r="N126" s="305">
        <f t="shared" si="25"/>
        <v>3676.41</v>
      </c>
      <c r="O126" s="305">
        <f t="shared" si="26"/>
        <v>46514.460000000057</v>
      </c>
      <c r="P126" s="306">
        <f t="shared" si="27"/>
        <v>7.577</v>
      </c>
      <c r="Q126" s="307">
        <f t="shared" si="28"/>
        <v>42830</v>
      </c>
      <c r="R126" s="342">
        <v>170311</v>
      </c>
      <c r="S126" s="147">
        <v>1293.27</v>
      </c>
      <c r="T126" s="342">
        <v>170324</v>
      </c>
      <c r="U126" s="147">
        <v>95.08</v>
      </c>
      <c r="V126" s="342">
        <v>170429</v>
      </c>
      <c r="W126" s="147">
        <v>314.58999999999997</v>
      </c>
      <c r="X126" s="342">
        <v>170434</v>
      </c>
      <c r="Y126" s="147">
        <v>1953.26</v>
      </c>
      <c r="Z126" s="342">
        <v>170341</v>
      </c>
      <c r="AA126" s="147">
        <v>31368.1</v>
      </c>
      <c r="AB126" s="342" t="s">
        <v>194</v>
      </c>
      <c r="AC126" s="147">
        <v>-0.31</v>
      </c>
      <c r="AD126" s="342"/>
      <c r="AE126" s="343"/>
      <c r="AF126" s="342"/>
      <c r="AG126" s="343"/>
      <c r="AH126" s="342"/>
      <c r="AI126" s="343"/>
      <c r="AJ126" s="342"/>
      <c r="AK126" s="343"/>
      <c r="AL126" s="344"/>
      <c r="AM126" s="343"/>
      <c r="AN126" s="125">
        <f t="shared" si="29"/>
        <v>35023.99</v>
      </c>
    </row>
    <row r="127" spans="1:40" ht="16.149999999999999" customHeight="1" x14ac:dyDescent="0.25">
      <c r="A127" s="301">
        <f t="shared" si="30"/>
        <v>42831</v>
      </c>
      <c r="B127" s="337">
        <v>4405.87</v>
      </c>
      <c r="C127" s="316">
        <v>90</v>
      </c>
      <c r="D127" s="338">
        <v>3</v>
      </c>
      <c r="E127" s="337">
        <v>165.7</v>
      </c>
      <c r="F127" s="337">
        <v>474</v>
      </c>
      <c r="G127" s="339">
        <f t="shared" si="24"/>
        <v>3676.17</v>
      </c>
      <c r="H127" s="340">
        <v>1714.22</v>
      </c>
      <c r="I127" s="317">
        <v>1929.8</v>
      </c>
      <c r="J127" s="317">
        <v>12.8</v>
      </c>
      <c r="K127" s="340">
        <v>19.350000000000001</v>
      </c>
      <c r="L127" s="317">
        <v>1710</v>
      </c>
      <c r="M127" s="341"/>
      <c r="N127" s="305">
        <f t="shared" si="25"/>
        <v>3742.6000000000004</v>
      </c>
      <c r="O127" s="305">
        <f t="shared" si="26"/>
        <v>51457.680000000058</v>
      </c>
      <c r="P127" s="306">
        <f t="shared" si="27"/>
        <v>7.7191999999999998</v>
      </c>
      <c r="Q127" s="307">
        <f t="shared" si="28"/>
        <v>42831</v>
      </c>
      <c r="R127" s="342"/>
      <c r="S127" s="147">
        <v>-62.94</v>
      </c>
      <c r="T127" s="342"/>
      <c r="U127" s="147"/>
      <c r="V127" s="342"/>
      <c r="W127" s="343"/>
      <c r="X127" s="342">
        <v>170435</v>
      </c>
      <c r="Y127" s="147">
        <v>362.63</v>
      </c>
      <c r="Z127" s="342"/>
      <c r="AA127" s="343"/>
      <c r="AB127" s="342" t="s">
        <v>194</v>
      </c>
      <c r="AC127" s="147">
        <v>-1500.31</v>
      </c>
      <c r="AD127" s="342"/>
      <c r="AE127" s="343"/>
      <c r="AF127" s="342"/>
      <c r="AG127" s="343"/>
      <c r="AH127" s="342"/>
      <c r="AI127" s="343"/>
      <c r="AJ127" s="342"/>
      <c r="AK127" s="343"/>
      <c r="AL127" s="344"/>
      <c r="AM127" s="343"/>
      <c r="AN127" s="125">
        <f t="shared" si="29"/>
        <v>-1200.6199999999999</v>
      </c>
    </row>
    <row r="128" spans="1:40" ht="16.149999999999999" customHeight="1" x14ac:dyDescent="0.25">
      <c r="A128" s="301">
        <f t="shared" si="30"/>
        <v>42832</v>
      </c>
      <c r="B128" s="337">
        <v>5769.83</v>
      </c>
      <c r="C128" s="316">
        <v>560</v>
      </c>
      <c r="D128" s="338">
        <v>12</v>
      </c>
      <c r="E128" s="337">
        <v>188.7</v>
      </c>
      <c r="F128" s="337">
        <v>262</v>
      </c>
      <c r="G128" s="339">
        <f t="shared" si="24"/>
        <v>4759.13</v>
      </c>
      <c r="H128" s="340">
        <v>2421.1999999999998</v>
      </c>
      <c r="I128" s="317">
        <v>2143.23</v>
      </c>
      <c r="J128" s="317">
        <v>152</v>
      </c>
      <c r="K128" s="340">
        <v>42.7</v>
      </c>
      <c r="L128" s="317">
        <v>2420</v>
      </c>
      <c r="M128" s="341"/>
      <c r="N128" s="305">
        <f t="shared" si="25"/>
        <v>5275.23</v>
      </c>
      <c r="O128" s="305">
        <f t="shared" si="26"/>
        <v>56910.01000000006</v>
      </c>
      <c r="P128" s="306">
        <f t="shared" si="27"/>
        <v>8.5729199999999999</v>
      </c>
      <c r="Q128" s="307">
        <f t="shared" si="28"/>
        <v>42832</v>
      </c>
      <c r="R128" s="342"/>
      <c r="S128" s="343"/>
      <c r="T128" s="342"/>
      <c r="U128" s="147"/>
      <c r="V128" s="342"/>
      <c r="W128" s="343"/>
      <c r="X128" s="342"/>
      <c r="Y128" s="343"/>
      <c r="Z128" s="342"/>
      <c r="AA128" s="343"/>
      <c r="AB128" s="342" t="s">
        <v>215</v>
      </c>
      <c r="AC128" s="147">
        <v>-177.1</v>
      </c>
      <c r="AD128" s="342"/>
      <c r="AE128" s="343"/>
      <c r="AF128" s="342"/>
      <c r="AG128" s="343"/>
      <c r="AH128" s="342"/>
      <c r="AI128" s="343"/>
      <c r="AJ128" s="342"/>
      <c r="AK128" s="343"/>
      <c r="AL128" s="344"/>
      <c r="AM128" s="343"/>
      <c r="AN128" s="125">
        <f t="shared" si="29"/>
        <v>-177.1</v>
      </c>
    </row>
    <row r="129" spans="1:40" ht="16.149999999999999" customHeight="1" x14ac:dyDescent="0.25">
      <c r="A129" s="301">
        <f t="shared" si="30"/>
        <v>42833</v>
      </c>
      <c r="B129" s="337">
        <v>5064.1400000000003</v>
      </c>
      <c r="C129" s="316">
        <v>90</v>
      </c>
      <c r="D129" s="338">
        <v>4</v>
      </c>
      <c r="E129" s="337">
        <v>629.75</v>
      </c>
      <c r="F129" s="337">
        <v>123</v>
      </c>
      <c r="G129" s="339">
        <f t="shared" si="24"/>
        <v>4221.3900000000003</v>
      </c>
      <c r="H129" s="340">
        <v>1645.49</v>
      </c>
      <c r="I129" s="317">
        <v>2572.3000000000002</v>
      </c>
      <c r="J129" s="340"/>
      <c r="K129" s="340">
        <v>3.6</v>
      </c>
      <c r="L129" s="317">
        <v>1640</v>
      </c>
      <c r="M129" s="341"/>
      <c r="N129" s="305">
        <f t="shared" si="25"/>
        <v>4302.3</v>
      </c>
      <c r="O129" s="305">
        <f t="shared" si="26"/>
        <v>61772.310000000063</v>
      </c>
      <c r="P129" s="306">
        <f t="shared" si="27"/>
        <v>10.289200000000001</v>
      </c>
      <c r="Q129" s="307">
        <f t="shared" si="28"/>
        <v>42833</v>
      </c>
      <c r="R129" s="342"/>
      <c r="S129" s="343"/>
      <c r="T129" s="342"/>
      <c r="U129" s="147"/>
      <c r="V129" s="342"/>
      <c r="W129" s="343"/>
      <c r="X129" s="342"/>
      <c r="Y129" s="343"/>
      <c r="Z129" s="342"/>
      <c r="AA129" s="343"/>
      <c r="AB129" s="342" t="s">
        <v>149</v>
      </c>
      <c r="AC129" s="147">
        <v>-560</v>
      </c>
      <c r="AD129" s="342"/>
      <c r="AE129" s="343"/>
      <c r="AF129" s="342"/>
      <c r="AG129" s="343"/>
      <c r="AH129" s="342"/>
      <c r="AI129" s="343"/>
      <c r="AJ129" s="342"/>
      <c r="AK129" s="343"/>
      <c r="AL129" s="344"/>
      <c r="AM129" s="343"/>
      <c r="AN129" s="125">
        <f t="shared" si="29"/>
        <v>-560</v>
      </c>
    </row>
    <row r="130" spans="1:40" ht="16.149999999999999" customHeight="1" x14ac:dyDescent="0.25">
      <c r="A130" s="301">
        <f t="shared" si="30"/>
        <v>42834</v>
      </c>
      <c r="B130" s="337">
        <v>3202.43</v>
      </c>
      <c r="C130" s="316">
        <v>410</v>
      </c>
      <c r="D130" s="338">
        <v>10</v>
      </c>
      <c r="E130" s="337">
        <v>348.9</v>
      </c>
      <c r="F130" s="337">
        <v>25</v>
      </c>
      <c r="G130" s="339">
        <f t="shared" si="24"/>
        <v>2418.5299999999997</v>
      </c>
      <c r="H130" s="340">
        <v>1187.83</v>
      </c>
      <c r="I130" s="317">
        <v>1227.8</v>
      </c>
      <c r="J130" s="340"/>
      <c r="K130" s="340">
        <v>2.9</v>
      </c>
      <c r="L130" s="317">
        <v>1180</v>
      </c>
      <c r="M130" s="341"/>
      <c r="N130" s="305">
        <f t="shared" si="25"/>
        <v>2817.8</v>
      </c>
      <c r="O130" s="305">
        <f t="shared" si="26"/>
        <v>64210.180000000066</v>
      </c>
      <c r="P130" s="306">
        <f t="shared" si="27"/>
        <v>4.9112</v>
      </c>
      <c r="Q130" s="307">
        <f t="shared" si="28"/>
        <v>42834</v>
      </c>
      <c r="R130" s="342"/>
      <c r="S130" s="343"/>
      <c r="T130" s="342">
        <v>170216</v>
      </c>
      <c r="U130" s="147">
        <v>380.24</v>
      </c>
      <c r="V130" s="342"/>
      <c r="W130" s="343"/>
      <c r="X130" s="342"/>
      <c r="Y130" s="343"/>
      <c r="Z130" s="342"/>
      <c r="AA130" s="343"/>
      <c r="AB130" s="342" t="s">
        <v>194</v>
      </c>
      <c r="AC130" s="147">
        <v>-0.31</v>
      </c>
      <c r="AD130" s="342"/>
      <c r="AE130" s="343"/>
      <c r="AF130" s="342"/>
      <c r="AG130" s="343"/>
      <c r="AH130" s="342"/>
      <c r="AI130" s="343"/>
      <c r="AJ130" s="342"/>
      <c r="AK130" s="343"/>
      <c r="AL130" s="344"/>
      <c r="AM130" s="343"/>
      <c r="AN130" s="125">
        <f t="shared" si="29"/>
        <v>379.93</v>
      </c>
    </row>
    <row r="131" spans="1:40" ht="16.149999999999999" customHeight="1" x14ac:dyDescent="0.25">
      <c r="A131" s="301">
        <f t="shared" si="30"/>
        <v>42835</v>
      </c>
      <c r="B131" s="337">
        <v>4260.97</v>
      </c>
      <c r="C131" s="316">
        <v>80</v>
      </c>
      <c r="D131" s="338">
        <v>4</v>
      </c>
      <c r="E131" s="337">
        <v>291.25</v>
      </c>
      <c r="F131" s="337">
        <v>94</v>
      </c>
      <c r="G131" s="339">
        <f t="shared" si="24"/>
        <v>3795.7200000000003</v>
      </c>
      <c r="H131" s="340">
        <v>2065.37</v>
      </c>
      <c r="I131" s="317">
        <v>1711.95</v>
      </c>
      <c r="J131" s="340"/>
      <c r="K131" s="340">
        <v>18.399999999999999</v>
      </c>
      <c r="L131" s="317">
        <v>2080</v>
      </c>
      <c r="M131" s="317">
        <v>330</v>
      </c>
      <c r="N131" s="305">
        <f t="shared" si="25"/>
        <v>4201.95</v>
      </c>
      <c r="O131" s="305">
        <f t="shared" si="26"/>
        <v>69346.870000000068</v>
      </c>
      <c r="P131" s="306">
        <f t="shared" si="27"/>
        <v>6.8478000000000003</v>
      </c>
      <c r="Q131" s="307">
        <f t="shared" si="28"/>
        <v>42835</v>
      </c>
      <c r="R131" s="342"/>
      <c r="S131" s="343"/>
      <c r="T131" s="342"/>
      <c r="U131" s="343"/>
      <c r="V131" s="342"/>
      <c r="W131" s="343"/>
      <c r="X131" s="342"/>
      <c r="Y131" s="343"/>
      <c r="Z131" s="342"/>
      <c r="AA131" s="343"/>
      <c r="AB131" s="342" t="s">
        <v>194</v>
      </c>
      <c r="AC131" s="147">
        <v>-1500.62</v>
      </c>
      <c r="AD131" s="342"/>
      <c r="AE131" s="343"/>
      <c r="AF131" s="342">
        <v>170345</v>
      </c>
      <c r="AG131" s="147">
        <v>565.88</v>
      </c>
      <c r="AH131" s="342"/>
      <c r="AI131" s="343"/>
      <c r="AJ131" s="342"/>
      <c r="AK131" s="343"/>
      <c r="AL131" s="344"/>
      <c r="AM131" s="343"/>
      <c r="AN131" s="125">
        <f t="shared" si="29"/>
        <v>-934.7399999999999</v>
      </c>
    </row>
    <row r="132" spans="1:40" ht="16.149999999999999" customHeight="1" x14ac:dyDescent="0.25">
      <c r="A132" s="301">
        <f t="shared" si="30"/>
        <v>42836</v>
      </c>
      <c r="B132" s="337">
        <v>3573.75</v>
      </c>
      <c r="C132" s="316">
        <v>250</v>
      </c>
      <c r="D132" s="338">
        <v>6</v>
      </c>
      <c r="E132" s="337">
        <v>163.9</v>
      </c>
      <c r="F132" s="337">
        <v>43</v>
      </c>
      <c r="G132" s="339">
        <f t="shared" si="24"/>
        <v>3116.85</v>
      </c>
      <c r="H132" s="340">
        <v>1598.69</v>
      </c>
      <c r="I132" s="317">
        <v>1466.46</v>
      </c>
      <c r="J132" s="317">
        <v>46.8</v>
      </c>
      <c r="K132" s="340">
        <v>4.9000000000000004</v>
      </c>
      <c r="L132" s="317">
        <v>1590</v>
      </c>
      <c r="M132" s="341"/>
      <c r="N132" s="305">
        <f t="shared" si="25"/>
        <v>3353.26</v>
      </c>
      <c r="O132" s="305">
        <f t="shared" si="26"/>
        <v>71764.540000000066</v>
      </c>
      <c r="P132" s="306">
        <f t="shared" si="27"/>
        <v>5.8658400000000004</v>
      </c>
      <c r="Q132" s="307">
        <f t="shared" si="28"/>
        <v>42836</v>
      </c>
      <c r="R132" s="342"/>
      <c r="S132" s="343"/>
      <c r="T132" s="342"/>
      <c r="U132" s="343"/>
      <c r="V132" s="342">
        <v>170430</v>
      </c>
      <c r="W132" s="343">
        <v>605.96</v>
      </c>
      <c r="X132" s="342"/>
      <c r="Y132" s="343"/>
      <c r="Z132" s="342"/>
      <c r="AA132" s="343"/>
      <c r="AB132" s="342" t="s">
        <v>194</v>
      </c>
      <c r="AC132" s="147">
        <v>-0.31</v>
      </c>
      <c r="AD132" s="342"/>
      <c r="AE132" s="343"/>
      <c r="AF132" s="342">
        <v>170346</v>
      </c>
      <c r="AG132" s="147">
        <v>329.94</v>
      </c>
      <c r="AH132" s="342"/>
      <c r="AI132" s="343"/>
      <c r="AJ132" s="342"/>
      <c r="AK132" s="343"/>
      <c r="AL132" s="344"/>
      <c r="AM132" s="343"/>
      <c r="AN132" s="125">
        <f t="shared" si="29"/>
        <v>935.59000000000015</v>
      </c>
    </row>
    <row r="133" spans="1:40" ht="16.149999999999999" customHeight="1" x14ac:dyDescent="0.25">
      <c r="A133" s="301">
        <f t="shared" si="30"/>
        <v>42837</v>
      </c>
      <c r="B133" s="337">
        <v>3938.26</v>
      </c>
      <c r="C133" s="316">
        <v>250</v>
      </c>
      <c r="D133" s="338">
        <v>7</v>
      </c>
      <c r="E133" s="337">
        <v>135.6</v>
      </c>
      <c r="F133" s="337">
        <v>180</v>
      </c>
      <c r="G133" s="339">
        <f t="shared" si="24"/>
        <v>3372.6600000000003</v>
      </c>
      <c r="H133" s="340">
        <v>1736.11</v>
      </c>
      <c r="I133" s="317">
        <v>1543.35</v>
      </c>
      <c r="J133" s="317">
        <v>61.2</v>
      </c>
      <c r="K133" s="340">
        <v>32</v>
      </c>
      <c r="L133" s="317">
        <v>1730</v>
      </c>
      <c r="M133" s="341"/>
      <c r="N133" s="305">
        <f t="shared" si="25"/>
        <v>3584.5499999999997</v>
      </c>
      <c r="O133" s="305">
        <f t="shared" si="26"/>
        <v>74452.150000000067</v>
      </c>
      <c r="P133" s="306">
        <f t="shared" si="27"/>
        <v>6.1734</v>
      </c>
      <c r="Q133" s="307">
        <f t="shared" si="28"/>
        <v>42837</v>
      </c>
      <c r="R133" s="342">
        <v>170404</v>
      </c>
      <c r="S133" s="147">
        <v>794.82</v>
      </c>
      <c r="T133" s="342"/>
      <c r="U133" s="343"/>
      <c r="V133" s="342"/>
      <c r="W133" s="343"/>
      <c r="X133" s="342">
        <v>170436</v>
      </c>
      <c r="Y133" s="147">
        <v>1602.12</v>
      </c>
      <c r="Z133" s="342"/>
      <c r="AA133" s="343"/>
      <c r="AB133" s="342" t="s">
        <v>194</v>
      </c>
      <c r="AC133" s="147">
        <v>-1500</v>
      </c>
      <c r="AD133" s="342"/>
      <c r="AE133" s="343"/>
      <c r="AF133" s="342"/>
      <c r="AG133" s="343"/>
      <c r="AH133" s="342"/>
      <c r="AI133" s="343"/>
      <c r="AJ133" s="342"/>
      <c r="AK133" s="343"/>
      <c r="AL133" s="344"/>
      <c r="AM133" s="343"/>
      <c r="AN133" s="125">
        <f t="shared" si="29"/>
        <v>896.94</v>
      </c>
    </row>
    <row r="134" spans="1:40" ht="16.149999999999999" customHeight="1" x14ac:dyDescent="0.25">
      <c r="A134" s="301">
        <f t="shared" si="30"/>
        <v>42838</v>
      </c>
      <c r="B134" s="337">
        <v>3985.49</v>
      </c>
      <c r="C134" s="316">
        <v>420</v>
      </c>
      <c r="D134" s="338">
        <v>7</v>
      </c>
      <c r="E134" s="337">
        <v>140.80000000000001</v>
      </c>
      <c r="F134" s="337">
        <v>96</v>
      </c>
      <c r="G134" s="339">
        <f t="shared" si="24"/>
        <v>3328.6899999999996</v>
      </c>
      <c r="H134" s="340">
        <v>1415.16</v>
      </c>
      <c r="I134" s="317">
        <v>1906.08</v>
      </c>
      <c r="J134" s="340"/>
      <c r="K134" s="340">
        <v>7.45</v>
      </c>
      <c r="L134" s="317">
        <v>1430</v>
      </c>
      <c r="M134" s="341"/>
      <c r="N134" s="305">
        <f t="shared" si="25"/>
        <v>3756.08</v>
      </c>
      <c r="O134" s="305">
        <f t="shared" si="26"/>
        <v>77662.520000000062</v>
      </c>
      <c r="P134" s="306">
        <f t="shared" si="27"/>
        <v>7.62432</v>
      </c>
      <c r="Q134" s="307">
        <f t="shared" si="28"/>
        <v>42838</v>
      </c>
      <c r="R134" s="342"/>
      <c r="S134" s="147">
        <v>319.82</v>
      </c>
      <c r="T134" s="342"/>
      <c r="U134" s="343"/>
      <c r="V134" s="342"/>
      <c r="W134" s="343"/>
      <c r="X134" s="342">
        <v>170437</v>
      </c>
      <c r="Y134" s="147">
        <v>747</v>
      </c>
      <c r="Z134" s="342"/>
      <c r="AA134" s="343"/>
      <c r="AB134" s="342" t="s">
        <v>194</v>
      </c>
      <c r="AC134" s="147">
        <v>-1500.31</v>
      </c>
      <c r="AD134" s="342"/>
      <c r="AE134" s="343"/>
      <c r="AF134" s="342"/>
      <c r="AG134" s="147">
        <v>979.2</v>
      </c>
      <c r="AH134" s="342"/>
      <c r="AI134" s="343"/>
      <c r="AJ134" s="342"/>
      <c r="AK134" s="343"/>
      <c r="AL134" s="344"/>
      <c r="AM134" s="343"/>
      <c r="AN134" s="125">
        <f t="shared" si="29"/>
        <v>545.71</v>
      </c>
    </row>
    <row r="135" spans="1:40" ht="16.149999999999999" customHeight="1" x14ac:dyDescent="0.25">
      <c r="A135" s="301">
        <f t="shared" si="30"/>
        <v>42839</v>
      </c>
      <c r="B135" s="337">
        <v>4549.33</v>
      </c>
      <c r="C135" s="316">
        <v>310</v>
      </c>
      <c r="D135" s="338">
        <v>6</v>
      </c>
      <c r="E135" s="337">
        <v>215.1</v>
      </c>
      <c r="F135" s="337">
        <v>78</v>
      </c>
      <c r="G135" s="339">
        <f t="shared" si="24"/>
        <v>3946.23</v>
      </c>
      <c r="H135" s="340">
        <v>1851.4</v>
      </c>
      <c r="I135" s="317">
        <v>2075.14</v>
      </c>
      <c r="J135" s="340"/>
      <c r="K135" s="340">
        <v>19.690000000000001</v>
      </c>
      <c r="L135" s="317">
        <v>1850</v>
      </c>
      <c r="M135" s="341"/>
      <c r="N135" s="305">
        <f t="shared" si="25"/>
        <v>4235.1399999999994</v>
      </c>
      <c r="O135" s="305">
        <f t="shared" si="26"/>
        <v>83496.930000000066</v>
      </c>
      <c r="P135" s="306">
        <f t="shared" si="27"/>
        <v>8.3005599999999991</v>
      </c>
      <c r="Q135" s="307">
        <f t="shared" si="28"/>
        <v>42839</v>
      </c>
      <c r="R135" s="342">
        <v>170402</v>
      </c>
      <c r="S135" s="147">
        <v>-827.95</v>
      </c>
      <c r="T135" s="342"/>
      <c r="U135" s="343"/>
      <c r="V135" s="342"/>
      <c r="W135" s="343"/>
      <c r="X135" s="342"/>
      <c r="Y135" s="343"/>
      <c r="Z135" s="342"/>
      <c r="AA135" s="343"/>
      <c r="AB135" s="342" t="s">
        <v>137</v>
      </c>
      <c r="AC135" s="147">
        <v>-1070</v>
      </c>
      <c r="AD135" s="342"/>
      <c r="AE135" s="343"/>
      <c r="AF135" s="342"/>
      <c r="AG135" s="343"/>
      <c r="AH135" s="342">
        <v>170451</v>
      </c>
      <c r="AI135" s="147">
        <v>132.65</v>
      </c>
      <c r="AJ135" s="342">
        <v>170261</v>
      </c>
      <c r="AK135" s="147">
        <v>166.03</v>
      </c>
      <c r="AL135" s="344"/>
      <c r="AM135" s="343"/>
      <c r="AN135" s="125">
        <f t="shared" si="29"/>
        <v>-1599.27</v>
      </c>
    </row>
    <row r="136" spans="1:40" ht="16.149999999999999" customHeight="1" x14ac:dyDescent="0.25">
      <c r="A136" s="301">
        <f t="shared" si="30"/>
        <v>42840</v>
      </c>
      <c r="B136" s="337">
        <v>4402.91</v>
      </c>
      <c r="C136" s="316">
        <v>230</v>
      </c>
      <c r="D136" s="338">
        <v>6</v>
      </c>
      <c r="E136" s="337">
        <v>268.7</v>
      </c>
      <c r="F136" s="337">
        <v>138</v>
      </c>
      <c r="G136" s="339">
        <f t="shared" si="24"/>
        <v>3766.21</v>
      </c>
      <c r="H136" s="340">
        <v>1798.76</v>
      </c>
      <c r="I136" s="317">
        <v>1965.25</v>
      </c>
      <c r="J136" s="340"/>
      <c r="K136" s="340">
        <v>2.2000000000000002</v>
      </c>
      <c r="L136" s="317">
        <v>1790</v>
      </c>
      <c r="M136" s="341"/>
      <c r="N136" s="305">
        <f t="shared" si="25"/>
        <v>3985.25</v>
      </c>
      <c r="O136" s="305">
        <f t="shared" si="26"/>
        <v>86050.070000000065</v>
      </c>
      <c r="P136" s="306">
        <f t="shared" si="27"/>
        <v>7.8609999999999998</v>
      </c>
      <c r="Q136" s="307">
        <f t="shared" si="28"/>
        <v>42840</v>
      </c>
      <c r="R136" s="342">
        <v>170403</v>
      </c>
      <c r="S136" s="147">
        <v>-244.02</v>
      </c>
      <c r="T136" s="342"/>
      <c r="U136" s="343"/>
      <c r="V136" s="342"/>
      <c r="W136" s="343"/>
      <c r="X136" s="342">
        <v>170330</v>
      </c>
      <c r="Y136" s="147">
        <v>-134.72999999999999</v>
      </c>
      <c r="Z136" s="342"/>
      <c r="AA136" s="343"/>
      <c r="AB136" s="342" t="s">
        <v>194</v>
      </c>
      <c r="AC136" s="147">
        <v>1500.62</v>
      </c>
      <c r="AD136" s="342" t="s">
        <v>216</v>
      </c>
      <c r="AE136" s="147">
        <v>246.33</v>
      </c>
      <c r="AF136" s="342"/>
      <c r="AG136" s="343"/>
      <c r="AH136" s="342"/>
      <c r="AI136" s="343"/>
      <c r="AJ136" s="342" t="s">
        <v>129</v>
      </c>
      <c r="AK136" s="147">
        <v>63.91</v>
      </c>
      <c r="AL136" s="344"/>
      <c r="AM136" s="343"/>
      <c r="AN136" s="125">
        <f t="shared" si="29"/>
        <v>1432.11</v>
      </c>
    </row>
    <row r="137" spans="1:40" ht="16.149999999999999" customHeight="1" x14ac:dyDescent="0.25">
      <c r="A137" s="301">
        <f t="shared" si="30"/>
        <v>42841</v>
      </c>
      <c r="B137" s="337">
        <v>3341.72</v>
      </c>
      <c r="C137" s="316">
        <v>220</v>
      </c>
      <c r="D137" s="338">
        <v>7</v>
      </c>
      <c r="E137" s="337">
        <v>229.6</v>
      </c>
      <c r="F137" s="337">
        <v>199</v>
      </c>
      <c r="G137" s="339">
        <f t="shared" si="24"/>
        <v>2693.12</v>
      </c>
      <c r="H137" s="340">
        <v>1433.74</v>
      </c>
      <c r="I137" s="317">
        <v>1243.58</v>
      </c>
      <c r="J137" s="340"/>
      <c r="K137" s="340">
        <v>15.8</v>
      </c>
      <c r="L137" s="317">
        <v>1430</v>
      </c>
      <c r="M137" s="341"/>
      <c r="N137" s="305">
        <f t="shared" si="25"/>
        <v>2893.58</v>
      </c>
      <c r="O137" s="305">
        <f t="shared" si="26"/>
        <v>88272.480000000069</v>
      </c>
      <c r="P137" s="306">
        <f t="shared" si="27"/>
        <v>4.9743199999999996</v>
      </c>
      <c r="Q137" s="307">
        <f t="shared" si="28"/>
        <v>42841</v>
      </c>
      <c r="R137" s="342"/>
      <c r="S137" s="343"/>
      <c r="T137" s="342"/>
      <c r="U137" s="343"/>
      <c r="V137" s="342"/>
      <c r="W137" s="343"/>
      <c r="X137" s="342">
        <v>170331</v>
      </c>
      <c r="Y137" s="147">
        <v>12</v>
      </c>
      <c r="Z137" s="342"/>
      <c r="AA137" s="343"/>
      <c r="AB137" s="342" t="s">
        <v>149</v>
      </c>
      <c r="AC137" s="147">
        <v>560</v>
      </c>
      <c r="AD137" s="342"/>
      <c r="AE137" s="343"/>
      <c r="AF137" s="342"/>
      <c r="AG137" s="343"/>
      <c r="AH137" s="342"/>
      <c r="AI137" s="343"/>
      <c r="AJ137" s="342" t="s">
        <v>217</v>
      </c>
      <c r="AK137" s="147">
        <v>99.17</v>
      </c>
      <c r="AL137" s="344"/>
      <c r="AM137" s="343"/>
      <c r="AN137" s="125">
        <f t="shared" si="29"/>
        <v>671.17</v>
      </c>
    </row>
    <row r="138" spans="1:40" ht="16.149999999999999" customHeight="1" x14ac:dyDescent="0.25">
      <c r="A138" s="301">
        <f t="shared" si="30"/>
        <v>42842</v>
      </c>
      <c r="B138" s="337">
        <v>2480.4499999999998</v>
      </c>
      <c r="C138" s="316">
        <v>120</v>
      </c>
      <c r="D138" s="338">
        <v>4</v>
      </c>
      <c r="E138" s="337">
        <v>103.45</v>
      </c>
      <c r="F138" s="337">
        <v>377</v>
      </c>
      <c r="G138" s="339">
        <f t="shared" si="24"/>
        <v>1880</v>
      </c>
      <c r="H138" s="340">
        <v>1069.78</v>
      </c>
      <c r="I138" s="317">
        <v>810.22</v>
      </c>
      <c r="J138" s="340"/>
      <c r="K138" s="340"/>
      <c r="L138" s="317">
        <v>1080</v>
      </c>
      <c r="M138" s="341"/>
      <c r="N138" s="305">
        <f t="shared" si="25"/>
        <v>2010.22</v>
      </c>
      <c r="O138" s="305">
        <f t="shared" si="26"/>
        <v>88782.390000000072</v>
      </c>
      <c r="P138" s="306">
        <f t="shared" si="27"/>
        <v>3.2408800000000002</v>
      </c>
      <c r="Q138" s="307">
        <f t="shared" si="28"/>
        <v>42842</v>
      </c>
      <c r="R138" s="342"/>
      <c r="S138" s="343"/>
      <c r="T138" s="342"/>
      <c r="U138" s="343"/>
      <c r="V138" s="342"/>
      <c r="W138" s="343"/>
      <c r="X138" s="342"/>
      <c r="Y138" s="343"/>
      <c r="Z138" s="342"/>
      <c r="AA138" s="343"/>
      <c r="AB138" s="342" t="s">
        <v>194</v>
      </c>
      <c r="AC138" s="147">
        <v>1500.31</v>
      </c>
      <c r="AD138" s="342"/>
      <c r="AE138" s="343"/>
      <c r="AF138" s="342"/>
      <c r="AG138" s="343"/>
      <c r="AH138" s="342"/>
      <c r="AI138" s="343"/>
      <c r="AJ138" s="342"/>
      <c r="AK138" s="343"/>
      <c r="AL138" s="344"/>
      <c r="AM138" s="343"/>
      <c r="AN138" s="125">
        <f t="shared" si="29"/>
        <v>1500.31</v>
      </c>
    </row>
    <row r="139" spans="1:40" ht="16.149999999999999" customHeight="1" x14ac:dyDescent="0.25">
      <c r="A139" s="301">
        <f t="shared" si="30"/>
        <v>42843</v>
      </c>
      <c r="B139" s="337">
        <v>5281.96</v>
      </c>
      <c r="C139" s="316">
        <v>170</v>
      </c>
      <c r="D139" s="338">
        <v>5</v>
      </c>
      <c r="E139" s="337">
        <v>199.45</v>
      </c>
      <c r="F139" s="337">
        <v>153</v>
      </c>
      <c r="G139" s="339">
        <f t="shared" si="24"/>
        <v>4759.51</v>
      </c>
      <c r="H139" s="340">
        <v>1981.73</v>
      </c>
      <c r="I139" s="317">
        <v>2730.93</v>
      </c>
      <c r="J139" s="340"/>
      <c r="K139" s="340">
        <v>60.05</v>
      </c>
      <c r="L139" s="317">
        <v>1980</v>
      </c>
      <c r="M139" s="317">
        <v>540</v>
      </c>
      <c r="N139" s="305">
        <f t="shared" si="25"/>
        <v>5420.93</v>
      </c>
      <c r="O139" s="305">
        <f t="shared" si="26"/>
        <v>91053.770000000062</v>
      </c>
      <c r="P139" s="306">
        <f t="shared" si="27"/>
        <v>10.923719999999999</v>
      </c>
      <c r="Q139" s="307">
        <f t="shared" si="28"/>
        <v>42843</v>
      </c>
      <c r="R139" s="342"/>
      <c r="S139" s="343"/>
      <c r="T139" s="342"/>
      <c r="U139" s="343"/>
      <c r="V139" s="342">
        <v>170431</v>
      </c>
      <c r="W139" s="147">
        <v>585.66</v>
      </c>
      <c r="X139" s="342"/>
      <c r="Y139" s="343"/>
      <c r="Z139" s="342"/>
      <c r="AA139" s="343"/>
      <c r="AB139" s="342" t="s">
        <v>218</v>
      </c>
      <c r="AC139" s="147">
        <v>2511.09</v>
      </c>
      <c r="AD139" s="342">
        <v>170444</v>
      </c>
      <c r="AE139" s="147">
        <v>52.8</v>
      </c>
      <c r="AF139" s="342"/>
      <c r="AG139" s="343"/>
      <c r="AH139" s="342"/>
      <c r="AI139" s="343"/>
      <c r="AJ139" s="342"/>
      <c r="AK139" s="343"/>
      <c r="AL139" s="344"/>
      <c r="AM139" s="343"/>
      <c r="AN139" s="125">
        <f t="shared" si="29"/>
        <v>3149.55</v>
      </c>
    </row>
    <row r="140" spans="1:40" ht="16.149999999999999" customHeight="1" x14ac:dyDescent="0.25">
      <c r="A140" s="301">
        <f t="shared" si="30"/>
        <v>42844</v>
      </c>
      <c r="B140" s="337">
        <v>3657.08</v>
      </c>
      <c r="C140" s="316">
        <v>220</v>
      </c>
      <c r="D140" s="338">
        <v>7</v>
      </c>
      <c r="E140" s="337">
        <v>193.7</v>
      </c>
      <c r="F140" s="337">
        <v>148</v>
      </c>
      <c r="G140" s="339">
        <f t="shared" si="24"/>
        <v>3095.38</v>
      </c>
      <c r="H140" s="340">
        <v>1730.64</v>
      </c>
      <c r="I140" s="317">
        <v>1306.6400000000001</v>
      </c>
      <c r="J140" s="317">
        <v>32.1</v>
      </c>
      <c r="K140" s="340">
        <v>26</v>
      </c>
      <c r="L140" s="317">
        <v>1730</v>
      </c>
      <c r="M140" s="341"/>
      <c r="N140" s="305">
        <f t="shared" si="25"/>
        <v>3288.7400000000002</v>
      </c>
      <c r="O140" s="305">
        <f t="shared" si="26"/>
        <v>90388.900000000067</v>
      </c>
      <c r="P140" s="306">
        <f t="shared" si="27"/>
        <v>5.2265600000000001</v>
      </c>
      <c r="Q140" s="307">
        <f t="shared" si="28"/>
        <v>42844</v>
      </c>
      <c r="R140" s="342">
        <v>170408</v>
      </c>
      <c r="S140" s="147">
        <v>628.13</v>
      </c>
      <c r="T140" s="342">
        <v>170218</v>
      </c>
      <c r="U140" s="147">
        <v>7.9</v>
      </c>
      <c r="V140" s="342"/>
      <c r="W140" s="343"/>
      <c r="X140" s="342">
        <v>170438</v>
      </c>
      <c r="Y140" s="147">
        <v>2200.66</v>
      </c>
      <c r="Z140" s="342"/>
      <c r="AA140" s="343"/>
      <c r="AB140" s="342" t="s">
        <v>219</v>
      </c>
      <c r="AC140" s="147">
        <v>78.92</v>
      </c>
      <c r="AD140" s="342"/>
      <c r="AE140" s="343"/>
      <c r="AF140" s="342"/>
      <c r="AG140" s="343"/>
      <c r="AH140" s="342"/>
      <c r="AI140" s="343"/>
      <c r="AJ140" s="342">
        <v>170454</v>
      </c>
      <c r="AK140" s="147">
        <v>1038</v>
      </c>
      <c r="AL140" s="344"/>
      <c r="AM140" s="343"/>
      <c r="AN140" s="125">
        <f t="shared" si="29"/>
        <v>3953.6099999999997</v>
      </c>
    </row>
    <row r="141" spans="1:40" ht="16.149999999999999" customHeight="1" x14ac:dyDescent="0.25">
      <c r="A141" s="301">
        <f t="shared" si="30"/>
        <v>42845</v>
      </c>
      <c r="B141" s="337">
        <v>3119.75</v>
      </c>
      <c r="C141" s="316">
        <v>440</v>
      </c>
      <c r="D141" s="338">
        <v>11</v>
      </c>
      <c r="E141" s="337">
        <v>304.89999999999998</v>
      </c>
      <c r="F141" s="337">
        <v>74</v>
      </c>
      <c r="G141" s="339">
        <f t="shared" si="24"/>
        <v>2300.85</v>
      </c>
      <c r="H141" s="340">
        <v>1070.6300000000001</v>
      </c>
      <c r="I141" s="317">
        <v>1227.6199999999999</v>
      </c>
      <c r="J141" s="340"/>
      <c r="K141" s="340">
        <v>2.6</v>
      </c>
      <c r="L141" s="317">
        <v>1080</v>
      </c>
      <c r="M141" s="341"/>
      <c r="N141" s="305">
        <f t="shared" si="25"/>
        <v>2747.62</v>
      </c>
      <c r="O141" s="305">
        <f t="shared" si="26"/>
        <v>54918.90000000006</v>
      </c>
      <c r="P141" s="306">
        <f t="shared" si="27"/>
        <v>4.9104799999999997</v>
      </c>
      <c r="Q141" s="307">
        <f t="shared" si="28"/>
        <v>42845</v>
      </c>
      <c r="R141" s="342"/>
      <c r="S141" s="147">
        <v>-223.49</v>
      </c>
      <c r="T141" s="344">
        <v>170419</v>
      </c>
      <c r="U141" s="147">
        <v>683.87</v>
      </c>
      <c r="V141" s="342"/>
      <c r="W141" s="343"/>
      <c r="X141" s="344">
        <v>170439</v>
      </c>
      <c r="Y141" s="147">
        <v>594</v>
      </c>
      <c r="Z141" s="342">
        <v>170441</v>
      </c>
      <c r="AA141" s="147">
        <v>36922.370000000003</v>
      </c>
      <c r="AB141" s="344" t="s">
        <v>220</v>
      </c>
      <c r="AC141" s="147">
        <v>240.87</v>
      </c>
      <c r="AD141" s="342"/>
      <c r="AE141" s="343"/>
      <c r="AF141" s="344"/>
      <c r="AG141" s="343"/>
      <c r="AH141" s="342"/>
      <c r="AI141" s="343"/>
      <c r="AJ141" s="344"/>
      <c r="AK141" s="343"/>
      <c r="AL141" s="344"/>
      <c r="AM141" s="343"/>
      <c r="AN141" s="125">
        <f t="shared" si="29"/>
        <v>38217.620000000003</v>
      </c>
    </row>
    <row r="142" spans="1:40" ht="16.149999999999999" customHeight="1" x14ac:dyDescent="0.25">
      <c r="A142" s="301">
        <f t="shared" si="30"/>
        <v>42846</v>
      </c>
      <c r="B142" s="337">
        <v>4209.79</v>
      </c>
      <c r="C142" s="316">
        <v>210</v>
      </c>
      <c r="D142" s="338">
        <v>5</v>
      </c>
      <c r="E142" s="337">
        <v>389.1</v>
      </c>
      <c r="F142" s="337">
        <v>216</v>
      </c>
      <c r="G142" s="339">
        <f t="shared" si="24"/>
        <v>3394.69</v>
      </c>
      <c r="H142" s="340">
        <v>1769.5</v>
      </c>
      <c r="I142" s="317">
        <v>1600.79</v>
      </c>
      <c r="J142" s="340"/>
      <c r="K142" s="340">
        <v>24.4</v>
      </c>
      <c r="L142" s="317">
        <v>1760</v>
      </c>
      <c r="M142" s="341"/>
      <c r="N142" s="305">
        <f t="shared" si="25"/>
        <v>3570.79</v>
      </c>
      <c r="O142" s="305">
        <f t="shared" si="26"/>
        <v>56273.750000000058</v>
      </c>
      <c r="P142" s="306">
        <f t="shared" si="27"/>
        <v>6.4031599999999997</v>
      </c>
      <c r="Q142" s="307">
        <f t="shared" si="28"/>
        <v>42846</v>
      </c>
      <c r="R142" s="342"/>
      <c r="S142" s="343"/>
      <c r="T142" s="342">
        <v>170420</v>
      </c>
      <c r="U142" s="147">
        <v>92.65</v>
      </c>
      <c r="V142" s="342"/>
      <c r="W142" s="343"/>
      <c r="X142" s="342"/>
      <c r="Y142" s="343"/>
      <c r="Z142" s="342">
        <v>170440</v>
      </c>
      <c r="AA142" s="147">
        <v>372.73</v>
      </c>
      <c r="AB142" s="342" t="s">
        <v>194</v>
      </c>
      <c r="AC142" s="147">
        <v>1500</v>
      </c>
      <c r="AD142" s="342"/>
      <c r="AE142" s="343"/>
      <c r="AF142" s="342"/>
      <c r="AG142" s="343"/>
      <c r="AH142" s="342">
        <v>170252</v>
      </c>
      <c r="AI142" s="147">
        <v>250.56</v>
      </c>
      <c r="AJ142" s="342"/>
      <c r="AK142" s="343"/>
      <c r="AL142" s="344"/>
      <c r="AM142" s="343"/>
      <c r="AN142" s="125">
        <f t="shared" si="29"/>
        <v>2215.94</v>
      </c>
    </row>
    <row r="143" spans="1:40" ht="16.149999999999999" customHeight="1" x14ac:dyDescent="0.25">
      <c r="A143" s="301">
        <f t="shared" si="30"/>
        <v>42847</v>
      </c>
      <c r="B143" s="337">
        <v>4201.8</v>
      </c>
      <c r="C143" s="316">
        <v>390</v>
      </c>
      <c r="D143" s="338">
        <v>11</v>
      </c>
      <c r="E143" s="337">
        <v>75</v>
      </c>
      <c r="F143" s="337">
        <v>151</v>
      </c>
      <c r="G143" s="339">
        <f t="shared" si="24"/>
        <v>3585.8</v>
      </c>
      <c r="H143" s="340">
        <v>1778.65</v>
      </c>
      <c r="I143" s="317">
        <v>1787.95</v>
      </c>
      <c r="J143" s="340"/>
      <c r="K143" s="340">
        <v>19.2</v>
      </c>
      <c r="L143" s="317">
        <v>1770</v>
      </c>
      <c r="M143" s="341"/>
      <c r="N143" s="305">
        <f t="shared" si="25"/>
        <v>3947.95</v>
      </c>
      <c r="O143" s="305">
        <f t="shared" si="26"/>
        <v>60071.700000000055</v>
      </c>
      <c r="P143" s="306">
        <f t="shared" si="27"/>
        <v>7.1518000000000006</v>
      </c>
      <c r="Q143" s="307">
        <f t="shared" si="28"/>
        <v>42847</v>
      </c>
      <c r="R143" s="342"/>
      <c r="S143" s="343"/>
      <c r="T143" s="342"/>
      <c r="U143" s="343"/>
      <c r="V143" s="342"/>
      <c r="W143" s="343"/>
      <c r="X143" s="342"/>
      <c r="Y143" s="343"/>
      <c r="Z143" s="342"/>
      <c r="AA143" s="343"/>
      <c r="AB143" s="342" t="s">
        <v>207</v>
      </c>
      <c r="AC143" s="147">
        <v>150</v>
      </c>
      <c r="AD143" s="342"/>
      <c r="AE143" s="343"/>
      <c r="AF143" s="342"/>
      <c r="AG143" s="343"/>
      <c r="AH143" s="342"/>
      <c r="AI143" s="343"/>
      <c r="AJ143" s="342"/>
      <c r="AK143" s="343"/>
      <c r="AL143" s="344"/>
      <c r="AM143" s="343"/>
      <c r="AN143" s="125">
        <f t="shared" si="29"/>
        <v>150</v>
      </c>
    </row>
    <row r="144" spans="1:40" ht="16.149999999999999" customHeight="1" x14ac:dyDescent="0.25">
      <c r="A144" s="301">
        <f t="shared" si="30"/>
        <v>42848</v>
      </c>
      <c r="B144" s="337">
        <v>3088.55</v>
      </c>
      <c r="C144" s="316">
        <v>380</v>
      </c>
      <c r="D144" s="338">
        <v>10</v>
      </c>
      <c r="E144" s="337">
        <v>266.3</v>
      </c>
      <c r="F144" s="337">
        <v>75</v>
      </c>
      <c r="G144" s="339">
        <f t="shared" si="24"/>
        <v>2367.25</v>
      </c>
      <c r="H144" s="340">
        <v>1179.45</v>
      </c>
      <c r="I144" s="317">
        <v>1190.4000000000001</v>
      </c>
      <c r="J144" s="340"/>
      <c r="K144" s="340">
        <v>3.6</v>
      </c>
      <c r="L144" s="317">
        <v>1170</v>
      </c>
      <c r="M144" s="341"/>
      <c r="N144" s="305">
        <f t="shared" si="25"/>
        <v>2740.4</v>
      </c>
      <c r="O144" s="305">
        <f t="shared" si="26"/>
        <v>61483.310000000056</v>
      </c>
      <c r="P144" s="306">
        <f t="shared" si="27"/>
        <v>4.7616000000000005</v>
      </c>
      <c r="Q144" s="307">
        <f t="shared" si="28"/>
        <v>42848</v>
      </c>
      <c r="R144" s="342"/>
      <c r="S144" s="343"/>
      <c r="T144" s="342">
        <v>170222</v>
      </c>
      <c r="U144" s="147">
        <v>371.67</v>
      </c>
      <c r="V144" s="342"/>
      <c r="W144" s="343"/>
      <c r="X144" s="342"/>
      <c r="Y144" s="343"/>
      <c r="Z144" s="342"/>
      <c r="AA144" s="343"/>
      <c r="AB144" s="342" t="s">
        <v>207</v>
      </c>
      <c r="AC144" s="147">
        <v>375</v>
      </c>
      <c r="AD144" s="342"/>
      <c r="AE144" s="343"/>
      <c r="AF144" s="342"/>
      <c r="AG144" s="343"/>
      <c r="AH144" s="342">
        <v>170250</v>
      </c>
      <c r="AI144" s="147">
        <v>582.12</v>
      </c>
      <c r="AJ144" s="342"/>
      <c r="AK144" s="343"/>
      <c r="AL144" s="344"/>
      <c r="AM144" s="343"/>
      <c r="AN144" s="125">
        <f t="shared" si="29"/>
        <v>1328.79</v>
      </c>
    </row>
    <row r="145" spans="1:40" ht="16.149999999999999" customHeight="1" x14ac:dyDescent="0.25">
      <c r="A145" s="301">
        <f t="shared" si="30"/>
        <v>42849</v>
      </c>
      <c r="B145" s="337">
        <v>4060.14</v>
      </c>
      <c r="C145" s="316">
        <v>260</v>
      </c>
      <c r="D145" s="338">
        <v>9</v>
      </c>
      <c r="E145" s="337">
        <v>321.3</v>
      </c>
      <c r="F145" s="337">
        <v>199</v>
      </c>
      <c r="G145" s="339">
        <f t="shared" si="24"/>
        <v>3279.8399999999997</v>
      </c>
      <c r="H145" s="340">
        <v>1671.4</v>
      </c>
      <c r="I145" s="317">
        <v>1590.34</v>
      </c>
      <c r="J145" s="340"/>
      <c r="K145" s="340">
        <v>18.100000000000001</v>
      </c>
      <c r="L145" s="317">
        <v>1700</v>
      </c>
      <c r="M145" s="341"/>
      <c r="N145" s="305">
        <f t="shared" si="25"/>
        <v>3550.34</v>
      </c>
      <c r="O145" s="305">
        <f t="shared" si="26"/>
        <v>63737.120000000054</v>
      </c>
      <c r="P145" s="306">
        <f t="shared" si="27"/>
        <v>6.3613599999999995</v>
      </c>
      <c r="Q145" s="307">
        <f t="shared" si="28"/>
        <v>42849</v>
      </c>
      <c r="R145" s="342"/>
      <c r="S145" s="343"/>
      <c r="T145" s="342">
        <v>170422</v>
      </c>
      <c r="U145" s="147">
        <v>226.53</v>
      </c>
      <c r="V145" s="342"/>
      <c r="W145" s="343"/>
      <c r="X145" s="342"/>
      <c r="Y145" s="343"/>
      <c r="Z145" s="342"/>
      <c r="AA145" s="343"/>
      <c r="AB145" s="342" t="s">
        <v>149</v>
      </c>
      <c r="AC145" s="147">
        <v>1070</v>
      </c>
      <c r="AD145" s="342"/>
      <c r="AE145" s="343"/>
      <c r="AF145" s="342"/>
      <c r="AG145" s="343"/>
      <c r="AH145" s="342"/>
      <c r="AI145" s="343"/>
      <c r="AJ145" s="342"/>
      <c r="AK145" s="343"/>
      <c r="AL145" s="344"/>
      <c r="AM145" s="343"/>
      <c r="AN145" s="125">
        <f t="shared" si="29"/>
        <v>1296.53</v>
      </c>
    </row>
    <row r="146" spans="1:40" ht="16.149999999999999" customHeight="1" x14ac:dyDescent="0.25">
      <c r="A146" s="301">
        <f t="shared" si="30"/>
        <v>42850</v>
      </c>
      <c r="B146" s="337">
        <v>3890.75</v>
      </c>
      <c r="C146" s="316">
        <v>130</v>
      </c>
      <c r="D146" s="338">
        <v>6</v>
      </c>
      <c r="E146" s="337">
        <v>60.8</v>
      </c>
      <c r="F146" s="337">
        <v>143</v>
      </c>
      <c r="G146" s="339">
        <f t="shared" si="24"/>
        <v>3556.95</v>
      </c>
      <c r="H146" s="340">
        <v>1774.66</v>
      </c>
      <c r="I146" s="317">
        <v>1778.59</v>
      </c>
      <c r="J146" s="340"/>
      <c r="K146" s="340">
        <v>3.7</v>
      </c>
      <c r="L146" s="317">
        <v>1770</v>
      </c>
      <c r="M146" s="317">
        <v>700</v>
      </c>
      <c r="N146" s="305">
        <f t="shared" si="25"/>
        <v>4378.59</v>
      </c>
      <c r="O146" s="305">
        <f t="shared" si="26"/>
        <v>65041.700000000048</v>
      </c>
      <c r="P146" s="306">
        <f t="shared" si="27"/>
        <v>7.1143599999999996</v>
      </c>
      <c r="Q146" s="307">
        <f t="shared" si="28"/>
        <v>42850</v>
      </c>
      <c r="R146" s="342"/>
      <c r="S146" s="343"/>
      <c r="T146" s="342">
        <v>170225</v>
      </c>
      <c r="U146" s="147">
        <v>25.2</v>
      </c>
      <c r="V146" s="342">
        <v>170432</v>
      </c>
      <c r="W146" s="147">
        <v>624.62</v>
      </c>
      <c r="X146" s="342" t="s">
        <v>221</v>
      </c>
      <c r="Y146" s="147">
        <v>2027.15</v>
      </c>
      <c r="Z146" s="342"/>
      <c r="AA146" s="343"/>
      <c r="AB146" s="342" t="s">
        <v>207</v>
      </c>
      <c r="AC146" s="147">
        <v>707</v>
      </c>
      <c r="AD146" s="342"/>
      <c r="AE146" s="343"/>
      <c r="AF146" s="342"/>
      <c r="AG146" s="343"/>
      <c r="AH146" s="342">
        <v>170251</v>
      </c>
      <c r="AI146" s="147">
        <v>-309.95999999999998</v>
      </c>
      <c r="AJ146" s="342"/>
      <c r="AK146" s="343"/>
      <c r="AL146" s="344"/>
      <c r="AM146" s="343"/>
      <c r="AN146" s="125">
        <f t="shared" si="29"/>
        <v>3074.01</v>
      </c>
    </row>
    <row r="147" spans="1:40" ht="16.149999999999999" customHeight="1" x14ac:dyDescent="0.25">
      <c r="A147" s="301">
        <f t="shared" si="30"/>
        <v>42851</v>
      </c>
      <c r="B147" s="337">
        <v>4134.43</v>
      </c>
      <c r="C147" s="316">
        <v>410</v>
      </c>
      <c r="D147" s="338">
        <v>9</v>
      </c>
      <c r="E147" s="337">
        <v>192</v>
      </c>
      <c r="F147" s="337">
        <v>183</v>
      </c>
      <c r="G147" s="339">
        <f t="shared" si="24"/>
        <v>3349.4300000000003</v>
      </c>
      <c r="H147" s="340">
        <v>1720.63</v>
      </c>
      <c r="I147" s="317">
        <v>1568.35</v>
      </c>
      <c r="J147" s="340"/>
      <c r="K147" s="340">
        <v>60.45</v>
      </c>
      <c r="L147" s="317">
        <v>1730</v>
      </c>
      <c r="M147" s="341"/>
      <c r="N147" s="305">
        <f t="shared" si="25"/>
        <v>3708.35</v>
      </c>
      <c r="O147" s="305">
        <f t="shared" si="26"/>
        <v>66221.370000000054</v>
      </c>
      <c r="P147" s="306">
        <f t="shared" si="27"/>
        <v>6.2733999999999996</v>
      </c>
      <c r="Q147" s="307">
        <f t="shared" si="28"/>
        <v>42851</v>
      </c>
      <c r="R147" s="342">
        <v>170412</v>
      </c>
      <c r="S147" s="343">
        <v>1492.04</v>
      </c>
      <c r="T147" s="344">
        <v>170421</v>
      </c>
      <c r="U147" s="147">
        <v>47.99</v>
      </c>
      <c r="V147" s="342"/>
      <c r="W147" s="343"/>
      <c r="X147" s="342" t="s">
        <v>222</v>
      </c>
      <c r="Y147" s="147">
        <v>653.65</v>
      </c>
      <c r="Z147" s="342"/>
      <c r="AA147" s="343"/>
      <c r="AB147" s="342" t="s">
        <v>207</v>
      </c>
      <c r="AC147" s="147">
        <v>335</v>
      </c>
      <c r="AD147" s="342"/>
      <c r="AE147" s="343"/>
      <c r="AF147" s="342"/>
      <c r="AG147" s="343"/>
      <c r="AH147" s="342"/>
      <c r="AI147" s="343"/>
      <c r="AJ147" s="342"/>
      <c r="AK147" s="343"/>
      <c r="AL147" s="344"/>
      <c r="AM147" s="343"/>
      <c r="AN147" s="125">
        <f t="shared" si="29"/>
        <v>2528.6799999999998</v>
      </c>
    </row>
    <row r="148" spans="1:40" ht="16.149999999999999" customHeight="1" x14ac:dyDescent="0.25">
      <c r="A148" s="301">
        <f t="shared" si="30"/>
        <v>42852</v>
      </c>
      <c r="B148" s="337">
        <v>3649.59</v>
      </c>
      <c r="C148" s="316">
        <v>150</v>
      </c>
      <c r="D148" s="338">
        <v>5</v>
      </c>
      <c r="E148" s="337">
        <v>116.1</v>
      </c>
      <c r="F148" s="337">
        <v>147</v>
      </c>
      <c r="G148" s="339">
        <f t="shared" si="24"/>
        <v>3236.4900000000002</v>
      </c>
      <c r="H148" s="340">
        <v>1606.74</v>
      </c>
      <c r="I148" s="317">
        <v>1626.05</v>
      </c>
      <c r="J148" s="340"/>
      <c r="K148" s="340">
        <v>3.7</v>
      </c>
      <c r="L148" s="317">
        <v>1610</v>
      </c>
      <c r="M148" s="341"/>
      <c r="N148" s="305">
        <f t="shared" si="25"/>
        <v>3386.05</v>
      </c>
      <c r="O148" s="305">
        <f t="shared" si="26"/>
        <v>67592.700000000055</v>
      </c>
      <c r="P148" s="306">
        <f t="shared" si="27"/>
        <v>6.5042</v>
      </c>
      <c r="Q148" s="307">
        <f t="shared" si="28"/>
        <v>42852</v>
      </c>
      <c r="R148" s="342"/>
      <c r="S148" s="343">
        <v>80.83</v>
      </c>
      <c r="T148" s="342"/>
      <c r="U148" s="343"/>
      <c r="V148" s="342"/>
      <c r="W148" s="343"/>
      <c r="X148" s="342"/>
      <c r="Y148" s="343"/>
      <c r="Z148" s="342"/>
      <c r="AA148" s="343"/>
      <c r="AB148" s="344" t="s">
        <v>194</v>
      </c>
      <c r="AC148" s="147">
        <v>1500.93</v>
      </c>
      <c r="AD148" s="342"/>
      <c r="AE148" s="343"/>
      <c r="AF148" s="342"/>
      <c r="AG148" s="343"/>
      <c r="AH148" s="342"/>
      <c r="AI148" s="343"/>
      <c r="AJ148" s="342">
        <v>170453</v>
      </c>
      <c r="AK148" s="147">
        <v>432.96</v>
      </c>
      <c r="AL148" s="344"/>
      <c r="AM148" s="343"/>
      <c r="AN148" s="125">
        <f t="shared" si="29"/>
        <v>2014.72</v>
      </c>
    </row>
    <row r="149" spans="1:40" ht="16.149999999999999" customHeight="1" x14ac:dyDescent="0.25">
      <c r="A149" s="301">
        <f t="shared" si="30"/>
        <v>42853</v>
      </c>
      <c r="B149" s="337">
        <v>4635.3599999999997</v>
      </c>
      <c r="C149" s="316">
        <v>210</v>
      </c>
      <c r="D149" s="338">
        <v>7</v>
      </c>
      <c r="E149" s="337">
        <v>106.2</v>
      </c>
      <c r="F149" s="337">
        <v>190</v>
      </c>
      <c r="G149" s="339">
        <f t="shared" si="24"/>
        <v>4129.16</v>
      </c>
      <c r="H149" s="340">
        <v>1633.18</v>
      </c>
      <c r="I149" s="317">
        <v>2478.2800000000002</v>
      </c>
      <c r="J149" s="340"/>
      <c r="K149" s="340">
        <v>17.7</v>
      </c>
      <c r="L149" s="317">
        <v>1630</v>
      </c>
      <c r="M149" s="317">
        <v>400</v>
      </c>
      <c r="N149" s="305">
        <f t="shared" si="25"/>
        <v>4718.2800000000007</v>
      </c>
      <c r="O149" s="305">
        <f t="shared" si="26"/>
        <v>73390.980000000054</v>
      </c>
      <c r="P149" s="306">
        <f t="shared" si="27"/>
        <v>9.913120000000001</v>
      </c>
      <c r="Q149" s="307">
        <f t="shared" si="28"/>
        <v>42853</v>
      </c>
      <c r="R149" s="342">
        <v>170413</v>
      </c>
      <c r="S149" s="343">
        <v>-1080</v>
      </c>
      <c r="T149" s="342"/>
      <c r="U149" s="343"/>
      <c r="V149" s="342"/>
      <c r="W149" s="343"/>
      <c r="X149" s="342"/>
      <c r="Y149" s="343"/>
      <c r="Z149" s="342"/>
      <c r="AA149" s="343"/>
      <c r="AB149" s="344"/>
      <c r="AC149" s="343"/>
      <c r="AD149" s="342"/>
      <c r="AE149" s="343"/>
      <c r="AF149" s="342"/>
      <c r="AG149" s="343"/>
      <c r="AH149" s="342"/>
      <c r="AI149" s="343"/>
      <c r="AJ149" s="342">
        <v>170456</v>
      </c>
      <c r="AK149" s="343">
        <v>0</v>
      </c>
      <c r="AL149" s="344"/>
      <c r="AM149" s="343"/>
      <c r="AN149" s="125">
        <f t="shared" si="29"/>
        <v>-1080</v>
      </c>
    </row>
    <row r="150" spans="1:40" ht="16.149999999999999" customHeight="1" x14ac:dyDescent="0.25">
      <c r="A150" s="301">
        <f t="shared" si="30"/>
        <v>42854</v>
      </c>
      <c r="B150" s="337">
        <v>5057.42</v>
      </c>
      <c r="C150" s="316">
        <v>360</v>
      </c>
      <c r="D150" s="338">
        <v>8</v>
      </c>
      <c r="E150" s="337">
        <v>138.69999999999999</v>
      </c>
      <c r="F150" s="337">
        <v>234</v>
      </c>
      <c r="G150" s="339">
        <f t="shared" si="24"/>
        <v>4324.72</v>
      </c>
      <c r="H150" s="340">
        <v>1671.32</v>
      </c>
      <c r="I150" s="317">
        <v>2634.7</v>
      </c>
      <c r="J150" s="340"/>
      <c r="K150" s="340">
        <v>18.7</v>
      </c>
      <c r="L150" s="317">
        <v>1670</v>
      </c>
      <c r="M150" s="341"/>
      <c r="N150" s="305">
        <f t="shared" si="25"/>
        <v>4664.7</v>
      </c>
      <c r="O150" s="305">
        <f t="shared" si="26"/>
        <v>77022.96000000005</v>
      </c>
      <c r="P150" s="306">
        <f t="shared" si="27"/>
        <v>10.5388</v>
      </c>
      <c r="Q150" s="307">
        <f t="shared" si="28"/>
        <v>42854</v>
      </c>
      <c r="R150" s="342">
        <v>170414</v>
      </c>
      <c r="S150" s="343">
        <v>1098</v>
      </c>
      <c r="T150" s="342"/>
      <c r="U150" s="343"/>
      <c r="V150" s="342"/>
      <c r="W150" s="343"/>
      <c r="X150" s="342"/>
      <c r="Y150" s="343"/>
      <c r="Z150" s="342"/>
      <c r="AA150" s="343"/>
      <c r="AB150" s="344"/>
      <c r="AC150" s="343"/>
      <c r="AD150" s="342"/>
      <c r="AE150" s="343"/>
      <c r="AF150" s="342"/>
      <c r="AG150" s="343"/>
      <c r="AH150" s="342">
        <v>170351</v>
      </c>
      <c r="AI150" s="147">
        <v>-69.48</v>
      </c>
      <c r="AJ150" s="342" t="s">
        <v>223</v>
      </c>
      <c r="AK150" s="147">
        <v>4.2</v>
      </c>
      <c r="AL150" s="344"/>
      <c r="AM150" s="343"/>
      <c r="AN150" s="125">
        <f t="shared" si="29"/>
        <v>1032.72</v>
      </c>
    </row>
    <row r="151" spans="1:40" ht="16.149999999999999" customHeight="1" x14ac:dyDescent="0.25">
      <c r="A151" s="301">
        <f t="shared" si="30"/>
        <v>42855</v>
      </c>
      <c r="B151" s="337">
        <v>3496.61</v>
      </c>
      <c r="C151" s="316">
        <v>160</v>
      </c>
      <c r="D151" s="338">
        <v>3</v>
      </c>
      <c r="E151" s="337">
        <v>210.2</v>
      </c>
      <c r="F151" s="337">
        <v>168</v>
      </c>
      <c r="G151" s="339">
        <f t="shared" si="24"/>
        <v>2958.4100000000003</v>
      </c>
      <c r="H151" s="340">
        <v>1382.51</v>
      </c>
      <c r="I151" s="317">
        <v>1562.1</v>
      </c>
      <c r="J151" s="340"/>
      <c r="K151" s="340">
        <v>13.8</v>
      </c>
      <c r="L151" s="317">
        <v>1390</v>
      </c>
      <c r="M151" s="341"/>
      <c r="N151" s="305">
        <f t="shared" si="25"/>
        <v>3112.1</v>
      </c>
      <c r="O151" s="305">
        <f t="shared" si="26"/>
        <v>78983.890000000058</v>
      </c>
      <c r="P151" s="306">
        <f t="shared" si="27"/>
        <v>6.2484000000000002</v>
      </c>
      <c r="Q151" s="307">
        <f t="shared" si="28"/>
        <v>42855</v>
      </c>
      <c r="R151" s="342"/>
      <c r="S151" s="343"/>
      <c r="T151" s="344"/>
      <c r="U151" s="343"/>
      <c r="V151" s="342"/>
      <c r="W151" s="343"/>
      <c r="X151" s="344"/>
      <c r="Y151" s="343"/>
      <c r="Z151" s="342" t="s">
        <v>224</v>
      </c>
      <c r="AA151" s="343">
        <v>0</v>
      </c>
      <c r="AB151" s="344"/>
      <c r="AC151" s="343"/>
      <c r="AD151" s="342"/>
      <c r="AE151" s="343"/>
      <c r="AF151" s="344"/>
      <c r="AG151" s="343"/>
      <c r="AH151" s="344">
        <v>170350</v>
      </c>
      <c r="AI151" s="147">
        <v>-0.36</v>
      </c>
      <c r="AJ151" s="344">
        <v>170456</v>
      </c>
      <c r="AK151" s="147">
        <v>1151.53</v>
      </c>
      <c r="AL151" s="344"/>
      <c r="AM151" s="343"/>
      <c r="AN151" s="125">
        <f t="shared" si="29"/>
        <v>1151.17</v>
      </c>
    </row>
    <row r="152" spans="1:40" ht="16.149999999999999" customHeight="1" x14ac:dyDescent="0.25">
      <c r="A152" s="321"/>
      <c r="B152" s="337"/>
      <c r="C152" s="337"/>
      <c r="D152" s="338"/>
      <c r="E152" s="337"/>
      <c r="F152" s="337"/>
      <c r="G152" s="339">
        <f t="shared" si="24"/>
        <v>0</v>
      </c>
      <c r="H152" s="340"/>
      <c r="I152" s="340"/>
      <c r="J152" s="340"/>
      <c r="K152" s="340"/>
      <c r="L152" s="341"/>
      <c r="M152" s="341"/>
      <c r="N152" s="305">
        <f t="shared" si="25"/>
        <v>0</v>
      </c>
      <c r="O152" s="305">
        <f t="shared" si="26"/>
        <v>74139.070000000065</v>
      </c>
      <c r="P152" s="306">
        <f t="shared" si="27"/>
        <v>0</v>
      </c>
      <c r="Q152" s="307"/>
      <c r="R152" s="342"/>
      <c r="S152" s="343"/>
      <c r="T152" s="342"/>
      <c r="U152" s="343"/>
      <c r="V152" s="342"/>
      <c r="W152" s="343"/>
      <c r="X152" s="342"/>
      <c r="Y152" s="343"/>
      <c r="Z152" s="342"/>
      <c r="AA152" s="343"/>
      <c r="AB152" s="342"/>
      <c r="AC152" s="343"/>
      <c r="AD152" s="342">
        <v>170445</v>
      </c>
      <c r="AE152" s="147">
        <v>37.79</v>
      </c>
      <c r="AF152" s="342" t="s">
        <v>225</v>
      </c>
      <c r="AG152" s="147">
        <v>4431.05</v>
      </c>
      <c r="AH152" s="342"/>
      <c r="AI152" s="343"/>
      <c r="AJ152" s="342">
        <v>170452</v>
      </c>
      <c r="AK152" s="147">
        <v>375.98</v>
      </c>
      <c r="AL152" s="344"/>
      <c r="AM152" s="343"/>
      <c r="AN152" s="125">
        <f t="shared" si="29"/>
        <v>4844.82</v>
      </c>
    </row>
    <row r="153" spans="1:40" ht="15" customHeight="1" x14ac:dyDescent="0.2">
      <c r="B153" s="326">
        <f t="shared" ref="B153:N153" si="31">SUM(B122:B152)</f>
        <v>120964.81000000001</v>
      </c>
      <c r="C153" s="326">
        <f t="shared" si="31"/>
        <v>8290</v>
      </c>
      <c r="D153" s="323">
        <f t="shared" si="31"/>
        <v>215</v>
      </c>
      <c r="E153" s="326">
        <f t="shared" si="31"/>
        <v>6302.15</v>
      </c>
      <c r="F153" s="326">
        <f t="shared" si="31"/>
        <v>5086</v>
      </c>
      <c r="G153" s="326">
        <f t="shared" si="31"/>
        <v>101286.66000000002</v>
      </c>
      <c r="H153" s="326">
        <f t="shared" si="31"/>
        <v>47958.329999999994</v>
      </c>
      <c r="I153" s="326">
        <f t="shared" si="31"/>
        <v>53064.729999999989</v>
      </c>
      <c r="J153" s="326">
        <f t="shared" si="31"/>
        <v>349.76</v>
      </c>
      <c r="K153" s="326">
        <f t="shared" si="31"/>
        <v>532.79</v>
      </c>
      <c r="L153" s="141">
        <f t="shared" si="31"/>
        <v>47980</v>
      </c>
      <c r="M153" s="141">
        <f t="shared" si="31"/>
        <v>2600</v>
      </c>
      <c r="N153" s="141">
        <f t="shared" si="31"/>
        <v>112284.49</v>
      </c>
      <c r="O153" s="141">
        <f>O152</f>
        <v>74139.070000000065</v>
      </c>
      <c r="R153" s="141"/>
      <c r="S153" s="141">
        <f>SUM(S122:S152)</f>
        <v>3206.49</v>
      </c>
      <c r="T153" s="141"/>
      <c r="U153" s="141">
        <f>SUM(U122:U152)</f>
        <v>2373.96</v>
      </c>
      <c r="V153" s="141"/>
      <c r="W153" s="141">
        <f>SUM(W122:W152)</f>
        <v>2443.0099999999998</v>
      </c>
      <c r="X153" s="141"/>
      <c r="Y153" s="141">
        <f>SUM(Y122:Y152)</f>
        <v>10017.74</v>
      </c>
      <c r="Z153" s="141"/>
      <c r="AA153" s="141">
        <f>SUM(AA122:AA152)</f>
        <v>68663.199999999997</v>
      </c>
      <c r="AB153" s="141"/>
      <c r="AC153" s="141">
        <f>SUM(AC122:AC152)</f>
        <v>4559.4600000000009</v>
      </c>
      <c r="AD153" s="141"/>
      <c r="AE153" s="141">
        <f>SUM(AE122:AE152)</f>
        <v>1315.1799999999998</v>
      </c>
      <c r="AG153" s="141">
        <f>SUM(AG122:AG152)</f>
        <v>6306.07</v>
      </c>
      <c r="AH153" s="141"/>
      <c r="AI153" s="141">
        <f>SUM(AI122:AI152)</f>
        <v>585.53000000000009</v>
      </c>
      <c r="AJ153" s="141"/>
      <c r="AK153" s="141">
        <f>SUM(AK122:AK152)</f>
        <v>5331.7800000000007</v>
      </c>
      <c r="AL153" s="141"/>
      <c r="AM153" s="141">
        <f>SUM(AM122:AM152)</f>
        <v>0</v>
      </c>
      <c r="AN153" s="141">
        <f>SUM(AN122:AN152)</f>
        <v>104802.41999999998</v>
      </c>
    </row>
    <row r="154" spans="1:40" x14ac:dyDescent="0.25">
      <c r="B154" s="132">
        <f>B153+B115</f>
        <v>468444.24</v>
      </c>
      <c r="G154" s="132"/>
      <c r="O154" s="141"/>
    </row>
    <row r="155" spans="1:40" x14ac:dyDescent="0.25">
      <c r="B155" s="72" t="s">
        <v>78</v>
      </c>
      <c r="C155" s="132">
        <f>H153-L153</f>
        <v>-21.67000000000553</v>
      </c>
      <c r="E155" s="72" t="s">
        <v>79</v>
      </c>
      <c r="F155" s="315">
        <f>D153</f>
        <v>215</v>
      </c>
      <c r="H155" s="72" t="s">
        <v>80</v>
      </c>
      <c r="J155" s="131">
        <f>I153*0.007</f>
        <v>371.45310999999992</v>
      </c>
    </row>
    <row r="156" spans="1:40" x14ac:dyDescent="0.25">
      <c r="B156" s="72" t="s">
        <v>90</v>
      </c>
      <c r="C156" s="132">
        <f>C155+C117</f>
        <v>-33.730000000003201</v>
      </c>
      <c r="L156" s="71"/>
      <c r="M156" s="71"/>
    </row>
    <row r="158" spans="1:40" ht="16.149999999999999" customHeight="1" x14ac:dyDescent="0.25">
      <c r="A158" s="562" t="s">
        <v>226</v>
      </c>
      <c r="B158" s="563"/>
      <c r="C158" s="563"/>
      <c r="D158" s="564"/>
      <c r="E158" s="563"/>
      <c r="F158" s="563"/>
      <c r="G158" s="563"/>
      <c r="H158" s="559" t="str">
        <f>A158</f>
        <v>MAI 2017</v>
      </c>
      <c r="I158" s="560"/>
      <c r="J158" s="560"/>
      <c r="K158" s="560"/>
      <c r="L158" s="560"/>
      <c r="M158" s="560"/>
      <c r="N158" s="560"/>
      <c r="R158" s="559" t="str">
        <f>A158</f>
        <v>MAI 2017</v>
      </c>
      <c r="S158" s="560"/>
      <c r="T158" s="560"/>
      <c r="U158" s="560"/>
      <c r="V158" s="560"/>
      <c r="W158" s="560"/>
      <c r="X158" s="560"/>
      <c r="Y158" s="559" t="str">
        <f>A158</f>
        <v>MAI 2017</v>
      </c>
      <c r="Z158" s="560"/>
      <c r="AA158" s="560"/>
      <c r="AB158" s="560"/>
      <c r="AC158" s="560"/>
      <c r="AD158" s="560"/>
      <c r="AE158" s="560"/>
      <c r="AF158" s="559" t="str">
        <f>A158</f>
        <v>MAI 2017</v>
      </c>
      <c r="AG158" s="560"/>
      <c r="AH158" s="560"/>
      <c r="AI158" s="560"/>
      <c r="AJ158" s="560"/>
      <c r="AK158" s="560"/>
      <c r="AL158" s="560"/>
    </row>
    <row r="159" spans="1:40" ht="16.149999999999999" customHeight="1" x14ac:dyDescent="0.25">
      <c r="A159" s="290"/>
      <c r="B159" s="567" t="s">
        <v>69</v>
      </c>
      <c r="C159" s="554"/>
      <c r="D159" s="554"/>
      <c r="E159" s="554"/>
      <c r="F159" s="554"/>
      <c r="G159" s="568"/>
      <c r="H159" s="567" t="s">
        <v>1</v>
      </c>
      <c r="I159" s="554"/>
      <c r="J159" s="554"/>
      <c r="K159" s="568"/>
      <c r="L159" s="567" t="s">
        <v>2</v>
      </c>
      <c r="M159" s="554"/>
      <c r="N159" s="568"/>
      <c r="O159" s="291" t="s">
        <v>70</v>
      </c>
      <c r="P159" s="292"/>
      <c r="Q159" s="293"/>
      <c r="R159" s="551" t="str">
        <f>R3</f>
        <v>Agedi</v>
      </c>
      <c r="S159" s="552"/>
      <c r="T159" s="551" t="str">
        <f>T3</f>
        <v>Saf</v>
      </c>
      <c r="U159" s="552"/>
      <c r="V159" s="551" t="str">
        <f>V3</f>
        <v>Midi Libre</v>
      </c>
      <c r="W159" s="552"/>
      <c r="X159" s="551" t="str">
        <f>X3</f>
        <v>Loto</v>
      </c>
      <c r="Y159" s="552"/>
      <c r="Z159" s="551" t="str">
        <f>Z3</f>
        <v>Altadis</v>
      </c>
      <c r="AA159" s="552"/>
      <c r="AB159" s="551" t="str">
        <f>AB3</f>
        <v>Crédit agricole</v>
      </c>
      <c r="AC159" s="552"/>
      <c r="AD159" s="551" t="str">
        <f>AD3</f>
        <v>charges locatives</v>
      </c>
      <c r="AE159" s="552"/>
      <c r="AF159" s="551" t="str">
        <f>AF3</f>
        <v>Poste TCN TF PVA</v>
      </c>
      <c r="AG159" s="552"/>
      <c r="AH159" s="551" t="str">
        <f>AH3</f>
        <v>GSA/NVX FR</v>
      </c>
      <c r="AI159" s="552"/>
      <c r="AJ159" s="551" t="str">
        <f>AJ3</f>
        <v>Charge</v>
      </c>
      <c r="AK159" s="552"/>
      <c r="AL159" s="551" t="str">
        <f>AL3</f>
        <v>Divers</v>
      </c>
      <c r="AM159" s="552"/>
      <c r="AN159" s="83" t="s">
        <v>16</v>
      </c>
    </row>
    <row r="160" spans="1:40" ht="16.149999999999999" customHeight="1" x14ac:dyDescent="0.25">
      <c r="A160" s="294"/>
      <c r="B160" s="85" t="s">
        <v>73</v>
      </c>
      <c r="C160" s="578" t="s">
        <v>24</v>
      </c>
      <c r="D160" s="579"/>
      <c r="E160" s="86" t="s">
        <v>23</v>
      </c>
      <c r="F160" s="86" t="s">
        <v>22</v>
      </c>
      <c r="G160" s="90" t="s">
        <v>38</v>
      </c>
      <c r="H160" s="85" t="s">
        <v>17</v>
      </c>
      <c r="I160" s="86" t="s">
        <v>19</v>
      </c>
      <c r="J160" s="86" t="s">
        <v>18</v>
      </c>
      <c r="K160" s="90" t="s">
        <v>29</v>
      </c>
      <c r="L160" s="85" t="s">
        <v>32</v>
      </c>
      <c r="M160" s="91" t="s">
        <v>33</v>
      </c>
      <c r="N160" s="90" t="s">
        <v>74</v>
      </c>
      <c r="O160" s="295">
        <f>O152</f>
        <v>74139.070000000065</v>
      </c>
      <c r="Q160" s="296"/>
      <c r="R160" s="93" t="s">
        <v>34</v>
      </c>
      <c r="S160" s="94"/>
      <c r="T160" s="95" t="s">
        <v>34</v>
      </c>
      <c r="U160" s="96"/>
      <c r="V160" s="95" t="s">
        <v>34</v>
      </c>
      <c r="W160" s="96"/>
      <c r="X160" s="95" t="s">
        <v>34</v>
      </c>
      <c r="Y160" s="96"/>
      <c r="Z160" s="95" t="s">
        <v>34</v>
      </c>
      <c r="AA160" s="96"/>
      <c r="AB160" s="95" t="s">
        <v>34</v>
      </c>
      <c r="AC160" s="96"/>
      <c r="AD160" s="95" t="s">
        <v>34</v>
      </c>
      <c r="AE160" s="96"/>
      <c r="AF160" s="98" t="s">
        <v>34</v>
      </c>
      <c r="AG160" s="94"/>
      <c r="AH160" s="95" t="s">
        <v>34</v>
      </c>
      <c r="AI160" s="94"/>
      <c r="AJ160" s="95" t="s">
        <v>34</v>
      </c>
      <c r="AK160" s="94"/>
      <c r="AL160" s="95" t="s">
        <v>34</v>
      </c>
      <c r="AM160" s="94"/>
      <c r="AN160" s="99"/>
    </row>
    <row r="161" spans="1:40" ht="16.149999999999999" customHeight="1" x14ac:dyDescent="0.25">
      <c r="A161" s="297">
        <v>42856</v>
      </c>
      <c r="B161" s="102"/>
      <c r="C161" s="102"/>
      <c r="D161" s="103"/>
      <c r="E161" s="102"/>
      <c r="F161" s="102"/>
      <c r="G161" s="106">
        <f t="shared" ref="G161:G191" si="32">B161-C161-E161-F161</f>
        <v>0</v>
      </c>
      <c r="H161" s="106"/>
      <c r="I161" s="106"/>
      <c r="J161" s="106"/>
      <c r="K161" s="106"/>
      <c r="L161" s="106"/>
      <c r="M161" s="106"/>
      <c r="N161" s="298">
        <f t="shared" ref="N161:N191" si="33">L161+I161+J161+C161+M161</f>
        <v>0</v>
      </c>
      <c r="O161" s="298">
        <f t="shared" ref="O161:O190" si="34">O160+N161-AN161</f>
        <v>74139.070000000065</v>
      </c>
      <c r="P161" s="299">
        <f>I161*0.007</f>
        <v>0</v>
      </c>
      <c r="Q161" s="300">
        <f t="shared" ref="Q161:Q191" si="35">A161</f>
        <v>42856</v>
      </c>
      <c r="R161" s="146"/>
      <c r="S161" s="149"/>
      <c r="T161" s="148"/>
      <c r="U161" s="149"/>
      <c r="V161" s="148"/>
      <c r="W161" s="149"/>
      <c r="X161" s="148"/>
      <c r="Y161" s="149"/>
      <c r="Z161" s="148"/>
      <c r="AA161" s="149"/>
      <c r="AB161" s="148"/>
      <c r="AC161" s="149"/>
      <c r="AD161" s="148"/>
      <c r="AE161" s="149"/>
      <c r="AF161" s="150"/>
      <c r="AG161" s="149"/>
      <c r="AH161" s="148"/>
      <c r="AI161" s="149"/>
      <c r="AJ161" s="148"/>
      <c r="AK161" s="149"/>
      <c r="AL161" s="148"/>
      <c r="AM161" s="149"/>
      <c r="AN161" s="106">
        <f t="shared" ref="AN161:AN191" si="36">S161+U161+W161+Y161+AA161+AC161+AE161+AG161+AI161+AK161+AM161</f>
        <v>0</v>
      </c>
    </row>
    <row r="162" spans="1:40" ht="16.149999999999999" customHeight="1" x14ac:dyDescent="0.25">
      <c r="A162" s="301">
        <f t="shared" ref="A162:A191" si="37">A161+1</f>
        <v>42857</v>
      </c>
      <c r="B162" s="337">
        <v>5582.19</v>
      </c>
      <c r="C162" s="316">
        <v>190</v>
      </c>
      <c r="D162" s="338">
        <v>6</v>
      </c>
      <c r="E162" s="337">
        <v>192.2</v>
      </c>
      <c r="F162" s="337">
        <v>218</v>
      </c>
      <c r="G162" s="339">
        <f t="shared" si="32"/>
        <v>4981.99</v>
      </c>
      <c r="H162" s="340">
        <v>2362.59</v>
      </c>
      <c r="I162" s="317">
        <v>2940.2</v>
      </c>
      <c r="J162" s="317">
        <v>30.9</v>
      </c>
      <c r="K162" s="340">
        <v>40.85</v>
      </c>
      <c r="L162" s="317">
        <v>2360</v>
      </c>
      <c r="M162" s="341"/>
      <c r="N162" s="305">
        <f t="shared" si="33"/>
        <v>5521.0999999999995</v>
      </c>
      <c r="O162" s="305">
        <f t="shared" si="34"/>
        <v>75185.330000000075</v>
      </c>
      <c r="P162" s="306">
        <f t="shared" ref="P162:P191" si="38">I162*0.004</f>
        <v>11.7608</v>
      </c>
      <c r="Q162" s="307">
        <f t="shared" si="35"/>
        <v>42857</v>
      </c>
      <c r="R162" s="342"/>
      <c r="S162" s="343"/>
      <c r="T162" s="344"/>
      <c r="U162" s="343"/>
      <c r="V162" s="342">
        <v>170433</v>
      </c>
      <c r="W162" s="147">
        <v>667.88</v>
      </c>
      <c r="X162" s="344"/>
      <c r="Y162" s="343"/>
      <c r="Z162" s="342"/>
      <c r="AA162" s="343"/>
      <c r="AB162" s="344" t="s">
        <v>94</v>
      </c>
      <c r="AC162" s="147">
        <v>-150.5</v>
      </c>
      <c r="AD162" s="342">
        <v>170137</v>
      </c>
      <c r="AE162" s="147">
        <v>978.26</v>
      </c>
      <c r="AF162" s="344">
        <v>170348</v>
      </c>
      <c r="AG162" s="147">
        <v>979.2</v>
      </c>
      <c r="AH162" s="342"/>
      <c r="AI162" s="343"/>
      <c r="AJ162" s="344" t="s">
        <v>93</v>
      </c>
      <c r="AK162" s="147">
        <v>2000</v>
      </c>
      <c r="AL162" s="344"/>
      <c r="AM162" s="343"/>
      <c r="AN162" s="125">
        <f t="shared" si="36"/>
        <v>4474.84</v>
      </c>
    </row>
    <row r="163" spans="1:40" ht="16.149999999999999" customHeight="1" x14ac:dyDescent="0.25">
      <c r="A163" s="301">
        <f t="shared" si="37"/>
        <v>42858</v>
      </c>
      <c r="B163" s="337">
        <v>4505.28</v>
      </c>
      <c r="C163" s="316">
        <v>340</v>
      </c>
      <c r="D163" s="338">
        <v>9</v>
      </c>
      <c r="E163" s="337">
        <v>81</v>
      </c>
      <c r="F163" s="337">
        <v>149</v>
      </c>
      <c r="G163" s="339">
        <f t="shared" si="32"/>
        <v>3935.2799999999997</v>
      </c>
      <c r="H163" s="340">
        <v>2323.65</v>
      </c>
      <c r="I163" s="317">
        <v>1595.13</v>
      </c>
      <c r="J163" s="317"/>
      <c r="K163" s="340">
        <v>16.5</v>
      </c>
      <c r="L163" s="317">
        <v>2330</v>
      </c>
      <c r="M163" s="317">
        <v>560</v>
      </c>
      <c r="N163" s="305">
        <f t="shared" si="33"/>
        <v>4825.13</v>
      </c>
      <c r="O163" s="305">
        <f t="shared" si="34"/>
        <v>75775.490000000078</v>
      </c>
      <c r="P163" s="306">
        <f t="shared" si="38"/>
        <v>6.3805200000000006</v>
      </c>
      <c r="Q163" s="307">
        <f t="shared" si="35"/>
        <v>42858</v>
      </c>
      <c r="R163" s="342">
        <v>170416</v>
      </c>
      <c r="S163" s="147">
        <v>1504.84</v>
      </c>
      <c r="T163" s="344"/>
      <c r="U163" s="343"/>
      <c r="V163" s="342"/>
      <c r="W163" s="343"/>
      <c r="X163" s="344" t="s">
        <v>227</v>
      </c>
      <c r="Y163" s="147">
        <v>2587.0500000000002</v>
      </c>
      <c r="Z163" s="342"/>
      <c r="AA163" s="343"/>
      <c r="AB163" s="344" t="s">
        <v>228</v>
      </c>
      <c r="AC163" s="147">
        <v>1.4</v>
      </c>
      <c r="AD163" s="342">
        <v>170546</v>
      </c>
      <c r="AE163" s="147">
        <v>141.68</v>
      </c>
      <c r="AF163" s="344"/>
      <c r="AG163" s="343"/>
      <c r="AH163" s="342"/>
      <c r="AI163" s="343"/>
      <c r="AJ163" s="344"/>
      <c r="AK163" s="343"/>
      <c r="AL163" s="344"/>
      <c r="AM163" s="343"/>
      <c r="AN163" s="125">
        <f t="shared" si="36"/>
        <v>4234.97</v>
      </c>
    </row>
    <row r="164" spans="1:40" ht="16.149999999999999" customHeight="1" x14ac:dyDescent="0.25">
      <c r="A164" s="301">
        <f t="shared" si="37"/>
        <v>42859</v>
      </c>
      <c r="B164" s="337">
        <v>3543.51</v>
      </c>
      <c r="C164" s="316">
        <v>510</v>
      </c>
      <c r="D164" s="338">
        <v>9</v>
      </c>
      <c r="E164" s="337">
        <v>109.6</v>
      </c>
      <c r="F164" s="337">
        <v>93</v>
      </c>
      <c r="G164" s="339">
        <f t="shared" si="32"/>
        <v>2830.9100000000003</v>
      </c>
      <c r="H164" s="340">
        <v>1321.27</v>
      </c>
      <c r="I164" s="317">
        <v>1414.48</v>
      </c>
      <c r="J164" s="317">
        <v>102</v>
      </c>
      <c r="K164" s="340">
        <v>29.6</v>
      </c>
      <c r="L164" s="317">
        <v>1320</v>
      </c>
      <c r="M164" s="341"/>
      <c r="N164" s="305">
        <f t="shared" si="33"/>
        <v>3346.48</v>
      </c>
      <c r="O164" s="305">
        <f t="shared" si="34"/>
        <v>77658.030000000072</v>
      </c>
      <c r="P164" s="306">
        <f t="shared" si="38"/>
        <v>5.6579199999999998</v>
      </c>
      <c r="Q164" s="307">
        <f t="shared" si="35"/>
        <v>42859</v>
      </c>
      <c r="R164" s="342">
        <v>170417</v>
      </c>
      <c r="S164" s="147">
        <v>-70.260000000000005</v>
      </c>
      <c r="T164" s="344"/>
      <c r="U164" s="343"/>
      <c r="V164" s="342"/>
      <c r="W164" s="343"/>
      <c r="X164" s="344" t="s">
        <v>229</v>
      </c>
      <c r="Y164" s="147">
        <v>1293.7</v>
      </c>
      <c r="Z164" s="342"/>
      <c r="AA164" s="343"/>
      <c r="AB164" s="344" t="s">
        <v>228</v>
      </c>
      <c r="AC164" s="147">
        <v>240.5</v>
      </c>
      <c r="AD164" s="342"/>
      <c r="AE164" s="343"/>
      <c r="AF164" s="344"/>
      <c r="AG164" s="343"/>
      <c r="AH164" s="342"/>
      <c r="AI164" s="343"/>
      <c r="AJ164" s="344"/>
      <c r="AK164" s="343"/>
      <c r="AL164" s="344"/>
      <c r="AM164" s="343"/>
      <c r="AN164" s="125">
        <f t="shared" si="36"/>
        <v>1463.94</v>
      </c>
    </row>
    <row r="165" spans="1:40" ht="16.149999999999999" customHeight="1" x14ac:dyDescent="0.25">
      <c r="A165" s="301">
        <f t="shared" si="37"/>
        <v>42860</v>
      </c>
      <c r="B165" s="337">
        <v>4849.1899999999996</v>
      </c>
      <c r="C165" s="316">
        <v>210</v>
      </c>
      <c r="D165" s="338">
        <v>7</v>
      </c>
      <c r="E165" s="337">
        <v>102.15</v>
      </c>
      <c r="F165" s="337">
        <v>193</v>
      </c>
      <c r="G165" s="339">
        <f t="shared" si="32"/>
        <v>4344.04</v>
      </c>
      <c r="H165" s="340">
        <v>1965.93</v>
      </c>
      <c r="I165" s="317">
        <v>2354.21</v>
      </c>
      <c r="J165" s="340"/>
      <c r="K165" s="340">
        <v>23.9</v>
      </c>
      <c r="L165" s="317">
        <v>1960</v>
      </c>
      <c r="M165" s="341"/>
      <c r="N165" s="305">
        <f t="shared" si="33"/>
        <v>4524.21</v>
      </c>
      <c r="O165" s="305">
        <f t="shared" si="34"/>
        <v>38013.860000000081</v>
      </c>
      <c r="P165" s="306">
        <f t="shared" si="38"/>
        <v>9.4168400000000005</v>
      </c>
      <c r="Q165" s="307">
        <f t="shared" si="35"/>
        <v>42860</v>
      </c>
      <c r="R165" s="342"/>
      <c r="S165" s="343"/>
      <c r="T165" s="344"/>
      <c r="U165" s="343"/>
      <c r="V165" s="342"/>
      <c r="W165" s="343"/>
      <c r="X165" s="342"/>
      <c r="Y165" s="343"/>
      <c r="Z165" s="342">
        <v>170442</v>
      </c>
      <c r="AA165" s="147">
        <v>37135.78</v>
      </c>
      <c r="AB165" s="344" t="s">
        <v>228</v>
      </c>
      <c r="AC165" s="147">
        <v>-1.4</v>
      </c>
      <c r="AD165" s="342"/>
      <c r="AE165" s="343"/>
      <c r="AF165" s="342"/>
      <c r="AG165" s="343"/>
      <c r="AH165" s="342"/>
      <c r="AI165" s="343"/>
      <c r="AJ165" s="342">
        <v>170551</v>
      </c>
      <c r="AK165" s="147">
        <v>7034</v>
      </c>
      <c r="AL165" s="344"/>
      <c r="AM165" s="343"/>
      <c r="AN165" s="125">
        <f t="shared" si="36"/>
        <v>44168.38</v>
      </c>
    </row>
    <row r="166" spans="1:40" ht="16.149999999999999" customHeight="1" x14ac:dyDescent="0.25">
      <c r="A166" s="301">
        <f t="shared" si="37"/>
        <v>42861</v>
      </c>
      <c r="B166" s="337">
        <v>4578.66</v>
      </c>
      <c r="C166" s="316">
        <v>370</v>
      </c>
      <c r="D166" s="338">
        <v>8</v>
      </c>
      <c r="E166" s="337">
        <v>96</v>
      </c>
      <c r="F166" s="337">
        <v>251</v>
      </c>
      <c r="G166" s="339">
        <f t="shared" si="32"/>
        <v>3861.66</v>
      </c>
      <c r="H166" s="340">
        <v>1866.81</v>
      </c>
      <c r="I166" s="317">
        <v>1974.7</v>
      </c>
      <c r="J166" s="340"/>
      <c r="K166" s="340">
        <v>20.149999999999999</v>
      </c>
      <c r="L166" s="317">
        <v>1850</v>
      </c>
      <c r="M166" s="341"/>
      <c r="N166" s="305">
        <f t="shared" si="33"/>
        <v>4194.7</v>
      </c>
      <c r="O166" s="305">
        <f t="shared" si="34"/>
        <v>43212.00000000008</v>
      </c>
      <c r="P166" s="306">
        <f t="shared" si="38"/>
        <v>7.8988000000000005</v>
      </c>
      <c r="Q166" s="307">
        <f t="shared" si="35"/>
        <v>42861</v>
      </c>
      <c r="R166" s="342"/>
      <c r="S166" s="343"/>
      <c r="T166" s="342"/>
      <c r="U166" s="343"/>
      <c r="V166" s="342"/>
      <c r="W166" s="343"/>
      <c r="X166" s="342"/>
      <c r="Y166" s="343"/>
      <c r="Z166" s="342">
        <v>170536</v>
      </c>
      <c r="AA166" s="147">
        <v>-1240.04</v>
      </c>
      <c r="AB166" s="344" t="s">
        <v>228</v>
      </c>
      <c r="AC166" s="147">
        <v>-1.4</v>
      </c>
      <c r="AD166" s="342"/>
      <c r="AE166" s="343"/>
      <c r="AF166" s="342"/>
      <c r="AG166" s="343"/>
      <c r="AH166" s="342"/>
      <c r="AI166" s="343"/>
      <c r="AJ166" s="342">
        <v>170552</v>
      </c>
      <c r="AK166" s="147">
        <v>238</v>
      </c>
      <c r="AL166" s="344"/>
      <c r="AM166" s="343"/>
      <c r="AN166" s="125">
        <f t="shared" si="36"/>
        <v>-1003.44</v>
      </c>
    </row>
    <row r="167" spans="1:40" ht="16.149999999999999" customHeight="1" x14ac:dyDescent="0.25">
      <c r="A167" s="301">
        <f t="shared" si="37"/>
        <v>42862</v>
      </c>
      <c r="B167" s="337">
        <v>3666.36</v>
      </c>
      <c r="C167" s="316">
        <v>340</v>
      </c>
      <c r="D167" s="338">
        <v>6</v>
      </c>
      <c r="E167" s="337">
        <v>191</v>
      </c>
      <c r="F167" s="337">
        <v>287</v>
      </c>
      <c r="G167" s="339">
        <f t="shared" si="32"/>
        <v>2848.36</v>
      </c>
      <c r="H167" s="340">
        <v>1196.76</v>
      </c>
      <c r="I167" s="317">
        <v>1654.2</v>
      </c>
      <c r="J167" s="340"/>
      <c r="K167" s="340">
        <v>3.6</v>
      </c>
      <c r="L167" s="317">
        <v>1220</v>
      </c>
      <c r="M167" s="341"/>
      <c r="N167" s="305">
        <f t="shared" si="33"/>
        <v>3214.2</v>
      </c>
      <c r="O167" s="305">
        <f t="shared" si="34"/>
        <v>45718.060000000078</v>
      </c>
      <c r="P167" s="306">
        <f t="shared" si="38"/>
        <v>6.6168000000000005</v>
      </c>
      <c r="Q167" s="307">
        <f t="shared" si="35"/>
        <v>42862</v>
      </c>
      <c r="R167" s="342"/>
      <c r="S167" s="343"/>
      <c r="T167" s="342">
        <v>170316</v>
      </c>
      <c r="U167" s="147">
        <v>899.05</v>
      </c>
      <c r="V167" s="342"/>
      <c r="W167" s="343"/>
      <c r="X167" s="342"/>
      <c r="Y167" s="343"/>
      <c r="Z167" s="342">
        <v>170537</v>
      </c>
      <c r="AA167" s="147">
        <v>-259.91000000000003</v>
      </c>
      <c r="AB167" s="344" t="s">
        <v>228</v>
      </c>
      <c r="AC167" s="147">
        <v>69</v>
      </c>
      <c r="AD167" s="342"/>
      <c r="AE167" s="343"/>
      <c r="AF167" s="342"/>
      <c r="AG167" s="343"/>
      <c r="AH167" s="342"/>
      <c r="AI167" s="343"/>
      <c r="AJ167" s="342"/>
      <c r="AK167" s="343"/>
      <c r="AL167" s="344"/>
      <c r="AM167" s="343"/>
      <c r="AN167" s="125">
        <f t="shared" si="36"/>
        <v>708.13999999999987</v>
      </c>
    </row>
    <row r="168" spans="1:40" ht="16.149999999999999" customHeight="1" x14ac:dyDescent="0.25">
      <c r="A168" s="301">
        <f t="shared" si="37"/>
        <v>42863</v>
      </c>
      <c r="B168" s="337">
        <v>3057.25</v>
      </c>
      <c r="C168" s="316">
        <v>120</v>
      </c>
      <c r="D168" s="338">
        <v>4</v>
      </c>
      <c r="E168" s="337">
        <v>272</v>
      </c>
      <c r="F168" s="337">
        <v>235</v>
      </c>
      <c r="G168" s="339">
        <f t="shared" si="32"/>
        <v>2430.25</v>
      </c>
      <c r="H168" s="340">
        <v>1154.4000000000001</v>
      </c>
      <c r="I168" s="317">
        <v>1260.75</v>
      </c>
      <c r="J168" s="340"/>
      <c r="K168" s="340">
        <v>15.1</v>
      </c>
      <c r="L168" s="317">
        <v>1150</v>
      </c>
      <c r="M168" s="341"/>
      <c r="N168" s="305">
        <f t="shared" si="33"/>
        <v>2530.75</v>
      </c>
      <c r="O168" s="305">
        <f t="shared" si="34"/>
        <v>48671.340000000077</v>
      </c>
      <c r="P168" s="306">
        <f t="shared" si="38"/>
        <v>5.0430000000000001</v>
      </c>
      <c r="Q168" s="307">
        <f t="shared" si="35"/>
        <v>42863</v>
      </c>
      <c r="R168" s="342"/>
      <c r="S168" s="343"/>
      <c r="T168" s="342">
        <v>170428</v>
      </c>
      <c r="U168" s="147">
        <v>-3.96</v>
      </c>
      <c r="V168" s="342"/>
      <c r="W168" s="343"/>
      <c r="X168" s="342"/>
      <c r="Y168" s="343"/>
      <c r="Z168" s="342">
        <v>170538</v>
      </c>
      <c r="AA168" s="147">
        <v>-418.26</v>
      </c>
      <c r="AB168" s="342" t="s">
        <v>230</v>
      </c>
      <c r="AC168" s="147">
        <v>-0.31</v>
      </c>
      <c r="AD168" s="342"/>
      <c r="AE168" s="343"/>
      <c r="AF168" s="342"/>
      <c r="AG168" s="343"/>
      <c r="AH168" s="342"/>
      <c r="AI168" s="343"/>
      <c r="AJ168" s="342"/>
      <c r="AK168" s="343"/>
      <c r="AL168" s="344"/>
      <c r="AM168" s="343"/>
      <c r="AN168" s="125">
        <f t="shared" si="36"/>
        <v>-422.53</v>
      </c>
    </row>
    <row r="169" spans="1:40" ht="16.149999999999999" customHeight="1" x14ac:dyDescent="0.25">
      <c r="A169" s="301">
        <f t="shared" si="37"/>
        <v>42864</v>
      </c>
      <c r="B169" s="337">
        <v>4860.58</v>
      </c>
      <c r="C169" s="316">
        <v>120</v>
      </c>
      <c r="D169" s="338">
        <v>5</v>
      </c>
      <c r="E169" s="337">
        <v>153.5</v>
      </c>
      <c r="F169" s="337">
        <v>145</v>
      </c>
      <c r="G169" s="339">
        <f t="shared" si="32"/>
        <v>4442.08</v>
      </c>
      <c r="H169" s="340">
        <v>1991.79</v>
      </c>
      <c r="I169" s="317">
        <v>2423.34</v>
      </c>
      <c r="J169" s="340"/>
      <c r="K169" s="340">
        <v>26.95</v>
      </c>
      <c r="L169" s="317">
        <v>1990</v>
      </c>
      <c r="M169" s="317">
        <v>480</v>
      </c>
      <c r="N169" s="305">
        <f t="shared" si="33"/>
        <v>5013.34</v>
      </c>
      <c r="O169" s="305">
        <f t="shared" si="34"/>
        <v>54613.830000000082</v>
      </c>
      <c r="P169" s="306">
        <f t="shared" si="38"/>
        <v>9.6933600000000002</v>
      </c>
      <c r="Q169" s="307">
        <f t="shared" si="35"/>
        <v>42864</v>
      </c>
      <c r="R169" s="342"/>
      <c r="S169" s="343"/>
      <c r="T169" s="342"/>
      <c r="U169" s="147"/>
      <c r="V169" s="342">
        <v>170513</v>
      </c>
      <c r="W169" s="147">
        <v>571.47</v>
      </c>
      <c r="X169" s="342"/>
      <c r="Y169" s="343"/>
      <c r="Z169" s="342"/>
      <c r="AA169" s="343"/>
      <c r="AB169" s="342" t="s">
        <v>185</v>
      </c>
      <c r="AC169" s="147">
        <v>-1500.62</v>
      </c>
      <c r="AD169" s="342"/>
      <c r="AE169" s="343"/>
      <c r="AF169" s="342"/>
      <c r="AG169" s="343"/>
      <c r="AH169" s="342"/>
      <c r="AI169" s="343"/>
      <c r="AJ169" s="342"/>
      <c r="AK169" s="343"/>
      <c r="AL169" s="344"/>
      <c r="AM169" s="343"/>
      <c r="AN169" s="125">
        <f t="shared" si="36"/>
        <v>-929.14999999999986</v>
      </c>
    </row>
    <row r="170" spans="1:40" ht="16.149999999999999" customHeight="1" x14ac:dyDescent="0.25">
      <c r="A170" s="301">
        <f t="shared" si="37"/>
        <v>42865</v>
      </c>
      <c r="B170" s="337">
        <v>4342.34</v>
      </c>
      <c r="C170" s="316">
        <v>390</v>
      </c>
      <c r="D170" s="338">
        <v>10</v>
      </c>
      <c r="E170" s="337">
        <v>140</v>
      </c>
      <c r="F170" s="337">
        <v>344</v>
      </c>
      <c r="G170" s="339">
        <f t="shared" si="32"/>
        <v>3468.34</v>
      </c>
      <c r="H170" s="340">
        <v>1478.49</v>
      </c>
      <c r="I170" s="317">
        <v>1982.3</v>
      </c>
      <c r="J170" s="340"/>
      <c r="K170" s="340">
        <v>7.55</v>
      </c>
      <c r="L170" s="317">
        <v>1470</v>
      </c>
      <c r="M170" s="341"/>
      <c r="N170" s="305">
        <f t="shared" si="33"/>
        <v>3842.3</v>
      </c>
      <c r="O170" s="305">
        <f t="shared" si="34"/>
        <v>54442.120000000083</v>
      </c>
      <c r="P170" s="306">
        <f t="shared" si="38"/>
        <v>7.9291999999999998</v>
      </c>
      <c r="Q170" s="307">
        <f t="shared" si="35"/>
        <v>42865</v>
      </c>
      <c r="R170" s="342">
        <v>170501</v>
      </c>
      <c r="S170" s="147">
        <v>981.84</v>
      </c>
      <c r="T170" s="342">
        <v>170426</v>
      </c>
      <c r="U170" s="147">
        <v>73.87</v>
      </c>
      <c r="V170" s="342"/>
      <c r="W170" s="343"/>
      <c r="X170" s="342">
        <v>170530</v>
      </c>
      <c r="Y170" s="147">
        <v>2157.73</v>
      </c>
      <c r="Z170" s="342"/>
      <c r="AA170" s="343"/>
      <c r="AB170" s="342" t="s">
        <v>230</v>
      </c>
      <c r="AC170" s="147">
        <v>-0.31</v>
      </c>
      <c r="AD170" s="342"/>
      <c r="AE170" s="343"/>
      <c r="AF170" s="342">
        <v>170447</v>
      </c>
      <c r="AG170" s="147">
        <v>800.88</v>
      </c>
      <c r="AH170" s="342"/>
      <c r="AI170" s="343"/>
      <c r="AJ170" s="342"/>
      <c r="AK170" s="343"/>
      <c r="AL170" s="344"/>
      <c r="AM170" s="343"/>
      <c r="AN170" s="125">
        <f t="shared" si="36"/>
        <v>4014.01</v>
      </c>
    </row>
    <row r="171" spans="1:40" ht="16.149999999999999" customHeight="1" x14ac:dyDescent="0.25">
      <c r="A171" s="301">
        <f t="shared" si="37"/>
        <v>42866</v>
      </c>
      <c r="B171" s="337">
        <v>3613.65</v>
      </c>
      <c r="C171" s="316">
        <v>170</v>
      </c>
      <c r="D171" s="338">
        <v>6</v>
      </c>
      <c r="E171" s="337">
        <v>117.45</v>
      </c>
      <c r="F171" s="337">
        <v>193</v>
      </c>
      <c r="G171" s="339">
        <f t="shared" si="32"/>
        <v>3133.2000000000003</v>
      </c>
      <c r="H171" s="340">
        <v>1496.36</v>
      </c>
      <c r="I171" s="317">
        <v>1593.39</v>
      </c>
      <c r="J171" s="340"/>
      <c r="K171" s="340">
        <v>43.45</v>
      </c>
      <c r="L171" s="317">
        <v>1500</v>
      </c>
      <c r="M171" s="341"/>
      <c r="N171" s="305">
        <f t="shared" si="33"/>
        <v>3263.3900000000003</v>
      </c>
      <c r="O171" s="305">
        <f t="shared" si="34"/>
        <v>58706.170000000086</v>
      </c>
      <c r="P171" s="306">
        <f t="shared" si="38"/>
        <v>6.3735600000000003</v>
      </c>
      <c r="Q171" s="307">
        <f t="shared" si="35"/>
        <v>42866</v>
      </c>
      <c r="R171" s="342"/>
      <c r="S171" s="147">
        <v>145.03</v>
      </c>
      <c r="T171" s="342">
        <v>170424</v>
      </c>
      <c r="U171" s="147">
        <v>31.72</v>
      </c>
      <c r="V171" s="342"/>
      <c r="W171" s="343"/>
      <c r="X171" s="342">
        <v>170533</v>
      </c>
      <c r="Y171" s="147">
        <v>-55.3</v>
      </c>
      <c r="Z171" s="342"/>
      <c r="AA171" s="343"/>
      <c r="AB171" s="342" t="s">
        <v>185</v>
      </c>
      <c r="AC171" s="147">
        <v>-1500.93</v>
      </c>
      <c r="AD171" s="342"/>
      <c r="AE171" s="343"/>
      <c r="AF171" s="342">
        <v>170448</v>
      </c>
      <c r="AG171" s="147">
        <v>378.82</v>
      </c>
      <c r="AH171" s="342"/>
      <c r="AI171" s="343"/>
      <c r="AJ171" s="342"/>
      <c r="AK171" s="343"/>
      <c r="AL171" s="344"/>
      <c r="AM171" s="343"/>
      <c r="AN171" s="125">
        <f t="shared" si="36"/>
        <v>-1000.6600000000001</v>
      </c>
    </row>
    <row r="172" spans="1:40" ht="16.149999999999999" customHeight="1" x14ac:dyDescent="0.25">
      <c r="A172" s="301">
        <f t="shared" si="37"/>
        <v>42867</v>
      </c>
      <c r="B172" s="337">
        <v>4430.46</v>
      </c>
      <c r="C172" s="316">
        <v>590</v>
      </c>
      <c r="D172" s="338">
        <v>11</v>
      </c>
      <c r="E172" s="337">
        <v>120.5</v>
      </c>
      <c r="F172" s="337">
        <v>171</v>
      </c>
      <c r="G172" s="339">
        <f t="shared" si="32"/>
        <v>3548.96</v>
      </c>
      <c r="H172" s="340">
        <v>1617.65</v>
      </c>
      <c r="I172" s="317">
        <v>1905.66</v>
      </c>
      <c r="J172" s="340"/>
      <c r="K172" s="340">
        <v>25.65</v>
      </c>
      <c r="L172" s="317">
        <v>1610</v>
      </c>
      <c r="M172" s="341"/>
      <c r="N172" s="305">
        <f t="shared" si="33"/>
        <v>4105.66</v>
      </c>
      <c r="O172" s="305">
        <f t="shared" si="34"/>
        <v>62812.140000000087</v>
      </c>
      <c r="P172" s="306">
        <f t="shared" si="38"/>
        <v>7.6226400000000005</v>
      </c>
      <c r="Q172" s="307">
        <f t="shared" si="35"/>
        <v>42867</v>
      </c>
      <c r="R172" s="342"/>
      <c r="S172" s="343"/>
      <c r="T172" s="342"/>
      <c r="U172" s="343"/>
      <c r="V172" s="342"/>
      <c r="W172" s="343"/>
      <c r="X172" s="342"/>
      <c r="Y172" s="343"/>
      <c r="Z172" s="342"/>
      <c r="AA172" s="343"/>
      <c r="AB172" s="342" t="s">
        <v>230</v>
      </c>
      <c r="AC172" s="147">
        <v>-0.31</v>
      </c>
      <c r="AD172" s="342"/>
      <c r="AE172" s="343"/>
      <c r="AF172" s="342"/>
      <c r="AG172" s="343"/>
      <c r="AH172" s="342"/>
      <c r="AI172" s="343"/>
      <c r="AJ172" s="342"/>
      <c r="AK172" s="343"/>
      <c r="AL172" s="344"/>
      <c r="AM172" s="343"/>
      <c r="AN172" s="125">
        <f t="shared" si="36"/>
        <v>-0.31</v>
      </c>
    </row>
    <row r="173" spans="1:40" ht="16.149999999999999" customHeight="1" x14ac:dyDescent="0.25">
      <c r="A173" s="301">
        <f t="shared" si="37"/>
        <v>42868</v>
      </c>
      <c r="B173" s="337">
        <v>4538.26</v>
      </c>
      <c r="C173" s="316">
        <v>310</v>
      </c>
      <c r="D173" s="338">
        <v>10</v>
      </c>
      <c r="E173" s="337">
        <v>84.4</v>
      </c>
      <c r="F173" s="337">
        <v>344</v>
      </c>
      <c r="G173" s="339">
        <f t="shared" si="32"/>
        <v>3799.8600000000006</v>
      </c>
      <c r="H173" s="340">
        <v>1890.9</v>
      </c>
      <c r="I173" s="317">
        <v>1896.56</v>
      </c>
      <c r="J173" s="340"/>
      <c r="K173" s="340">
        <v>12.4</v>
      </c>
      <c r="L173" s="317">
        <v>1890</v>
      </c>
      <c r="M173" s="341"/>
      <c r="N173" s="305">
        <f t="shared" si="33"/>
        <v>4096.5599999999995</v>
      </c>
      <c r="O173" s="305">
        <f t="shared" si="34"/>
        <v>68408.700000000084</v>
      </c>
      <c r="P173" s="306">
        <f t="shared" si="38"/>
        <v>7.5862400000000001</v>
      </c>
      <c r="Q173" s="307">
        <f t="shared" si="35"/>
        <v>42868</v>
      </c>
      <c r="R173" s="342"/>
      <c r="S173" s="343"/>
      <c r="T173" s="342"/>
      <c r="U173" s="343"/>
      <c r="V173" s="342"/>
      <c r="W173" s="343"/>
      <c r="X173" s="342"/>
      <c r="Y173" s="343"/>
      <c r="Z173" s="342"/>
      <c r="AA173" s="343"/>
      <c r="AB173" s="342" t="s">
        <v>185</v>
      </c>
      <c r="AC173" s="147">
        <v>-1500</v>
      </c>
      <c r="AD173" s="342"/>
      <c r="AE173" s="343"/>
      <c r="AF173" s="342"/>
      <c r="AG173" s="343"/>
      <c r="AH173" s="342"/>
      <c r="AI173" s="343"/>
      <c r="AJ173" s="342"/>
      <c r="AK173" s="343"/>
      <c r="AL173" s="344"/>
      <c r="AM173" s="343"/>
      <c r="AN173" s="125">
        <f t="shared" si="36"/>
        <v>-1500</v>
      </c>
    </row>
    <row r="174" spans="1:40" ht="16.149999999999999" customHeight="1" x14ac:dyDescent="0.25">
      <c r="A174" s="301">
        <f t="shared" si="37"/>
        <v>42869</v>
      </c>
      <c r="B174" s="337">
        <v>2940.37</v>
      </c>
      <c r="C174" s="316">
        <v>110</v>
      </c>
      <c r="D174" s="338">
        <v>3</v>
      </c>
      <c r="E174" s="337">
        <v>104.9</v>
      </c>
      <c r="F174" s="337">
        <v>86</v>
      </c>
      <c r="G174" s="339">
        <f t="shared" si="32"/>
        <v>2639.47</v>
      </c>
      <c r="H174" s="340">
        <v>1692.77</v>
      </c>
      <c r="I174" s="317">
        <v>905.15</v>
      </c>
      <c r="J174" s="317">
        <v>21.5</v>
      </c>
      <c r="K174" s="340">
        <v>27.35</v>
      </c>
      <c r="L174" s="317">
        <v>1690</v>
      </c>
      <c r="M174" s="341"/>
      <c r="N174" s="305">
        <f t="shared" si="33"/>
        <v>2726.65</v>
      </c>
      <c r="O174" s="305">
        <f t="shared" si="34"/>
        <v>72345.350000000079</v>
      </c>
      <c r="P174" s="306">
        <f t="shared" si="38"/>
        <v>3.6206</v>
      </c>
      <c r="Q174" s="307">
        <f t="shared" si="35"/>
        <v>42869</v>
      </c>
      <c r="R174" s="342"/>
      <c r="S174" s="343"/>
      <c r="T174" s="342"/>
      <c r="U174" s="343"/>
      <c r="V174" s="342"/>
      <c r="W174" s="343"/>
      <c r="X174" s="342"/>
      <c r="Y174" s="343"/>
      <c r="Z174" s="342"/>
      <c r="AA174" s="343"/>
      <c r="AB174" s="342" t="s">
        <v>137</v>
      </c>
      <c r="AC174" s="147">
        <v>-1210</v>
      </c>
      <c r="AD174" s="342"/>
      <c r="AE174" s="343"/>
      <c r="AF174" s="342"/>
      <c r="AG174" s="343"/>
      <c r="AH174" s="342"/>
      <c r="AI174" s="343"/>
      <c r="AJ174" s="342"/>
      <c r="AK174" s="343"/>
      <c r="AL174" s="344"/>
      <c r="AM174" s="343"/>
      <c r="AN174" s="125">
        <f t="shared" si="36"/>
        <v>-1210</v>
      </c>
    </row>
    <row r="175" spans="1:40" ht="16.149999999999999" customHeight="1" x14ac:dyDescent="0.25">
      <c r="A175" s="301">
        <f t="shared" si="37"/>
        <v>42870</v>
      </c>
      <c r="B175" s="337">
        <v>5083.57</v>
      </c>
      <c r="C175" s="316">
        <v>210</v>
      </c>
      <c r="D175" s="338">
        <v>8</v>
      </c>
      <c r="E175" s="337">
        <v>261.39999999999998</v>
      </c>
      <c r="F175" s="337">
        <v>87</v>
      </c>
      <c r="G175" s="339">
        <f t="shared" si="32"/>
        <v>4525.17</v>
      </c>
      <c r="H175" s="340">
        <v>2218.66</v>
      </c>
      <c r="I175" s="317">
        <v>2246.41</v>
      </c>
      <c r="J175" s="317">
        <v>59</v>
      </c>
      <c r="K175" s="340">
        <v>1.1000000000000001</v>
      </c>
      <c r="L175" s="317">
        <v>2210</v>
      </c>
      <c r="M175" s="341"/>
      <c r="N175" s="305">
        <f t="shared" si="33"/>
        <v>4725.41</v>
      </c>
      <c r="O175" s="305">
        <f t="shared" si="34"/>
        <v>75655.710000000079</v>
      </c>
      <c r="P175" s="306">
        <f t="shared" si="38"/>
        <v>8.9856400000000001</v>
      </c>
      <c r="Q175" s="307">
        <f t="shared" si="35"/>
        <v>42870</v>
      </c>
      <c r="R175" s="342"/>
      <c r="S175" s="343"/>
      <c r="T175" s="342"/>
      <c r="U175" s="343"/>
      <c r="V175" s="342"/>
      <c r="W175" s="343"/>
      <c r="X175" s="342" t="s">
        <v>231</v>
      </c>
      <c r="Y175" s="147">
        <v>-85.88</v>
      </c>
      <c r="Z175" s="342"/>
      <c r="AA175" s="343"/>
      <c r="AB175" s="342" t="s">
        <v>185</v>
      </c>
      <c r="AC175" s="147">
        <v>1500.93</v>
      </c>
      <c r="AD175" s="342"/>
      <c r="AE175" s="343"/>
      <c r="AF175" s="342"/>
      <c r="AG175" s="343"/>
      <c r="AH175" s="342"/>
      <c r="AI175" s="343"/>
      <c r="AJ175" s="342"/>
      <c r="AK175" s="343"/>
      <c r="AL175" s="344"/>
      <c r="AM175" s="343"/>
      <c r="AN175" s="125">
        <f t="shared" si="36"/>
        <v>1415.0500000000002</v>
      </c>
    </row>
    <row r="176" spans="1:40" ht="16.149999999999999" customHeight="1" x14ac:dyDescent="0.25">
      <c r="A176" s="301">
        <f t="shared" si="37"/>
        <v>42871</v>
      </c>
      <c r="B176" s="337">
        <v>3755.95</v>
      </c>
      <c r="C176" s="316">
        <v>280</v>
      </c>
      <c r="D176" s="338">
        <v>8</v>
      </c>
      <c r="E176" s="337">
        <v>118.4</v>
      </c>
      <c r="F176" s="337">
        <v>113</v>
      </c>
      <c r="G176" s="339">
        <f t="shared" si="32"/>
        <v>3244.5499999999997</v>
      </c>
      <c r="H176" s="340">
        <v>1472.56</v>
      </c>
      <c r="I176" s="317">
        <v>1711.89</v>
      </c>
      <c r="J176" s="317"/>
      <c r="K176" s="340">
        <v>60.1</v>
      </c>
      <c r="L176" s="317">
        <v>1500</v>
      </c>
      <c r="M176" s="317">
        <v>580</v>
      </c>
      <c r="N176" s="305">
        <f t="shared" si="33"/>
        <v>4071.8900000000003</v>
      </c>
      <c r="O176" s="305">
        <f t="shared" si="34"/>
        <v>78629.270000000077</v>
      </c>
      <c r="P176" s="306">
        <f t="shared" si="38"/>
        <v>6.8475600000000005</v>
      </c>
      <c r="Q176" s="307">
        <f t="shared" si="35"/>
        <v>42871</v>
      </c>
      <c r="R176" s="342"/>
      <c r="S176" s="343"/>
      <c r="T176" s="342"/>
      <c r="U176" s="343"/>
      <c r="V176" s="342">
        <v>170514</v>
      </c>
      <c r="W176" s="147">
        <v>698.15</v>
      </c>
      <c r="X176" s="342" t="s">
        <v>232</v>
      </c>
      <c r="Y176" s="147">
        <v>12</v>
      </c>
      <c r="Z176" s="342"/>
      <c r="AA176" s="343"/>
      <c r="AB176" s="342" t="s">
        <v>233</v>
      </c>
      <c r="AC176" s="147">
        <v>77.94</v>
      </c>
      <c r="AD176" s="342" t="s">
        <v>209</v>
      </c>
      <c r="AE176" s="147">
        <v>246.33</v>
      </c>
      <c r="AF176" s="342"/>
      <c r="AG176" s="343"/>
      <c r="AH176" s="342"/>
      <c r="AI176" s="343"/>
      <c r="AJ176" s="342" t="s">
        <v>199</v>
      </c>
      <c r="AK176" s="147">
        <v>63.91</v>
      </c>
      <c r="AL176" s="344"/>
      <c r="AM176" s="343"/>
      <c r="AN176" s="125">
        <f t="shared" si="36"/>
        <v>1098.33</v>
      </c>
    </row>
    <row r="177" spans="1:40" ht="16.149999999999999" customHeight="1" x14ac:dyDescent="0.25">
      <c r="A177" s="301">
        <f t="shared" si="37"/>
        <v>42872</v>
      </c>
      <c r="B177" s="337">
        <v>3560.08</v>
      </c>
      <c r="C177" s="316">
        <v>230</v>
      </c>
      <c r="D177" s="338">
        <v>7</v>
      </c>
      <c r="E177" s="337">
        <v>84.7</v>
      </c>
      <c r="F177" s="337">
        <v>275</v>
      </c>
      <c r="G177" s="339">
        <f t="shared" si="32"/>
        <v>2970.38</v>
      </c>
      <c r="H177" s="340">
        <v>1506.34</v>
      </c>
      <c r="I177" s="317">
        <v>1438.74</v>
      </c>
      <c r="J177" s="317">
        <v>20.399999999999999</v>
      </c>
      <c r="K177" s="340">
        <v>4.9000000000000004</v>
      </c>
      <c r="L177" s="317">
        <v>1500</v>
      </c>
      <c r="M177" s="341"/>
      <c r="N177" s="305">
        <f t="shared" si="33"/>
        <v>3189.14</v>
      </c>
      <c r="O177" s="305">
        <f t="shared" si="34"/>
        <v>77186.330000000075</v>
      </c>
      <c r="P177" s="306">
        <f t="shared" si="38"/>
        <v>5.7549600000000005</v>
      </c>
      <c r="Q177" s="307">
        <f t="shared" si="35"/>
        <v>42872</v>
      </c>
      <c r="R177" s="342">
        <v>170502</v>
      </c>
      <c r="S177" s="147">
        <v>861.44</v>
      </c>
      <c r="T177" s="342"/>
      <c r="U177" s="343"/>
      <c r="V177" s="342"/>
      <c r="W177" s="343"/>
      <c r="X177" s="342">
        <v>170531</v>
      </c>
      <c r="Y177" s="147">
        <v>2541.4699999999998</v>
      </c>
      <c r="Z177" s="342"/>
      <c r="AA177" s="343"/>
      <c r="AB177" s="342" t="s">
        <v>85</v>
      </c>
      <c r="AC177" s="147">
        <v>1130</v>
      </c>
      <c r="AD177" s="342"/>
      <c r="AE177" s="343"/>
      <c r="AF177" s="342"/>
      <c r="AG177" s="343"/>
      <c r="AH177" s="342"/>
      <c r="AI177" s="343"/>
      <c r="AJ177" s="342" t="s">
        <v>104</v>
      </c>
      <c r="AK177" s="147">
        <v>99.17</v>
      </c>
      <c r="AL177" s="344"/>
      <c r="AM177" s="343"/>
      <c r="AN177" s="125">
        <f t="shared" si="36"/>
        <v>4632.08</v>
      </c>
    </row>
    <row r="178" spans="1:40" ht="16.149999999999999" customHeight="1" x14ac:dyDescent="0.25">
      <c r="A178" s="301">
        <f t="shared" si="37"/>
        <v>42873</v>
      </c>
      <c r="B178" s="337">
        <v>4102.1899999999996</v>
      </c>
      <c r="C178" s="316">
        <v>330</v>
      </c>
      <c r="D178" s="338">
        <v>10</v>
      </c>
      <c r="E178" s="337">
        <v>174.4</v>
      </c>
      <c r="F178" s="337">
        <v>98</v>
      </c>
      <c r="G178" s="339">
        <f t="shared" si="32"/>
        <v>3499.7899999999995</v>
      </c>
      <c r="H178" s="340">
        <v>1570.64</v>
      </c>
      <c r="I178" s="317">
        <v>1870.8</v>
      </c>
      <c r="J178" s="317">
        <v>24.2</v>
      </c>
      <c r="K178" s="340">
        <v>34.15</v>
      </c>
      <c r="L178" s="317">
        <v>1570</v>
      </c>
      <c r="M178" s="341"/>
      <c r="N178" s="305">
        <f t="shared" si="33"/>
        <v>3795</v>
      </c>
      <c r="O178" s="305">
        <f t="shared" si="34"/>
        <v>80025.290000000081</v>
      </c>
      <c r="P178" s="306">
        <f t="shared" si="38"/>
        <v>7.4832000000000001</v>
      </c>
      <c r="Q178" s="307">
        <f t="shared" si="35"/>
        <v>42873</v>
      </c>
      <c r="R178" s="342"/>
      <c r="S178" s="147">
        <v>-39.08</v>
      </c>
      <c r="T178" s="342"/>
      <c r="U178" s="343"/>
      <c r="V178" s="342"/>
      <c r="W178" s="343"/>
      <c r="X178" s="342">
        <v>170534</v>
      </c>
      <c r="Y178" s="147">
        <v>757.2</v>
      </c>
      <c r="Z178" s="342"/>
      <c r="AA178" s="343"/>
      <c r="AB178" s="342" t="s">
        <v>173</v>
      </c>
      <c r="AC178" s="147">
        <v>237.92</v>
      </c>
      <c r="AD178" s="342"/>
      <c r="AE178" s="343"/>
      <c r="AF178" s="342"/>
      <c r="AG178" s="343"/>
      <c r="AH178" s="342"/>
      <c r="AI178" s="343"/>
      <c r="AJ178" s="342"/>
      <c r="AK178" s="343"/>
      <c r="AL178" s="344"/>
      <c r="AM178" s="343"/>
      <c r="AN178" s="125">
        <f t="shared" si="36"/>
        <v>956.04</v>
      </c>
    </row>
    <row r="179" spans="1:40" ht="16.149999999999999" customHeight="1" x14ac:dyDescent="0.25">
      <c r="A179" s="301">
        <f t="shared" si="37"/>
        <v>42874</v>
      </c>
      <c r="B179" s="337">
        <v>4973.62</v>
      </c>
      <c r="C179" s="316">
        <v>490</v>
      </c>
      <c r="D179" s="338">
        <v>10</v>
      </c>
      <c r="E179" s="337">
        <v>152.6</v>
      </c>
      <c r="F179" s="337">
        <v>310</v>
      </c>
      <c r="G179" s="339">
        <f t="shared" si="32"/>
        <v>4021.0199999999995</v>
      </c>
      <c r="H179" s="340">
        <v>1862.97</v>
      </c>
      <c r="I179" s="317">
        <v>2036.93</v>
      </c>
      <c r="J179" s="317">
        <v>279.89999999999998</v>
      </c>
      <c r="K179" s="340">
        <v>19.12</v>
      </c>
      <c r="L179" s="317">
        <v>1860</v>
      </c>
      <c r="M179" s="341"/>
      <c r="N179" s="305">
        <f t="shared" si="33"/>
        <v>4666.83</v>
      </c>
      <c r="O179" s="305">
        <f t="shared" si="34"/>
        <v>80279.220000000088</v>
      </c>
      <c r="P179" s="306">
        <f t="shared" si="38"/>
        <v>8.1477199999999996</v>
      </c>
      <c r="Q179" s="307">
        <f t="shared" si="35"/>
        <v>42874</v>
      </c>
      <c r="R179" s="342"/>
      <c r="S179" s="343"/>
      <c r="T179" s="342">
        <v>170520</v>
      </c>
      <c r="U179" s="147">
        <v>1133.03</v>
      </c>
      <c r="V179" s="342"/>
      <c r="W179" s="343"/>
      <c r="X179" s="342"/>
      <c r="Y179" s="343"/>
      <c r="Z179" s="342"/>
      <c r="AA179" s="343"/>
      <c r="AB179" s="342" t="s">
        <v>156</v>
      </c>
      <c r="AC179" s="147">
        <v>2514.04</v>
      </c>
      <c r="AD179" s="342">
        <v>170547</v>
      </c>
      <c r="AE179" s="147">
        <v>52.8</v>
      </c>
      <c r="AF179" s="342"/>
      <c r="AG179" s="343"/>
      <c r="AH179" s="342">
        <v>170549</v>
      </c>
      <c r="AI179" s="147">
        <v>187.03</v>
      </c>
      <c r="AJ179" s="342">
        <v>170155</v>
      </c>
      <c r="AK179" s="147">
        <v>526</v>
      </c>
      <c r="AL179" s="344"/>
      <c r="AM179" s="343"/>
      <c r="AN179" s="125">
        <f t="shared" si="36"/>
        <v>4412.8999999999996</v>
      </c>
    </row>
    <row r="180" spans="1:40" ht="16.149999999999999" customHeight="1" x14ac:dyDescent="0.25">
      <c r="A180" s="301">
        <f t="shared" si="37"/>
        <v>42875</v>
      </c>
      <c r="B180" s="337">
        <v>4525.8100000000004</v>
      </c>
      <c r="C180" s="316">
        <v>580</v>
      </c>
      <c r="D180" s="338">
        <v>13</v>
      </c>
      <c r="E180" s="337">
        <v>117.4</v>
      </c>
      <c r="F180" s="337">
        <v>253</v>
      </c>
      <c r="G180" s="339">
        <f t="shared" si="32"/>
        <v>3575.4100000000003</v>
      </c>
      <c r="H180" s="340">
        <v>1829.78</v>
      </c>
      <c r="I180" s="317">
        <v>1689.13</v>
      </c>
      <c r="J180" s="340"/>
      <c r="K180" s="340">
        <v>56.5</v>
      </c>
      <c r="L180" s="317">
        <v>1820</v>
      </c>
      <c r="M180" s="341"/>
      <c r="N180" s="305">
        <f t="shared" si="33"/>
        <v>4089.13</v>
      </c>
      <c r="O180" s="305">
        <f t="shared" si="34"/>
        <v>82831.1700000001</v>
      </c>
      <c r="P180" s="306">
        <f t="shared" si="38"/>
        <v>6.756520000000001</v>
      </c>
      <c r="Q180" s="307">
        <f t="shared" si="35"/>
        <v>42875</v>
      </c>
      <c r="R180" s="342"/>
      <c r="S180" s="343"/>
      <c r="T180" s="344">
        <v>170519</v>
      </c>
      <c r="U180" s="147">
        <v>35.94</v>
      </c>
      <c r="V180" s="342"/>
      <c r="W180" s="343"/>
      <c r="X180" s="344"/>
      <c r="Y180" s="343"/>
      <c r="Z180" s="342"/>
      <c r="AA180" s="343"/>
      <c r="AB180" s="344" t="s">
        <v>185</v>
      </c>
      <c r="AC180" s="147">
        <v>1501.24</v>
      </c>
      <c r="AD180" s="342"/>
      <c r="AE180" s="343"/>
      <c r="AF180" s="344"/>
      <c r="AG180" s="343"/>
      <c r="AH180" s="342"/>
      <c r="AI180" s="343"/>
      <c r="AJ180" s="344"/>
      <c r="AK180" s="343"/>
      <c r="AL180" s="344"/>
      <c r="AM180" s="343"/>
      <c r="AN180" s="125">
        <f t="shared" si="36"/>
        <v>1537.18</v>
      </c>
    </row>
    <row r="181" spans="1:40" ht="16.149999999999999" customHeight="1" x14ac:dyDescent="0.25">
      <c r="A181" s="301">
        <f t="shared" si="37"/>
        <v>42876</v>
      </c>
      <c r="B181" s="337">
        <v>2865.67</v>
      </c>
      <c r="C181" s="316">
        <v>240</v>
      </c>
      <c r="D181" s="338">
        <v>7</v>
      </c>
      <c r="E181" s="337">
        <v>94.7</v>
      </c>
      <c r="F181" s="337">
        <v>83</v>
      </c>
      <c r="G181" s="339">
        <f t="shared" si="32"/>
        <v>2447.9700000000003</v>
      </c>
      <c r="H181" s="340">
        <v>1590.38</v>
      </c>
      <c r="I181" s="317">
        <v>863.49</v>
      </c>
      <c r="J181" s="340"/>
      <c r="K181" s="340">
        <v>3.6</v>
      </c>
      <c r="L181" s="317">
        <v>1590</v>
      </c>
      <c r="M181" s="341"/>
      <c r="N181" s="305">
        <f t="shared" si="33"/>
        <v>2693.49</v>
      </c>
      <c r="O181" s="305">
        <f t="shared" si="34"/>
        <v>84024.660000000105</v>
      </c>
      <c r="P181" s="306">
        <f t="shared" si="38"/>
        <v>3.4539599999999999</v>
      </c>
      <c r="Q181" s="307">
        <f t="shared" si="35"/>
        <v>42876</v>
      </c>
      <c r="R181" s="342"/>
      <c r="S181" s="343"/>
      <c r="T181" s="342"/>
      <c r="U181" s="343"/>
      <c r="V181" s="342"/>
      <c r="W181" s="343"/>
      <c r="X181" s="342"/>
      <c r="Y181" s="343"/>
      <c r="Z181" s="342"/>
      <c r="AA181" s="343"/>
      <c r="AB181" s="342" t="s">
        <v>185</v>
      </c>
      <c r="AC181" s="147">
        <v>1500</v>
      </c>
      <c r="AD181" s="342"/>
      <c r="AE181" s="343"/>
      <c r="AF181" s="342"/>
      <c r="AG181" s="343"/>
      <c r="AH181" s="342"/>
      <c r="AI181" s="343"/>
      <c r="AJ181" s="342"/>
      <c r="AK181" s="343"/>
      <c r="AL181" s="344"/>
      <c r="AM181" s="343"/>
      <c r="AN181" s="125">
        <f t="shared" si="36"/>
        <v>1500</v>
      </c>
    </row>
    <row r="182" spans="1:40" ht="16.149999999999999" customHeight="1" x14ac:dyDescent="0.25">
      <c r="A182" s="301">
        <f t="shared" si="37"/>
        <v>42877</v>
      </c>
      <c r="B182" s="337">
        <v>4381.3599999999997</v>
      </c>
      <c r="C182" s="316">
        <v>290</v>
      </c>
      <c r="D182" s="338">
        <v>7</v>
      </c>
      <c r="E182" s="337">
        <v>323.10000000000002</v>
      </c>
      <c r="F182" s="337">
        <v>192</v>
      </c>
      <c r="G182" s="339">
        <f t="shared" si="32"/>
        <v>3576.2599999999998</v>
      </c>
      <c r="H182" s="340">
        <v>1305.6600000000001</v>
      </c>
      <c r="I182" s="317">
        <v>2236.35</v>
      </c>
      <c r="J182" s="340"/>
      <c r="K182" s="340">
        <v>34.25</v>
      </c>
      <c r="L182" s="317">
        <v>1300</v>
      </c>
      <c r="M182" s="341"/>
      <c r="N182" s="305">
        <f t="shared" si="33"/>
        <v>3826.35</v>
      </c>
      <c r="O182" s="305">
        <f t="shared" si="34"/>
        <v>51051.910000000113</v>
      </c>
      <c r="P182" s="306">
        <f t="shared" si="38"/>
        <v>8.9453999999999994</v>
      </c>
      <c r="Q182" s="307">
        <f t="shared" si="35"/>
        <v>42877</v>
      </c>
      <c r="R182" s="342"/>
      <c r="S182" s="343"/>
      <c r="T182" s="342"/>
      <c r="U182" s="343"/>
      <c r="V182" s="342"/>
      <c r="W182" s="343"/>
      <c r="X182" s="342"/>
      <c r="Y182" s="343"/>
      <c r="Z182" s="342">
        <v>170539</v>
      </c>
      <c r="AA182" s="147">
        <v>35298.79</v>
      </c>
      <c r="AB182" s="342" t="s">
        <v>185</v>
      </c>
      <c r="AC182" s="147">
        <v>1500.31</v>
      </c>
      <c r="AD182" s="342"/>
      <c r="AE182" s="343"/>
      <c r="AF182" s="342"/>
      <c r="AG182" s="343"/>
      <c r="AH182" s="342"/>
      <c r="AI182" s="343"/>
      <c r="AJ182" s="342"/>
      <c r="AK182" s="343"/>
      <c r="AL182" s="344"/>
      <c r="AM182" s="343"/>
      <c r="AN182" s="125">
        <f t="shared" si="36"/>
        <v>36799.1</v>
      </c>
    </row>
    <row r="183" spans="1:40" ht="16.149999999999999" customHeight="1" x14ac:dyDescent="0.25">
      <c r="A183" s="301">
        <f t="shared" si="37"/>
        <v>42878</v>
      </c>
      <c r="B183" s="337">
        <v>4422.4799999999996</v>
      </c>
      <c r="C183" s="316">
        <v>260</v>
      </c>
      <c r="D183" s="338">
        <v>7</v>
      </c>
      <c r="E183" s="337">
        <v>112</v>
      </c>
      <c r="F183" s="337">
        <v>171</v>
      </c>
      <c r="G183" s="339">
        <f t="shared" si="32"/>
        <v>3879.4799999999996</v>
      </c>
      <c r="H183" s="340">
        <v>1896.95</v>
      </c>
      <c r="I183" s="317">
        <v>1955.53</v>
      </c>
      <c r="J183" s="340"/>
      <c r="K183" s="340">
        <v>27</v>
      </c>
      <c r="L183" s="317">
        <v>1890</v>
      </c>
      <c r="M183" s="317">
        <v>410</v>
      </c>
      <c r="N183" s="305">
        <f t="shared" si="33"/>
        <v>4515.53</v>
      </c>
      <c r="O183" s="305">
        <f t="shared" si="34"/>
        <v>53742.380000000114</v>
      </c>
      <c r="P183" s="306">
        <f t="shared" si="38"/>
        <v>7.82212</v>
      </c>
      <c r="Q183" s="307">
        <f t="shared" si="35"/>
        <v>42878</v>
      </c>
      <c r="R183" s="342"/>
      <c r="S183" s="343"/>
      <c r="T183" s="342"/>
      <c r="U183" s="343"/>
      <c r="V183" s="342">
        <v>170515</v>
      </c>
      <c r="W183" s="147">
        <v>615.05999999999995</v>
      </c>
      <c r="X183" s="342"/>
      <c r="Y183" s="343"/>
      <c r="Z183" s="342"/>
      <c r="AA183" s="343"/>
      <c r="AB183" s="342" t="s">
        <v>137</v>
      </c>
      <c r="AC183" s="147">
        <v>1210</v>
      </c>
      <c r="AD183" s="342"/>
      <c r="AE183" s="343"/>
      <c r="AF183" s="342"/>
      <c r="AG183" s="343"/>
      <c r="AH183" s="342"/>
      <c r="AI183" s="343"/>
      <c r="AJ183" s="342"/>
      <c r="AK183" s="343"/>
      <c r="AL183" s="344"/>
      <c r="AM183" s="343"/>
      <c r="AN183" s="125">
        <f t="shared" si="36"/>
        <v>1825.06</v>
      </c>
    </row>
    <row r="184" spans="1:40" ht="16.149999999999999" customHeight="1" x14ac:dyDescent="0.25">
      <c r="A184" s="301">
        <f t="shared" si="37"/>
        <v>42879</v>
      </c>
      <c r="B184" s="337">
        <v>4681.83</v>
      </c>
      <c r="C184" s="316">
        <v>380</v>
      </c>
      <c r="D184" s="338">
        <v>11</v>
      </c>
      <c r="E184" s="337">
        <v>63.5</v>
      </c>
      <c r="F184" s="337">
        <v>265</v>
      </c>
      <c r="G184" s="339">
        <f t="shared" si="32"/>
        <v>3973.33</v>
      </c>
      <c r="H184" s="340">
        <v>1759.14</v>
      </c>
      <c r="I184" s="317">
        <v>2154.59</v>
      </c>
      <c r="J184" s="340"/>
      <c r="K184" s="340">
        <v>59.6</v>
      </c>
      <c r="L184" s="317">
        <v>1750</v>
      </c>
      <c r="M184" s="341"/>
      <c r="N184" s="305">
        <f t="shared" si="33"/>
        <v>4284.59</v>
      </c>
      <c r="O184" s="305">
        <f t="shared" si="34"/>
        <v>50532.84000000012</v>
      </c>
      <c r="P184" s="306">
        <f t="shared" si="38"/>
        <v>8.6183600000000009</v>
      </c>
      <c r="Q184" s="307">
        <f t="shared" si="35"/>
        <v>42879</v>
      </c>
      <c r="R184" s="342">
        <v>170507</v>
      </c>
      <c r="S184" s="147">
        <v>1943.72</v>
      </c>
      <c r="T184" s="342"/>
      <c r="U184" s="343"/>
      <c r="V184" s="342"/>
      <c r="W184" s="343"/>
      <c r="X184" s="342">
        <v>170532</v>
      </c>
      <c r="Y184" s="147">
        <v>2854.36</v>
      </c>
      <c r="Z184" s="342"/>
      <c r="AA184" s="343"/>
      <c r="AB184" s="342" t="s">
        <v>85</v>
      </c>
      <c r="AC184" s="147">
        <v>524</v>
      </c>
      <c r="AD184" s="342"/>
      <c r="AE184" s="343"/>
      <c r="AF184" s="342">
        <v>170446</v>
      </c>
      <c r="AG184" s="147">
        <v>1958.4</v>
      </c>
      <c r="AH184" s="342">
        <v>170449</v>
      </c>
      <c r="AI184" s="147">
        <v>213.65</v>
      </c>
      <c r="AJ184" s="342"/>
      <c r="AK184" s="343"/>
      <c r="AL184" s="344"/>
      <c r="AM184" s="343"/>
      <c r="AN184" s="125">
        <f t="shared" si="36"/>
        <v>7494.1299999999992</v>
      </c>
    </row>
    <row r="185" spans="1:40" ht="16.149999999999999" customHeight="1" x14ac:dyDescent="0.25">
      <c r="A185" s="301">
        <f t="shared" si="37"/>
        <v>42880</v>
      </c>
      <c r="B185" s="337">
        <v>2279.6999999999998</v>
      </c>
      <c r="C185" s="316">
        <v>90</v>
      </c>
      <c r="D185" s="338">
        <v>3</v>
      </c>
      <c r="E185" s="337">
        <v>288.10000000000002</v>
      </c>
      <c r="F185" s="337">
        <v>190</v>
      </c>
      <c r="G185" s="339">
        <f t="shared" si="32"/>
        <v>1711.6</v>
      </c>
      <c r="H185" s="340">
        <v>773.6</v>
      </c>
      <c r="I185" s="317">
        <v>925.5</v>
      </c>
      <c r="J185" s="340"/>
      <c r="K185" s="340">
        <v>12.5</v>
      </c>
      <c r="L185" s="317">
        <v>770</v>
      </c>
      <c r="M185" s="341"/>
      <c r="N185" s="305">
        <f t="shared" si="33"/>
        <v>1785.5</v>
      </c>
      <c r="O185" s="305">
        <f t="shared" si="34"/>
        <v>51189.84000000012</v>
      </c>
      <c r="P185" s="306">
        <f t="shared" si="38"/>
        <v>3.702</v>
      </c>
      <c r="Q185" s="307">
        <f t="shared" si="35"/>
        <v>42880</v>
      </c>
      <c r="R185" s="342">
        <v>170508</v>
      </c>
      <c r="S185" s="147">
        <v>-1098</v>
      </c>
      <c r="T185" s="342"/>
      <c r="U185" s="343"/>
      <c r="V185" s="342"/>
      <c r="W185" s="343"/>
      <c r="X185" s="342">
        <v>170535</v>
      </c>
      <c r="Y185" s="147">
        <v>1196.5</v>
      </c>
      <c r="Z185" s="342" t="s">
        <v>234</v>
      </c>
      <c r="AA185" s="343">
        <v>0</v>
      </c>
      <c r="AB185" s="342" t="s">
        <v>85</v>
      </c>
      <c r="AC185" s="147">
        <v>1030</v>
      </c>
      <c r="AD185" s="342"/>
      <c r="AE185" s="343"/>
      <c r="AF185" s="342"/>
      <c r="AG185" s="343"/>
      <c r="AH185" s="342"/>
      <c r="AI185" s="343"/>
      <c r="AJ185" s="342"/>
      <c r="AK185" s="343"/>
      <c r="AL185" s="344"/>
      <c r="AM185" s="343"/>
      <c r="AN185" s="125">
        <f t="shared" si="36"/>
        <v>1128.5</v>
      </c>
    </row>
    <row r="186" spans="1:40" ht="16.149999999999999" customHeight="1" x14ac:dyDescent="0.25">
      <c r="A186" s="301">
        <f t="shared" si="37"/>
        <v>42881</v>
      </c>
      <c r="B186" s="337">
        <v>4357.42</v>
      </c>
      <c r="C186" s="316">
        <v>330</v>
      </c>
      <c r="D186" s="338">
        <v>8</v>
      </c>
      <c r="E186" s="337">
        <v>195.1</v>
      </c>
      <c r="F186" s="337">
        <v>224</v>
      </c>
      <c r="G186" s="339">
        <f t="shared" si="32"/>
        <v>3608.32</v>
      </c>
      <c r="H186" s="340">
        <v>1657.53</v>
      </c>
      <c r="I186" s="317">
        <v>1915.3</v>
      </c>
      <c r="J186" s="340"/>
      <c r="K186" s="340">
        <v>35.49</v>
      </c>
      <c r="L186" s="317">
        <v>1650</v>
      </c>
      <c r="M186" s="341"/>
      <c r="N186" s="305">
        <f t="shared" si="33"/>
        <v>3895.3</v>
      </c>
      <c r="O186" s="305">
        <f t="shared" si="34"/>
        <v>52805.140000000123</v>
      </c>
      <c r="P186" s="306">
        <f t="shared" si="38"/>
        <v>7.6612</v>
      </c>
      <c r="Q186" s="307">
        <f t="shared" si="35"/>
        <v>42881</v>
      </c>
      <c r="R186" s="342">
        <v>170509</v>
      </c>
      <c r="S186" s="147">
        <v>1080</v>
      </c>
      <c r="T186" s="342"/>
      <c r="U186" s="343"/>
      <c r="V186" s="342"/>
      <c r="W186" s="343"/>
      <c r="X186" s="342"/>
      <c r="Y186" s="343"/>
      <c r="Z186" s="342"/>
      <c r="AA186" s="343"/>
      <c r="AB186" s="342" t="s">
        <v>137</v>
      </c>
      <c r="AC186" s="147">
        <v>1200</v>
      </c>
      <c r="AD186" s="342"/>
      <c r="AE186" s="343"/>
      <c r="AF186" s="342"/>
      <c r="AG186" s="343"/>
      <c r="AH186" s="342"/>
      <c r="AI186" s="343"/>
      <c r="AJ186" s="342"/>
      <c r="AK186" s="343"/>
      <c r="AL186" s="344"/>
      <c r="AM186" s="343"/>
      <c r="AN186" s="125">
        <f t="shared" si="36"/>
        <v>2280</v>
      </c>
    </row>
    <row r="187" spans="1:40" ht="16.149999999999999" customHeight="1" x14ac:dyDescent="0.25">
      <c r="A187" s="301">
        <f t="shared" si="37"/>
        <v>42882</v>
      </c>
      <c r="B187" s="337">
        <v>4725.2</v>
      </c>
      <c r="C187" s="316">
        <v>380</v>
      </c>
      <c r="D187" s="338">
        <v>8</v>
      </c>
      <c r="E187" s="337">
        <v>123.7</v>
      </c>
      <c r="F187" s="337">
        <v>379</v>
      </c>
      <c r="G187" s="339">
        <f t="shared" si="32"/>
        <v>3842.5</v>
      </c>
      <c r="H187" s="340">
        <v>1824.9</v>
      </c>
      <c r="I187" s="317">
        <v>1984</v>
      </c>
      <c r="J187" s="340"/>
      <c r="K187" s="340">
        <v>33.6</v>
      </c>
      <c r="L187" s="317">
        <v>1820</v>
      </c>
      <c r="M187" s="341"/>
      <c r="N187" s="305">
        <f t="shared" si="33"/>
        <v>4184</v>
      </c>
      <c r="O187" s="305">
        <f t="shared" si="34"/>
        <v>56989.140000000123</v>
      </c>
      <c r="P187" s="306">
        <f t="shared" si="38"/>
        <v>7.9359999999999999</v>
      </c>
      <c r="Q187" s="307">
        <f t="shared" si="35"/>
        <v>42882</v>
      </c>
      <c r="R187" s="342"/>
      <c r="S187" s="343"/>
      <c r="T187" s="342"/>
      <c r="U187" s="343"/>
      <c r="V187" s="342"/>
      <c r="W187" s="343"/>
      <c r="X187" s="342"/>
      <c r="Y187" s="343"/>
      <c r="Z187" s="342"/>
      <c r="AA187" s="343"/>
      <c r="AB187" s="344"/>
      <c r="AC187" s="343"/>
      <c r="AD187" s="342"/>
      <c r="AE187" s="343"/>
      <c r="AF187" s="342"/>
      <c r="AG187" s="343"/>
      <c r="AH187" s="342"/>
      <c r="AI187" s="343"/>
      <c r="AJ187" s="342"/>
      <c r="AK187" s="343"/>
      <c r="AL187" s="344"/>
      <c r="AM187" s="343"/>
      <c r="AN187" s="125">
        <f t="shared" si="36"/>
        <v>0</v>
      </c>
    </row>
    <row r="188" spans="1:40" ht="16.149999999999999" customHeight="1" x14ac:dyDescent="0.25">
      <c r="A188" s="301">
        <f t="shared" si="37"/>
        <v>42883</v>
      </c>
      <c r="B188" s="337">
        <v>3047.83</v>
      </c>
      <c r="C188" s="316">
        <v>220</v>
      </c>
      <c r="D188" s="338">
        <v>5</v>
      </c>
      <c r="E188" s="337">
        <v>347.05</v>
      </c>
      <c r="F188" s="337">
        <v>259</v>
      </c>
      <c r="G188" s="339">
        <f t="shared" si="32"/>
        <v>2221.7799999999997</v>
      </c>
      <c r="H188" s="340">
        <v>1100.6099999999999</v>
      </c>
      <c r="I188" s="317">
        <v>1119.3699999999999</v>
      </c>
      <c r="J188" s="340"/>
      <c r="K188" s="340">
        <v>1.8</v>
      </c>
      <c r="L188" s="317">
        <v>1160</v>
      </c>
      <c r="M188" s="341"/>
      <c r="N188" s="305">
        <f t="shared" si="33"/>
        <v>2499.37</v>
      </c>
      <c r="O188" s="305">
        <f t="shared" si="34"/>
        <v>59112.530000000123</v>
      </c>
      <c r="P188" s="306">
        <f t="shared" si="38"/>
        <v>4.4774799999999999</v>
      </c>
      <c r="Q188" s="307">
        <f t="shared" si="35"/>
        <v>42883</v>
      </c>
      <c r="R188" s="342"/>
      <c r="S188" s="343"/>
      <c r="T188" s="342"/>
      <c r="U188" s="343"/>
      <c r="V188" s="342"/>
      <c r="W188" s="343"/>
      <c r="X188" s="342"/>
      <c r="Y188" s="343"/>
      <c r="Z188" s="342"/>
      <c r="AA188" s="343"/>
      <c r="AB188" s="344"/>
      <c r="AC188" s="343"/>
      <c r="AD188" s="342"/>
      <c r="AE188" s="343"/>
      <c r="AF188" s="342"/>
      <c r="AG188" s="343"/>
      <c r="AH188" s="342"/>
      <c r="AI188" s="343"/>
      <c r="AJ188" s="342">
        <v>170154</v>
      </c>
      <c r="AK188" s="147">
        <v>375.98</v>
      </c>
      <c r="AL188" s="344"/>
      <c r="AM188" s="343"/>
      <c r="AN188" s="125">
        <f t="shared" si="36"/>
        <v>375.98</v>
      </c>
    </row>
    <row r="189" spans="1:40" ht="16.149999999999999" customHeight="1" x14ac:dyDescent="0.25">
      <c r="A189" s="301">
        <f t="shared" si="37"/>
        <v>42884</v>
      </c>
      <c r="B189" s="337">
        <v>4334.46</v>
      </c>
      <c r="C189" s="316">
        <v>320</v>
      </c>
      <c r="D189" s="338">
        <v>9</v>
      </c>
      <c r="E189" s="337">
        <v>133.1</v>
      </c>
      <c r="F189" s="337">
        <v>358</v>
      </c>
      <c r="G189" s="339">
        <f t="shared" si="32"/>
        <v>3523.36</v>
      </c>
      <c r="H189" s="340">
        <v>1454.75</v>
      </c>
      <c r="I189" s="317">
        <v>2034.11</v>
      </c>
      <c r="J189" s="317">
        <v>22</v>
      </c>
      <c r="K189" s="340">
        <v>12.5</v>
      </c>
      <c r="L189" s="317">
        <v>1450</v>
      </c>
      <c r="M189" s="341"/>
      <c r="N189" s="305">
        <f t="shared" si="33"/>
        <v>3826.1099999999997</v>
      </c>
      <c r="O189" s="305">
        <f t="shared" si="34"/>
        <v>62428.34000000012</v>
      </c>
      <c r="P189" s="306">
        <f t="shared" si="38"/>
        <v>8.1364400000000003</v>
      </c>
      <c r="Q189" s="307">
        <f t="shared" si="35"/>
        <v>42884</v>
      </c>
      <c r="R189" s="342"/>
      <c r="S189" s="343"/>
      <c r="T189" s="342">
        <v>170322</v>
      </c>
      <c r="U189" s="147">
        <v>476.1</v>
      </c>
      <c r="V189" s="342"/>
      <c r="W189" s="343"/>
      <c r="X189" s="342"/>
      <c r="Y189" s="343"/>
      <c r="Z189" s="342"/>
      <c r="AA189" s="343"/>
      <c r="AB189" s="344"/>
      <c r="AC189" s="343"/>
      <c r="AD189" s="342"/>
      <c r="AE189" s="343"/>
      <c r="AF189" s="342"/>
      <c r="AG189" s="343"/>
      <c r="AH189" s="342"/>
      <c r="AI189" s="343"/>
      <c r="AJ189" s="342">
        <v>170153</v>
      </c>
      <c r="AK189" s="147">
        <v>34.200000000000003</v>
      </c>
      <c r="AL189" s="344"/>
      <c r="AM189" s="343"/>
      <c r="AN189" s="125">
        <f t="shared" si="36"/>
        <v>510.3</v>
      </c>
    </row>
    <row r="190" spans="1:40" ht="16.149999999999999" customHeight="1" x14ac:dyDescent="0.25">
      <c r="A190" s="301">
        <f t="shared" si="37"/>
        <v>42885</v>
      </c>
      <c r="B190" s="337">
        <v>4385.3100000000004</v>
      </c>
      <c r="C190" s="316">
        <v>300</v>
      </c>
      <c r="D190" s="338">
        <v>7</v>
      </c>
      <c r="E190" s="337">
        <v>158.5</v>
      </c>
      <c r="F190" s="337">
        <v>101</v>
      </c>
      <c r="G190" s="339">
        <f t="shared" si="32"/>
        <v>3825.8100000000004</v>
      </c>
      <c r="H190" s="340">
        <v>2055.7600000000002</v>
      </c>
      <c r="I190" s="317">
        <v>1708.35</v>
      </c>
      <c r="J190" s="340"/>
      <c r="K190" s="340">
        <v>61.7</v>
      </c>
      <c r="L190" s="317">
        <v>2070</v>
      </c>
      <c r="M190" s="341"/>
      <c r="N190" s="305">
        <f t="shared" si="33"/>
        <v>4078.35</v>
      </c>
      <c r="O190" s="305">
        <f t="shared" si="34"/>
        <v>63952.860000000117</v>
      </c>
      <c r="P190" s="306">
        <f t="shared" si="38"/>
        <v>6.8334000000000001</v>
      </c>
      <c r="Q190" s="307">
        <f t="shared" si="35"/>
        <v>42885</v>
      </c>
      <c r="R190" s="342"/>
      <c r="S190" s="147">
        <v>294</v>
      </c>
      <c r="T190" s="344">
        <v>170525</v>
      </c>
      <c r="U190" s="147">
        <v>507.02</v>
      </c>
      <c r="V190" s="342">
        <v>170516</v>
      </c>
      <c r="W190" s="147">
        <v>599.41999999999996</v>
      </c>
      <c r="X190" s="344" t="s">
        <v>235</v>
      </c>
      <c r="Y190" s="147">
        <v>1560.33</v>
      </c>
      <c r="Z190" s="342"/>
      <c r="AA190" s="343"/>
      <c r="AB190" s="344"/>
      <c r="AC190" s="147"/>
      <c r="AD190" s="342"/>
      <c r="AE190" s="343"/>
      <c r="AF190" s="344"/>
      <c r="AG190" s="343"/>
      <c r="AH190" s="344" t="s">
        <v>236</v>
      </c>
      <c r="AI190" s="147">
        <v>-406.94</v>
      </c>
      <c r="AJ190" s="344" t="s">
        <v>237</v>
      </c>
      <c r="AK190" s="343">
        <v>0</v>
      </c>
      <c r="AL190" s="344"/>
      <c r="AM190" s="343"/>
      <c r="AN190" s="125">
        <f t="shared" si="36"/>
        <v>2553.83</v>
      </c>
    </row>
    <row r="191" spans="1:40" ht="16.149999999999999" customHeight="1" x14ac:dyDescent="0.25">
      <c r="A191" s="301">
        <f t="shared" si="37"/>
        <v>42886</v>
      </c>
      <c r="B191" s="337">
        <v>4359.26</v>
      </c>
      <c r="C191" s="316">
        <v>520</v>
      </c>
      <c r="D191" s="338">
        <v>12</v>
      </c>
      <c r="E191" s="337">
        <v>144.80000000000001</v>
      </c>
      <c r="F191" s="337">
        <v>124</v>
      </c>
      <c r="G191" s="339">
        <f t="shared" si="32"/>
        <v>3570.46</v>
      </c>
      <c r="H191" s="340">
        <v>1474.77</v>
      </c>
      <c r="I191" s="317">
        <v>1932.99</v>
      </c>
      <c r="J191" s="317">
        <v>152</v>
      </c>
      <c r="K191" s="340">
        <v>10.7</v>
      </c>
      <c r="L191" s="317">
        <v>1470</v>
      </c>
      <c r="M191" s="341"/>
      <c r="N191" s="305">
        <f t="shared" si="33"/>
        <v>4074.99</v>
      </c>
      <c r="O191" s="305">
        <f>O190+N191-AN191+C191</f>
        <v>63448.620000000126</v>
      </c>
      <c r="P191" s="306">
        <f t="shared" si="38"/>
        <v>7.7319599999999999</v>
      </c>
      <c r="Q191" s="307">
        <f t="shared" si="35"/>
        <v>42886</v>
      </c>
      <c r="R191" s="342">
        <v>170510</v>
      </c>
      <c r="S191" s="147">
        <v>1565.46</v>
      </c>
      <c r="T191" s="342">
        <v>170524</v>
      </c>
      <c r="U191" s="147">
        <v>43.55</v>
      </c>
      <c r="V191" s="342"/>
      <c r="W191" s="343"/>
      <c r="X191" s="342" t="s">
        <v>238</v>
      </c>
      <c r="Y191" s="147">
        <v>-684.6</v>
      </c>
      <c r="Z191" s="342"/>
      <c r="AA191" s="343"/>
      <c r="AB191" s="342"/>
      <c r="AC191" s="343"/>
      <c r="AD191" s="342">
        <v>170545</v>
      </c>
      <c r="AE191" s="147">
        <v>37.79</v>
      </c>
      <c r="AF191" s="342">
        <v>170541</v>
      </c>
      <c r="AG191" s="147">
        <v>3026.36</v>
      </c>
      <c r="AH191" s="342">
        <v>170450</v>
      </c>
      <c r="AI191" s="147">
        <v>-42.84</v>
      </c>
      <c r="AJ191" s="342">
        <v>170550</v>
      </c>
      <c r="AK191" s="147">
        <v>1153.51</v>
      </c>
      <c r="AL191" s="344"/>
      <c r="AM191" s="343"/>
      <c r="AN191" s="125">
        <f t="shared" si="36"/>
        <v>5099.2299999999996</v>
      </c>
    </row>
    <row r="192" spans="1:40" ht="15" customHeight="1" x14ac:dyDescent="0.2">
      <c r="B192" s="326">
        <f t="shared" ref="B192:N192" si="39">SUM(B161:B191)</f>
        <v>124349.83999999998</v>
      </c>
      <c r="C192" s="326">
        <f t="shared" si="39"/>
        <v>9220</v>
      </c>
      <c r="D192" s="327">
        <f t="shared" si="39"/>
        <v>234</v>
      </c>
      <c r="E192" s="326">
        <f t="shared" si="39"/>
        <v>4657.25</v>
      </c>
      <c r="F192" s="326">
        <f t="shared" si="39"/>
        <v>6191</v>
      </c>
      <c r="G192" s="326">
        <f t="shared" si="39"/>
        <v>104281.59000000001</v>
      </c>
      <c r="H192" s="326">
        <f t="shared" si="39"/>
        <v>49714.37</v>
      </c>
      <c r="I192" s="326">
        <f t="shared" si="39"/>
        <v>53723.549999999996</v>
      </c>
      <c r="J192" s="326">
        <f t="shared" si="39"/>
        <v>711.9</v>
      </c>
      <c r="K192" s="326">
        <f t="shared" si="39"/>
        <v>761.66000000000008</v>
      </c>
      <c r="L192" s="141">
        <f t="shared" si="39"/>
        <v>49720</v>
      </c>
      <c r="M192" s="141">
        <f t="shared" si="39"/>
        <v>2030</v>
      </c>
      <c r="N192" s="141">
        <f t="shared" si="39"/>
        <v>115405.45000000003</v>
      </c>
      <c r="O192" s="141">
        <f>O191</f>
        <v>63448.620000000126</v>
      </c>
      <c r="R192" s="141"/>
      <c r="S192" s="141">
        <f>SUM(S161:S191)</f>
        <v>7168.9900000000007</v>
      </c>
      <c r="T192" s="141"/>
      <c r="U192" s="141">
        <f>SUM(U161:U191)</f>
        <v>3196.32</v>
      </c>
      <c r="V192" s="141"/>
      <c r="W192" s="141">
        <f>SUM(W161:W191)</f>
        <v>3151.98</v>
      </c>
      <c r="X192" s="141"/>
      <c r="Y192" s="141">
        <f>SUM(Y161:Y191)</f>
        <v>14134.56</v>
      </c>
      <c r="Z192" s="141"/>
      <c r="AA192" s="141">
        <f>SUM(AA161:AA191)</f>
        <v>70516.359999999986</v>
      </c>
      <c r="AB192" s="141"/>
      <c r="AC192" s="141">
        <f>SUM(AC161:AC191)</f>
        <v>8371.5000000000018</v>
      </c>
      <c r="AD192" s="141"/>
      <c r="AE192" s="141">
        <f>SUM(AE161:AE191)</f>
        <v>1456.86</v>
      </c>
      <c r="AG192" s="141">
        <f>SUM(AG161:AG191)</f>
        <v>7143.66</v>
      </c>
      <c r="AH192" s="141"/>
      <c r="AI192" s="141">
        <f>SUM(AI161:AI191)</f>
        <v>-49.099999999999994</v>
      </c>
      <c r="AJ192" s="141"/>
      <c r="AK192" s="141">
        <f>SUM(AK161:AK191)</f>
        <v>11524.77</v>
      </c>
      <c r="AL192" s="141"/>
      <c r="AM192" s="141">
        <f>SUM(AM161:AM191)</f>
        <v>0</v>
      </c>
      <c r="AN192" s="141">
        <f>SUM(AN161:AN191)</f>
        <v>126615.9</v>
      </c>
    </row>
    <row r="193" spans="1:40" x14ac:dyDescent="0.25">
      <c r="B193" s="132">
        <f>B192+B154</f>
        <v>592794.07999999996</v>
      </c>
      <c r="G193" s="132"/>
      <c r="O193" s="141"/>
    </row>
    <row r="194" spans="1:40" x14ac:dyDescent="0.25">
      <c r="B194" s="72" t="s">
        <v>78</v>
      </c>
      <c r="C194" s="132">
        <f>H192-L192</f>
        <v>-5.6299999999973807</v>
      </c>
      <c r="E194" s="72" t="s">
        <v>79</v>
      </c>
      <c r="F194" s="315">
        <f>D192</f>
        <v>234</v>
      </c>
      <c r="H194" s="72" t="s">
        <v>80</v>
      </c>
      <c r="J194" s="131">
        <f>I192*0.007</f>
        <v>376.06484999999998</v>
      </c>
    </row>
    <row r="195" spans="1:40" x14ac:dyDescent="0.25">
      <c r="B195" s="72" t="s">
        <v>90</v>
      </c>
      <c r="C195" s="132">
        <f>C194+C156</f>
        <v>-39.360000000000582</v>
      </c>
    </row>
    <row r="197" spans="1:40" ht="16.149999999999999" customHeight="1" x14ac:dyDescent="0.25">
      <c r="A197" s="562" t="s">
        <v>239</v>
      </c>
      <c r="B197" s="563"/>
      <c r="C197" s="563"/>
      <c r="D197" s="564"/>
      <c r="E197" s="563"/>
      <c r="F197" s="563"/>
      <c r="G197" s="563"/>
      <c r="H197" s="559" t="str">
        <f>A197</f>
        <v>JUIN 2017</v>
      </c>
      <c r="I197" s="560"/>
      <c r="J197" s="560"/>
      <c r="K197" s="560"/>
      <c r="L197" s="560"/>
      <c r="M197" s="560"/>
      <c r="N197" s="560"/>
      <c r="R197" s="559" t="str">
        <f>A197</f>
        <v>JUIN 2017</v>
      </c>
      <c r="S197" s="560"/>
      <c r="T197" s="560"/>
      <c r="U197" s="560"/>
      <c r="V197" s="560"/>
      <c r="W197" s="560"/>
      <c r="X197" s="560"/>
      <c r="Y197" s="559" t="str">
        <f>A197</f>
        <v>JUIN 2017</v>
      </c>
      <c r="Z197" s="560"/>
      <c r="AA197" s="560"/>
      <c r="AB197" s="560"/>
      <c r="AC197" s="560"/>
      <c r="AD197" s="560"/>
      <c r="AE197" s="560"/>
      <c r="AF197" s="559" t="str">
        <f>A197</f>
        <v>JUIN 2017</v>
      </c>
      <c r="AG197" s="560"/>
      <c r="AH197" s="560"/>
      <c r="AI197" s="560"/>
      <c r="AJ197" s="560"/>
      <c r="AK197" s="560"/>
      <c r="AL197" s="560"/>
    </row>
    <row r="198" spans="1:40" ht="16.149999999999999" customHeight="1" x14ac:dyDescent="0.25">
      <c r="A198" s="290"/>
      <c r="B198" s="567" t="s">
        <v>69</v>
      </c>
      <c r="C198" s="554"/>
      <c r="D198" s="554"/>
      <c r="E198" s="554"/>
      <c r="F198" s="554"/>
      <c r="G198" s="568"/>
      <c r="H198" s="567" t="s">
        <v>1</v>
      </c>
      <c r="I198" s="554"/>
      <c r="J198" s="554"/>
      <c r="K198" s="568"/>
      <c r="L198" s="567" t="s">
        <v>2</v>
      </c>
      <c r="M198" s="554"/>
      <c r="N198" s="568"/>
      <c r="O198" s="291" t="s">
        <v>70</v>
      </c>
      <c r="P198" s="292"/>
      <c r="Q198" s="293"/>
      <c r="R198" s="549" t="str">
        <f>R3</f>
        <v>Agedi</v>
      </c>
      <c r="S198" s="550"/>
      <c r="T198" s="549" t="str">
        <f>T3</f>
        <v>Saf</v>
      </c>
      <c r="U198" s="550"/>
      <c r="V198" s="549" t="str">
        <f>V3</f>
        <v>Midi Libre</v>
      </c>
      <c r="W198" s="550"/>
      <c r="X198" s="549" t="str">
        <f>X3</f>
        <v>Loto</v>
      </c>
      <c r="Y198" s="550"/>
      <c r="Z198" s="555" t="str">
        <f>Z3</f>
        <v>Altadis</v>
      </c>
      <c r="AA198" s="556"/>
      <c r="AB198" s="549" t="str">
        <f>AB3</f>
        <v>Crédit agricole</v>
      </c>
      <c r="AC198" s="550"/>
      <c r="AD198" s="549" t="str">
        <f>AD3</f>
        <v>charges locatives</v>
      </c>
      <c r="AE198" s="550"/>
      <c r="AF198" s="555" t="str">
        <f>AF3</f>
        <v>Poste TCN TF PVA</v>
      </c>
      <c r="AG198" s="556"/>
      <c r="AH198" s="549" t="str">
        <f>AH3</f>
        <v>GSA/NVX FR</v>
      </c>
      <c r="AI198" s="550"/>
      <c r="AJ198" s="549" t="str">
        <f>AJ3</f>
        <v>Charge</v>
      </c>
      <c r="AK198" s="550"/>
      <c r="AL198" s="549" t="str">
        <f>AL3</f>
        <v>Divers</v>
      </c>
      <c r="AM198" s="550"/>
      <c r="AN198" s="83" t="s">
        <v>16</v>
      </c>
    </row>
    <row r="199" spans="1:40" ht="16.149999999999999" customHeight="1" x14ac:dyDescent="0.25">
      <c r="A199" s="294"/>
      <c r="B199" s="85" t="s">
        <v>73</v>
      </c>
      <c r="C199" s="578" t="s">
        <v>24</v>
      </c>
      <c r="D199" s="579"/>
      <c r="E199" s="86" t="s">
        <v>23</v>
      </c>
      <c r="F199" s="86" t="s">
        <v>22</v>
      </c>
      <c r="G199" s="90" t="s">
        <v>38</v>
      </c>
      <c r="H199" s="85" t="s">
        <v>17</v>
      </c>
      <c r="I199" s="86" t="s">
        <v>19</v>
      </c>
      <c r="J199" s="86" t="s">
        <v>18</v>
      </c>
      <c r="K199" s="90" t="s">
        <v>29</v>
      </c>
      <c r="L199" s="85" t="s">
        <v>32</v>
      </c>
      <c r="M199" s="91" t="s">
        <v>33</v>
      </c>
      <c r="N199" s="90" t="s">
        <v>74</v>
      </c>
      <c r="O199" s="295">
        <f>O191</f>
        <v>63448.620000000126</v>
      </c>
      <c r="Q199" s="296"/>
      <c r="R199" s="93" t="s">
        <v>34</v>
      </c>
      <c r="S199" s="94"/>
      <c r="T199" s="95" t="s">
        <v>34</v>
      </c>
      <c r="U199" s="96"/>
      <c r="V199" s="95" t="s">
        <v>34</v>
      </c>
      <c r="W199" s="96"/>
      <c r="X199" s="95" t="s">
        <v>34</v>
      </c>
      <c r="Y199" s="96"/>
      <c r="Z199" s="95" t="s">
        <v>34</v>
      </c>
      <c r="AA199" s="96"/>
      <c r="AB199" s="95" t="s">
        <v>34</v>
      </c>
      <c r="AC199" s="96"/>
      <c r="AD199" s="95" t="s">
        <v>34</v>
      </c>
      <c r="AE199" s="96"/>
      <c r="AF199" s="98" t="s">
        <v>34</v>
      </c>
      <c r="AG199" s="94"/>
      <c r="AH199" s="95" t="s">
        <v>34</v>
      </c>
      <c r="AI199" s="94"/>
      <c r="AJ199" s="95" t="s">
        <v>34</v>
      </c>
      <c r="AK199" s="94"/>
      <c r="AL199" s="95" t="s">
        <v>34</v>
      </c>
      <c r="AM199" s="94"/>
      <c r="AN199" s="99"/>
    </row>
    <row r="200" spans="1:40" ht="16.149999999999999" customHeight="1" x14ac:dyDescent="0.25">
      <c r="A200" s="301">
        <v>42887</v>
      </c>
      <c r="B200" s="337">
        <v>4975.96</v>
      </c>
      <c r="C200" s="316">
        <v>630</v>
      </c>
      <c r="D200" s="338">
        <v>16</v>
      </c>
      <c r="E200" s="337">
        <v>84.3</v>
      </c>
      <c r="F200" s="337">
        <v>122</v>
      </c>
      <c r="G200" s="339">
        <f t="shared" ref="G200:G229" si="40">B200-C200-E200-F200</f>
        <v>4139.66</v>
      </c>
      <c r="H200" s="340">
        <v>1628.47</v>
      </c>
      <c r="I200" s="317">
        <v>2480.39</v>
      </c>
      <c r="J200" s="317">
        <v>10.199999999999999</v>
      </c>
      <c r="K200" s="340">
        <v>20.6</v>
      </c>
      <c r="L200" s="317">
        <v>1620</v>
      </c>
      <c r="M200" s="341"/>
      <c r="N200" s="305">
        <f t="shared" ref="N200:N230" si="41">L200+I200+J200+C200+M200</f>
        <v>4740.5899999999992</v>
      </c>
      <c r="O200" s="305">
        <f t="shared" ref="O200:O230" si="42">O199+N200-AN200</f>
        <v>65210.950000000121</v>
      </c>
      <c r="P200" s="306">
        <f t="shared" ref="P200:P230" si="43">I200*0.004</f>
        <v>9.9215599999999995</v>
      </c>
      <c r="Q200" s="307">
        <f t="shared" ref="Q200:Q229" si="44">A200</f>
        <v>42887</v>
      </c>
      <c r="R200" s="342"/>
      <c r="S200" s="343"/>
      <c r="T200" s="344"/>
      <c r="U200" s="343"/>
      <c r="V200" s="344"/>
      <c r="W200" s="343"/>
      <c r="X200" s="344"/>
      <c r="Y200" s="343"/>
      <c r="Z200" s="344"/>
      <c r="AA200" s="343"/>
      <c r="AB200" s="344"/>
      <c r="AC200" s="343"/>
      <c r="AD200" s="344">
        <v>170137</v>
      </c>
      <c r="AE200" s="147">
        <v>978.26</v>
      </c>
      <c r="AF200" s="347"/>
      <c r="AG200" s="343"/>
      <c r="AH200" s="344"/>
      <c r="AI200" s="343"/>
      <c r="AJ200" s="344" t="s">
        <v>214</v>
      </c>
      <c r="AK200" s="147">
        <v>2000</v>
      </c>
      <c r="AL200" s="344"/>
      <c r="AM200" s="343"/>
      <c r="AN200" s="125">
        <f t="shared" ref="AN200:AN230" si="45">S200+U200+W200+Y200+AA200+AC200+AE200+AG200+AI200+AK200+AM200</f>
        <v>2978.26</v>
      </c>
    </row>
    <row r="201" spans="1:40" ht="16.149999999999999" customHeight="1" x14ac:dyDescent="0.25">
      <c r="A201" s="301">
        <f t="shared" ref="A201:A229" si="46">A200+1</f>
        <v>42888</v>
      </c>
      <c r="B201" s="337">
        <v>5698.88</v>
      </c>
      <c r="C201" s="316">
        <v>420</v>
      </c>
      <c r="D201" s="338">
        <v>7</v>
      </c>
      <c r="E201" s="337">
        <v>140.19999999999999</v>
      </c>
      <c r="F201" s="337">
        <v>105</v>
      </c>
      <c r="G201" s="339">
        <f t="shared" si="40"/>
        <v>5033.68</v>
      </c>
      <c r="H201" s="340">
        <v>1882.25</v>
      </c>
      <c r="I201" s="317">
        <v>3191.87</v>
      </c>
      <c r="J201" s="340"/>
      <c r="K201" s="340">
        <v>26.2</v>
      </c>
      <c r="L201" s="317">
        <v>1880</v>
      </c>
      <c r="M201" s="317">
        <v>190</v>
      </c>
      <c r="N201" s="305">
        <f t="shared" si="41"/>
        <v>5681.87</v>
      </c>
      <c r="O201" s="305">
        <f t="shared" si="42"/>
        <v>70891.420000000129</v>
      </c>
      <c r="P201" s="306">
        <f t="shared" si="43"/>
        <v>12.767479999999999</v>
      </c>
      <c r="Q201" s="307">
        <f t="shared" si="44"/>
        <v>42888</v>
      </c>
      <c r="R201" s="342"/>
      <c r="S201" s="343"/>
      <c r="T201" s="344"/>
      <c r="U201" s="343"/>
      <c r="V201" s="342"/>
      <c r="W201" s="343"/>
      <c r="X201" s="344"/>
      <c r="Y201" s="343"/>
      <c r="Z201" s="342"/>
      <c r="AA201" s="343"/>
      <c r="AB201" s="344">
        <v>170642</v>
      </c>
      <c r="AC201" s="147">
        <v>1.4</v>
      </c>
      <c r="AD201" s="342"/>
      <c r="AE201" s="343"/>
      <c r="AF201" s="344"/>
      <c r="AG201" s="343"/>
      <c r="AH201" s="342"/>
      <c r="AI201" s="343"/>
      <c r="AJ201" s="344"/>
      <c r="AK201" s="343"/>
      <c r="AL201" s="344"/>
      <c r="AM201" s="343"/>
      <c r="AN201" s="125">
        <f t="shared" si="45"/>
        <v>1.4</v>
      </c>
    </row>
    <row r="202" spans="1:40" ht="16.149999999999999" customHeight="1" x14ac:dyDescent="0.25">
      <c r="A202" s="301">
        <f t="shared" si="46"/>
        <v>42889</v>
      </c>
      <c r="B202" s="337">
        <v>4733.37</v>
      </c>
      <c r="C202" s="316">
        <v>470</v>
      </c>
      <c r="D202" s="338">
        <v>10</v>
      </c>
      <c r="E202" s="337">
        <v>182.15</v>
      </c>
      <c r="F202" s="337">
        <v>65</v>
      </c>
      <c r="G202" s="339">
        <f t="shared" si="40"/>
        <v>4016.22</v>
      </c>
      <c r="H202" s="340">
        <v>1914.2</v>
      </c>
      <c r="I202" s="317">
        <v>2609.39</v>
      </c>
      <c r="J202" s="317">
        <v>49.6</v>
      </c>
      <c r="K202" s="340">
        <v>38.450000000000003</v>
      </c>
      <c r="L202" s="317">
        <v>1910</v>
      </c>
      <c r="M202" s="341"/>
      <c r="N202" s="305">
        <f t="shared" si="41"/>
        <v>5038.99</v>
      </c>
      <c r="O202" s="305">
        <f t="shared" si="42"/>
        <v>75689.040000000139</v>
      </c>
      <c r="P202" s="306">
        <f t="shared" si="43"/>
        <v>10.43756</v>
      </c>
      <c r="Q202" s="307">
        <f t="shared" si="44"/>
        <v>42889</v>
      </c>
      <c r="R202" s="342"/>
      <c r="S202" s="343"/>
      <c r="T202" s="344"/>
      <c r="U202" s="343"/>
      <c r="V202" s="342"/>
      <c r="W202" s="343"/>
      <c r="X202" s="344"/>
      <c r="Y202" s="343"/>
      <c r="Z202" s="342"/>
      <c r="AA202" s="343"/>
      <c r="AB202" s="344">
        <v>170642</v>
      </c>
      <c r="AC202" s="147">
        <v>241.37</v>
      </c>
      <c r="AD202" s="342"/>
      <c r="AE202" s="343"/>
      <c r="AF202" s="344"/>
      <c r="AG202" s="343"/>
      <c r="AH202" s="342"/>
      <c r="AI202" s="343"/>
      <c r="AJ202" s="344"/>
      <c r="AK202" s="343"/>
      <c r="AL202" s="344"/>
      <c r="AM202" s="343"/>
      <c r="AN202" s="125">
        <f t="shared" si="45"/>
        <v>241.37</v>
      </c>
    </row>
    <row r="203" spans="1:40" ht="16.149999999999999" customHeight="1" x14ac:dyDescent="0.25">
      <c r="A203" s="301">
        <f t="shared" si="46"/>
        <v>42890</v>
      </c>
      <c r="B203" s="337">
        <v>2668.57</v>
      </c>
      <c r="C203" s="316">
        <v>90</v>
      </c>
      <c r="D203" s="338">
        <v>3</v>
      </c>
      <c r="E203" s="337">
        <v>401.75</v>
      </c>
      <c r="F203" s="337">
        <v>137</v>
      </c>
      <c r="G203" s="339">
        <f t="shared" si="40"/>
        <v>2039.8200000000002</v>
      </c>
      <c r="H203" s="340">
        <v>1241.42</v>
      </c>
      <c r="I203" s="317">
        <v>796.6</v>
      </c>
      <c r="J203" s="317"/>
      <c r="K203" s="340">
        <v>1.8</v>
      </c>
      <c r="L203" s="317">
        <v>1240</v>
      </c>
      <c r="M203" s="341"/>
      <c r="N203" s="305">
        <f t="shared" si="41"/>
        <v>2126.6</v>
      </c>
      <c r="O203" s="305">
        <f t="shared" si="42"/>
        <v>77454.910000000149</v>
      </c>
      <c r="P203" s="306">
        <f t="shared" si="43"/>
        <v>3.1864000000000003</v>
      </c>
      <c r="Q203" s="307">
        <f t="shared" si="44"/>
        <v>42890</v>
      </c>
      <c r="R203" s="342"/>
      <c r="S203" s="343"/>
      <c r="T203" s="344">
        <v>170418</v>
      </c>
      <c r="U203" s="147">
        <v>291.73</v>
      </c>
      <c r="V203" s="342"/>
      <c r="W203" s="343"/>
      <c r="X203" s="344"/>
      <c r="Y203" s="343"/>
      <c r="Z203" s="342"/>
      <c r="AA203" s="343"/>
      <c r="AB203" s="344">
        <v>170642</v>
      </c>
      <c r="AC203" s="147">
        <v>69</v>
      </c>
      <c r="AD203" s="342"/>
      <c r="AE203" s="343"/>
      <c r="AF203" s="344"/>
      <c r="AG203" s="343"/>
      <c r="AH203" s="342"/>
      <c r="AI203" s="343"/>
      <c r="AJ203" s="344"/>
      <c r="AK203" s="343"/>
      <c r="AL203" s="344"/>
      <c r="AM203" s="343"/>
      <c r="AN203" s="125">
        <f t="shared" si="45"/>
        <v>360.73</v>
      </c>
    </row>
    <row r="204" spans="1:40" ht="16.149999999999999" customHeight="1" x14ac:dyDescent="0.25">
      <c r="A204" s="301">
        <f t="shared" si="46"/>
        <v>42891</v>
      </c>
      <c r="B204" s="337">
        <v>2254.02</v>
      </c>
      <c r="C204" s="316">
        <v>260</v>
      </c>
      <c r="D204" s="338">
        <v>7</v>
      </c>
      <c r="E204" s="337">
        <v>187.9</v>
      </c>
      <c r="F204" s="337">
        <v>39</v>
      </c>
      <c r="G204" s="339">
        <f t="shared" si="40"/>
        <v>1767.12</v>
      </c>
      <c r="H204" s="340">
        <v>731.57</v>
      </c>
      <c r="I204" s="317">
        <v>975.25</v>
      </c>
      <c r="J204" s="317">
        <v>14.5</v>
      </c>
      <c r="K204" s="340">
        <v>45.8</v>
      </c>
      <c r="L204" s="317">
        <v>730</v>
      </c>
      <c r="M204" s="341"/>
      <c r="N204" s="305">
        <f t="shared" si="41"/>
        <v>1979.75</v>
      </c>
      <c r="O204" s="305">
        <f t="shared" si="42"/>
        <v>80634.660000000149</v>
      </c>
      <c r="P204" s="306">
        <f t="shared" si="43"/>
        <v>3.9010000000000002</v>
      </c>
      <c r="Q204" s="307">
        <f t="shared" si="44"/>
        <v>42891</v>
      </c>
      <c r="R204" s="342"/>
      <c r="S204" s="343"/>
      <c r="T204" s="344"/>
      <c r="U204" s="147"/>
      <c r="V204" s="342"/>
      <c r="W204" s="343"/>
      <c r="X204" s="342"/>
      <c r="Y204" s="343"/>
      <c r="Z204" s="342"/>
      <c r="AA204" s="343"/>
      <c r="AB204" s="344" t="s">
        <v>149</v>
      </c>
      <c r="AC204" s="147">
        <v>-1200</v>
      </c>
      <c r="AD204" s="342"/>
      <c r="AE204" s="343"/>
      <c r="AF204" s="342"/>
      <c r="AG204" s="343"/>
      <c r="AH204" s="342"/>
      <c r="AI204" s="343"/>
      <c r="AJ204" s="342"/>
      <c r="AK204" s="343"/>
      <c r="AL204" s="344"/>
      <c r="AM204" s="343"/>
      <c r="AN204" s="125">
        <f t="shared" si="45"/>
        <v>-1200</v>
      </c>
    </row>
    <row r="205" spans="1:40" ht="16.149999999999999" customHeight="1" x14ac:dyDescent="0.25">
      <c r="A205" s="301">
        <f t="shared" si="46"/>
        <v>42892</v>
      </c>
      <c r="B205" s="337">
        <v>4321</v>
      </c>
      <c r="C205" s="316">
        <v>90</v>
      </c>
      <c r="D205" s="338">
        <v>3</v>
      </c>
      <c r="E205" s="337">
        <v>127.65</v>
      </c>
      <c r="F205" s="337">
        <v>191</v>
      </c>
      <c r="G205" s="339">
        <f t="shared" si="40"/>
        <v>3912.3500000000004</v>
      </c>
      <c r="H205" s="340">
        <v>1900.34</v>
      </c>
      <c r="I205" s="317">
        <v>2007.11</v>
      </c>
      <c r="J205" s="340"/>
      <c r="K205" s="340">
        <v>4.9000000000000004</v>
      </c>
      <c r="L205" s="317">
        <v>1900</v>
      </c>
      <c r="M205" s="317">
        <v>400</v>
      </c>
      <c r="N205" s="305">
        <f t="shared" si="41"/>
        <v>4397.1099999999997</v>
      </c>
      <c r="O205" s="305">
        <f t="shared" si="42"/>
        <v>82148.850000000151</v>
      </c>
      <c r="P205" s="306">
        <f t="shared" si="43"/>
        <v>8.0284399999999998</v>
      </c>
      <c r="Q205" s="307">
        <f t="shared" si="44"/>
        <v>42892</v>
      </c>
      <c r="R205" s="342"/>
      <c r="S205" s="343"/>
      <c r="T205" s="342"/>
      <c r="U205" s="147"/>
      <c r="V205" s="342">
        <v>170517</v>
      </c>
      <c r="W205" s="147">
        <v>200.55</v>
      </c>
      <c r="X205" s="342">
        <v>170631</v>
      </c>
      <c r="Y205" s="147">
        <v>2681.13</v>
      </c>
      <c r="Z205" s="342"/>
      <c r="AA205" s="343"/>
      <c r="AB205" s="342" t="s">
        <v>194</v>
      </c>
      <c r="AC205" s="147">
        <v>1.24</v>
      </c>
      <c r="AD205" s="342"/>
      <c r="AE205" s="343"/>
      <c r="AF205" s="342"/>
      <c r="AG205" s="343"/>
      <c r="AH205" s="342"/>
      <c r="AI205" s="343"/>
      <c r="AJ205" s="342"/>
      <c r="AK205" s="343"/>
      <c r="AL205" s="344"/>
      <c r="AM205" s="343"/>
      <c r="AN205" s="125">
        <f t="shared" si="45"/>
        <v>2882.92</v>
      </c>
    </row>
    <row r="206" spans="1:40" ht="16.149999999999999" customHeight="1" x14ac:dyDescent="0.25">
      <c r="A206" s="301">
        <f t="shared" si="46"/>
        <v>42893</v>
      </c>
      <c r="B206" s="337">
        <v>4249.03</v>
      </c>
      <c r="C206" s="316">
        <v>430</v>
      </c>
      <c r="D206" s="338">
        <v>10</v>
      </c>
      <c r="E206" s="337">
        <v>93.1</v>
      </c>
      <c r="F206" s="337">
        <v>107</v>
      </c>
      <c r="G206" s="339">
        <f t="shared" si="40"/>
        <v>3618.93</v>
      </c>
      <c r="H206" s="340">
        <v>1821.44</v>
      </c>
      <c r="I206" s="317">
        <v>1793.79</v>
      </c>
      <c r="J206" s="340"/>
      <c r="K206" s="340">
        <v>3.7</v>
      </c>
      <c r="L206" s="317">
        <v>1820</v>
      </c>
      <c r="M206" s="341"/>
      <c r="N206" s="305">
        <f t="shared" si="41"/>
        <v>4043.79</v>
      </c>
      <c r="O206" s="305">
        <f t="shared" si="42"/>
        <v>84963.490000000151</v>
      </c>
      <c r="P206" s="306">
        <f t="shared" si="43"/>
        <v>7.17516</v>
      </c>
      <c r="Q206" s="307">
        <f t="shared" si="44"/>
        <v>42893</v>
      </c>
      <c r="R206" s="342">
        <v>170511</v>
      </c>
      <c r="S206" s="147">
        <v>1344.5</v>
      </c>
      <c r="T206" s="342"/>
      <c r="U206" s="147"/>
      <c r="V206" s="342">
        <v>170626</v>
      </c>
      <c r="W206" s="147">
        <v>406.78</v>
      </c>
      <c r="X206" s="342">
        <v>170634</v>
      </c>
      <c r="Y206" s="147">
        <v>978.8</v>
      </c>
      <c r="Z206" s="342"/>
      <c r="AA206" s="343"/>
      <c r="AB206" s="342" t="s">
        <v>194</v>
      </c>
      <c r="AC206" s="147">
        <v>-1500.93</v>
      </c>
      <c r="AD206" s="342"/>
      <c r="AE206" s="343"/>
      <c r="AF206" s="342"/>
      <c r="AG206" s="343"/>
      <c r="AH206" s="342"/>
      <c r="AI206" s="343"/>
      <c r="AJ206" s="342"/>
      <c r="AK206" s="343"/>
      <c r="AL206" s="344"/>
      <c r="AM206" s="343"/>
      <c r="AN206" s="125">
        <f t="shared" si="45"/>
        <v>1229.1499999999999</v>
      </c>
    </row>
    <row r="207" spans="1:40" ht="16.149999999999999" customHeight="1" x14ac:dyDescent="0.25">
      <c r="A207" s="301">
        <f t="shared" si="46"/>
        <v>42894</v>
      </c>
      <c r="B207" s="337">
        <v>3540.77</v>
      </c>
      <c r="C207" s="316">
        <v>300</v>
      </c>
      <c r="D207" s="338">
        <v>7</v>
      </c>
      <c r="E207" s="337">
        <v>149.9</v>
      </c>
      <c r="F207" s="337">
        <v>31</v>
      </c>
      <c r="G207" s="339">
        <f t="shared" si="40"/>
        <v>3059.87</v>
      </c>
      <c r="H207" s="340">
        <v>1440.92</v>
      </c>
      <c r="I207" s="317">
        <v>1595.45</v>
      </c>
      <c r="J207" s="340"/>
      <c r="K207" s="340">
        <v>23.5</v>
      </c>
      <c r="L207" s="317">
        <v>1450</v>
      </c>
      <c r="M207" s="341"/>
      <c r="N207" s="305">
        <f t="shared" si="41"/>
        <v>3345.45</v>
      </c>
      <c r="O207" s="305">
        <f t="shared" si="42"/>
        <v>50097.730000000149</v>
      </c>
      <c r="P207" s="306">
        <f t="shared" si="43"/>
        <v>6.3818000000000001</v>
      </c>
      <c r="Q207" s="307">
        <f t="shared" si="44"/>
        <v>42894</v>
      </c>
      <c r="R207" s="342"/>
      <c r="S207" s="147">
        <v>239</v>
      </c>
      <c r="T207" s="342"/>
      <c r="U207" s="147"/>
      <c r="V207" s="342"/>
      <c r="W207" s="343"/>
      <c r="X207" s="342"/>
      <c r="Y207" s="343"/>
      <c r="Z207" s="342">
        <v>170540</v>
      </c>
      <c r="AA207" s="147">
        <v>39472.449999999997</v>
      </c>
      <c r="AB207" s="342" t="s">
        <v>194</v>
      </c>
      <c r="AC207" s="147">
        <v>-1500.24</v>
      </c>
      <c r="AD207" s="342"/>
      <c r="AE207" s="343"/>
      <c r="AF207" s="342"/>
      <c r="AG207" s="343"/>
      <c r="AH207" s="342"/>
      <c r="AI207" s="343"/>
      <c r="AJ207" s="342"/>
      <c r="AK207" s="343"/>
      <c r="AL207" s="344"/>
      <c r="AM207" s="343"/>
      <c r="AN207" s="125">
        <f t="shared" si="45"/>
        <v>38211.21</v>
      </c>
    </row>
    <row r="208" spans="1:40" ht="16.149999999999999" customHeight="1" x14ac:dyDescent="0.25">
      <c r="A208" s="301">
        <f t="shared" si="46"/>
        <v>42895</v>
      </c>
      <c r="B208" s="337">
        <v>4883.09</v>
      </c>
      <c r="C208" s="316">
        <v>400</v>
      </c>
      <c r="D208" s="338">
        <v>8</v>
      </c>
      <c r="E208" s="337">
        <v>158.69999999999999</v>
      </c>
      <c r="F208" s="337">
        <v>281</v>
      </c>
      <c r="G208" s="339">
        <f t="shared" si="40"/>
        <v>4043.3900000000003</v>
      </c>
      <c r="H208" s="340">
        <v>2017.9</v>
      </c>
      <c r="I208" s="317">
        <v>1950.59</v>
      </c>
      <c r="J208" s="317">
        <v>30.2</v>
      </c>
      <c r="K208" s="340">
        <v>44.7</v>
      </c>
      <c r="L208" s="317">
        <v>2020</v>
      </c>
      <c r="M208" s="341"/>
      <c r="N208" s="305">
        <f t="shared" si="41"/>
        <v>4400.79</v>
      </c>
      <c r="O208" s="305">
        <f t="shared" si="42"/>
        <v>55998.830000000147</v>
      </c>
      <c r="P208" s="306">
        <f t="shared" si="43"/>
        <v>7.8023600000000002</v>
      </c>
      <c r="Q208" s="307">
        <f t="shared" si="44"/>
        <v>42895</v>
      </c>
      <c r="R208" s="342"/>
      <c r="S208" s="343"/>
      <c r="T208" s="342"/>
      <c r="U208" s="147"/>
      <c r="V208" s="342"/>
      <c r="W208" s="343"/>
      <c r="X208" s="342"/>
      <c r="Y208" s="343"/>
      <c r="Z208" s="342"/>
      <c r="AA208" s="343"/>
      <c r="AB208" s="342" t="s">
        <v>194</v>
      </c>
      <c r="AC208" s="147">
        <v>-1500.31</v>
      </c>
      <c r="AD208" s="342"/>
      <c r="AE208" s="343"/>
      <c r="AF208" s="342"/>
      <c r="AG208" s="343"/>
      <c r="AH208" s="342"/>
      <c r="AI208" s="343"/>
      <c r="AJ208" s="342"/>
      <c r="AK208" s="343"/>
      <c r="AL208" s="344"/>
      <c r="AM208" s="343"/>
      <c r="AN208" s="125">
        <f t="shared" si="45"/>
        <v>-1500.31</v>
      </c>
    </row>
    <row r="209" spans="1:40" ht="16.149999999999999" customHeight="1" x14ac:dyDescent="0.25">
      <c r="A209" s="301">
        <f t="shared" si="46"/>
        <v>42896</v>
      </c>
      <c r="B209" s="337">
        <v>5431.58</v>
      </c>
      <c r="C209" s="316">
        <v>350</v>
      </c>
      <c r="D209" s="338">
        <v>10</v>
      </c>
      <c r="E209" s="337">
        <v>83.3</v>
      </c>
      <c r="F209" s="337">
        <v>331</v>
      </c>
      <c r="G209" s="339">
        <f t="shared" si="40"/>
        <v>4667.28</v>
      </c>
      <c r="H209" s="340">
        <v>2020.74</v>
      </c>
      <c r="I209" s="317">
        <v>2639.44</v>
      </c>
      <c r="J209" s="317"/>
      <c r="K209" s="340">
        <v>7.1</v>
      </c>
      <c r="L209" s="317">
        <v>2020</v>
      </c>
      <c r="M209" s="341"/>
      <c r="N209" s="305">
        <f t="shared" si="41"/>
        <v>5009.4400000000005</v>
      </c>
      <c r="O209" s="305">
        <f t="shared" si="42"/>
        <v>62468.690000000148</v>
      </c>
      <c r="P209" s="306">
        <f t="shared" si="43"/>
        <v>10.55776</v>
      </c>
      <c r="Q209" s="307">
        <f t="shared" si="44"/>
        <v>42896</v>
      </c>
      <c r="R209" s="342"/>
      <c r="S209" s="343"/>
      <c r="T209" s="342">
        <v>170527</v>
      </c>
      <c r="U209" s="147">
        <v>39.58</v>
      </c>
      <c r="V209" s="342"/>
      <c r="W209" s="343"/>
      <c r="X209" s="342"/>
      <c r="Y209" s="343"/>
      <c r="Z209" s="342"/>
      <c r="AA209" s="343"/>
      <c r="AB209" s="342" t="s">
        <v>194</v>
      </c>
      <c r="AC209" s="147">
        <v>-1500</v>
      </c>
      <c r="AD209" s="342"/>
      <c r="AE209" s="343"/>
      <c r="AF209" s="342"/>
      <c r="AG209" s="343"/>
      <c r="AH209" s="342"/>
      <c r="AI209" s="343"/>
      <c r="AJ209" s="342"/>
      <c r="AK209" s="343"/>
      <c r="AL209" s="344"/>
      <c r="AM209" s="343"/>
      <c r="AN209" s="125">
        <f t="shared" si="45"/>
        <v>-1460.42</v>
      </c>
    </row>
    <row r="210" spans="1:40" ht="16.149999999999999" customHeight="1" x14ac:dyDescent="0.25">
      <c r="A210" s="301">
        <f t="shared" si="46"/>
        <v>42897</v>
      </c>
      <c r="B210" s="337">
        <v>2779.59</v>
      </c>
      <c r="C210" s="316">
        <v>280</v>
      </c>
      <c r="D210" s="338">
        <v>8</v>
      </c>
      <c r="E210" s="337">
        <v>80.099999999999994</v>
      </c>
      <c r="F210" s="337">
        <v>151</v>
      </c>
      <c r="G210" s="339">
        <f t="shared" si="40"/>
        <v>2268.4900000000002</v>
      </c>
      <c r="H210" s="340">
        <v>1488.69</v>
      </c>
      <c r="I210" s="317">
        <v>790.8</v>
      </c>
      <c r="J210" s="317"/>
      <c r="K210" s="340">
        <v>2.9</v>
      </c>
      <c r="L210" s="317">
        <v>1480</v>
      </c>
      <c r="M210" s="341"/>
      <c r="N210" s="305">
        <f t="shared" si="41"/>
        <v>2550.8000000000002</v>
      </c>
      <c r="O210" s="305">
        <f t="shared" si="42"/>
        <v>64763.240000000151</v>
      </c>
      <c r="P210" s="306">
        <f t="shared" si="43"/>
        <v>3.1631999999999998</v>
      </c>
      <c r="Q210" s="307">
        <f t="shared" si="44"/>
        <v>42897</v>
      </c>
      <c r="R210" s="342"/>
      <c r="S210" s="343"/>
      <c r="T210" s="342">
        <v>170528</v>
      </c>
      <c r="U210" s="147">
        <v>413.05</v>
      </c>
      <c r="V210" s="342"/>
      <c r="W210" s="343"/>
      <c r="X210" s="342"/>
      <c r="Y210" s="343"/>
      <c r="Z210" s="342"/>
      <c r="AA210" s="343"/>
      <c r="AB210" s="342" t="s">
        <v>240</v>
      </c>
      <c r="AC210" s="147">
        <v>-156.80000000000001</v>
      </c>
      <c r="AD210" s="342"/>
      <c r="AE210" s="343"/>
      <c r="AF210" s="342"/>
      <c r="AG210" s="343"/>
      <c r="AH210" s="342"/>
      <c r="AI210" s="343"/>
      <c r="AJ210" s="342"/>
      <c r="AK210" s="343"/>
      <c r="AL210" s="344"/>
      <c r="AM210" s="343"/>
      <c r="AN210" s="125">
        <f t="shared" si="45"/>
        <v>256.25</v>
      </c>
    </row>
    <row r="211" spans="1:40" ht="16.149999999999999" customHeight="1" x14ac:dyDescent="0.25">
      <c r="A211" s="301">
        <f t="shared" si="46"/>
        <v>42898</v>
      </c>
      <c r="B211" s="337">
        <v>4480.2299999999996</v>
      </c>
      <c r="C211" s="316">
        <v>390</v>
      </c>
      <c r="D211" s="338">
        <v>10</v>
      </c>
      <c r="E211" s="337">
        <v>167.3</v>
      </c>
      <c r="F211" s="337">
        <v>219</v>
      </c>
      <c r="G211" s="339">
        <f t="shared" si="40"/>
        <v>3703.9299999999994</v>
      </c>
      <c r="H211" s="340">
        <v>1565.74</v>
      </c>
      <c r="I211" s="317">
        <v>2110.79</v>
      </c>
      <c r="J211" s="317">
        <v>13.7</v>
      </c>
      <c r="K211" s="340">
        <v>13.7</v>
      </c>
      <c r="L211" s="317">
        <v>1580</v>
      </c>
      <c r="M211" s="317">
        <v>230</v>
      </c>
      <c r="N211" s="305">
        <f t="shared" si="41"/>
        <v>4324.49</v>
      </c>
      <c r="O211" s="305">
        <f t="shared" si="42"/>
        <v>68790.030000000159</v>
      </c>
      <c r="P211" s="306">
        <f t="shared" si="43"/>
        <v>8.4431600000000007</v>
      </c>
      <c r="Q211" s="307">
        <f t="shared" si="44"/>
        <v>42898</v>
      </c>
      <c r="R211" s="342"/>
      <c r="S211" s="343"/>
      <c r="T211" s="342">
        <v>170616</v>
      </c>
      <c r="U211" s="147">
        <v>-14.38</v>
      </c>
      <c r="V211" s="342"/>
      <c r="W211" s="343"/>
      <c r="X211" s="342"/>
      <c r="Y211" s="343"/>
      <c r="Z211" s="342"/>
      <c r="AA211" s="343"/>
      <c r="AB211" s="342"/>
      <c r="AC211" s="343"/>
      <c r="AD211" s="342"/>
      <c r="AE211" s="343"/>
      <c r="AF211" s="342">
        <v>170543</v>
      </c>
      <c r="AG211" s="147">
        <v>312.08</v>
      </c>
      <c r="AH211" s="342"/>
      <c r="AI211" s="343"/>
      <c r="AJ211" s="342"/>
      <c r="AK211" s="343"/>
      <c r="AL211" s="344"/>
      <c r="AM211" s="343"/>
      <c r="AN211" s="125">
        <f t="shared" si="45"/>
        <v>297.7</v>
      </c>
    </row>
    <row r="212" spans="1:40" ht="16.149999999999999" customHeight="1" x14ac:dyDescent="0.25">
      <c r="A212" s="301">
        <f t="shared" si="46"/>
        <v>42899</v>
      </c>
      <c r="B212" s="337">
        <v>3856.71</v>
      </c>
      <c r="C212" s="316">
        <v>320</v>
      </c>
      <c r="D212" s="338">
        <v>7</v>
      </c>
      <c r="E212" s="337">
        <v>130</v>
      </c>
      <c r="F212" s="337">
        <v>120</v>
      </c>
      <c r="G212" s="339">
        <f t="shared" si="40"/>
        <v>3286.71</v>
      </c>
      <c r="H212" s="340">
        <v>1457.06</v>
      </c>
      <c r="I212" s="317">
        <v>1801.85</v>
      </c>
      <c r="J212" s="340"/>
      <c r="K212" s="340">
        <v>27.8</v>
      </c>
      <c r="L212" s="317">
        <v>1450</v>
      </c>
      <c r="M212" s="341"/>
      <c r="N212" s="305">
        <f t="shared" si="41"/>
        <v>3571.85</v>
      </c>
      <c r="O212" s="305">
        <f t="shared" si="42"/>
        <v>71101.970000000161</v>
      </c>
      <c r="P212" s="306">
        <f t="shared" si="43"/>
        <v>7.2073999999999998</v>
      </c>
      <c r="Q212" s="307">
        <f t="shared" si="44"/>
        <v>42899</v>
      </c>
      <c r="R212" s="342"/>
      <c r="S212" s="343"/>
      <c r="T212" s="342"/>
      <c r="U212" s="147"/>
      <c r="V212" s="342">
        <v>170627</v>
      </c>
      <c r="W212" s="147">
        <v>602.95000000000005</v>
      </c>
      <c r="X212" s="342"/>
      <c r="Y212" s="343"/>
      <c r="Z212" s="342"/>
      <c r="AA212" s="343"/>
      <c r="AB212" s="342" t="s">
        <v>219</v>
      </c>
      <c r="AC212" s="147">
        <v>76.98</v>
      </c>
      <c r="AD212" s="342"/>
      <c r="AE212" s="343"/>
      <c r="AF212" s="342">
        <v>170544</v>
      </c>
      <c r="AG212" s="147">
        <v>579.98</v>
      </c>
      <c r="AH212" s="342"/>
      <c r="AI212" s="343"/>
      <c r="AJ212" s="342"/>
      <c r="AK212" s="343"/>
      <c r="AL212" s="344"/>
      <c r="AM212" s="343"/>
      <c r="AN212" s="125">
        <f t="shared" si="45"/>
        <v>1259.9100000000001</v>
      </c>
    </row>
    <row r="213" spans="1:40" ht="16.149999999999999" customHeight="1" x14ac:dyDescent="0.25">
      <c r="A213" s="301">
        <f t="shared" si="46"/>
        <v>42900</v>
      </c>
      <c r="B213" s="337">
        <v>4008.02</v>
      </c>
      <c r="C213" s="316">
        <v>350</v>
      </c>
      <c r="D213" s="338">
        <v>11</v>
      </c>
      <c r="E213" s="337">
        <v>262.7</v>
      </c>
      <c r="F213" s="337">
        <v>236</v>
      </c>
      <c r="G213" s="339">
        <f t="shared" si="40"/>
        <v>3159.32</v>
      </c>
      <c r="H213" s="340">
        <v>1357.04</v>
      </c>
      <c r="I213" s="317">
        <v>1753.58</v>
      </c>
      <c r="J213" s="317">
        <v>37.799999999999997</v>
      </c>
      <c r="K213" s="340">
        <v>10.9</v>
      </c>
      <c r="L213" s="317">
        <v>1360</v>
      </c>
      <c r="M213" s="341"/>
      <c r="N213" s="305">
        <f t="shared" si="41"/>
        <v>3501.38</v>
      </c>
      <c r="O213" s="305">
        <f t="shared" si="42"/>
        <v>71911.590000000171</v>
      </c>
      <c r="P213" s="306">
        <f t="shared" si="43"/>
        <v>7.0143199999999997</v>
      </c>
      <c r="Q213" s="307">
        <f t="shared" si="44"/>
        <v>42900</v>
      </c>
      <c r="R213" s="342">
        <v>170601</v>
      </c>
      <c r="S213" s="147">
        <v>323.49</v>
      </c>
      <c r="T213" s="342"/>
      <c r="U213" s="147"/>
      <c r="V213" s="342"/>
      <c r="W213" s="343"/>
      <c r="X213" s="342">
        <v>170632</v>
      </c>
      <c r="Y213" s="147">
        <v>2133.31</v>
      </c>
      <c r="Z213" s="342"/>
      <c r="AA213" s="343"/>
      <c r="AB213" s="342" t="s">
        <v>241</v>
      </c>
      <c r="AC213" s="147">
        <v>234.96</v>
      </c>
      <c r="AD213" s="342"/>
      <c r="AE213" s="343"/>
      <c r="AF213" s="342"/>
      <c r="AG213" s="343"/>
      <c r="AH213" s="342"/>
      <c r="AI213" s="343"/>
      <c r="AJ213" s="342"/>
      <c r="AK213" s="343"/>
      <c r="AL213" s="344"/>
      <c r="AM213" s="343"/>
      <c r="AN213" s="125">
        <f t="shared" si="45"/>
        <v>2691.76</v>
      </c>
    </row>
    <row r="214" spans="1:40" ht="16.149999999999999" customHeight="1" x14ac:dyDescent="0.25">
      <c r="A214" s="301">
        <f t="shared" si="46"/>
        <v>42901</v>
      </c>
      <c r="B214" s="337">
        <v>4172.38</v>
      </c>
      <c r="C214" s="316">
        <v>380</v>
      </c>
      <c r="D214" s="338">
        <v>7</v>
      </c>
      <c r="E214" s="337">
        <v>136.05000000000001</v>
      </c>
      <c r="F214" s="337">
        <v>399</v>
      </c>
      <c r="G214" s="339">
        <f t="shared" si="40"/>
        <v>3257.33</v>
      </c>
      <c r="H214" s="340">
        <v>1385.14</v>
      </c>
      <c r="I214" s="317">
        <v>1868.49</v>
      </c>
      <c r="J214" s="340"/>
      <c r="K214" s="340">
        <v>3.7</v>
      </c>
      <c r="L214" s="317">
        <v>1380</v>
      </c>
      <c r="M214" s="341"/>
      <c r="N214" s="305">
        <f t="shared" si="41"/>
        <v>3628.49</v>
      </c>
      <c r="O214" s="305">
        <f t="shared" si="42"/>
        <v>71870.040000000183</v>
      </c>
      <c r="P214" s="306">
        <f t="shared" si="43"/>
        <v>7.4739599999999999</v>
      </c>
      <c r="Q214" s="307">
        <f t="shared" si="44"/>
        <v>42901</v>
      </c>
      <c r="R214" s="342"/>
      <c r="S214" s="147">
        <v>-159.19999999999999</v>
      </c>
      <c r="T214" s="342"/>
      <c r="U214" s="147"/>
      <c r="V214" s="342"/>
      <c r="W214" s="343"/>
      <c r="X214" s="342">
        <v>170635</v>
      </c>
      <c r="Y214" s="147">
        <v>1002</v>
      </c>
      <c r="Z214" s="342"/>
      <c r="AA214" s="343"/>
      <c r="AB214" s="342" t="s">
        <v>218</v>
      </c>
      <c r="AC214" s="147">
        <v>2517</v>
      </c>
      <c r="AD214" s="342" t="s">
        <v>216</v>
      </c>
      <c r="AE214" s="147">
        <v>246.33</v>
      </c>
      <c r="AF214" s="342"/>
      <c r="AG214" s="343"/>
      <c r="AH214" s="342"/>
      <c r="AI214" s="343"/>
      <c r="AJ214" s="342" t="s">
        <v>129</v>
      </c>
      <c r="AK214" s="147">
        <v>63.91</v>
      </c>
      <c r="AL214" s="344"/>
      <c r="AM214" s="343"/>
      <c r="AN214" s="125">
        <f t="shared" si="45"/>
        <v>3670.04</v>
      </c>
    </row>
    <row r="215" spans="1:40" ht="16.149999999999999" customHeight="1" x14ac:dyDescent="0.25">
      <c r="A215" s="301">
        <f t="shared" si="46"/>
        <v>42902</v>
      </c>
      <c r="B215" s="337">
        <v>4993.47</v>
      </c>
      <c r="C215" s="316">
        <v>370</v>
      </c>
      <c r="D215" s="338">
        <v>9</v>
      </c>
      <c r="E215" s="337">
        <v>109.9</v>
      </c>
      <c r="F215" s="337">
        <v>127</v>
      </c>
      <c r="G215" s="339">
        <f t="shared" si="40"/>
        <v>4386.5700000000006</v>
      </c>
      <c r="H215" s="340">
        <v>1814.18</v>
      </c>
      <c r="I215" s="317">
        <v>2558.69</v>
      </c>
      <c r="J215" s="340"/>
      <c r="K215" s="340">
        <v>13.7</v>
      </c>
      <c r="L215" s="317">
        <v>1810</v>
      </c>
      <c r="M215" s="341"/>
      <c r="N215" s="305">
        <f t="shared" si="41"/>
        <v>4738.6900000000005</v>
      </c>
      <c r="O215" s="305">
        <f t="shared" si="42"/>
        <v>76479.250000000189</v>
      </c>
      <c r="P215" s="306">
        <f t="shared" si="43"/>
        <v>10.23476</v>
      </c>
      <c r="Q215" s="307">
        <f t="shared" si="44"/>
        <v>42902</v>
      </c>
      <c r="R215" s="342"/>
      <c r="S215" s="343"/>
      <c r="T215" s="342"/>
      <c r="U215" s="147"/>
      <c r="V215" s="342"/>
      <c r="W215" s="343"/>
      <c r="X215" s="342" t="s">
        <v>242</v>
      </c>
      <c r="Y215" s="147">
        <v>-89.69</v>
      </c>
      <c r="Z215" s="342"/>
      <c r="AA215" s="343"/>
      <c r="AB215" s="342"/>
      <c r="AC215" s="343"/>
      <c r="AD215" s="342"/>
      <c r="AE215" s="343"/>
      <c r="AF215" s="342"/>
      <c r="AG215" s="343"/>
      <c r="AH215" s="342"/>
      <c r="AI215" s="343"/>
      <c r="AJ215" s="342" t="s">
        <v>217</v>
      </c>
      <c r="AK215" s="147">
        <v>99.17</v>
      </c>
      <c r="AL215" s="344">
        <v>170653</v>
      </c>
      <c r="AM215" s="147">
        <v>120</v>
      </c>
      <c r="AN215" s="125">
        <f t="shared" si="45"/>
        <v>129.48000000000002</v>
      </c>
    </row>
    <row r="216" spans="1:40" ht="16.149999999999999" customHeight="1" x14ac:dyDescent="0.25">
      <c r="A216" s="301">
        <f t="shared" si="46"/>
        <v>42903</v>
      </c>
      <c r="B216" s="337">
        <v>4418.8100000000004</v>
      </c>
      <c r="C216" s="316">
        <v>490</v>
      </c>
      <c r="D216" s="338">
        <v>7</v>
      </c>
      <c r="E216" s="337">
        <v>66.75</v>
      </c>
      <c r="F216" s="337">
        <v>262</v>
      </c>
      <c r="G216" s="339">
        <f t="shared" si="40"/>
        <v>3600.0600000000004</v>
      </c>
      <c r="H216" s="340">
        <v>1943.84</v>
      </c>
      <c r="I216" s="317">
        <v>1628.82</v>
      </c>
      <c r="J216" s="340"/>
      <c r="K216" s="340">
        <v>27.4</v>
      </c>
      <c r="L216" s="317">
        <v>1940</v>
      </c>
      <c r="M216" s="341"/>
      <c r="N216" s="305">
        <f t="shared" si="41"/>
        <v>4058.8199999999997</v>
      </c>
      <c r="O216" s="305">
        <f t="shared" si="42"/>
        <v>80406.070000000182</v>
      </c>
      <c r="P216" s="306">
        <f t="shared" si="43"/>
        <v>6.5152799999999997</v>
      </c>
      <c r="Q216" s="307">
        <f t="shared" si="44"/>
        <v>42903</v>
      </c>
      <c r="R216" s="342"/>
      <c r="S216" s="343"/>
      <c r="T216" s="342"/>
      <c r="U216" s="147"/>
      <c r="V216" s="342"/>
      <c r="W216" s="343"/>
      <c r="X216" s="342" t="s">
        <v>243</v>
      </c>
      <c r="Y216" s="343">
        <v>12</v>
      </c>
      <c r="Z216" s="342"/>
      <c r="AA216" s="343"/>
      <c r="AB216" s="342" t="s">
        <v>207</v>
      </c>
      <c r="AC216" s="147">
        <v>120</v>
      </c>
      <c r="AD216" s="342"/>
      <c r="AE216" s="343"/>
      <c r="AF216" s="342"/>
      <c r="AG216" s="343"/>
      <c r="AH216" s="342"/>
      <c r="AI216" s="343"/>
      <c r="AJ216" s="342"/>
      <c r="AK216" s="343"/>
      <c r="AL216" s="344"/>
      <c r="AM216" s="343"/>
      <c r="AN216" s="125">
        <f t="shared" si="45"/>
        <v>132</v>
      </c>
    </row>
    <row r="217" spans="1:40" ht="16.149999999999999" customHeight="1" x14ac:dyDescent="0.25">
      <c r="A217" s="301">
        <f t="shared" si="46"/>
        <v>42904</v>
      </c>
      <c r="B217" s="337">
        <v>3553.27</v>
      </c>
      <c r="C217" s="316">
        <v>500</v>
      </c>
      <c r="D217" s="338">
        <v>15</v>
      </c>
      <c r="E217" s="337">
        <v>88.7</v>
      </c>
      <c r="F217" s="337">
        <v>78</v>
      </c>
      <c r="G217" s="339">
        <f t="shared" si="40"/>
        <v>2886.57</v>
      </c>
      <c r="H217" s="340">
        <v>1228.0899999999999</v>
      </c>
      <c r="I217" s="317">
        <v>1655.08</v>
      </c>
      <c r="J217" s="340"/>
      <c r="K217" s="340">
        <v>3.4</v>
      </c>
      <c r="L217" s="317">
        <v>1220</v>
      </c>
      <c r="M217" s="341"/>
      <c r="N217" s="305">
        <f t="shared" si="41"/>
        <v>3375.08</v>
      </c>
      <c r="O217" s="305">
        <f t="shared" si="42"/>
        <v>83078.35000000018</v>
      </c>
      <c r="P217" s="306">
        <f t="shared" si="43"/>
        <v>6.6203199999999995</v>
      </c>
      <c r="Q217" s="307">
        <f t="shared" si="44"/>
        <v>42904</v>
      </c>
      <c r="R217" s="342"/>
      <c r="S217" s="343"/>
      <c r="T217" s="342"/>
      <c r="U217" s="147"/>
      <c r="V217" s="342"/>
      <c r="W217" s="343"/>
      <c r="X217" s="342"/>
      <c r="Y217" s="343"/>
      <c r="Z217" s="342"/>
      <c r="AA217" s="343"/>
      <c r="AB217" s="342" t="s">
        <v>207</v>
      </c>
      <c r="AC217" s="147">
        <v>650</v>
      </c>
      <c r="AD217" s="342">
        <v>170643</v>
      </c>
      <c r="AE217" s="147">
        <v>52.8</v>
      </c>
      <c r="AF217" s="342"/>
      <c r="AG217" s="343"/>
      <c r="AH217" s="342"/>
      <c r="AI217" s="343"/>
      <c r="AJ217" s="342"/>
      <c r="AK217" s="343"/>
      <c r="AL217" s="344"/>
      <c r="AM217" s="343"/>
      <c r="AN217" s="125">
        <f t="shared" si="45"/>
        <v>702.8</v>
      </c>
    </row>
    <row r="218" spans="1:40" ht="16.149999999999999" customHeight="1" x14ac:dyDescent="0.25">
      <c r="A218" s="301">
        <f t="shared" si="46"/>
        <v>42905</v>
      </c>
      <c r="B218" s="337">
        <v>4167.8</v>
      </c>
      <c r="C218" s="316">
        <v>260</v>
      </c>
      <c r="D218" s="338">
        <v>6</v>
      </c>
      <c r="E218" s="337">
        <v>166.8</v>
      </c>
      <c r="F218" s="337">
        <v>154</v>
      </c>
      <c r="G218" s="339">
        <f t="shared" si="40"/>
        <v>3587</v>
      </c>
      <c r="H218" s="340">
        <v>1982.63</v>
      </c>
      <c r="I218" s="317">
        <v>1601.77</v>
      </c>
      <c r="J218" s="340"/>
      <c r="K218" s="340">
        <v>2.6</v>
      </c>
      <c r="L218" s="317">
        <v>1980</v>
      </c>
      <c r="M218" s="341"/>
      <c r="N218" s="305">
        <f t="shared" si="41"/>
        <v>3841.77</v>
      </c>
      <c r="O218" s="305">
        <f t="shared" si="42"/>
        <v>85200.430000000182</v>
      </c>
      <c r="P218" s="306">
        <f t="shared" si="43"/>
        <v>6.4070799999999997</v>
      </c>
      <c r="Q218" s="307">
        <f t="shared" si="44"/>
        <v>42905</v>
      </c>
      <c r="R218" s="342"/>
      <c r="S218" s="343"/>
      <c r="T218" s="342">
        <v>170423</v>
      </c>
      <c r="U218" s="147">
        <v>46.15</v>
      </c>
      <c r="V218" s="342"/>
      <c r="W218" s="343"/>
      <c r="X218" s="342"/>
      <c r="Y218" s="343"/>
      <c r="Z218" s="342"/>
      <c r="AA218" s="343"/>
      <c r="AB218" s="342" t="s">
        <v>194</v>
      </c>
      <c r="AC218" s="147">
        <v>1501.24</v>
      </c>
      <c r="AD218" s="342"/>
      <c r="AE218" s="343"/>
      <c r="AF218" s="342"/>
      <c r="AG218" s="343"/>
      <c r="AH218" s="342">
        <v>170649</v>
      </c>
      <c r="AI218" s="147">
        <v>172.3</v>
      </c>
      <c r="AJ218" s="342"/>
      <c r="AK218" s="343"/>
      <c r="AL218" s="344"/>
      <c r="AM218" s="343"/>
      <c r="AN218" s="125">
        <f t="shared" si="45"/>
        <v>1719.69</v>
      </c>
    </row>
    <row r="219" spans="1:40" ht="16.149999999999999" customHeight="1" x14ac:dyDescent="0.25">
      <c r="A219" s="301">
        <f t="shared" si="46"/>
        <v>42906</v>
      </c>
      <c r="B219" s="337">
        <v>3887.46</v>
      </c>
      <c r="C219" s="316">
        <v>170</v>
      </c>
      <c r="D219" s="338">
        <v>5</v>
      </c>
      <c r="E219" s="337">
        <v>50.9</v>
      </c>
      <c r="F219" s="337">
        <v>423</v>
      </c>
      <c r="G219" s="339">
        <f t="shared" si="40"/>
        <v>3243.56</v>
      </c>
      <c r="H219" s="340">
        <v>1392.74</v>
      </c>
      <c r="I219" s="317">
        <v>1821.92</v>
      </c>
      <c r="J219" s="340"/>
      <c r="K219" s="340">
        <v>28.9</v>
      </c>
      <c r="L219" s="317">
        <v>1420</v>
      </c>
      <c r="M219" s="341"/>
      <c r="N219" s="305">
        <f t="shared" si="41"/>
        <v>3411.92</v>
      </c>
      <c r="O219" s="305">
        <f t="shared" si="42"/>
        <v>86020.880000000179</v>
      </c>
      <c r="P219" s="306">
        <f t="shared" si="43"/>
        <v>7.2876800000000008</v>
      </c>
      <c r="Q219" s="307">
        <f t="shared" si="44"/>
        <v>42906</v>
      </c>
      <c r="R219" s="342"/>
      <c r="S219" s="343"/>
      <c r="T219" s="344">
        <v>170424</v>
      </c>
      <c r="U219" s="147">
        <v>459.98</v>
      </c>
      <c r="V219" s="342">
        <v>170628</v>
      </c>
      <c r="W219" s="147">
        <v>629.94000000000005</v>
      </c>
      <c r="X219" s="344"/>
      <c r="Y219" s="343"/>
      <c r="Z219" s="342"/>
      <c r="AA219" s="343"/>
      <c r="AB219" s="342" t="s">
        <v>194</v>
      </c>
      <c r="AC219" s="147">
        <v>1501.55</v>
      </c>
      <c r="AD219" s="342"/>
      <c r="AE219" s="343"/>
      <c r="AF219" s="344"/>
      <c r="AG219" s="343"/>
      <c r="AH219" s="342"/>
      <c r="AI219" s="343"/>
      <c r="AJ219" s="344"/>
      <c r="AK219" s="343"/>
      <c r="AL219" s="344"/>
      <c r="AM219" s="343"/>
      <c r="AN219" s="125">
        <f t="shared" si="45"/>
        <v>2591.4700000000003</v>
      </c>
    </row>
    <row r="220" spans="1:40" ht="16.149999999999999" customHeight="1" x14ac:dyDescent="0.25">
      <c r="A220" s="301">
        <f t="shared" si="46"/>
        <v>42907</v>
      </c>
      <c r="B220" s="337">
        <v>4218.2</v>
      </c>
      <c r="C220" s="316">
        <v>510</v>
      </c>
      <c r="D220" s="338">
        <v>12</v>
      </c>
      <c r="E220" s="337">
        <v>158.69999999999999</v>
      </c>
      <c r="F220" s="337">
        <v>32</v>
      </c>
      <c r="G220" s="339">
        <f t="shared" si="40"/>
        <v>3517.5</v>
      </c>
      <c r="H220" s="340">
        <v>1704.9</v>
      </c>
      <c r="I220" s="317">
        <v>1757.5</v>
      </c>
      <c r="J220" s="340"/>
      <c r="K220" s="340">
        <v>55.1</v>
      </c>
      <c r="L220" s="317">
        <v>1700</v>
      </c>
      <c r="M220" s="341"/>
      <c r="N220" s="305">
        <f t="shared" si="41"/>
        <v>3967.5</v>
      </c>
      <c r="O220" s="305">
        <f t="shared" si="42"/>
        <v>84898.260000000184</v>
      </c>
      <c r="P220" s="306">
        <f t="shared" si="43"/>
        <v>7.03</v>
      </c>
      <c r="Q220" s="307">
        <f t="shared" si="44"/>
        <v>42907</v>
      </c>
      <c r="R220" s="342">
        <v>170607</v>
      </c>
      <c r="S220" s="147">
        <v>1374.04</v>
      </c>
      <c r="T220" s="342">
        <v>170425</v>
      </c>
      <c r="U220" s="147">
        <v>143.69</v>
      </c>
      <c r="V220" s="342"/>
      <c r="W220" s="343"/>
      <c r="X220" s="342">
        <v>170633</v>
      </c>
      <c r="Y220" s="147">
        <v>2072.08</v>
      </c>
      <c r="Z220" s="342"/>
      <c r="AA220" s="343"/>
      <c r="AB220" s="342" t="s">
        <v>194</v>
      </c>
      <c r="AC220" s="147">
        <v>1500.31</v>
      </c>
      <c r="AD220" s="342"/>
      <c r="AE220" s="343"/>
      <c r="AF220" s="342"/>
      <c r="AG220" s="343"/>
      <c r="AH220" s="342"/>
      <c r="AI220" s="343"/>
      <c r="AJ220" s="342"/>
      <c r="AK220" s="343"/>
      <c r="AL220" s="344"/>
      <c r="AM220" s="343"/>
      <c r="AN220" s="125">
        <f t="shared" si="45"/>
        <v>5090.12</v>
      </c>
    </row>
    <row r="221" spans="1:40" ht="16.149999999999999" customHeight="1" x14ac:dyDescent="0.25">
      <c r="A221" s="301">
        <f t="shared" si="46"/>
        <v>42908</v>
      </c>
      <c r="B221" s="337">
        <v>3800.22</v>
      </c>
      <c r="C221" s="316">
        <v>150</v>
      </c>
      <c r="D221" s="338">
        <v>6</v>
      </c>
      <c r="E221" s="337">
        <v>58.3</v>
      </c>
      <c r="F221" s="337">
        <v>268</v>
      </c>
      <c r="G221" s="339">
        <f t="shared" si="40"/>
        <v>3323.9199999999996</v>
      </c>
      <c r="H221" s="340">
        <v>1813.95</v>
      </c>
      <c r="I221" s="317">
        <v>1492.27</v>
      </c>
      <c r="J221" s="340"/>
      <c r="K221" s="340">
        <v>17.7</v>
      </c>
      <c r="L221" s="317">
        <v>1810</v>
      </c>
      <c r="M221" s="341"/>
      <c r="N221" s="305">
        <f t="shared" si="41"/>
        <v>3452.27</v>
      </c>
      <c r="O221" s="305">
        <f t="shared" si="42"/>
        <v>85782.340000000186</v>
      </c>
      <c r="P221" s="306">
        <f t="shared" si="43"/>
        <v>5.9690799999999999</v>
      </c>
      <c r="Q221" s="307">
        <f t="shared" si="44"/>
        <v>42908</v>
      </c>
      <c r="R221" s="342"/>
      <c r="S221" s="147">
        <v>83.62</v>
      </c>
      <c r="T221" s="342">
        <v>170617</v>
      </c>
      <c r="U221" s="147">
        <v>147.75</v>
      </c>
      <c r="V221" s="342"/>
      <c r="W221" s="343"/>
      <c r="X221" s="342">
        <v>170636</v>
      </c>
      <c r="Y221" s="147">
        <v>836.2</v>
      </c>
      <c r="Z221" s="342"/>
      <c r="AA221" s="343"/>
      <c r="AB221" s="342" t="s">
        <v>194</v>
      </c>
      <c r="AC221" s="147">
        <v>1500.62</v>
      </c>
      <c r="AD221" s="342"/>
      <c r="AE221" s="343"/>
      <c r="AF221" s="342"/>
      <c r="AG221" s="343"/>
      <c r="AH221" s="342"/>
      <c r="AI221" s="343"/>
      <c r="AJ221" s="342"/>
      <c r="AK221" s="343"/>
      <c r="AL221" s="344"/>
      <c r="AM221" s="343"/>
      <c r="AN221" s="125">
        <f t="shared" si="45"/>
        <v>2568.19</v>
      </c>
    </row>
    <row r="222" spans="1:40" ht="16.149999999999999" customHeight="1" x14ac:dyDescent="0.25">
      <c r="A222" s="301">
        <f t="shared" si="46"/>
        <v>42909</v>
      </c>
      <c r="B222" s="337">
        <v>4259.2</v>
      </c>
      <c r="C222" s="316">
        <v>300</v>
      </c>
      <c r="D222" s="338">
        <v>7</v>
      </c>
      <c r="E222" s="337">
        <v>311.2</v>
      </c>
      <c r="F222" s="337">
        <v>227</v>
      </c>
      <c r="G222" s="339">
        <f t="shared" si="40"/>
        <v>3421</v>
      </c>
      <c r="H222" s="340">
        <v>1611.95</v>
      </c>
      <c r="I222" s="317">
        <v>1778.96</v>
      </c>
      <c r="J222" s="340"/>
      <c r="K222" s="340">
        <v>30.09</v>
      </c>
      <c r="L222" s="317">
        <v>1610</v>
      </c>
      <c r="M222" s="341"/>
      <c r="N222" s="305">
        <f t="shared" si="41"/>
        <v>3688.96</v>
      </c>
      <c r="O222" s="305">
        <f t="shared" si="42"/>
        <v>46031.210000000188</v>
      </c>
      <c r="P222" s="306">
        <f t="shared" si="43"/>
        <v>7.1158400000000004</v>
      </c>
      <c r="Q222" s="307">
        <f t="shared" si="44"/>
        <v>42909</v>
      </c>
      <c r="R222" s="342"/>
      <c r="S222" s="343"/>
      <c r="T222" s="342">
        <v>170618</v>
      </c>
      <c r="U222" s="147">
        <v>11.9</v>
      </c>
      <c r="V222" s="342"/>
      <c r="W222" s="343"/>
      <c r="X222" s="342"/>
      <c r="Y222" s="343"/>
      <c r="Z222" s="342">
        <v>170637</v>
      </c>
      <c r="AA222" s="147">
        <v>41928.19</v>
      </c>
      <c r="AB222" s="342" t="s">
        <v>194</v>
      </c>
      <c r="AC222" s="147">
        <v>1500</v>
      </c>
      <c r="AD222" s="342"/>
      <c r="AE222" s="343"/>
      <c r="AF222" s="342"/>
      <c r="AG222" s="343"/>
      <c r="AH222" s="342"/>
      <c r="AI222" s="343"/>
      <c r="AJ222" s="342"/>
      <c r="AK222" s="343"/>
      <c r="AL222" s="344"/>
      <c r="AM222" s="343"/>
      <c r="AN222" s="125">
        <f t="shared" si="45"/>
        <v>43440.090000000004</v>
      </c>
    </row>
    <row r="223" spans="1:40" ht="16.149999999999999" customHeight="1" x14ac:dyDescent="0.25">
      <c r="A223" s="301">
        <f t="shared" si="46"/>
        <v>42910</v>
      </c>
      <c r="B223" s="337">
        <v>4720.99</v>
      </c>
      <c r="C223" s="316">
        <v>250</v>
      </c>
      <c r="D223" s="338">
        <v>7</v>
      </c>
      <c r="E223" s="337">
        <v>42.1</v>
      </c>
      <c r="F223" s="337">
        <v>101</v>
      </c>
      <c r="G223" s="339">
        <f t="shared" si="40"/>
        <v>4327.8899999999994</v>
      </c>
      <c r="H223" s="340">
        <v>2058.65</v>
      </c>
      <c r="I223" s="317">
        <v>2198.7399999999998</v>
      </c>
      <c r="J223" s="317">
        <v>43.6</v>
      </c>
      <c r="K223" s="340">
        <v>26.9</v>
      </c>
      <c r="L223" s="317">
        <v>2050</v>
      </c>
      <c r="M223" s="341"/>
      <c r="N223" s="305">
        <f t="shared" si="41"/>
        <v>4542.34</v>
      </c>
      <c r="O223" s="305">
        <f t="shared" si="42"/>
        <v>50573.550000000192</v>
      </c>
      <c r="P223" s="306">
        <f t="shared" si="43"/>
        <v>8.7949599999999997</v>
      </c>
      <c r="Q223" s="307">
        <f t="shared" si="44"/>
        <v>42910</v>
      </c>
      <c r="R223" s="342"/>
      <c r="S223" s="343"/>
      <c r="T223" s="342"/>
      <c r="U223" s="343"/>
      <c r="V223" s="342"/>
      <c r="W223" s="343"/>
      <c r="X223" s="342"/>
      <c r="Y223" s="343"/>
      <c r="Z223" s="342"/>
      <c r="AA223" s="343"/>
      <c r="AB223" s="342"/>
      <c r="AC223" s="343"/>
      <c r="AD223" s="342"/>
      <c r="AE223" s="343"/>
      <c r="AF223" s="342"/>
      <c r="AG223" s="343"/>
      <c r="AH223" s="342"/>
      <c r="AI223" s="343"/>
      <c r="AJ223" s="342"/>
      <c r="AK223" s="343"/>
      <c r="AL223" s="344"/>
      <c r="AM223" s="343"/>
      <c r="AN223" s="125">
        <f t="shared" si="45"/>
        <v>0</v>
      </c>
    </row>
    <row r="224" spans="1:40" ht="16.149999999999999" customHeight="1" x14ac:dyDescent="0.25">
      <c r="A224" s="301">
        <f t="shared" si="46"/>
        <v>42911</v>
      </c>
      <c r="B224" s="337">
        <v>2553.77</v>
      </c>
      <c r="C224" s="316">
        <v>140</v>
      </c>
      <c r="D224" s="338">
        <v>3</v>
      </c>
      <c r="E224" s="337">
        <v>161.4</v>
      </c>
      <c r="F224" s="337">
        <v>71</v>
      </c>
      <c r="G224" s="339">
        <f t="shared" si="40"/>
        <v>2181.37</v>
      </c>
      <c r="H224" s="340">
        <v>1251.93</v>
      </c>
      <c r="I224" s="317">
        <v>898.14</v>
      </c>
      <c r="J224" s="317"/>
      <c r="K224" s="340">
        <v>46.3</v>
      </c>
      <c r="L224" s="317">
        <v>1280</v>
      </c>
      <c r="M224" s="341"/>
      <c r="N224" s="305">
        <f t="shared" si="41"/>
        <v>2318.14</v>
      </c>
      <c r="O224" s="305">
        <f t="shared" si="42"/>
        <v>54091.690000000192</v>
      </c>
      <c r="P224" s="306">
        <f t="shared" si="43"/>
        <v>3.5925600000000002</v>
      </c>
      <c r="Q224" s="307">
        <f t="shared" si="44"/>
        <v>42911</v>
      </c>
      <c r="R224" s="342"/>
      <c r="S224" s="343"/>
      <c r="T224" s="342"/>
      <c r="U224" s="343"/>
      <c r="V224" s="342"/>
      <c r="W224" s="343"/>
      <c r="X224" s="342"/>
      <c r="Y224" s="343"/>
      <c r="Z224" s="342"/>
      <c r="AA224" s="343"/>
      <c r="AB224" s="342" t="s">
        <v>149</v>
      </c>
      <c r="AC224" s="147">
        <v>-1200</v>
      </c>
      <c r="AD224" s="342"/>
      <c r="AE224" s="343"/>
      <c r="AF224" s="342"/>
      <c r="AG224" s="343"/>
      <c r="AH224" s="342"/>
      <c r="AI224" s="343"/>
      <c r="AJ224" s="342"/>
      <c r="AK224" s="343"/>
      <c r="AL224" s="344"/>
      <c r="AM224" s="343"/>
      <c r="AN224" s="125">
        <f t="shared" si="45"/>
        <v>-1200</v>
      </c>
    </row>
    <row r="225" spans="1:40" ht="16.149999999999999" customHeight="1" x14ac:dyDescent="0.25">
      <c r="A225" s="301">
        <f t="shared" si="46"/>
        <v>42912</v>
      </c>
      <c r="B225" s="337">
        <v>4421.47</v>
      </c>
      <c r="C225" s="316">
        <v>290</v>
      </c>
      <c r="D225" s="338">
        <v>6</v>
      </c>
      <c r="E225" s="337">
        <v>109.5</v>
      </c>
      <c r="F225" s="337">
        <v>88</v>
      </c>
      <c r="G225" s="339">
        <f t="shared" si="40"/>
        <v>3933.9700000000003</v>
      </c>
      <c r="H225" s="340">
        <v>1929.07</v>
      </c>
      <c r="I225" s="317">
        <v>1924.5</v>
      </c>
      <c r="J225" s="317">
        <v>70.8</v>
      </c>
      <c r="K225" s="340">
        <v>9.6</v>
      </c>
      <c r="L225" s="317">
        <v>1920</v>
      </c>
      <c r="M225" s="341"/>
      <c r="N225" s="305">
        <f t="shared" si="41"/>
        <v>4205.3</v>
      </c>
      <c r="O225" s="305">
        <f t="shared" si="42"/>
        <v>57096.990000000194</v>
      </c>
      <c r="P225" s="306">
        <f t="shared" si="43"/>
        <v>7.6980000000000004</v>
      </c>
      <c r="Q225" s="307">
        <f t="shared" si="44"/>
        <v>42912</v>
      </c>
      <c r="R225" s="342"/>
      <c r="S225" s="343"/>
      <c r="T225" s="342"/>
      <c r="U225" s="343"/>
      <c r="V225" s="342"/>
      <c r="W225" s="343"/>
      <c r="X225" s="342"/>
      <c r="Y225" s="343"/>
      <c r="Z225" s="342"/>
      <c r="AA225" s="343"/>
      <c r="AB225" s="342" t="s">
        <v>149</v>
      </c>
      <c r="AC225" s="147">
        <v>1200</v>
      </c>
      <c r="AD225" s="342"/>
      <c r="AE225" s="343"/>
      <c r="AF225" s="342"/>
      <c r="AG225" s="343"/>
      <c r="AH225" s="342"/>
      <c r="AI225" s="343"/>
      <c r="AJ225" s="342"/>
      <c r="AK225" s="343"/>
      <c r="AL225" s="344"/>
      <c r="AM225" s="343"/>
      <c r="AN225" s="125">
        <f t="shared" si="45"/>
        <v>1200</v>
      </c>
    </row>
    <row r="226" spans="1:40" ht="16.149999999999999" customHeight="1" x14ac:dyDescent="0.25">
      <c r="A226" s="301">
        <f t="shared" si="46"/>
        <v>42913</v>
      </c>
      <c r="B226" s="337">
        <v>3605.49</v>
      </c>
      <c r="C226" s="316">
        <v>100</v>
      </c>
      <c r="D226" s="338">
        <v>4</v>
      </c>
      <c r="E226" s="337">
        <v>55.8</v>
      </c>
      <c r="F226" s="337">
        <v>112</v>
      </c>
      <c r="G226" s="339">
        <f t="shared" si="40"/>
        <v>3337.6899999999996</v>
      </c>
      <c r="H226" s="340">
        <v>1833.01</v>
      </c>
      <c r="I226" s="317">
        <v>1484.98</v>
      </c>
      <c r="J226" s="340"/>
      <c r="K226" s="340">
        <v>19.7</v>
      </c>
      <c r="L226" s="317">
        <v>1830</v>
      </c>
      <c r="M226" s="317">
        <v>410</v>
      </c>
      <c r="N226" s="305">
        <f t="shared" si="41"/>
        <v>3824.98</v>
      </c>
      <c r="O226" s="305">
        <f t="shared" si="42"/>
        <v>61052.400000000198</v>
      </c>
      <c r="P226" s="306">
        <f t="shared" si="43"/>
        <v>5.9399199999999999</v>
      </c>
      <c r="Q226" s="307">
        <f t="shared" si="44"/>
        <v>42913</v>
      </c>
      <c r="R226" s="342"/>
      <c r="S226" s="343"/>
      <c r="T226" s="342"/>
      <c r="U226" s="343"/>
      <c r="V226" s="342">
        <v>170629</v>
      </c>
      <c r="W226" s="147">
        <v>623.59</v>
      </c>
      <c r="X226" s="342"/>
      <c r="Y226" s="343"/>
      <c r="Z226" s="342" t="s">
        <v>244</v>
      </c>
      <c r="AA226" s="343">
        <v>0</v>
      </c>
      <c r="AB226" s="344" t="s">
        <v>149</v>
      </c>
      <c r="AC226" s="147">
        <v>-1130</v>
      </c>
      <c r="AD226" s="342"/>
      <c r="AE226" s="343"/>
      <c r="AF226" s="342"/>
      <c r="AG226" s="343"/>
      <c r="AH226" s="342"/>
      <c r="AI226" s="343"/>
      <c r="AJ226" s="342">
        <v>170652</v>
      </c>
      <c r="AK226" s="147">
        <v>375.98</v>
      </c>
      <c r="AL226" s="344"/>
      <c r="AM226" s="343"/>
      <c r="AN226" s="125">
        <f t="shared" si="45"/>
        <v>-130.42999999999995</v>
      </c>
    </row>
    <row r="227" spans="1:40" ht="16.149999999999999" customHeight="1" x14ac:dyDescent="0.25">
      <c r="A227" s="301">
        <f t="shared" si="46"/>
        <v>42914</v>
      </c>
      <c r="B227" s="337">
        <v>3641.36</v>
      </c>
      <c r="C227" s="316">
        <v>250</v>
      </c>
      <c r="D227" s="338">
        <v>9</v>
      </c>
      <c r="E227" s="337">
        <v>123.6</v>
      </c>
      <c r="F227" s="337">
        <v>62</v>
      </c>
      <c r="G227" s="339">
        <f t="shared" si="40"/>
        <v>3205.76</v>
      </c>
      <c r="H227" s="340">
        <v>1636.98</v>
      </c>
      <c r="I227" s="317">
        <v>1558.08</v>
      </c>
      <c r="J227" s="340"/>
      <c r="K227" s="340">
        <v>10.7</v>
      </c>
      <c r="L227" s="317">
        <v>1630</v>
      </c>
      <c r="M227" s="341"/>
      <c r="N227" s="305">
        <f t="shared" si="41"/>
        <v>3438.08</v>
      </c>
      <c r="O227" s="305">
        <f t="shared" si="42"/>
        <v>58365.780000000203</v>
      </c>
      <c r="P227" s="306">
        <f t="shared" si="43"/>
        <v>6.2323199999999996</v>
      </c>
      <c r="Q227" s="307">
        <f t="shared" si="44"/>
        <v>42914</v>
      </c>
      <c r="R227" s="342">
        <v>170609</v>
      </c>
      <c r="S227" s="147">
        <v>2021.21</v>
      </c>
      <c r="T227" s="342"/>
      <c r="U227" s="343"/>
      <c r="V227" s="342"/>
      <c r="W227" s="343"/>
      <c r="X227" s="342" t="s">
        <v>245</v>
      </c>
      <c r="Y227" s="147">
        <v>1960.09</v>
      </c>
      <c r="Z227" s="342"/>
      <c r="AA227" s="343"/>
      <c r="AB227" s="344" t="s">
        <v>149</v>
      </c>
      <c r="AC227" s="147">
        <v>1130</v>
      </c>
      <c r="AD227" s="342"/>
      <c r="AE227" s="343"/>
      <c r="AF227" s="342">
        <v>170542</v>
      </c>
      <c r="AG227" s="147">
        <v>979.2</v>
      </c>
      <c r="AH227" s="342"/>
      <c r="AI227" s="343"/>
      <c r="AJ227" s="342" t="s">
        <v>246</v>
      </c>
      <c r="AK227" s="147">
        <v>34.200000000000003</v>
      </c>
      <c r="AL227" s="344"/>
      <c r="AM227" s="343"/>
      <c r="AN227" s="125">
        <f t="shared" si="45"/>
        <v>6124.7</v>
      </c>
    </row>
    <row r="228" spans="1:40" ht="16.149999999999999" customHeight="1" x14ac:dyDescent="0.25">
      <c r="A228" s="301">
        <f t="shared" si="46"/>
        <v>42915</v>
      </c>
      <c r="B228" s="337">
        <v>4472.33</v>
      </c>
      <c r="C228" s="316">
        <v>320</v>
      </c>
      <c r="D228" s="338">
        <v>7</v>
      </c>
      <c r="E228" s="337">
        <v>166.75</v>
      </c>
      <c r="F228" s="337">
        <v>225</v>
      </c>
      <c r="G228" s="339">
        <f t="shared" si="40"/>
        <v>3760.58</v>
      </c>
      <c r="H228" s="340">
        <v>1781.8</v>
      </c>
      <c r="I228" s="317">
        <v>1958.18</v>
      </c>
      <c r="J228" s="340"/>
      <c r="K228" s="340">
        <v>20.6</v>
      </c>
      <c r="L228" s="317">
        <v>1790</v>
      </c>
      <c r="M228" s="341"/>
      <c r="N228" s="305">
        <f t="shared" si="41"/>
        <v>4068.1800000000003</v>
      </c>
      <c r="O228" s="305">
        <f t="shared" si="42"/>
        <v>61863.650000000205</v>
      </c>
      <c r="P228" s="306">
        <f t="shared" si="43"/>
        <v>7.8327200000000001</v>
      </c>
      <c r="Q228" s="307">
        <f t="shared" si="44"/>
        <v>42915</v>
      </c>
      <c r="R228" s="342"/>
      <c r="S228" s="147">
        <v>108.94</v>
      </c>
      <c r="T228" s="342">
        <v>170621</v>
      </c>
      <c r="U228" s="147">
        <v>60.36</v>
      </c>
      <c r="V228" s="342"/>
      <c r="W228" s="343"/>
      <c r="X228" s="342" t="s">
        <v>247</v>
      </c>
      <c r="Y228" s="147">
        <v>401.01</v>
      </c>
      <c r="Z228" s="342"/>
      <c r="AA228" s="343"/>
      <c r="AB228" s="344"/>
      <c r="AC228" s="343"/>
      <c r="AD228" s="342"/>
      <c r="AE228" s="343"/>
      <c r="AF228" s="342"/>
      <c r="AG228" s="343"/>
      <c r="AH228" s="342"/>
      <c r="AI228" s="343"/>
      <c r="AJ228" s="342">
        <v>170650</v>
      </c>
      <c r="AK228" s="343">
        <v>0</v>
      </c>
      <c r="AL228" s="344"/>
      <c r="AM228" s="343"/>
      <c r="AN228" s="125">
        <f t="shared" si="45"/>
        <v>570.30999999999995</v>
      </c>
    </row>
    <row r="229" spans="1:40" ht="16.149999999999999" customHeight="1" x14ac:dyDescent="0.25">
      <c r="A229" s="301">
        <f t="shared" si="46"/>
        <v>42916</v>
      </c>
      <c r="B229" s="337">
        <v>6396.17</v>
      </c>
      <c r="C229" s="316">
        <v>620</v>
      </c>
      <c r="D229" s="338">
        <v>12</v>
      </c>
      <c r="E229" s="337">
        <v>86</v>
      </c>
      <c r="F229" s="337">
        <v>182</v>
      </c>
      <c r="G229" s="339">
        <f t="shared" si="40"/>
        <v>5508.17</v>
      </c>
      <c r="H229" s="340">
        <v>2667.64</v>
      </c>
      <c r="I229" s="317">
        <v>2798.23</v>
      </c>
      <c r="J229" s="340">
        <v>21.6</v>
      </c>
      <c r="K229" s="340">
        <v>20.7</v>
      </c>
      <c r="L229" s="317">
        <v>2660</v>
      </c>
      <c r="M229" s="341"/>
      <c r="N229" s="305">
        <f t="shared" si="41"/>
        <v>6099.83</v>
      </c>
      <c r="O229" s="305">
        <f t="shared" si="42"/>
        <v>65040.550000000199</v>
      </c>
      <c r="P229" s="306">
        <f t="shared" si="43"/>
        <v>11.192920000000001</v>
      </c>
      <c r="Q229" s="307">
        <f t="shared" si="44"/>
        <v>42916</v>
      </c>
      <c r="R229" s="342"/>
      <c r="S229" s="343"/>
      <c r="T229" s="344">
        <v>170620</v>
      </c>
      <c r="U229" s="147">
        <v>95.48</v>
      </c>
      <c r="V229" s="342"/>
      <c r="W229" s="343"/>
      <c r="X229" s="344" t="s">
        <v>248</v>
      </c>
      <c r="Y229" s="147">
        <v>12</v>
      </c>
      <c r="Z229" s="342"/>
      <c r="AA229" s="343"/>
      <c r="AB229" s="344"/>
      <c r="AC229" s="343"/>
      <c r="AD229" s="342"/>
      <c r="AE229" s="343"/>
      <c r="AF229" s="344" t="s">
        <v>249</v>
      </c>
      <c r="AG229" s="147">
        <v>1663.92</v>
      </c>
      <c r="AH229" s="344"/>
      <c r="AI229" s="343"/>
      <c r="AJ229" s="344">
        <v>170651</v>
      </c>
      <c r="AK229" s="147">
        <v>1151.53</v>
      </c>
      <c r="AL229" s="344"/>
      <c r="AM229" s="343"/>
      <c r="AN229" s="317">
        <f t="shared" si="45"/>
        <v>2922.9300000000003</v>
      </c>
    </row>
    <row r="230" spans="1:40" ht="16.149999999999999" customHeight="1" x14ac:dyDescent="0.25">
      <c r="A230" s="321"/>
      <c r="B230" s="155"/>
      <c r="C230" s="155"/>
      <c r="D230" s="156"/>
      <c r="E230" s="155"/>
      <c r="F230" s="155"/>
      <c r="G230" s="125"/>
      <c r="H230" s="125"/>
      <c r="I230" s="125"/>
      <c r="J230" s="125"/>
      <c r="K230" s="125"/>
      <c r="L230" s="125"/>
      <c r="M230" s="125"/>
      <c r="N230" s="305">
        <f t="shared" si="41"/>
        <v>0</v>
      </c>
      <c r="O230" s="305">
        <f t="shared" si="42"/>
        <v>65123.2300000002</v>
      </c>
      <c r="P230" s="306">
        <f t="shared" si="43"/>
        <v>0</v>
      </c>
      <c r="Q230" s="307"/>
      <c r="R230" s="342"/>
      <c r="S230" s="343"/>
      <c r="T230" s="342"/>
      <c r="U230" s="343"/>
      <c r="V230" s="342"/>
      <c r="W230" s="343"/>
      <c r="X230" s="342" t="s">
        <v>250</v>
      </c>
      <c r="Y230" s="147">
        <v>-81.23</v>
      </c>
      <c r="Z230" s="342"/>
      <c r="AA230" s="343"/>
      <c r="AB230" s="342"/>
      <c r="AC230" s="343"/>
      <c r="AD230" s="342">
        <v>170644</v>
      </c>
      <c r="AE230" s="147">
        <v>37.79</v>
      </c>
      <c r="AF230" s="342"/>
      <c r="AG230" s="343"/>
      <c r="AH230" s="342">
        <v>170548</v>
      </c>
      <c r="AI230" s="147">
        <v>-39.24</v>
      </c>
      <c r="AJ230" s="342"/>
      <c r="AK230" s="343"/>
      <c r="AL230" s="344"/>
      <c r="AM230" s="343"/>
      <c r="AN230" s="125">
        <f t="shared" si="45"/>
        <v>-82.68</v>
      </c>
    </row>
    <row r="231" spans="1:40" ht="15" customHeight="1" x14ac:dyDescent="0.2">
      <c r="B231" s="326">
        <f t="shared" ref="B231:N231" si="47">SUM(B200:B230)</f>
        <v>125163.21</v>
      </c>
      <c r="C231" s="326">
        <f t="shared" si="47"/>
        <v>9880</v>
      </c>
      <c r="D231" s="327">
        <f t="shared" si="47"/>
        <v>239</v>
      </c>
      <c r="E231" s="326">
        <f t="shared" si="47"/>
        <v>4141.5</v>
      </c>
      <c r="F231" s="326">
        <f t="shared" si="47"/>
        <v>4946</v>
      </c>
      <c r="G231" s="326">
        <f t="shared" si="47"/>
        <v>106195.70999999998</v>
      </c>
      <c r="H231" s="329">
        <f t="shared" si="47"/>
        <v>50504.280000000006</v>
      </c>
      <c r="I231" s="326">
        <f t="shared" si="47"/>
        <v>55481.25</v>
      </c>
      <c r="J231" s="326">
        <f t="shared" si="47"/>
        <v>292</v>
      </c>
      <c r="K231" s="326">
        <f t="shared" si="47"/>
        <v>609.14</v>
      </c>
      <c r="L231" s="141">
        <f t="shared" si="47"/>
        <v>50490</v>
      </c>
      <c r="M231" s="141">
        <f t="shared" si="47"/>
        <v>1230</v>
      </c>
      <c r="N231" s="141">
        <f t="shared" si="47"/>
        <v>117373.25000000001</v>
      </c>
      <c r="O231" s="141">
        <f>O230</f>
        <v>65123.2300000002</v>
      </c>
      <c r="R231" s="141"/>
      <c r="S231" s="141">
        <f>SUM(S200:S230)</f>
        <v>5335.5999999999995</v>
      </c>
      <c r="T231" s="141"/>
      <c r="U231" s="141">
        <f>SUM(U200:U230)</f>
        <v>1695.2900000000002</v>
      </c>
      <c r="V231" s="141"/>
      <c r="W231" s="141">
        <f>SUM(W200:W230)</f>
        <v>2463.81</v>
      </c>
      <c r="X231" s="141"/>
      <c r="Y231" s="141">
        <f>SUM(Y200:Y230)</f>
        <v>11917.700000000003</v>
      </c>
      <c r="Z231" s="141"/>
      <c r="AA231" s="141">
        <f>SUM(AA200:AA230)</f>
        <v>81400.639999999999</v>
      </c>
      <c r="AB231" s="141"/>
      <c r="AC231" s="141">
        <f>SUM(AC200:AC230)</f>
        <v>4057.39</v>
      </c>
      <c r="AD231" s="141"/>
      <c r="AE231" s="141">
        <f>SUM(AE200:AE230)</f>
        <v>1315.1799999999998</v>
      </c>
      <c r="AG231" s="141">
        <f>SUM(AG200:AG230)</f>
        <v>3535.1800000000003</v>
      </c>
      <c r="AH231" s="141"/>
      <c r="AI231" s="141">
        <f>SUM(AI200:AI230)</f>
        <v>133.06</v>
      </c>
      <c r="AJ231" s="141"/>
      <c r="AK231" s="141">
        <f>SUM(AK200:AK230)</f>
        <v>3724.79</v>
      </c>
      <c r="AL231" s="141"/>
      <c r="AM231" s="141">
        <f>SUM(AM200:AM230)</f>
        <v>120</v>
      </c>
      <c r="AN231" s="141">
        <f>SUM(AN200:AN230)</f>
        <v>115698.64000000004</v>
      </c>
    </row>
    <row r="232" spans="1:40" x14ac:dyDescent="0.25">
      <c r="B232" s="132">
        <f>B193+B231</f>
        <v>717957.28999999992</v>
      </c>
      <c r="G232" s="132"/>
      <c r="O232" s="141"/>
    </row>
    <row r="233" spans="1:40" x14ac:dyDescent="0.25">
      <c r="B233" s="72" t="s">
        <v>78</v>
      </c>
      <c r="C233" s="132">
        <f>H231-L231</f>
        <v>14.280000000006112</v>
      </c>
      <c r="E233" s="72" t="s">
        <v>79</v>
      </c>
      <c r="F233" s="315">
        <f>D231</f>
        <v>239</v>
      </c>
      <c r="H233" s="72" t="s">
        <v>80</v>
      </c>
      <c r="J233" s="131">
        <f>I231*0.0065</f>
        <v>360.62812500000001</v>
      </c>
    </row>
    <row r="234" spans="1:40" x14ac:dyDescent="0.25">
      <c r="B234" s="72" t="s">
        <v>90</v>
      </c>
      <c r="C234" s="132">
        <f>C233+C195</f>
        <v>-25.07999999999447</v>
      </c>
    </row>
    <row r="236" spans="1:40" ht="16.149999999999999" customHeight="1" x14ac:dyDescent="0.25">
      <c r="A236" s="562" t="s">
        <v>251</v>
      </c>
      <c r="B236" s="563"/>
      <c r="C236" s="563"/>
      <c r="D236" s="564"/>
      <c r="E236" s="563"/>
      <c r="F236" s="563"/>
      <c r="G236" s="563"/>
      <c r="H236" s="559" t="str">
        <f>A236</f>
        <v>JUILLET 2017</v>
      </c>
      <c r="I236" s="560"/>
      <c r="J236" s="560"/>
      <c r="K236" s="560"/>
      <c r="L236" s="560"/>
      <c r="M236" s="560"/>
      <c r="N236" s="560"/>
      <c r="R236" s="559" t="str">
        <f>A236</f>
        <v>JUILLET 2017</v>
      </c>
      <c r="S236" s="560"/>
      <c r="T236" s="560"/>
      <c r="U236" s="560"/>
      <c r="V236" s="560"/>
      <c r="W236" s="560"/>
      <c r="X236" s="560"/>
      <c r="Y236" s="559" t="str">
        <f>A236</f>
        <v>JUILLET 2017</v>
      </c>
      <c r="Z236" s="560"/>
      <c r="AA236" s="560"/>
      <c r="AB236" s="560"/>
      <c r="AC236" s="560"/>
      <c r="AD236" s="560"/>
      <c r="AE236" s="560"/>
      <c r="AF236" s="559" t="str">
        <f>A236</f>
        <v>JUILLET 2017</v>
      </c>
      <c r="AG236" s="560"/>
      <c r="AH236" s="560"/>
      <c r="AI236" s="560"/>
      <c r="AJ236" s="560"/>
      <c r="AK236" s="560"/>
      <c r="AL236" s="560"/>
    </row>
    <row r="237" spans="1:40" ht="16.149999999999999" customHeight="1" x14ac:dyDescent="0.25">
      <c r="A237" s="290"/>
      <c r="B237" s="567" t="s">
        <v>69</v>
      </c>
      <c r="C237" s="554"/>
      <c r="D237" s="554"/>
      <c r="E237" s="554"/>
      <c r="F237" s="554"/>
      <c r="G237" s="568"/>
      <c r="H237" s="567" t="s">
        <v>1</v>
      </c>
      <c r="I237" s="554"/>
      <c r="J237" s="554"/>
      <c r="K237" s="568"/>
      <c r="L237" s="567" t="s">
        <v>2</v>
      </c>
      <c r="M237" s="554"/>
      <c r="N237" s="568"/>
      <c r="O237" s="291" t="s">
        <v>70</v>
      </c>
      <c r="P237" s="292"/>
      <c r="Q237" s="293"/>
      <c r="R237" s="549" t="str">
        <f>R3</f>
        <v>Agedi</v>
      </c>
      <c r="S237" s="550"/>
      <c r="T237" s="549" t="str">
        <f>T3</f>
        <v>Saf</v>
      </c>
      <c r="U237" s="550"/>
      <c r="V237" s="549" t="str">
        <f>V3</f>
        <v>Midi Libre</v>
      </c>
      <c r="W237" s="550"/>
      <c r="X237" s="549" t="str">
        <f>X3</f>
        <v>Loto</v>
      </c>
      <c r="Y237" s="550"/>
      <c r="Z237" s="555" t="str">
        <f>Z3</f>
        <v>Altadis</v>
      </c>
      <c r="AA237" s="556"/>
      <c r="AB237" s="549" t="str">
        <f>AB3</f>
        <v>Crédit agricole</v>
      </c>
      <c r="AC237" s="550"/>
      <c r="AD237" s="549" t="str">
        <f>AD3</f>
        <v>charges locatives</v>
      </c>
      <c r="AE237" s="550"/>
      <c r="AF237" s="555" t="str">
        <f>AF3</f>
        <v>Poste TCN TF PVA</v>
      </c>
      <c r="AG237" s="556"/>
      <c r="AH237" s="549" t="str">
        <f>AH3</f>
        <v>GSA/NVX FR</v>
      </c>
      <c r="AI237" s="550"/>
      <c r="AJ237" s="549" t="str">
        <f>AJ3</f>
        <v>Charge</v>
      </c>
      <c r="AK237" s="550"/>
      <c r="AL237" s="549" t="str">
        <f>AL3</f>
        <v>Divers</v>
      </c>
      <c r="AM237" s="550"/>
      <c r="AN237" s="83" t="s">
        <v>16</v>
      </c>
    </row>
    <row r="238" spans="1:40" ht="16.149999999999999" customHeight="1" x14ac:dyDescent="0.25">
      <c r="A238" s="294"/>
      <c r="B238" s="85" t="s">
        <v>73</v>
      </c>
      <c r="C238" s="578" t="s">
        <v>24</v>
      </c>
      <c r="D238" s="579"/>
      <c r="E238" s="86" t="s">
        <v>23</v>
      </c>
      <c r="F238" s="86" t="s">
        <v>22</v>
      </c>
      <c r="G238" s="90" t="s">
        <v>38</v>
      </c>
      <c r="H238" s="85" t="s">
        <v>17</v>
      </c>
      <c r="I238" s="86" t="s">
        <v>19</v>
      </c>
      <c r="J238" s="86" t="s">
        <v>18</v>
      </c>
      <c r="K238" s="90" t="s">
        <v>29</v>
      </c>
      <c r="L238" s="85" t="s">
        <v>32</v>
      </c>
      <c r="M238" s="91" t="s">
        <v>33</v>
      </c>
      <c r="N238" s="90" t="s">
        <v>74</v>
      </c>
      <c r="O238" s="295">
        <f>O230</f>
        <v>65123.2300000002</v>
      </c>
      <c r="Q238" s="296"/>
      <c r="R238" s="93" t="s">
        <v>34</v>
      </c>
      <c r="S238" s="94"/>
      <c r="T238" s="95" t="s">
        <v>34</v>
      </c>
      <c r="U238" s="96"/>
      <c r="V238" s="95" t="s">
        <v>34</v>
      </c>
      <c r="W238" s="96"/>
      <c r="X238" s="95" t="s">
        <v>34</v>
      </c>
      <c r="Y238" s="96"/>
      <c r="Z238" s="95" t="s">
        <v>34</v>
      </c>
      <c r="AA238" s="96"/>
      <c r="AB238" s="95" t="s">
        <v>34</v>
      </c>
      <c r="AC238" s="96"/>
      <c r="AD238" s="95" t="s">
        <v>34</v>
      </c>
      <c r="AE238" s="96"/>
      <c r="AF238" s="98" t="s">
        <v>34</v>
      </c>
      <c r="AG238" s="94"/>
      <c r="AH238" s="95" t="s">
        <v>34</v>
      </c>
      <c r="AI238" s="94"/>
      <c r="AJ238" s="95" t="s">
        <v>34</v>
      </c>
      <c r="AK238" s="94"/>
      <c r="AL238" s="95" t="s">
        <v>34</v>
      </c>
      <c r="AM238" s="94"/>
      <c r="AN238" s="99"/>
    </row>
    <row r="239" spans="1:40" ht="16.149999999999999" customHeight="1" x14ac:dyDescent="0.25">
      <c r="A239" s="301">
        <v>42917</v>
      </c>
      <c r="B239" s="337">
        <v>5670.75</v>
      </c>
      <c r="C239" s="316">
        <v>770</v>
      </c>
      <c r="D239" s="338">
        <v>16</v>
      </c>
      <c r="E239" s="337">
        <v>141.9</v>
      </c>
      <c r="F239" s="337">
        <v>205</v>
      </c>
      <c r="G239" s="339">
        <f t="shared" ref="G239:G269" si="48">B239-C239-E239-F239</f>
        <v>4553.8500000000004</v>
      </c>
      <c r="H239" s="340">
        <v>2806.8</v>
      </c>
      <c r="I239" s="317">
        <v>1707.15</v>
      </c>
      <c r="J239" s="317">
        <v>16.600000000000001</v>
      </c>
      <c r="K239" s="340">
        <v>23.3</v>
      </c>
      <c r="L239" s="317">
        <v>2820</v>
      </c>
      <c r="M239" s="341"/>
      <c r="N239" s="305">
        <f t="shared" ref="N239:N269" si="49">L239+I239+J239+C239+M239</f>
        <v>5313.75</v>
      </c>
      <c r="O239" s="305">
        <f t="shared" ref="O239:O269" si="50">O238+N239-AN239</f>
        <v>67457.320000000196</v>
      </c>
      <c r="P239" s="306">
        <f t="shared" ref="P239:P269" si="51">I239*0.004</f>
        <v>6.8286000000000007</v>
      </c>
      <c r="Q239" s="307">
        <f t="shared" ref="Q239:Q269" si="52">A239</f>
        <v>42917</v>
      </c>
      <c r="R239" s="342"/>
      <c r="S239" s="343"/>
      <c r="T239" s="344"/>
      <c r="U239" s="343"/>
      <c r="V239" s="344"/>
      <c r="W239" s="343"/>
      <c r="X239" s="344"/>
      <c r="Y239" s="343"/>
      <c r="Z239" s="344"/>
      <c r="AA239" s="343"/>
      <c r="AB239" s="344">
        <v>170750</v>
      </c>
      <c r="AC239" s="147">
        <v>1.4</v>
      </c>
      <c r="AD239" s="344">
        <v>170137</v>
      </c>
      <c r="AE239" s="147">
        <v>978.26</v>
      </c>
      <c r="AF239" s="347"/>
      <c r="AG239" s="343"/>
      <c r="AH239" s="344"/>
      <c r="AI239" s="343"/>
      <c r="AJ239" s="344" t="s">
        <v>214</v>
      </c>
      <c r="AK239" s="147">
        <v>2000</v>
      </c>
      <c r="AL239" s="344"/>
      <c r="AM239" s="343"/>
      <c r="AN239" s="125">
        <f t="shared" ref="AN239:AN269" si="53">S239+U239+W239+Y239+AA239+AC239+AE239+AG239+AI239+AK239+AM239</f>
        <v>2979.66</v>
      </c>
    </row>
    <row r="240" spans="1:40" ht="16.149999999999999" customHeight="1" x14ac:dyDescent="0.25">
      <c r="A240" s="301">
        <f t="shared" ref="A240:A269" si="54">A239+1</f>
        <v>42918</v>
      </c>
      <c r="B240" s="337">
        <v>3314.24</v>
      </c>
      <c r="C240" s="316">
        <v>260</v>
      </c>
      <c r="D240" s="338">
        <v>6</v>
      </c>
      <c r="E240" s="337">
        <v>100.8</v>
      </c>
      <c r="F240" s="337">
        <v>9</v>
      </c>
      <c r="G240" s="339">
        <f t="shared" si="48"/>
        <v>2944.4399999999996</v>
      </c>
      <c r="H240" s="340">
        <v>1718.1</v>
      </c>
      <c r="I240" s="317">
        <v>1623.34</v>
      </c>
      <c r="J240" s="317"/>
      <c r="K240" s="340">
        <v>16.899999999999999</v>
      </c>
      <c r="L240" s="317">
        <v>1710</v>
      </c>
      <c r="M240" s="341"/>
      <c r="N240" s="305">
        <f t="shared" si="49"/>
        <v>3593.34</v>
      </c>
      <c r="O240" s="305">
        <f t="shared" si="50"/>
        <v>70461.790000000197</v>
      </c>
      <c r="P240" s="306">
        <f t="shared" si="51"/>
        <v>6.49336</v>
      </c>
      <c r="Q240" s="307">
        <f t="shared" si="52"/>
        <v>42918</v>
      </c>
      <c r="R240" s="342"/>
      <c r="S240" s="343"/>
      <c r="T240" s="344">
        <v>170518</v>
      </c>
      <c r="U240" s="147">
        <v>342.72</v>
      </c>
      <c r="V240" s="342"/>
      <c r="W240" s="343"/>
      <c r="X240" s="344"/>
      <c r="Y240" s="343"/>
      <c r="Z240" s="342"/>
      <c r="AA240" s="343"/>
      <c r="AB240" s="344">
        <v>170750</v>
      </c>
      <c r="AC240" s="147">
        <v>246.15</v>
      </c>
      <c r="AD240" s="342"/>
      <c r="AE240" s="343"/>
      <c r="AF240" s="344"/>
      <c r="AG240" s="343"/>
      <c r="AH240" s="342"/>
      <c r="AI240" s="343"/>
      <c r="AJ240" s="344"/>
      <c r="AK240" s="343"/>
      <c r="AL240" s="344"/>
      <c r="AM240" s="343"/>
      <c r="AN240" s="125">
        <f t="shared" si="53"/>
        <v>588.87</v>
      </c>
    </row>
    <row r="241" spans="1:40" ht="16.149999999999999" customHeight="1" x14ac:dyDescent="0.25">
      <c r="A241" s="301">
        <f t="shared" si="54"/>
        <v>42919</v>
      </c>
      <c r="B241" s="337">
        <v>4696</v>
      </c>
      <c r="C241" s="316">
        <v>210</v>
      </c>
      <c r="D241" s="338">
        <v>10</v>
      </c>
      <c r="E241" s="337">
        <v>186.9</v>
      </c>
      <c r="F241" s="337">
        <v>47</v>
      </c>
      <c r="G241" s="339">
        <f t="shared" si="48"/>
        <v>4252.1000000000004</v>
      </c>
      <c r="H241" s="340">
        <v>1895.56</v>
      </c>
      <c r="I241" s="317">
        <v>2311.64</v>
      </c>
      <c r="J241" s="317">
        <v>26.8</v>
      </c>
      <c r="K241" s="340">
        <v>26.5</v>
      </c>
      <c r="L241" s="317">
        <v>1890</v>
      </c>
      <c r="M241" s="341"/>
      <c r="N241" s="305">
        <f t="shared" si="49"/>
        <v>4438.4399999999996</v>
      </c>
      <c r="O241" s="305">
        <f t="shared" si="50"/>
        <v>74831.2300000002</v>
      </c>
      <c r="P241" s="306">
        <f t="shared" si="51"/>
        <v>9.2465600000000006</v>
      </c>
      <c r="Q241" s="307">
        <f t="shared" si="52"/>
        <v>42919</v>
      </c>
      <c r="R241" s="342"/>
      <c r="S241" s="343"/>
      <c r="T241" s="344"/>
      <c r="U241" s="147"/>
      <c r="V241" s="342"/>
      <c r="W241" s="343"/>
      <c r="X241" s="344"/>
      <c r="Y241" s="343"/>
      <c r="Z241" s="342"/>
      <c r="AA241" s="343"/>
      <c r="AB241" s="344">
        <v>170750</v>
      </c>
      <c r="AC241" s="147">
        <v>69</v>
      </c>
      <c r="AD241" s="342"/>
      <c r="AE241" s="343"/>
      <c r="AF241" s="344"/>
      <c r="AG241" s="343"/>
      <c r="AH241" s="342"/>
      <c r="AI241" s="343"/>
      <c r="AJ241" s="344"/>
      <c r="AK241" s="343"/>
      <c r="AL241" s="344"/>
      <c r="AM241" s="343"/>
      <c r="AN241" s="125">
        <f t="shared" si="53"/>
        <v>69</v>
      </c>
    </row>
    <row r="242" spans="1:40" ht="16.149999999999999" customHeight="1" x14ac:dyDescent="0.25">
      <c r="A242" s="301">
        <f t="shared" si="54"/>
        <v>42920</v>
      </c>
      <c r="B242" s="337">
        <v>3319.06</v>
      </c>
      <c r="C242" s="316">
        <v>400</v>
      </c>
      <c r="D242" s="338">
        <v>10</v>
      </c>
      <c r="E242" s="337">
        <v>365.5</v>
      </c>
      <c r="F242" s="337">
        <v>83</v>
      </c>
      <c r="G242" s="339">
        <f t="shared" si="48"/>
        <v>2470.56</v>
      </c>
      <c r="H242" s="340">
        <v>1020.52</v>
      </c>
      <c r="I242" s="317">
        <v>1447.44</v>
      </c>
      <c r="J242" s="340"/>
      <c r="K242" s="340">
        <v>2.6</v>
      </c>
      <c r="L242" s="317">
        <v>1030</v>
      </c>
      <c r="M242" s="317">
        <v>520</v>
      </c>
      <c r="N242" s="305">
        <f t="shared" si="49"/>
        <v>3397.44</v>
      </c>
      <c r="O242" s="305">
        <f t="shared" si="50"/>
        <v>77871.860000000204</v>
      </c>
      <c r="P242" s="306">
        <f t="shared" si="51"/>
        <v>5.7897600000000002</v>
      </c>
      <c r="Q242" s="307">
        <f t="shared" si="52"/>
        <v>42920</v>
      </c>
      <c r="R242" s="342"/>
      <c r="S242" s="343"/>
      <c r="T242" s="344"/>
      <c r="U242" s="147"/>
      <c r="V242" s="342">
        <v>170630</v>
      </c>
      <c r="W242" s="147">
        <v>357.12</v>
      </c>
      <c r="X242" s="344"/>
      <c r="Y242" s="343"/>
      <c r="Z242" s="342"/>
      <c r="AA242" s="343"/>
      <c r="AB242" s="344" t="s">
        <v>194</v>
      </c>
      <c r="AC242" s="147">
        <v>-0.31</v>
      </c>
      <c r="AD242" s="342"/>
      <c r="AE242" s="343"/>
      <c r="AF242" s="344"/>
      <c r="AG242" s="343"/>
      <c r="AH242" s="342"/>
      <c r="AI242" s="343"/>
      <c r="AJ242" s="344"/>
      <c r="AK242" s="343"/>
      <c r="AL242" s="344"/>
      <c r="AM242" s="343"/>
      <c r="AN242" s="125">
        <f t="shared" si="53"/>
        <v>356.81</v>
      </c>
    </row>
    <row r="243" spans="1:40" ht="16.149999999999999" customHeight="1" x14ac:dyDescent="0.25">
      <c r="A243" s="301">
        <f t="shared" si="54"/>
        <v>42921</v>
      </c>
      <c r="B243" s="337">
        <v>3572.53</v>
      </c>
      <c r="C243" s="316">
        <v>330</v>
      </c>
      <c r="D243" s="338">
        <v>9</v>
      </c>
      <c r="E243" s="337">
        <v>211.65</v>
      </c>
      <c r="F243" s="337">
        <v>169</v>
      </c>
      <c r="G243" s="339">
        <f t="shared" si="48"/>
        <v>2861.88</v>
      </c>
      <c r="H243" s="340">
        <v>1423.94</v>
      </c>
      <c r="I243" s="317">
        <v>1507.18</v>
      </c>
      <c r="J243" s="340"/>
      <c r="K243" s="340">
        <v>46.1</v>
      </c>
      <c r="L243" s="317">
        <v>1420</v>
      </c>
      <c r="M243" s="341"/>
      <c r="N243" s="305">
        <f t="shared" si="49"/>
        <v>3257.1800000000003</v>
      </c>
      <c r="O243" s="305">
        <f t="shared" si="50"/>
        <v>78489.970000000205</v>
      </c>
      <c r="P243" s="306">
        <f t="shared" si="51"/>
        <v>6.0287200000000007</v>
      </c>
      <c r="Q243" s="307">
        <f t="shared" si="52"/>
        <v>42921</v>
      </c>
      <c r="R243" s="342">
        <v>170613</v>
      </c>
      <c r="S243" s="147">
        <v>1087.28</v>
      </c>
      <c r="T243" s="344"/>
      <c r="U243" s="147"/>
      <c r="V243" s="342">
        <v>170731</v>
      </c>
      <c r="W243" s="147">
        <v>263.93</v>
      </c>
      <c r="X243" s="342" t="s">
        <v>252</v>
      </c>
      <c r="Y243" s="147">
        <v>2709.11</v>
      </c>
      <c r="Z243" s="342"/>
      <c r="AA243" s="343"/>
      <c r="AB243" s="344" t="s">
        <v>194</v>
      </c>
      <c r="AC243" s="147">
        <v>-1501.24</v>
      </c>
      <c r="AD243" s="342"/>
      <c r="AE243" s="343"/>
      <c r="AF243" s="342"/>
      <c r="AG243" s="343"/>
      <c r="AH243" s="342"/>
      <c r="AI243" s="343"/>
      <c r="AJ243" s="342">
        <v>170760</v>
      </c>
      <c r="AK243" s="147">
        <v>79.989999999999995</v>
      </c>
      <c r="AL243" s="344"/>
      <c r="AM243" s="343"/>
      <c r="AN243" s="125">
        <f t="shared" si="53"/>
        <v>2639.0699999999997</v>
      </c>
    </row>
    <row r="244" spans="1:40" ht="16.149999999999999" customHeight="1" x14ac:dyDescent="0.25">
      <c r="A244" s="301">
        <f t="shared" si="54"/>
        <v>42922</v>
      </c>
      <c r="B244" s="337">
        <v>4278.67</v>
      </c>
      <c r="C244" s="316">
        <v>510</v>
      </c>
      <c r="D244" s="338">
        <v>14</v>
      </c>
      <c r="E244" s="337">
        <v>238.2</v>
      </c>
      <c r="F244" s="337">
        <v>160</v>
      </c>
      <c r="G244" s="339">
        <f t="shared" si="48"/>
        <v>3370.4700000000003</v>
      </c>
      <c r="H244" s="340">
        <v>1567.92</v>
      </c>
      <c r="I244" s="317">
        <v>1765.45</v>
      </c>
      <c r="J244" s="340"/>
      <c r="K244" s="340">
        <v>37.1</v>
      </c>
      <c r="L244" s="317">
        <v>1600</v>
      </c>
      <c r="M244" s="341"/>
      <c r="N244" s="305">
        <f t="shared" si="49"/>
        <v>3875.45</v>
      </c>
      <c r="O244" s="305">
        <f t="shared" si="50"/>
        <v>82267.250000000204</v>
      </c>
      <c r="P244" s="306">
        <f t="shared" si="51"/>
        <v>7.0618000000000007</v>
      </c>
      <c r="Q244" s="307">
        <f t="shared" si="52"/>
        <v>42922</v>
      </c>
      <c r="R244" s="342"/>
      <c r="S244" s="147">
        <v>-147.26</v>
      </c>
      <c r="T244" s="342"/>
      <c r="U244" s="147"/>
      <c r="V244" s="342"/>
      <c r="W244" s="343"/>
      <c r="X244" s="342" t="s">
        <v>253</v>
      </c>
      <c r="Y244" s="147">
        <v>245.12</v>
      </c>
      <c r="Z244" s="342"/>
      <c r="AA244" s="343"/>
      <c r="AB244" s="344" t="s">
        <v>194</v>
      </c>
      <c r="AC244" s="147">
        <v>0.31</v>
      </c>
      <c r="AD244" s="342"/>
      <c r="AE244" s="343"/>
      <c r="AF244" s="342"/>
      <c r="AG244" s="343"/>
      <c r="AH244" s="342"/>
      <c r="AI244" s="343"/>
      <c r="AJ244" s="342"/>
      <c r="AK244" s="343"/>
      <c r="AL244" s="344"/>
      <c r="AM244" s="343"/>
      <c r="AN244" s="125">
        <f t="shared" si="53"/>
        <v>98.170000000000016</v>
      </c>
    </row>
    <row r="245" spans="1:40" ht="16.149999999999999" customHeight="1" x14ac:dyDescent="0.25">
      <c r="A245" s="301">
        <f t="shared" si="54"/>
        <v>42923</v>
      </c>
      <c r="B245" s="337">
        <v>4695.58</v>
      </c>
      <c r="C245" s="316">
        <v>600</v>
      </c>
      <c r="D245" s="338">
        <v>18</v>
      </c>
      <c r="E245" s="337">
        <v>192.4</v>
      </c>
      <c r="F245" s="337">
        <v>185</v>
      </c>
      <c r="G245" s="339">
        <f t="shared" si="48"/>
        <v>3718.18</v>
      </c>
      <c r="H245" s="340">
        <v>1766.07</v>
      </c>
      <c r="I245" s="317">
        <v>1963.41</v>
      </c>
      <c r="J245" s="340"/>
      <c r="K245" s="340">
        <v>3.7</v>
      </c>
      <c r="L245" s="317">
        <v>1760</v>
      </c>
      <c r="M245" s="341"/>
      <c r="N245" s="305">
        <f t="shared" si="49"/>
        <v>4323.41</v>
      </c>
      <c r="O245" s="305">
        <f t="shared" si="50"/>
        <v>46842.560000000209</v>
      </c>
      <c r="P245" s="306">
        <f t="shared" si="51"/>
        <v>7.8536400000000004</v>
      </c>
      <c r="Q245" s="307">
        <f t="shared" si="52"/>
        <v>42923</v>
      </c>
      <c r="R245" s="342"/>
      <c r="S245" s="343"/>
      <c r="T245" s="342"/>
      <c r="U245" s="147"/>
      <c r="V245" s="342"/>
      <c r="W245" s="343"/>
      <c r="X245" s="342"/>
      <c r="Y245" s="343"/>
      <c r="Z245" s="342">
        <v>170638</v>
      </c>
      <c r="AA245" s="147">
        <v>41249.65</v>
      </c>
      <c r="AB245" s="344" t="s">
        <v>194</v>
      </c>
      <c r="AC245" s="147">
        <v>-1501.55</v>
      </c>
      <c r="AD245" s="342"/>
      <c r="AE245" s="343"/>
      <c r="AF245" s="342"/>
      <c r="AG245" s="343"/>
      <c r="AH245" s="342"/>
      <c r="AI245" s="343"/>
      <c r="AJ245" s="342"/>
      <c r="AK245" s="343"/>
      <c r="AL245" s="344"/>
      <c r="AM245" s="343"/>
      <c r="AN245" s="125">
        <f t="shared" si="53"/>
        <v>39748.1</v>
      </c>
    </row>
    <row r="246" spans="1:40" ht="16.149999999999999" customHeight="1" x14ac:dyDescent="0.25">
      <c r="A246" s="301">
        <f t="shared" si="54"/>
        <v>42924</v>
      </c>
      <c r="B246" s="337">
        <v>5212.46</v>
      </c>
      <c r="C246" s="316">
        <v>430</v>
      </c>
      <c r="D246" s="338">
        <v>13</v>
      </c>
      <c r="E246" s="337">
        <v>64.099999999999994</v>
      </c>
      <c r="F246" s="337">
        <v>262</v>
      </c>
      <c r="G246" s="339">
        <f t="shared" si="48"/>
        <v>4456.3599999999997</v>
      </c>
      <c r="H246" s="340">
        <v>1617.22</v>
      </c>
      <c r="I246" s="317">
        <v>2813.04</v>
      </c>
      <c r="J246" s="340"/>
      <c r="K246" s="340">
        <v>26.1</v>
      </c>
      <c r="L246" s="317">
        <v>1610</v>
      </c>
      <c r="M246" s="341"/>
      <c r="N246" s="305">
        <f t="shared" si="49"/>
        <v>4853.04</v>
      </c>
      <c r="O246" s="305">
        <f t="shared" si="50"/>
        <v>51695.910000000207</v>
      </c>
      <c r="P246" s="306">
        <f t="shared" si="51"/>
        <v>11.25216</v>
      </c>
      <c r="Q246" s="307">
        <f t="shared" si="52"/>
        <v>42924</v>
      </c>
      <c r="R246" s="342"/>
      <c r="S246" s="343"/>
      <c r="T246" s="342"/>
      <c r="U246" s="147"/>
      <c r="V246" s="342"/>
      <c r="W246" s="343"/>
      <c r="X246" s="342"/>
      <c r="Y246" s="343"/>
      <c r="Z246" s="342"/>
      <c r="AA246" s="343"/>
      <c r="AB246" s="344" t="s">
        <v>194</v>
      </c>
      <c r="AC246" s="147">
        <v>-0.31</v>
      </c>
      <c r="AD246" s="342"/>
      <c r="AE246" s="343"/>
      <c r="AF246" s="342"/>
      <c r="AG246" s="343"/>
      <c r="AH246" s="342"/>
      <c r="AI246" s="343"/>
      <c r="AJ246" s="342"/>
      <c r="AK246" s="343"/>
      <c r="AL246" s="344"/>
      <c r="AM246" s="343"/>
      <c r="AN246" s="125">
        <f t="shared" si="53"/>
        <v>-0.31</v>
      </c>
    </row>
    <row r="247" spans="1:40" ht="16.149999999999999" customHeight="1" x14ac:dyDescent="0.25">
      <c r="A247" s="301">
        <f t="shared" si="54"/>
        <v>42925</v>
      </c>
      <c r="B247" s="337">
        <v>2545.08</v>
      </c>
      <c r="C247" s="316">
        <v>110</v>
      </c>
      <c r="D247" s="338">
        <v>5</v>
      </c>
      <c r="E247" s="337">
        <v>168</v>
      </c>
      <c r="F247" s="337">
        <v>90</v>
      </c>
      <c r="G247" s="339">
        <f t="shared" si="48"/>
        <v>2177.08</v>
      </c>
      <c r="H247" s="340">
        <v>1397.08</v>
      </c>
      <c r="I247" s="317">
        <v>780.8</v>
      </c>
      <c r="J247" s="340"/>
      <c r="K247" s="340">
        <v>6.5</v>
      </c>
      <c r="L247" s="317">
        <v>1390</v>
      </c>
      <c r="M247" s="341"/>
      <c r="N247" s="305">
        <f t="shared" si="49"/>
        <v>2280.8000000000002</v>
      </c>
      <c r="O247" s="305">
        <f t="shared" si="50"/>
        <v>55451.820000000211</v>
      </c>
      <c r="P247" s="306">
        <f t="shared" si="51"/>
        <v>3.1231999999999998</v>
      </c>
      <c r="Q247" s="307">
        <f t="shared" si="52"/>
        <v>42925</v>
      </c>
      <c r="R247" s="342"/>
      <c r="S247" s="343"/>
      <c r="T247" s="342">
        <v>170521</v>
      </c>
      <c r="U247" s="147">
        <v>25.2</v>
      </c>
      <c r="V247" s="342"/>
      <c r="W247" s="343"/>
      <c r="X247" s="342"/>
      <c r="Y247" s="343"/>
      <c r="Z247" s="342"/>
      <c r="AA247" s="343"/>
      <c r="AB247" s="344" t="s">
        <v>194</v>
      </c>
      <c r="AC247" s="147">
        <v>-1500.31</v>
      </c>
      <c r="AD247" s="342"/>
      <c r="AE247" s="343"/>
      <c r="AF247" s="342"/>
      <c r="AG247" s="343"/>
      <c r="AH247" s="342"/>
      <c r="AI247" s="343"/>
      <c r="AJ247" s="342"/>
      <c r="AK247" s="343"/>
      <c r="AL247" s="344"/>
      <c r="AM247" s="343"/>
      <c r="AN247" s="125">
        <f t="shared" si="53"/>
        <v>-1475.11</v>
      </c>
    </row>
    <row r="248" spans="1:40" ht="16.149999999999999" customHeight="1" x14ac:dyDescent="0.25">
      <c r="A248" s="301">
        <f t="shared" si="54"/>
        <v>42926</v>
      </c>
      <c r="B248" s="337">
        <v>4567.92</v>
      </c>
      <c r="C248" s="316">
        <v>190</v>
      </c>
      <c r="D248" s="338">
        <v>6</v>
      </c>
      <c r="E248" s="337">
        <v>184.3</v>
      </c>
      <c r="F248" s="337">
        <v>59</v>
      </c>
      <c r="G248" s="339">
        <f t="shared" si="48"/>
        <v>4134.62</v>
      </c>
      <c r="H248" s="340">
        <v>2352.87</v>
      </c>
      <c r="I248" s="317">
        <v>1746.85</v>
      </c>
      <c r="J248" s="340"/>
      <c r="K248" s="340">
        <v>34.9</v>
      </c>
      <c r="L248" s="317">
        <v>2350</v>
      </c>
      <c r="M248" s="341"/>
      <c r="N248" s="305">
        <f t="shared" si="49"/>
        <v>4286.8500000000004</v>
      </c>
      <c r="O248" s="305">
        <f t="shared" si="50"/>
        <v>58863.990000000209</v>
      </c>
      <c r="P248" s="306">
        <f t="shared" si="51"/>
        <v>6.9874000000000001</v>
      </c>
      <c r="Q248" s="307">
        <f t="shared" si="52"/>
        <v>42926</v>
      </c>
      <c r="R248" s="342"/>
      <c r="S248" s="343"/>
      <c r="T248" s="342">
        <v>170624</v>
      </c>
      <c r="U248" s="147">
        <v>56.25</v>
      </c>
      <c r="V248" s="342"/>
      <c r="W248" s="343"/>
      <c r="X248" s="342"/>
      <c r="Y248" s="147"/>
      <c r="Z248" s="342"/>
      <c r="AA248" s="343"/>
      <c r="AB248" s="344" t="s">
        <v>194</v>
      </c>
      <c r="AC248" s="147">
        <v>-0.31</v>
      </c>
      <c r="AD248" s="342"/>
      <c r="AE248" s="343"/>
      <c r="AF248" s="342">
        <v>170646</v>
      </c>
      <c r="AG248" s="147">
        <v>818.74</v>
      </c>
      <c r="AH248" s="342"/>
      <c r="AI248" s="343"/>
      <c r="AJ248" s="342"/>
      <c r="AK248" s="343"/>
      <c r="AL248" s="344"/>
      <c r="AM248" s="343"/>
      <c r="AN248" s="125">
        <f t="shared" si="53"/>
        <v>874.68000000000006</v>
      </c>
    </row>
    <row r="249" spans="1:40" ht="16.149999999999999" customHeight="1" x14ac:dyDescent="0.25">
      <c r="A249" s="301">
        <f t="shared" si="54"/>
        <v>42927</v>
      </c>
      <c r="B249" s="337">
        <v>4131.18</v>
      </c>
      <c r="C249" s="316">
        <v>310</v>
      </c>
      <c r="D249" s="338">
        <v>8</v>
      </c>
      <c r="E249" s="337">
        <v>74.900000000000006</v>
      </c>
      <c r="F249" s="337">
        <v>172</v>
      </c>
      <c r="G249" s="339">
        <f t="shared" si="48"/>
        <v>3574.28</v>
      </c>
      <c r="H249" s="340">
        <v>1658.1</v>
      </c>
      <c r="I249" s="317">
        <v>1889.18</v>
      </c>
      <c r="J249" s="340"/>
      <c r="K249" s="340">
        <v>27</v>
      </c>
      <c r="L249" s="317">
        <v>1660</v>
      </c>
      <c r="M249" s="317">
        <v>430</v>
      </c>
      <c r="N249" s="305">
        <f t="shared" si="49"/>
        <v>4289.18</v>
      </c>
      <c r="O249" s="305">
        <f t="shared" si="50"/>
        <v>63705.39000000021</v>
      </c>
      <c r="P249" s="306">
        <f t="shared" si="51"/>
        <v>7.5567200000000003</v>
      </c>
      <c r="Q249" s="307">
        <f t="shared" si="52"/>
        <v>42927</v>
      </c>
      <c r="R249" s="342"/>
      <c r="S249" s="343"/>
      <c r="T249" s="342">
        <v>170625</v>
      </c>
      <c r="U249" s="147">
        <v>334.5</v>
      </c>
      <c r="V249" s="342">
        <v>170732</v>
      </c>
      <c r="W249" s="147">
        <v>571.6</v>
      </c>
      <c r="X249" s="342"/>
      <c r="Y249" s="343"/>
      <c r="Z249" s="342"/>
      <c r="AA249" s="343"/>
      <c r="AB249" s="344" t="s">
        <v>194</v>
      </c>
      <c r="AC249" s="147">
        <v>-1500.62</v>
      </c>
      <c r="AD249" s="342"/>
      <c r="AE249" s="343"/>
      <c r="AF249" s="342">
        <v>170647</v>
      </c>
      <c r="AG249" s="147">
        <v>42.3</v>
      </c>
      <c r="AH249" s="342"/>
      <c r="AI249" s="343"/>
      <c r="AJ249" s="342"/>
      <c r="AK249" s="343"/>
      <c r="AL249" s="344"/>
      <c r="AM249" s="343"/>
      <c r="AN249" s="125">
        <f t="shared" si="53"/>
        <v>-552.21999999999991</v>
      </c>
    </row>
    <row r="250" spans="1:40" ht="16.149999999999999" customHeight="1" x14ac:dyDescent="0.25">
      <c r="A250" s="301">
        <f t="shared" si="54"/>
        <v>42928</v>
      </c>
      <c r="B250" s="337">
        <v>3871.05</v>
      </c>
      <c r="C250" s="316">
        <v>380</v>
      </c>
      <c r="D250" s="338">
        <v>9</v>
      </c>
      <c r="E250" s="337">
        <v>65.099999999999994</v>
      </c>
      <c r="F250" s="337">
        <v>87</v>
      </c>
      <c r="G250" s="339">
        <f t="shared" si="48"/>
        <v>3338.9500000000003</v>
      </c>
      <c r="H250" s="340">
        <v>1786.1</v>
      </c>
      <c r="I250" s="317">
        <v>1550.65</v>
      </c>
      <c r="J250" s="340"/>
      <c r="K250" s="340">
        <v>2.2000000000000002</v>
      </c>
      <c r="L250" s="317">
        <v>1780</v>
      </c>
      <c r="M250" s="341"/>
      <c r="N250" s="305">
        <f t="shared" si="49"/>
        <v>3710.65</v>
      </c>
      <c r="O250" s="305">
        <f t="shared" si="50"/>
        <v>64588.730000000214</v>
      </c>
      <c r="P250" s="306">
        <f t="shared" si="51"/>
        <v>6.2026000000000003</v>
      </c>
      <c r="Q250" s="307">
        <f t="shared" si="52"/>
        <v>42928</v>
      </c>
      <c r="R250" s="342">
        <v>170701</v>
      </c>
      <c r="S250" s="147">
        <v>942.26</v>
      </c>
      <c r="T250" s="342"/>
      <c r="U250" s="343"/>
      <c r="V250" s="342"/>
      <c r="W250" s="343"/>
      <c r="X250" s="342">
        <v>170738</v>
      </c>
      <c r="Y250" s="147">
        <v>1786.19</v>
      </c>
      <c r="Z250" s="342"/>
      <c r="AA250" s="343"/>
      <c r="AB250" s="344" t="s">
        <v>194</v>
      </c>
      <c r="AC250" s="147">
        <v>-0.31</v>
      </c>
      <c r="AD250" s="342"/>
      <c r="AE250" s="343"/>
      <c r="AF250" s="342"/>
      <c r="AG250" s="343"/>
      <c r="AH250" s="342"/>
      <c r="AI250" s="343"/>
      <c r="AJ250" s="342" t="s">
        <v>217</v>
      </c>
      <c r="AK250" s="147">
        <v>99.17</v>
      </c>
      <c r="AL250" s="344"/>
      <c r="AM250" s="343"/>
      <c r="AN250" s="125">
        <f t="shared" si="53"/>
        <v>2827.31</v>
      </c>
    </row>
    <row r="251" spans="1:40" ht="16.149999999999999" customHeight="1" x14ac:dyDescent="0.25">
      <c r="A251" s="301">
        <f t="shared" si="54"/>
        <v>42929</v>
      </c>
      <c r="B251" s="337">
        <v>4916.13</v>
      </c>
      <c r="C251" s="316">
        <v>440</v>
      </c>
      <c r="D251" s="338">
        <v>14</v>
      </c>
      <c r="E251" s="337">
        <v>108.3</v>
      </c>
      <c r="F251" s="337">
        <v>309</v>
      </c>
      <c r="G251" s="339">
        <f t="shared" si="48"/>
        <v>4058.83</v>
      </c>
      <c r="H251" s="340">
        <v>1634.39</v>
      </c>
      <c r="I251" s="317">
        <v>2408.2399999999998</v>
      </c>
      <c r="J251" s="340"/>
      <c r="K251" s="340">
        <v>16.2</v>
      </c>
      <c r="L251" s="317">
        <v>1630</v>
      </c>
      <c r="M251" s="341"/>
      <c r="N251" s="305">
        <f t="shared" si="49"/>
        <v>4478.24</v>
      </c>
      <c r="O251" s="305">
        <f t="shared" si="50"/>
        <v>69322.520000000222</v>
      </c>
      <c r="P251" s="306">
        <f t="shared" si="51"/>
        <v>9.6329599999999989</v>
      </c>
      <c r="Q251" s="307">
        <f t="shared" si="52"/>
        <v>42929</v>
      </c>
      <c r="R251" s="342"/>
      <c r="S251" s="147">
        <v>75.63</v>
      </c>
      <c r="T251" s="342"/>
      <c r="U251" s="343"/>
      <c r="V251" s="342"/>
      <c r="W251" s="343"/>
      <c r="X251" s="342">
        <v>170742</v>
      </c>
      <c r="Y251" s="147">
        <v>1125.6199999999999</v>
      </c>
      <c r="Z251" s="342"/>
      <c r="AA251" s="343"/>
      <c r="AB251" s="344" t="s">
        <v>194</v>
      </c>
      <c r="AC251" s="147">
        <v>-1500</v>
      </c>
      <c r="AD251" s="342"/>
      <c r="AE251" s="343"/>
      <c r="AF251" s="342"/>
      <c r="AG251" s="343"/>
      <c r="AH251" s="342"/>
      <c r="AI251" s="343"/>
      <c r="AJ251" s="342">
        <v>170758</v>
      </c>
      <c r="AK251" s="147">
        <v>43.2</v>
      </c>
      <c r="AL251" s="344"/>
      <c r="AM251" s="343"/>
      <c r="AN251" s="125">
        <f t="shared" si="53"/>
        <v>-255.55</v>
      </c>
    </row>
    <row r="252" spans="1:40" ht="16.149999999999999" customHeight="1" x14ac:dyDescent="0.25">
      <c r="A252" s="301">
        <f t="shared" si="54"/>
        <v>42930</v>
      </c>
      <c r="B252" s="337">
        <v>2611.1799999999998</v>
      </c>
      <c r="C252" s="316">
        <v>320</v>
      </c>
      <c r="D252" s="338">
        <v>9</v>
      </c>
      <c r="E252" s="337">
        <v>26.5</v>
      </c>
      <c r="F252" s="337">
        <v>233</v>
      </c>
      <c r="G252" s="339">
        <f t="shared" si="48"/>
        <v>2031.6799999999998</v>
      </c>
      <c r="H252" s="340">
        <v>961.89</v>
      </c>
      <c r="I252" s="317">
        <v>1068.69</v>
      </c>
      <c r="J252" s="340"/>
      <c r="K252" s="340">
        <v>1.1000000000000001</v>
      </c>
      <c r="L252" s="317">
        <v>960</v>
      </c>
      <c r="M252" s="341"/>
      <c r="N252" s="305">
        <f t="shared" si="49"/>
        <v>2348.69</v>
      </c>
      <c r="O252" s="305">
        <f t="shared" si="50"/>
        <v>71424.880000000223</v>
      </c>
      <c r="P252" s="306">
        <f t="shared" si="51"/>
        <v>4.2747600000000006</v>
      </c>
      <c r="Q252" s="307">
        <f t="shared" si="52"/>
        <v>42930</v>
      </c>
      <c r="R252" s="342"/>
      <c r="S252" s="343"/>
      <c r="T252" s="342"/>
      <c r="U252" s="343"/>
      <c r="V252" s="342"/>
      <c r="W252" s="343"/>
      <c r="X252" s="342"/>
      <c r="Y252" s="343"/>
      <c r="Z252" s="342"/>
      <c r="AA252" s="343"/>
      <c r="AB252" s="342"/>
      <c r="AC252" s="343"/>
      <c r="AD252" s="342" t="s">
        <v>216</v>
      </c>
      <c r="AE252" s="147">
        <v>246.33</v>
      </c>
      <c r="AF252" s="342"/>
      <c r="AG252" s="343"/>
      <c r="AH252" s="342"/>
      <c r="AI252" s="343"/>
      <c r="AJ252" s="342"/>
      <c r="AK252" s="343"/>
      <c r="AL252" s="344"/>
      <c r="AM252" s="343"/>
      <c r="AN252" s="125">
        <f t="shared" si="53"/>
        <v>246.33</v>
      </c>
    </row>
    <row r="253" spans="1:40" ht="16.149999999999999" customHeight="1" x14ac:dyDescent="0.25">
      <c r="A253" s="301">
        <f t="shared" si="54"/>
        <v>42931</v>
      </c>
      <c r="B253" s="337">
        <v>4470.8599999999997</v>
      </c>
      <c r="C253" s="316">
        <v>390</v>
      </c>
      <c r="D253" s="338">
        <v>10</v>
      </c>
      <c r="E253" s="337">
        <v>115.3</v>
      </c>
      <c r="F253" s="337">
        <v>125</v>
      </c>
      <c r="G253" s="339">
        <f t="shared" si="48"/>
        <v>3840.5599999999995</v>
      </c>
      <c r="H253" s="340">
        <v>1840.92</v>
      </c>
      <c r="I253" s="317">
        <v>1997.44</v>
      </c>
      <c r="J253" s="340"/>
      <c r="K253" s="340">
        <v>2.2000000000000002</v>
      </c>
      <c r="L253" s="317">
        <v>1840</v>
      </c>
      <c r="M253" s="341"/>
      <c r="N253" s="305">
        <f t="shared" si="49"/>
        <v>4227.4400000000005</v>
      </c>
      <c r="O253" s="305">
        <f t="shared" si="50"/>
        <v>75755.710000000225</v>
      </c>
      <c r="P253" s="306">
        <f t="shared" si="51"/>
        <v>7.9897600000000004</v>
      </c>
      <c r="Q253" s="307">
        <f t="shared" si="52"/>
        <v>42931</v>
      </c>
      <c r="R253" s="342"/>
      <c r="S253" s="343"/>
      <c r="T253" s="342"/>
      <c r="U253" s="343"/>
      <c r="V253" s="342"/>
      <c r="W253" s="343"/>
      <c r="X253" s="342"/>
      <c r="Y253" s="343"/>
      <c r="Z253" s="342"/>
      <c r="AA253" s="343"/>
      <c r="AB253" s="342" t="s">
        <v>240</v>
      </c>
      <c r="AC253" s="147">
        <v>-167.3</v>
      </c>
      <c r="AD253" s="342"/>
      <c r="AE253" s="343"/>
      <c r="AF253" s="342"/>
      <c r="AG253" s="343"/>
      <c r="AH253" s="342"/>
      <c r="AI253" s="343"/>
      <c r="AJ253" s="342" t="s">
        <v>129</v>
      </c>
      <c r="AK253" s="147">
        <v>63.91</v>
      </c>
      <c r="AL253" s="344"/>
      <c r="AM253" s="343"/>
      <c r="AN253" s="125">
        <f t="shared" si="53"/>
        <v>-103.39000000000001</v>
      </c>
    </row>
    <row r="254" spans="1:40" ht="16.149999999999999" customHeight="1" x14ac:dyDescent="0.25">
      <c r="A254" s="301">
        <f t="shared" si="54"/>
        <v>42932</v>
      </c>
      <c r="B254" s="337">
        <v>3073.15</v>
      </c>
      <c r="C254" s="316">
        <v>170</v>
      </c>
      <c r="D254" s="338">
        <v>6</v>
      </c>
      <c r="E254" s="337">
        <v>80.099999999999994</v>
      </c>
      <c r="F254" s="337">
        <v>76</v>
      </c>
      <c r="G254" s="339">
        <f t="shared" si="48"/>
        <v>2747.05</v>
      </c>
      <c r="H254" s="340">
        <v>1130.2</v>
      </c>
      <c r="I254" s="317">
        <v>1609.45</v>
      </c>
      <c r="J254" s="340"/>
      <c r="K254" s="340">
        <v>7.4</v>
      </c>
      <c r="L254" s="317">
        <v>1130</v>
      </c>
      <c r="M254" s="341"/>
      <c r="N254" s="305">
        <f t="shared" si="49"/>
        <v>2909.45</v>
      </c>
      <c r="O254" s="305">
        <f t="shared" si="50"/>
        <v>76876.290000000226</v>
      </c>
      <c r="P254" s="306">
        <f t="shared" si="51"/>
        <v>6.4378000000000002</v>
      </c>
      <c r="Q254" s="307">
        <f t="shared" si="52"/>
        <v>42932</v>
      </c>
      <c r="R254" s="342"/>
      <c r="S254" s="343"/>
      <c r="T254" s="342">
        <v>170522</v>
      </c>
      <c r="U254" s="147">
        <v>388.01</v>
      </c>
      <c r="V254" s="342"/>
      <c r="W254" s="343"/>
      <c r="X254" s="342"/>
      <c r="Y254" s="343"/>
      <c r="Z254" s="342"/>
      <c r="AA254" s="343"/>
      <c r="AB254" s="342" t="s">
        <v>254</v>
      </c>
      <c r="AC254" s="147">
        <v>76.010000000000005</v>
      </c>
      <c r="AD254" s="342"/>
      <c r="AE254" s="343"/>
      <c r="AF254" s="342"/>
      <c r="AG254" s="343"/>
      <c r="AH254" s="342"/>
      <c r="AI254" s="343"/>
      <c r="AJ254" s="342">
        <v>170761</v>
      </c>
      <c r="AK254" s="147">
        <v>1324.85</v>
      </c>
      <c r="AL254" s="344"/>
      <c r="AM254" s="343"/>
      <c r="AN254" s="125">
        <f t="shared" si="53"/>
        <v>1788.87</v>
      </c>
    </row>
    <row r="255" spans="1:40" ht="16.149999999999999" customHeight="1" x14ac:dyDescent="0.25">
      <c r="A255" s="301">
        <f t="shared" si="54"/>
        <v>42933</v>
      </c>
      <c r="B255" s="337">
        <v>4421.43</v>
      </c>
      <c r="C255" s="316">
        <v>270</v>
      </c>
      <c r="D255" s="338">
        <v>8</v>
      </c>
      <c r="E255" s="337">
        <v>149.80000000000001</v>
      </c>
      <c r="F255" s="337">
        <v>123</v>
      </c>
      <c r="G255" s="339">
        <f t="shared" si="48"/>
        <v>3878.63</v>
      </c>
      <c r="H255" s="340">
        <v>1750.3</v>
      </c>
      <c r="I255" s="317">
        <v>2075.6799999999998</v>
      </c>
      <c r="J255" s="340"/>
      <c r="K255" s="340">
        <v>52.65</v>
      </c>
      <c r="L255" s="317">
        <v>1750</v>
      </c>
      <c r="M255" s="341"/>
      <c r="N255" s="305">
        <f t="shared" si="49"/>
        <v>4095.68</v>
      </c>
      <c r="O255" s="305">
        <f t="shared" si="50"/>
        <v>77377.950000000215</v>
      </c>
      <c r="P255" s="306">
        <f t="shared" si="51"/>
        <v>8.302719999999999</v>
      </c>
      <c r="Q255" s="307">
        <f t="shared" si="52"/>
        <v>42933</v>
      </c>
      <c r="R255" s="342"/>
      <c r="S255" s="343"/>
      <c r="T255" s="342">
        <v>170523</v>
      </c>
      <c r="U255" s="147">
        <v>36.07</v>
      </c>
      <c r="V255" s="342"/>
      <c r="W255" s="343"/>
      <c r="X255" s="342"/>
      <c r="Y255" s="343"/>
      <c r="Z255" s="342"/>
      <c r="AA255" s="343"/>
      <c r="AB255" s="342" t="s">
        <v>218</v>
      </c>
      <c r="AC255" s="147">
        <v>2519.9499999999998</v>
      </c>
      <c r="AD255" s="342"/>
      <c r="AE255" s="343"/>
      <c r="AF255" s="342"/>
      <c r="AG255" s="343"/>
      <c r="AH255" s="342"/>
      <c r="AI255" s="343"/>
      <c r="AJ255" s="342">
        <v>170763</v>
      </c>
      <c r="AK255" s="147">
        <v>1038</v>
      </c>
      <c r="AL255" s="344"/>
      <c r="AM255" s="343"/>
      <c r="AN255" s="125">
        <f t="shared" si="53"/>
        <v>3594.02</v>
      </c>
    </row>
    <row r="256" spans="1:40" ht="16.149999999999999" customHeight="1" x14ac:dyDescent="0.25">
      <c r="A256" s="301">
        <f t="shared" si="54"/>
        <v>42934</v>
      </c>
      <c r="B256" s="337">
        <v>3399.6</v>
      </c>
      <c r="C256" s="316">
        <v>210</v>
      </c>
      <c r="D256" s="338">
        <v>8</v>
      </c>
      <c r="E256" s="337">
        <v>84</v>
      </c>
      <c r="F256" s="337">
        <v>61</v>
      </c>
      <c r="G256" s="339">
        <f t="shared" si="48"/>
        <v>3044.6</v>
      </c>
      <c r="H256" s="340">
        <v>1486.66</v>
      </c>
      <c r="I256" s="317">
        <v>1540.24</v>
      </c>
      <c r="J256" s="340"/>
      <c r="K256" s="340">
        <v>17.7</v>
      </c>
      <c r="L256" s="317">
        <v>1480</v>
      </c>
      <c r="M256" s="341"/>
      <c r="N256" s="305">
        <f t="shared" si="49"/>
        <v>3230.24</v>
      </c>
      <c r="O256" s="305">
        <f t="shared" si="50"/>
        <v>79800.500000000218</v>
      </c>
      <c r="P256" s="306">
        <f t="shared" si="51"/>
        <v>6.1609600000000002</v>
      </c>
      <c r="Q256" s="307">
        <f t="shared" si="52"/>
        <v>42934</v>
      </c>
      <c r="R256" s="342"/>
      <c r="S256" s="343"/>
      <c r="T256" s="344"/>
      <c r="U256" s="147"/>
      <c r="V256" s="342">
        <v>170733</v>
      </c>
      <c r="W256" s="147">
        <v>522.88</v>
      </c>
      <c r="X256" s="342"/>
      <c r="Y256" s="343"/>
      <c r="Z256" s="342"/>
      <c r="AA256" s="343"/>
      <c r="AB256" s="342" t="s">
        <v>220</v>
      </c>
      <c r="AC256" s="147">
        <v>232.01</v>
      </c>
      <c r="AD256" s="342" t="s">
        <v>255</v>
      </c>
      <c r="AE256" s="147">
        <v>52.8</v>
      </c>
      <c r="AF256" s="342"/>
      <c r="AG256" s="343"/>
      <c r="AH256" s="342"/>
      <c r="AI256" s="343"/>
      <c r="AJ256" s="342"/>
      <c r="AK256" s="343"/>
      <c r="AL256" s="344"/>
      <c r="AM256" s="343"/>
      <c r="AN256" s="125">
        <f t="shared" si="53"/>
        <v>807.68999999999994</v>
      </c>
    </row>
    <row r="257" spans="1:40" ht="16.149999999999999" customHeight="1" x14ac:dyDescent="0.25">
      <c r="A257" s="301">
        <f t="shared" si="54"/>
        <v>42935</v>
      </c>
      <c r="B257" s="337">
        <v>3825.8</v>
      </c>
      <c r="C257" s="316">
        <v>210</v>
      </c>
      <c r="D257" s="338">
        <v>7</v>
      </c>
      <c r="E257" s="337">
        <v>110.85</v>
      </c>
      <c r="F257" s="337">
        <v>272</v>
      </c>
      <c r="G257" s="339">
        <f t="shared" si="48"/>
        <v>3232.9500000000003</v>
      </c>
      <c r="H257" s="340">
        <v>1489.36</v>
      </c>
      <c r="I257" s="317">
        <v>1700.79</v>
      </c>
      <c r="J257" s="317">
        <v>21.1</v>
      </c>
      <c r="K257" s="340">
        <v>21.7</v>
      </c>
      <c r="L257" s="317">
        <v>1480</v>
      </c>
      <c r="M257" s="341"/>
      <c r="N257" s="305">
        <f t="shared" si="49"/>
        <v>3411.89</v>
      </c>
      <c r="O257" s="305">
        <f t="shared" si="50"/>
        <v>80444.83000000022</v>
      </c>
      <c r="P257" s="306">
        <f t="shared" si="51"/>
        <v>6.8031600000000001</v>
      </c>
      <c r="Q257" s="307">
        <f t="shared" si="52"/>
        <v>42935</v>
      </c>
      <c r="R257" s="342">
        <v>170705</v>
      </c>
      <c r="S257" s="147">
        <v>1028.6300000000001</v>
      </c>
      <c r="T257" s="342">
        <v>170526</v>
      </c>
      <c r="U257" s="147">
        <v>7.9</v>
      </c>
      <c r="V257" s="342"/>
      <c r="W257" s="343"/>
      <c r="X257" s="342">
        <v>170739</v>
      </c>
      <c r="Y257" s="147">
        <v>1731.03</v>
      </c>
      <c r="Z257" s="342"/>
      <c r="AA257" s="343"/>
      <c r="AB257" s="342"/>
      <c r="AC257" s="343"/>
      <c r="AD257" s="342"/>
      <c r="AE257" s="343"/>
      <c r="AF257" s="342"/>
      <c r="AG257" s="343"/>
      <c r="AH257" s="342"/>
      <c r="AI257" s="343"/>
      <c r="AJ257" s="342"/>
      <c r="AK257" s="343"/>
      <c r="AL257" s="344"/>
      <c r="AM257" s="343"/>
      <c r="AN257" s="125">
        <f t="shared" si="53"/>
        <v>2767.5600000000004</v>
      </c>
    </row>
    <row r="258" spans="1:40" ht="16.149999999999999" customHeight="1" x14ac:dyDescent="0.25">
      <c r="A258" s="301">
        <f t="shared" si="54"/>
        <v>42936</v>
      </c>
      <c r="B258" s="337">
        <v>4226.6400000000003</v>
      </c>
      <c r="C258" s="316">
        <v>270</v>
      </c>
      <c r="D258" s="338">
        <v>9</v>
      </c>
      <c r="E258" s="337">
        <v>103.7</v>
      </c>
      <c r="F258" s="337">
        <v>189</v>
      </c>
      <c r="G258" s="339">
        <f t="shared" si="48"/>
        <v>3663.9400000000005</v>
      </c>
      <c r="H258" s="340">
        <v>1718.3</v>
      </c>
      <c r="I258" s="317">
        <v>1941.94</v>
      </c>
      <c r="J258" s="340"/>
      <c r="K258" s="340">
        <v>3.7</v>
      </c>
      <c r="L258" s="317">
        <v>1750</v>
      </c>
      <c r="M258" s="341"/>
      <c r="N258" s="305">
        <f t="shared" si="49"/>
        <v>3961.94</v>
      </c>
      <c r="O258" s="305">
        <f t="shared" si="50"/>
        <v>85037.950000000215</v>
      </c>
      <c r="P258" s="306">
        <f t="shared" si="51"/>
        <v>7.76776</v>
      </c>
      <c r="Q258" s="307">
        <f t="shared" si="52"/>
        <v>42936</v>
      </c>
      <c r="R258" s="342"/>
      <c r="S258" s="147">
        <v>163.38</v>
      </c>
      <c r="T258" s="344">
        <v>170721</v>
      </c>
      <c r="U258" s="147">
        <v>256.02999999999997</v>
      </c>
      <c r="V258" s="342"/>
      <c r="W258" s="343"/>
      <c r="X258" s="344">
        <v>170743</v>
      </c>
      <c r="Y258" s="147">
        <v>499.41</v>
      </c>
      <c r="Z258" s="342"/>
      <c r="AA258" s="343"/>
      <c r="AB258" s="344" t="s">
        <v>256</v>
      </c>
      <c r="AC258" s="147">
        <v>-1550</v>
      </c>
      <c r="AD258" s="342"/>
      <c r="AE258" s="343"/>
      <c r="AF258" s="344"/>
      <c r="AG258" s="343"/>
      <c r="AH258" s="342"/>
      <c r="AI258" s="343"/>
      <c r="AJ258" s="344"/>
      <c r="AK258" s="343"/>
      <c r="AL258" s="344"/>
      <c r="AM258" s="343"/>
      <c r="AN258" s="125">
        <f t="shared" si="53"/>
        <v>-631.18000000000006</v>
      </c>
    </row>
    <row r="259" spans="1:40" ht="16.149999999999999" customHeight="1" x14ac:dyDescent="0.25">
      <c r="A259" s="301">
        <f t="shared" si="54"/>
        <v>42937</v>
      </c>
      <c r="B259" s="337">
        <v>4795.72</v>
      </c>
      <c r="C259" s="316">
        <v>320</v>
      </c>
      <c r="D259" s="338">
        <v>6</v>
      </c>
      <c r="E259" s="337">
        <v>115.6</v>
      </c>
      <c r="F259" s="337">
        <v>109</v>
      </c>
      <c r="G259" s="339">
        <f t="shared" si="48"/>
        <v>4251.12</v>
      </c>
      <c r="H259" s="340">
        <v>2013.18</v>
      </c>
      <c r="I259" s="317">
        <v>2183.84</v>
      </c>
      <c r="J259" s="340"/>
      <c r="K259" s="340">
        <v>54.1</v>
      </c>
      <c r="L259" s="317">
        <v>2010</v>
      </c>
      <c r="M259" s="341"/>
      <c r="N259" s="305">
        <f t="shared" si="49"/>
        <v>4513.84</v>
      </c>
      <c r="O259" s="305">
        <f t="shared" si="50"/>
        <v>86940.430000000211</v>
      </c>
      <c r="P259" s="306">
        <f t="shared" si="51"/>
        <v>8.73536</v>
      </c>
      <c r="Q259" s="307">
        <f t="shared" si="52"/>
        <v>42937</v>
      </c>
      <c r="R259" s="342"/>
      <c r="S259" s="343"/>
      <c r="T259" s="342">
        <v>170722</v>
      </c>
      <c r="U259" s="147">
        <v>52.29</v>
      </c>
      <c r="V259" s="342"/>
      <c r="W259" s="343"/>
      <c r="X259" s="342"/>
      <c r="Y259" s="343"/>
      <c r="Z259" s="342"/>
      <c r="AA259" s="343"/>
      <c r="AB259" s="342" t="s">
        <v>149</v>
      </c>
      <c r="AC259" s="147">
        <v>1550</v>
      </c>
      <c r="AD259" s="342"/>
      <c r="AE259" s="343"/>
      <c r="AF259" s="342">
        <v>170645</v>
      </c>
      <c r="AG259" s="147">
        <v>979.2</v>
      </c>
      <c r="AH259" s="342"/>
      <c r="AI259" s="343"/>
      <c r="AJ259" s="342">
        <v>170759</v>
      </c>
      <c r="AK259" s="147">
        <v>29.87</v>
      </c>
      <c r="AL259" s="344"/>
      <c r="AM259" s="343"/>
      <c r="AN259" s="125">
        <f t="shared" si="53"/>
        <v>2611.3599999999997</v>
      </c>
    </row>
    <row r="260" spans="1:40" ht="16.149999999999999" customHeight="1" x14ac:dyDescent="0.25">
      <c r="A260" s="301">
        <f t="shared" si="54"/>
        <v>42938</v>
      </c>
      <c r="B260" s="337">
        <v>4395.25</v>
      </c>
      <c r="C260" s="316">
        <v>520</v>
      </c>
      <c r="D260" s="338">
        <v>12</v>
      </c>
      <c r="E260" s="337">
        <v>103.8</v>
      </c>
      <c r="F260" s="337">
        <v>231</v>
      </c>
      <c r="G260" s="339">
        <f t="shared" si="48"/>
        <v>3540.45</v>
      </c>
      <c r="H260" s="340">
        <v>1550.67</v>
      </c>
      <c r="I260" s="317">
        <v>1983.98</v>
      </c>
      <c r="J260" s="340"/>
      <c r="K260" s="340">
        <v>5.8</v>
      </c>
      <c r="L260" s="317">
        <v>1560</v>
      </c>
      <c r="M260" s="341"/>
      <c r="N260" s="305">
        <f t="shared" si="49"/>
        <v>4063.98</v>
      </c>
      <c r="O260" s="305">
        <f t="shared" si="50"/>
        <v>89522.560000000201</v>
      </c>
      <c r="P260" s="306">
        <f t="shared" si="51"/>
        <v>7.9359200000000003</v>
      </c>
      <c r="Q260" s="307">
        <f t="shared" si="52"/>
        <v>42938</v>
      </c>
      <c r="R260" s="342"/>
      <c r="S260" s="343"/>
      <c r="T260" s="342">
        <v>170727</v>
      </c>
      <c r="U260" s="147">
        <v>-19.7</v>
      </c>
      <c r="V260" s="342"/>
      <c r="W260" s="343"/>
      <c r="X260" s="342"/>
      <c r="Y260" s="343"/>
      <c r="Z260" s="342"/>
      <c r="AA260" s="343"/>
      <c r="AB260" s="342" t="s">
        <v>194</v>
      </c>
      <c r="AC260" s="147">
        <v>1501.55</v>
      </c>
      <c r="AD260" s="342"/>
      <c r="AE260" s="343"/>
      <c r="AF260" s="342"/>
      <c r="AG260" s="343"/>
      <c r="AH260" s="342"/>
      <c r="AI260" s="343"/>
      <c r="AJ260" s="342"/>
      <c r="AK260" s="343"/>
      <c r="AL260" s="344"/>
      <c r="AM260" s="343"/>
      <c r="AN260" s="125">
        <f t="shared" si="53"/>
        <v>1481.85</v>
      </c>
    </row>
    <row r="261" spans="1:40" ht="16.149999999999999" customHeight="1" x14ac:dyDescent="0.25">
      <c r="A261" s="301">
        <f t="shared" si="54"/>
        <v>42939</v>
      </c>
      <c r="B261" s="337">
        <v>2519.6</v>
      </c>
      <c r="C261" s="316">
        <v>160</v>
      </c>
      <c r="D261" s="338">
        <v>5</v>
      </c>
      <c r="E261" s="337">
        <v>84.4</v>
      </c>
      <c r="F261" s="337">
        <v>46</v>
      </c>
      <c r="G261" s="339">
        <f t="shared" si="48"/>
        <v>2229.1999999999998</v>
      </c>
      <c r="H261" s="340">
        <v>1371.6</v>
      </c>
      <c r="I261" s="317">
        <v>844.45</v>
      </c>
      <c r="J261" s="340"/>
      <c r="K261" s="340">
        <v>13.15</v>
      </c>
      <c r="L261" s="317">
        <v>1370</v>
      </c>
      <c r="M261" s="341"/>
      <c r="N261" s="305">
        <f t="shared" si="49"/>
        <v>2374.4499999999998</v>
      </c>
      <c r="O261" s="305">
        <f t="shared" si="50"/>
        <v>90352.310000000201</v>
      </c>
      <c r="P261" s="306">
        <f t="shared" si="51"/>
        <v>3.3778000000000001</v>
      </c>
      <c r="Q261" s="307">
        <f t="shared" si="52"/>
        <v>42939</v>
      </c>
      <c r="R261" s="342"/>
      <c r="S261" s="343"/>
      <c r="T261" s="342">
        <v>170728</v>
      </c>
      <c r="U261" s="147">
        <v>-12.66</v>
      </c>
      <c r="V261" s="342"/>
      <c r="W261" s="343"/>
      <c r="X261" s="342"/>
      <c r="Y261" s="343"/>
      <c r="Z261" s="342">
        <v>170639</v>
      </c>
      <c r="AA261" s="147">
        <v>55.5</v>
      </c>
      <c r="AB261" s="342" t="s">
        <v>194</v>
      </c>
      <c r="AC261" s="147">
        <v>1501.86</v>
      </c>
      <c r="AD261" s="342"/>
      <c r="AE261" s="343"/>
      <c r="AF261" s="342"/>
      <c r="AG261" s="343"/>
      <c r="AH261" s="342"/>
      <c r="AI261" s="343"/>
      <c r="AJ261" s="342"/>
      <c r="AK261" s="343"/>
      <c r="AL261" s="344"/>
      <c r="AM261" s="343"/>
      <c r="AN261" s="125">
        <f t="shared" si="53"/>
        <v>1544.6999999999998</v>
      </c>
    </row>
    <row r="262" spans="1:40" ht="16.149999999999999" customHeight="1" x14ac:dyDescent="0.25">
      <c r="A262" s="301">
        <f t="shared" si="54"/>
        <v>42940</v>
      </c>
      <c r="B262" s="337">
        <v>4202.2299999999996</v>
      </c>
      <c r="C262" s="316">
        <v>400</v>
      </c>
      <c r="D262" s="338">
        <v>11</v>
      </c>
      <c r="E262" s="337">
        <v>221.6</v>
      </c>
      <c r="F262" s="337">
        <v>89</v>
      </c>
      <c r="G262" s="339">
        <f t="shared" si="48"/>
        <v>3491.6299999999997</v>
      </c>
      <c r="H262" s="340">
        <v>1559.34</v>
      </c>
      <c r="I262" s="317">
        <v>1920.59</v>
      </c>
      <c r="J262" s="340"/>
      <c r="K262" s="340">
        <v>11.7</v>
      </c>
      <c r="L262" s="317">
        <v>1550</v>
      </c>
      <c r="M262" s="341"/>
      <c r="N262" s="305">
        <f t="shared" si="49"/>
        <v>3870.59</v>
      </c>
      <c r="O262" s="305">
        <f t="shared" si="50"/>
        <v>46665.250000000196</v>
      </c>
      <c r="P262" s="306">
        <f t="shared" si="51"/>
        <v>7.6823600000000001</v>
      </c>
      <c r="Q262" s="307">
        <f t="shared" si="52"/>
        <v>42940</v>
      </c>
      <c r="R262" s="342"/>
      <c r="S262" s="343"/>
      <c r="T262" s="342">
        <v>170729</v>
      </c>
      <c r="U262" s="147">
        <v>-72.53</v>
      </c>
      <c r="V262" s="342"/>
      <c r="W262" s="343"/>
      <c r="X262" s="342"/>
      <c r="Y262" s="343"/>
      <c r="Z262" s="342">
        <v>170746</v>
      </c>
      <c r="AA262" s="147">
        <v>46129.56</v>
      </c>
      <c r="AB262" s="342" t="s">
        <v>194</v>
      </c>
      <c r="AC262" s="147">
        <v>1500.62</v>
      </c>
      <c r="AD262" s="342"/>
      <c r="AE262" s="343"/>
      <c r="AF262" s="342"/>
      <c r="AG262" s="343"/>
      <c r="AH262" s="342"/>
      <c r="AI262" s="343"/>
      <c r="AJ262" s="342"/>
      <c r="AK262" s="343"/>
      <c r="AL262" s="344"/>
      <c r="AM262" s="343"/>
      <c r="AN262" s="125">
        <f t="shared" si="53"/>
        <v>47557.65</v>
      </c>
    </row>
    <row r="263" spans="1:40" ht="16.149999999999999" customHeight="1" x14ac:dyDescent="0.25">
      <c r="A263" s="301">
        <f t="shared" si="54"/>
        <v>42941</v>
      </c>
      <c r="B263" s="337">
        <v>4388.24</v>
      </c>
      <c r="C263" s="316">
        <v>230</v>
      </c>
      <c r="D263" s="338">
        <v>7</v>
      </c>
      <c r="E263" s="337">
        <v>97.25</v>
      </c>
      <c r="F263" s="337">
        <v>195</v>
      </c>
      <c r="G263" s="339">
        <f t="shared" si="48"/>
        <v>3865.99</v>
      </c>
      <c r="H263" s="340">
        <v>1643.89</v>
      </c>
      <c r="I263" s="317">
        <v>2213.5</v>
      </c>
      <c r="J263" s="340"/>
      <c r="K263" s="340">
        <v>8.6</v>
      </c>
      <c r="L263" s="317">
        <v>1640</v>
      </c>
      <c r="M263" s="341"/>
      <c r="N263" s="305">
        <f t="shared" si="49"/>
        <v>4083.5</v>
      </c>
      <c r="O263" s="305">
        <f t="shared" si="50"/>
        <v>48272.200000000194</v>
      </c>
      <c r="P263" s="306">
        <f t="shared" si="51"/>
        <v>8.854000000000001</v>
      </c>
      <c r="Q263" s="307">
        <f t="shared" si="52"/>
        <v>42941</v>
      </c>
      <c r="R263" s="342"/>
      <c r="S263" s="343"/>
      <c r="T263" s="342"/>
      <c r="U263" s="147"/>
      <c r="V263" s="342">
        <v>170734</v>
      </c>
      <c r="W263" s="147">
        <v>542.66</v>
      </c>
      <c r="X263" s="342"/>
      <c r="Y263" s="343"/>
      <c r="Z263" s="342"/>
      <c r="AA263" s="343"/>
      <c r="AB263" s="342" t="s">
        <v>194</v>
      </c>
      <c r="AC263" s="147">
        <v>1500.93</v>
      </c>
      <c r="AD263" s="342"/>
      <c r="AE263" s="343"/>
      <c r="AF263" s="342"/>
      <c r="AG263" s="343"/>
      <c r="AH263" s="342"/>
      <c r="AI263" s="343"/>
      <c r="AJ263" s="342">
        <v>170762</v>
      </c>
      <c r="AK263" s="147">
        <v>432.96</v>
      </c>
      <c r="AL263" s="344"/>
      <c r="AM263" s="343"/>
      <c r="AN263" s="125">
        <f t="shared" si="53"/>
        <v>2476.5500000000002</v>
      </c>
    </row>
    <row r="264" spans="1:40" ht="16.149999999999999" customHeight="1" x14ac:dyDescent="0.25">
      <c r="A264" s="301">
        <f t="shared" si="54"/>
        <v>42942</v>
      </c>
      <c r="B264" s="337">
        <v>3445.43</v>
      </c>
      <c r="C264" s="316">
        <v>160</v>
      </c>
      <c r="D264" s="338">
        <v>5</v>
      </c>
      <c r="E264" s="337">
        <v>153.80000000000001</v>
      </c>
      <c r="F264" s="337">
        <v>217</v>
      </c>
      <c r="G264" s="339">
        <f t="shared" si="48"/>
        <v>2914.6299999999997</v>
      </c>
      <c r="H264" s="340">
        <v>1377.58</v>
      </c>
      <c r="I264" s="317">
        <v>1533.35</v>
      </c>
      <c r="J264" s="340"/>
      <c r="K264" s="340">
        <v>3.7</v>
      </c>
      <c r="L264" s="317">
        <v>1370</v>
      </c>
      <c r="M264" s="341"/>
      <c r="N264" s="305">
        <f t="shared" si="49"/>
        <v>3063.35</v>
      </c>
      <c r="O264" s="305">
        <f t="shared" si="50"/>
        <v>46877.640000000189</v>
      </c>
      <c r="P264" s="306">
        <f t="shared" si="51"/>
        <v>6.1334</v>
      </c>
      <c r="Q264" s="307">
        <f t="shared" si="52"/>
        <v>42942</v>
      </c>
      <c r="R264" s="342">
        <v>170711</v>
      </c>
      <c r="S264" s="147">
        <v>613.77</v>
      </c>
      <c r="T264" s="342"/>
      <c r="U264" s="147"/>
      <c r="V264" s="342"/>
      <c r="W264" s="343"/>
      <c r="X264" s="342">
        <v>170740</v>
      </c>
      <c r="Y264" s="147">
        <v>2198.0100000000002</v>
      </c>
      <c r="Z264" s="342"/>
      <c r="AA264" s="343"/>
      <c r="AB264" s="342" t="s">
        <v>194</v>
      </c>
      <c r="AC264" s="147">
        <v>1500.31</v>
      </c>
      <c r="AD264" s="342">
        <v>170751</v>
      </c>
      <c r="AE264" s="147">
        <v>145.82</v>
      </c>
      <c r="AF264" s="342"/>
      <c r="AG264" s="343"/>
      <c r="AH264" s="342"/>
      <c r="AI264" s="343"/>
      <c r="AJ264" s="342"/>
      <c r="AK264" s="343"/>
      <c r="AL264" s="344"/>
      <c r="AM264" s="343"/>
      <c r="AN264" s="125">
        <f t="shared" si="53"/>
        <v>4457.91</v>
      </c>
    </row>
    <row r="265" spans="1:40" ht="16.149999999999999" customHeight="1" x14ac:dyDescent="0.25">
      <c r="A265" s="301">
        <f t="shared" si="54"/>
        <v>42943</v>
      </c>
      <c r="B265" s="337">
        <v>4751.71</v>
      </c>
      <c r="C265" s="316">
        <v>330</v>
      </c>
      <c r="D265" s="338">
        <v>8</v>
      </c>
      <c r="E265" s="337">
        <v>129.1</v>
      </c>
      <c r="F265" s="337">
        <v>319</v>
      </c>
      <c r="G265" s="339">
        <f t="shared" si="48"/>
        <v>3973.6099999999997</v>
      </c>
      <c r="H265" s="340">
        <v>1600.56</v>
      </c>
      <c r="I265" s="317">
        <v>2362.5</v>
      </c>
      <c r="J265" s="340"/>
      <c r="K265" s="340">
        <v>10.55</v>
      </c>
      <c r="L265" s="317">
        <v>1610</v>
      </c>
      <c r="M265" s="341"/>
      <c r="N265" s="305">
        <f t="shared" si="49"/>
        <v>4302.5</v>
      </c>
      <c r="O265" s="305">
        <f t="shared" si="50"/>
        <v>47670.190000000192</v>
      </c>
      <c r="P265" s="306">
        <f t="shared" si="51"/>
        <v>9.4500000000000011</v>
      </c>
      <c r="Q265" s="307">
        <f t="shared" si="52"/>
        <v>42943</v>
      </c>
      <c r="R265" s="342"/>
      <c r="S265" s="147">
        <v>-163.55000000000001</v>
      </c>
      <c r="T265" s="342"/>
      <c r="U265" s="147"/>
      <c r="V265" s="342"/>
      <c r="W265" s="343"/>
      <c r="X265" s="342">
        <v>170744</v>
      </c>
      <c r="Y265" s="147">
        <v>673.5</v>
      </c>
      <c r="Z265" s="342"/>
      <c r="AA265" s="343"/>
      <c r="AB265" s="344" t="s">
        <v>194</v>
      </c>
      <c r="AC265" s="147">
        <v>3000</v>
      </c>
      <c r="AD265" s="342"/>
      <c r="AE265" s="343"/>
      <c r="AF265" s="342"/>
      <c r="AG265" s="343"/>
      <c r="AH265" s="342"/>
      <c r="AI265" s="343"/>
      <c r="AJ265" s="342"/>
      <c r="AK265" s="343"/>
      <c r="AL265" s="344"/>
      <c r="AM265" s="343"/>
      <c r="AN265" s="125">
        <f t="shared" si="53"/>
        <v>3509.95</v>
      </c>
    </row>
    <row r="266" spans="1:40" ht="16.149999999999999" customHeight="1" x14ac:dyDescent="0.25">
      <c r="A266" s="301">
        <f t="shared" si="54"/>
        <v>42944</v>
      </c>
      <c r="B266" s="337">
        <v>5233.57</v>
      </c>
      <c r="C266" s="316">
        <v>190</v>
      </c>
      <c r="D266" s="338">
        <v>5</v>
      </c>
      <c r="E266" s="337">
        <v>275.45</v>
      </c>
      <c r="F266" s="337">
        <v>181</v>
      </c>
      <c r="G266" s="339">
        <f t="shared" si="48"/>
        <v>4587.12</v>
      </c>
      <c r="H266" s="340">
        <v>2062.89</v>
      </c>
      <c r="I266" s="317">
        <v>2520.5300000000002</v>
      </c>
      <c r="J266" s="340"/>
      <c r="K266" s="340">
        <v>3.7</v>
      </c>
      <c r="L266" s="317">
        <v>2060</v>
      </c>
      <c r="M266" s="341"/>
      <c r="N266" s="305">
        <f t="shared" si="49"/>
        <v>4770.5300000000007</v>
      </c>
      <c r="O266" s="305">
        <f t="shared" si="50"/>
        <v>52730.520000000193</v>
      </c>
      <c r="P266" s="306">
        <f t="shared" si="51"/>
        <v>10.082120000000002</v>
      </c>
      <c r="Q266" s="307">
        <f t="shared" si="52"/>
        <v>42944</v>
      </c>
      <c r="R266" s="342">
        <v>170713</v>
      </c>
      <c r="S266" s="147">
        <v>-324</v>
      </c>
      <c r="T266" s="342"/>
      <c r="U266" s="147"/>
      <c r="V266" s="342"/>
      <c r="W266" s="343"/>
      <c r="X266" s="342"/>
      <c r="Y266" s="343"/>
      <c r="Z266" s="342" t="s">
        <v>257</v>
      </c>
      <c r="AA266" s="343">
        <v>0</v>
      </c>
      <c r="AB266" s="344"/>
      <c r="AC266" s="343"/>
      <c r="AD266" s="342"/>
      <c r="AE266" s="343"/>
      <c r="AF266" s="342"/>
      <c r="AG266" s="343"/>
      <c r="AH266" s="342"/>
      <c r="AI266" s="343"/>
      <c r="AJ266" s="342">
        <v>170766</v>
      </c>
      <c r="AK266" s="147">
        <v>34.200000000000003</v>
      </c>
      <c r="AL266" s="344"/>
      <c r="AM266" s="343"/>
      <c r="AN266" s="125">
        <f t="shared" si="53"/>
        <v>-289.8</v>
      </c>
    </row>
    <row r="267" spans="1:40" ht="16.149999999999999" customHeight="1" x14ac:dyDescent="0.25">
      <c r="A267" s="301">
        <f t="shared" si="54"/>
        <v>42945</v>
      </c>
      <c r="B267" s="337">
        <v>4269.13</v>
      </c>
      <c r="C267" s="316">
        <v>450</v>
      </c>
      <c r="D267" s="338">
        <v>11</v>
      </c>
      <c r="E267" s="337">
        <v>80.2</v>
      </c>
      <c r="F267" s="337">
        <v>211</v>
      </c>
      <c r="G267" s="339">
        <f t="shared" si="48"/>
        <v>3527.9300000000003</v>
      </c>
      <c r="H267" s="340">
        <v>1418.49</v>
      </c>
      <c r="I267" s="317">
        <v>2099.19</v>
      </c>
      <c r="J267" s="340"/>
      <c r="K267" s="340">
        <v>10.25</v>
      </c>
      <c r="L267" s="317">
        <v>1430</v>
      </c>
      <c r="M267" s="341"/>
      <c r="N267" s="305">
        <f t="shared" si="49"/>
        <v>3979.19</v>
      </c>
      <c r="O267" s="305">
        <f t="shared" si="50"/>
        <v>55897.030000000195</v>
      </c>
      <c r="P267" s="306">
        <f t="shared" si="51"/>
        <v>8.3967600000000004</v>
      </c>
      <c r="Q267" s="307">
        <f t="shared" si="52"/>
        <v>42945</v>
      </c>
      <c r="R267" s="342">
        <v>170712</v>
      </c>
      <c r="S267" s="147">
        <v>348</v>
      </c>
      <c r="T267" s="342">
        <v>170726</v>
      </c>
      <c r="U267" s="147">
        <v>8.6999999999999993</v>
      </c>
      <c r="V267" s="342"/>
      <c r="W267" s="343"/>
      <c r="X267" s="342"/>
      <c r="Y267" s="343"/>
      <c r="Z267" s="342"/>
      <c r="AA267" s="343"/>
      <c r="AB267" s="344" t="s">
        <v>207</v>
      </c>
      <c r="AC267" s="147">
        <v>80</v>
      </c>
      <c r="AD267" s="342"/>
      <c r="AE267" s="343"/>
      <c r="AF267" s="342"/>
      <c r="AG267" s="343"/>
      <c r="AH267" s="342"/>
      <c r="AI267" s="343"/>
      <c r="AJ267" s="342">
        <v>170767</v>
      </c>
      <c r="AK267" s="147">
        <v>375.98</v>
      </c>
      <c r="AL267" s="344"/>
      <c r="AM267" s="343"/>
      <c r="AN267" s="125">
        <f t="shared" si="53"/>
        <v>812.68000000000006</v>
      </c>
    </row>
    <row r="268" spans="1:40" ht="16.149999999999999" customHeight="1" x14ac:dyDescent="0.25">
      <c r="A268" s="301">
        <f t="shared" si="54"/>
        <v>42946</v>
      </c>
      <c r="B268" s="337">
        <v>2367.62</v>
      </c>
      <c r="C268" s="316">
        <v>470</v>
      </c>
      <c r="D268" s="338">
        <v>13</v>
      </c>
      <c r="E268" s="337">
        <v>78.3</v>
      </c>
      <c r="F268" s="337">
        <v>46</v>
      </c>
      <c r="G268" s="339">
        <f t="shared" si="48"/>
        <v>1773.32</v>
      </c>
      <c r="H268" s="340">
        <v>877.39</v>
      </c>
      <c r="I268" s="317">
        <v>892.53</v>
      </c>
      <c r="J268" s="340"/>
      <c r="K268" s="340">
        <v>3.4</v>
      </c>
      <c r="L268" s="317">
        <v>870</v>
      </c>
      <c r="M268" s="341"/>
      <c r="N268" s="305">
        <f t="shared" si="49"/>
        <v>2232.5299999999997</v>
      </c>
      <c r="O268" s="305">
        <f t="shared" si="50"/>
        <v>56803.930000000197</v>
      </c>
      <c r="P268" s="306">
        <f t="shared" si="51"/>
        <v>3.5701200000000002</v>
      </c>
      <c r="Q268" s="307">
        <f t="shared" si="52"/>
        <v>42946</v>
      </c>
      <c r="R268" s="342"/>
      <c r="S268" s="343"/>
      <c r="T268" s="344">
        <v>170529</v>
      </c>
      <c r="U268" s="147">
        <v>388.63</v>
      </c>
      <c r="V268" s="342"/>
      <c r="W268" s="343"/>
      <c r="X268" s="344">
        <v>170737</v>
      </c>
      <c r="Y268" s="147">
        <v>12</v>
      </c>
      <c r="Z268" s="342"/>
      <c r="AA268" s="343"/>
      <c r="AB268" s="344" t="s">
        <v>207</v>
      </c>
      <c r="AC268" s="147">
        <v>925</v>
      </c>
      <c r="AD268" s="342"/>
      <c r="AE268" s="343"/>
      <c r="AF268" s="344"/>
      <c r="AG268" s="147"/>
      <c r="AH268" s="344"/>
      <c r="AI268" s="343"/>
      <c r="AJ268" s="344">
        <v>170765</v>
      </c>
      <c r="AK268" s="343">
        <v>0</v>
      </c>
      <c r="AL268" s="344"/>
      <c r="AM268" s="343"/>
      <c r="AN268" s="125">
        <f t="shared" si="53"/>
        <v>1325.63</v>
      </c>
    </row>
    <row r="269" spans="1:40" ht="16.149999999999999" customHeight="1" x14ac:dyDescent="0.25">
      <c r="A269" s="301">
        <f t="shared" si="54"/>
        <v>42947</v>
      </c>
      <c r="B269" s="337">
        <v>5189.83</v>
      </c>
      <c r="C269" s="316">
        <v>920</v>
      </c>
      <c r="D269" s="338">
        <v>23</v>
      </c>
      <c r="E269" s="337">
        <v>243</v>
      </c>
      <c r="F269" s="337">
        <v>156</v>
      </c>
      <c r="G269" s="339">
        <f t="shared" si="48"/>
        <v>3870.83</v>
      </c>
      <c r="H269" s="340">
        <v>1148.8499999999999</v>
      </c>
      <c r="I269" s="317">
        <v>2708.48</v>
      </c>
      <c r="J269" s="317">
        <v>21.2</v>
      </c>
      <c r="K269" s="340">
        <v>13.5</v>
      </c>
      <c r="L269" s="317">
        <v>1150</v>
      </c>
      <c r="M269" s="341"/>
      <c r="N269" s="305">
        <f t="shared" si="49"/>
        <v>4799.68</v>
      </c>
      <c r="O269" s="305">
        <f t="shared" si="50"/>
        <v>59645.4100000002</v>
      </c>
      <c r="P269" s="306">
        <f t="shared" si="51"/>
        <v>10.833920000000001</v>
      </c>
      <c r="Q269" s="307">
        <f t="shared" si="52"/>
        <v>42947</v>
      </c>
      <c r="R269" s="342"/>
      <c r="S269" s="343"/>
      <c r="T269" s="342">
        <v>170725</v>
      </c>
      <c r="U269" s="147">
        <v>39.4</v>
      </c>
      <c r="V269" s="342"/>
      <c r="W269" s="343"/>
      <c r="X269" s="342">
        <v>170736</v>
      </c>
      <c r="Y269" s="147">
        <v>-83.28</v>
      </c>
      <c r="Z269" s="342"/>
      <c r="AA269" s="343"/>
      <c r="AB269" s="342"/>
      <c r="AC269" s="343"/>
      <c r="AD269" s="342">
        <v>170752</v>
      </c>
      <c r="AE269" s="147">
        <v>37.79</v>
      </c>
      <c r="AF269" s="342">
        <v>170756</v>
      </c>
      <c r="AG269" s="147">
        <v>852.36</v>
      </c>
      <c r="AH269" s="342">
        <v>170650</v>
      </c>
      <c r="AI269" s="147">
        <v>-39.6</v>
      </c>
      <c r="AJ269" s="342">
        <v>170764</v>
      </c>
      <c r="AK269" s="147">
        <v>1151.53</v>
      </c>
      <c r="AL269" s="344"/>
      <c r="AM269" s="343"/>
      <c r="AN269" s="125">
        <f t="shared" si="53"/>
        <v>1958.1999999999998</v>
      </c>
    </row>
    <row r="270" spans="1:40" ht="15" customHeight="1" x14ac:dyDescent="0.2">
      <c r="B270" s="326">
        <f t="shared" ref="B270:N270" si="55">SUM(B239:B269)</f>
        <v>126377.64000000003</v>
      </c>
      <c r="C270" s="326">
        <f t="shared" si="55"/>
        <v>10930</v>
      </c>
      <c r="D270" s="314">
        <f t="shared" si="55"/>
        <v>301</v>
      </c>
      <c r="E270" s="326">
        <f t="shared" si="55"/>
        <v>4354.8</v>
      </c>
      <c r="F270" s="326">
        <f t="shared" si="55"/>
        <v>4716</v>
      </c>
      <c r="G270" s="326">
        <f t="shared" si="55"/>
        <v>106376.84000000001</v>
      </c>
      <c r="H270" s="141">
        <f t="shared" si="55"/>
        <v>49646.739999999983</v>
      </c>
      <c r="I270" s="141">
        <f t="shared" si="55"/>
        <v>56711.54</v>
      </c>
      <c r="J270" s="326">
        <f t="shared" si="55"/>
        <v>85.7</v>
      </c>
      <c r="K270" s="326">
        <f t="shared" si="55"/>
        <v>513.99999999999989</v>
      </c>
      <c r="L270" s="141">
        <f t="shared" si="55"/>
        <v>49660</v>
      </c>
      <c r="M270" s="141">
        <f t="shared" si="55"/>
        <v>950</v>
      </c>
      <c r="N270" s="141">
        <f t="shared" si="55"/>
        <v>118337.23999999999</v>
      </c>
      <c r="O270" s="141">
        <f>O269</f>
        <v>59645.4100000002</v>
      </c>
      <c r="R270" s="141"/>
      <c r="S270" s="141">
        <f>SUM(S239:S269)</f>
        <v>3624.14</v>
      </c>
      <c r="T270" s="141"/>
      <c r="U270" s="141">
        <f>SUM(U239:U269)</f>
        <v>1830.81</v>
      </c>
      <c r="V270" s="141"/>
      <c r="W270" s="141">
        <f>SUM(W239:W269)</f>
        <v>2258.19</v>
      </c>
      <c r="X270" s="141"/>
      <c r="Y270" s="141">
        <f>SUM(Y239:Y269)</f>
        <v>10896.71</v>
      </c>
      <c r="Z270" s="141"/>
      <c r="AA270" s="141">
        <f>SUM(AA239:AA269)</f>
        <v>87434.709999999992</v>
      </c>
      <c r="AB270" s="141"/>
      <c r="AC270" s="141">
        <f>SUM(AC239:AC269)</f>
        <v>6982.84</v>
      </c>
      <c r="AD270" s="141"/>
      <c r="AE270" s="141">
        <f>SUM(AE239:AE269)</f>
        <v>1460.9999999999998</v>
      </c>
      <c r="AG270" s="141">
        <f>SUM(AG239:AG269)</f>
        <v>2692.6</v>
      </c>
      <c r="AH270" s="141"/>
      <c r="AI270" s="141">
        <f>SUM(AI239:AI269)</f>
        <v>-39.6</v>
      </c>
      <c r="AJ270" s="141"/>
      <c r="AK270" s="151">
        <f>SUM(AK239:AK269)</f>
        <v>6673.6599999999989</v>
      </c>
      <c r="AL270" s="141"/>
      <c r="AM270" s="141">
        <f>SUM(AM239:AM269)</f>
        <v>0</v>
      </c>
      <c r="AN270" s="141">
        <f>SUM(AN239:AN269)</f>
        <v>123815.06</v>
      </c>
    </row>
    <row r="271" spans="1:40" x14ac:dyDescent="0.25">
      <c r="B271" s="132">
        <f>B232+B270</f>
        <v>844334.92999999993</v>
      </c>
      <c r="G271" s="132"/>
      <c r="O271" s="141"/>
    </row>
    <row r="272" spans="1:40" x14ac:dyDescent="0.25">
      <c r="B272" s="72" t="s">
        <v>78</v>
      </c>
      <c r="C272" s="132">
        <f>H270-L270</f>
        <v>-13.260000000016589</v>
      </c>
      <c r="E272" s="72" t="s">
        <v>79</v>
      </c>
      <c r="F272" s="315">
        <f>D270</f>
        <v>301</v>
      </c>
      <c r="H272" s="72" t="s">
        <v>80</v>
      </c>
      <c r="J272" s="131">
        <f>I270*0.0065</f>
        <v>368.62500999999997</v>
      </c>
    </row>
    <row r="273" spans="1:40" x14ac:dyDescent="0.25">
      <c r="B273" s="72" t="s">
        <v>90</v>
      </c>
      <c r="C273" s="132">
        <f>C272+C234</f>
        <v>-38.340000000011059</v>
      </c>
    </row>
    <row r="275" spans="1:40" ht="16.149999999999999" customHeight="1" x14ac:dyDescent="0.25">
      <c r="A275" s="562" t="s">
        <v>258</v>
      </c>
      <c r="B275" s="563"/>
      <c r="C275" s="563"/>
      <c r="D275" s="564"/>
      <c r="E275" s="563"/>
      <c r="F275" s="563"/>
      <c r="G275" s="563"/>
      <c r="H275" s="559" t="str">
        <f>A275</f>
        <v>AOUT 2017</v>
      </c>
      <c r="I275" s="560"/>
      <c r="J275" s="560"/>
      <c r="K275" s="560"/>
      <c r="L275" s="560"/>
      <c r="M275" s="560"/>
      <c r="N275" s="560"/>
      <c r="R275" s="559" t="str">
        <f>A275</f>
        <v>AOUT 2017</v>
      </c>
      <c r="S275" s="560"/>
      <c r="T275" s="560"/>
      <c r="U275" s="560"/>
      <c r="V275" s="560"/>
      <c r="W275" s="560"/>
      <c r="X275" s="560"/>
      <c r="Y275" s="559" t="str">
        <f>A275</f>
        <v>AOUT 2017</v>
      </c>
      <c r="Z275" s="560"/>
      <c r="AA275" s="560"/>
      <c r="AB275" s="560"/>
      <c r="AC275" s="560"/>
      <c r="AD275" s="560"/>
      <c r="AE275" s="560"/>
      <c r="AF275" s="559" t="str">
        <f>A275</f>
        <v>AOUT 2017</v>
      </c>
      <c r="AG275" s="560"/>
      <c r="AH275" s="560"/>
      <c r="AI275" s="560"/>
      <c r="AJ275" s="560"/>
      <c r="AK275" s="560"/>
      <c r="AL275" s="560"/>
    </row>
    <row r="276" spans="1:40" ht="16.149999999999999" customHeight="1" x14ac:dyDescent="0.25">
      <c r="A276" s="290"/>
      <c r="B276" s="567" t="s">
        <v>69</v>
      </c>
      <c r="C276" s="554"/>
      <c r="D276" s="554"/>
      <c r="E276" s="554"/>
      <c r="F276" s="554"/>
      <c r="G276" s="568"/>
      <c r="H276" s="567" t="s">
        <v>1</v>
      </c>
      <c r="I276" s="554"/>
      <c r="J276" s="554"/>
      <c r="K276" s="568"/>
      <c r="L276" s="567" t="s">
        <v>2</v>
      </c>
      <c r="M276" s="554"/>
      <c r="N276" s="568"/>
      <c r="O276" s="291" t="s">
        <v>70</v>
      </c>
      <c r="P276" s="292"/>
      <c r="Q276" s="293"/>
      <c r="R276" s="549" t="str">
        <f>R3</f>
        <v>Agedi</v>
      </c>
      <c r="S276" s="550"/>
      <c r="T276" s="549" t="str">
        <f>T3</f>
        <v>Saf</v>
      </c>
      <c r="U276" s="550"/>
      <c r="V276" s="549" t="str">
        <f>V3</f>
        <v>Midi Libre</v>
      </c>
      <c r="W276" s="550"/>
      <c r="X276" s="549" t="str">
        <f>X3</f>
        <v>Loto</v>
      </c>
      <c r="Y276" s="550"/>
      <c r="Z276" s="555" t="str">
        <f>Z3</f>
        <v>Altadis</v>
      </c>
      <c r="AA276" s="556"/>
      <c r="AB276" s="549" t="str">
        <f>AB3</f>
        <v>Crédit agricole</v>
      </c>
      <c r="AC276" s="550"/>
      <c r="AD276" s="549" t="str">
        <f>AD3</f>
        <v>charges locatives</v>
      </c>
      <c r="AE276" s="550"/>
      <c r="AF276" s="555" t="str">
        <f>AF3</f>
        <v>Poste TCN TF PVA</v>
      </c>
      <c r="AG276" s="556"/>
      <c r="AH276" s="549" t="str">
        <f>AH3</f>
        <v>GSA/NVX FR</v>
      </c>
      <c r="AI276" s="550"/>
      <c r="AJ276" s="549" t="str">
        <f>AJ3</f>
        <v>Charge</v>
      </c>
      <c r="AK276" s="550"/>
      <c r="AL276" s="549" t="str">
        <f>AL3</f>
        <v>Divers</v>
      </c>
      <c r="AM276" s="550"/>
      <c r="AN276" s="83" t="s">
        <v>16</v>
      </c>
    </row>
    <row r="277" spans="1:40" ht="16.149999999999999" customHeight="1" x14ac:dyDescent="0.25">
      <c r="A277" s="294"/>
      <c r="B277" s="85" t="s">
        <v>73</v>
      </c>
      <c r="C277" s="578" t="s">
        <v>24</v>
      </c>
      <c r="D277" s="579"/>
      <c r="E277" s="86" t="s">
        <v>23</v>
      </c>
      <c r="F277" s="86" t="s">
        <v>22</v>
      </c>
      <c r="G277" s="90" t="s">
        <v>38</v>
      </c>
      <c r="H277" s="85" t="s">
        <v>17</v>
      </c>
      <c r="I277" s="86" t="s">
        <v>19</v>
      </c>
      <c r="J277" s="86" t="s">
        <v>18</v>
      </c>
      <c r="K277" s="90" t="s">
        <v>29</v>
      </c>
      <c r="L277" s="85" t="s">
        <v>32</v>
      </c>
      <c r="M277" s="91" t="s">
        <v>33</v>
      </c>
      <c r="N277" s="90" t="s">
        <v>74</v>
      </c>
      <c r="O277" s="295">
        <f>O269</f>
        <v>59645.4100000002</v>
      </c>
      <c r="Q277" s="296"/>
      <c r="R277" s="93" t="s">
        <v>34</v>
      </c>
      <c r="S277" s="94"/>
      <c r="T277" s="95" t="s">
        <v>34</v>
      </c>
      <c r="U277" s="96"/>
      <c r="V277" s="95" t="s">
        <v>34</v>
      </c>
      <c r="W277" s="96"/>
      <c r="X277" s="95" t="s">
        <v>34</v>
      </c>
      <c r="Y277" s="96"/>
      <c r="Z277" s="95" t="s">
        <v>34</v>
      </c>
      <c r="AA277" s="96"/>
      <c r="AB277" s="95" t="s">
        <v>34</v>
      </c>
      <c r="AC277" s="96"/>
      <c r="AD277" s="95" t="s">
        <v>34</v>
      </c>
      <c r="AE277" s="96"/>
      <c r="AF277" s="98" t="s">
        <v>34</v>
      </c>
      <c r="AG277" s="94"/>
      <c r="AH277" s="95" t="s">
        <v>34</v>
      </c>
      <c r="AI277" s="94"/>
      <c r="AJ277" s="95" t="s">
        <v>34</v>
      </c>
      <c r="AK277" s="94"/>
      <c r="AL277" s="95" t="s">
        <v>34</v>
      </c>
      <c r="AM277" s="94"/>
      <c r="AN277" s="99"/>
    </row>
    <row r="278" spans="1:40" ht="16.149999999999999" customHeight="1" x14ac:dyDescent="0.25">
      <c r="A278" s="301">
        <v>42948</v>
      </c>
      <c r="B278" s="337">
        <v>3923.75</v>
      </c>
      <c r="C278" s="316">
        <v>660</v>
      </c>
      <c r="D278" s="338">
        <v>19</v>
      </c>
      <c r="E278" s="337">
        <v>34.299999999999997</v>
      </c>
      <c r="F278" s="337">
        <v>167</v>
      </c>
      <c r="G278" s="339">
        <f t="shared" ref="G278:G308" si="56">B278-C278-E278-F278</f>
        <v>3062.45</v>
      </c>
      <c r="H278" s="340">
        <v>1055.1099999999999</v>
      </c>
      <c r="I278" s="317">
        <v>2038.44</v>
      </c>
      <c r="J278" s="317">
        <v>30.6</v>
      </c>
      <c r="K278" s="340">
        <v>11.4</v>
      </c>
      <c r="L278" s="317">
        <v>1050</v>
      </c>
      <c r="M278" s="341"/>
      <c r="N278" s="305">
        <f t="shared" ref="N278:N308" si="57">L278+I278+J278+C278+M278</f>
        <v>3779.04</v>
      </c>
      <c r="O278" s="305">
        <f t="shared" ref="O278:O308" si="58">O277+N278-AN278</f>
        <v>59818.540000000197</v>
      </c>
      <c r="P278" s="306">
        <f t="shared" ref="P278:P308" si="59">I278*0.004</f>
        <v>8.1537600000000001</v>
      </c>
      <c r="Q278" s="307">
        <f t="shared" ref="Q278:Q308" si="60">A278</f>
        <v>42948</v>
      </c>
      <c r="R278" s="342"/>
      <c r="S278" s="343"/>
      <c r="T278" s="344"/>
      <c r="U278" s="343"/>
      <c r="V278" s="344">
        <v>170735</v>
      </c>
      <c r="W278" s="147">
        <v>626.25</v>
      </c>
      <c r="X278" s="344"/>
      <c r="Y278" s="343"/>
      <c r="Z278" s="344"/>
      <c r="AA278" s="343"/>
      <c r="AB278" s="344">
        <v>170837</v>
      </c>
      <c r="AC278" s="147">
        <v>1.4</v>
      </c>
      <c r="AD278" s="344">
        <v>170137</v>
      </c>
      <c r="AE278" s="147">
        <v>978.26</v>
      </c>
      <c r="AF278" s="347"/>
      <c r="AG278" s="343"/>
      <c r="AH278" s="344"/>
      <c r="AI278" s="343"/>
      <c r="AJ278" s="344" t="s">
        <v>259</v>
      </c>
      <c r="AK278" s="147">
        <v>2000</v>
      </c>
      <c r="AL278" s="344"/>
      <c r="AM278" s="343"/>
      <c r="AN278" s="125">
        <f t="shared" ref="AN278:AN308" si="61">S278+U278+W278+Y278+AA278+AC278+AE278+AG278+AI278+AK278+AM278</f>
        <v>3605.91</v>
      </c>
    </row>
    <row r="279" spans="1:40" ht="16.149999999999999" customHeight="1" x14ac:dyDescent="0.25">
      <c r="A279" s="301">
        <f t="shared" ref="A279:A308" si="62">A278+1</f>
        <v>42949</v>
      </c>
      <c r="B279" s="337">
        <v>4132.09</v>
      </c>
      <c r="C279" s="316">
        <v>870</v>
      </c>
      <c r="D279" s="338">
        <v>18</v>
      </c>
      <c r="E279" s="337">
        <v>226.8</v>
      </c>
      <c r="F279" s="337">
        <v>104</v>
      </c>
      <c r="G279" s="339">
        <f t="shared" si="56"/>
        <v>2931.29</v>
      </c>
      <c r="H279" s="340">
        <v>521.16</v>
      </c>
      <c r="I279" s="317">
        <v>2375.33</v>
      </c>
      <c r="J279" s="317">
        <v>31.1</v>
      </c>
      <c r="K279" s="340">
        <v>3.7</v>
      </c>
      <c r="L279" s="317">
        <v>530</v>
      </c>
      <c r="M279" s="341"/>
      <c r="N279" s="305">
        <f t="shared" si="57"/>
        <v>3806.43</v>
      </c>
      <c r="O279" s="305">
        <f t="shared" si="58"/>
        <v>60148.960000000196</v>
      </c>
      <c r="P279" s="306">
        <f t="shared" si="59"/>
        <v>9.5013199999999998</v>
      </c>
      <c r="Q279" s="307">
        <f t="shared" si="60"/>
        <v>42949</v>
      </c>
      <c r="R279" s="342">
        <v>170715</v>
      </c>
      <c r="S279" s="147">
        <v>1171.6099999999999</v>
      </c>
      <c r="T279" s="344"/>
      <c r="U279" s="343"/>
      <c r="V279" s="342"/>
      <c r="W279" s="343"/>
      <c r="X279" s="344">
        <v>170741</v>
      </c>
      <c r="Y279" s="147">
        <v>2047.46</v>
      </c>
      <c r="Z279" s="342"/>
      <c r="AA279" s="343"/>
      <c r="AB279" s="344">
        <v>170837</v>
      </c>
      <c r="AC279" s="147">
        <v>256.94</v>
      </c>
      <c r="AD279" s="342"/>
      <c r="AE279" s="343"/>
      <c r="AF279" s="344"/>
      <c r="AG279" s="343"/>
      <c r="AH279" s="342"/>
      <c r="AI279" s="342"/>
      <c r="AJ279" s="343"/>
      <c r="AK279" s="343"/>
      <c r="AL279" s="344"/>
      <c r="AM279" s="343"/>
      <c r="AN279" s="125">
        <f t="shared" si="61"/>
        <v>3476.0099999999998</v>
      </c>
    </row>
    <row r="280" spans="1:40" ht="16.149999999999999" customHeight="1" x14ac:dyDescent="0.25">
      <c r="A280" s="301">
        <f t="shared" si="62"/>
        <v>42950</v>
      </c>
      <c r="B280" s="337">
        <v>4055.95</v>
      </c>
      <c r="C280" s="316">
        <v>320</v>
      </c>
      <c r="D280" s="338">
        <v>11</v>
      </c>
      <c r="E280" s="337">
        <v>121</v>
      </c>
      <c r="F280" s="337">
        <v>95</v>
      </c>
      <c r="G280" s="339">
        <f t="shared" si="56"/>
        <v>3519.95</v>
      </c>
      <c r="H280" s="340">
        <v>1480.88</v>
      </c>
      <c r="I280" s="317">
        <v>2025.47</v>
      </c>
      <c r="J280" s="340"/>
      <c r="K280" s="340">
        <v>13.6</v>
      </c>
      <c r="L280" s="317">
        <v>1480</v>
      </c>
      <c r="M280" s="341"/>
      <c r="N280" s="305">
        <f t="shared" si="57"/>
        <v>3825.4700000000003</v>
      </c>
      <c r="O280" s="305">
        <f t="shared" si="58"/>
        <v>62844.040000000197</v>
      </c>
      <c r="P280" s="306">
        <f t="shared" si="59"/>
        <v>8.1018799999999995</v>
      </c>
      <c r="Q280" s="307">
        <f t="shared" si="60"/>
        <v>42950</v>
      </c>
      <c r="R280" s="342"/>
      <c r="S280" s="147">
        <v>60.99</v>
      </c>
      <c r="T280" s="344"/>
      <c r="U280" s="343"/>
      <c r="V280" s="342"/>
      <c r="W280" s="343"/>
      <c r="X280" s="344">
        <v>170745</v>
      </c>
      <c r="Y280" s="147">
        <v>875</v>
      </c>
      <c r="Z280" s="342"/>
      <c r="AA280" s="343"/>
      <c r="AB280" s="344">
        <v>170837</v>
      </c>
      <c r="AC280" s="147">
        <v>69</v>
      </c>
      <c r="AD280" s="342"/>
      <c r="AE280" s="343"/>
      <c r="AF280" s="344"/>
      <c r="AG280" s="343"/>
      <c r="AH280" s="342">
        <v>170845</v>
      </c>
      <c r="AI280" s="147">
        <v>125.4</v>
      </c>
      <c r="AJ280" s="344"/>
      <c r="AK280" s="343"/>
      <c r="AL280" s="344"/>
      <c r="AM280" s="343"/>
      <c r="AN280" s="125">
        <f t="shared" si="61"/>
        <v>1130.3900000000001</v>
      </c>
    </row>
    <row r="281" spans="1:40" ht="16.149999999999999" customHeight="1" x14ac:dyDescent="0.25">
      <c r="A281" s="301">
        <f t="shared" si="62"/>
        <v>42951</v>
      </c>
      <c r="B281" s="337">
        <v>4691.26</v>
      </c>
      <c r="C281" s="316">
        <v>410</v>
      </c>
      <c r="D281" s="338">
        <v>10</v>
      </c>
      <c r="E281" s="337">
        <v>104.4</v>
      </c>
      <c r="F281" s="337">
        <v>341</v>
      </c>
      <c r="G281" s="339">
        <f t="shared" si="56"/>
        <v>3835.8600000000006</v>
      </c>
      <c r="H281" s="340">
        <v>1808.88</v>
      </c>
      <c r="I281" s="317">
        <v>2017.68</v>
      </c>
      <c r="J281" s="340"/>
      <c r="K281" s="340">
        <v>9.3000000000000007</v>
      </c>
      <c r="L281" s="317">
        <v>1800</v>
      </c>
      <c r="M281" s="341"/>
      <c r="N281" s="305">
        <f t="shared" si="57"/>
        <v>4227.68</v>
      </c>
      <c r="O281" s="305">
        <f t="shared" si="58"/>
        <v>67274.020000000208</v>
      </c>
      <c r="P281" s="306">
        <f t="shared" si="59"/>
        <v>8.0707199999999997</v>
      </c>
      <c r="Q281" s="307">
        <f t="shared" si="60"/>
        <v>42951</v>
      </c>
      <c r="R281" s="342"/>
      <c r="S281" s="343"/>
      <c r="T281" s="344"/>
      <c r="U281" s="343"/>
      <c r="V281" s="342"/>
      <c r="W281" s="343"/>
      <c r="X281" s="344"/>
      <c r="Y281" s="343"/>
      <c r="Z281" s="342"/>
      <c r="AA281" s="343"/>
      <c r="AB281" s="344" t="s">
        <v>215</v>
      </c>
      <c r="AC281" s="147">
        <v>-202.3</v>
      </c>
      <c r="AD281" s="342"/>
      <c r="AE281" s="343"/>
      <c r="AF281" s="344"/>
      <c r="AG281" s="343"/>
      <c r="AH281" s="342"/>
      <c r="AI281" s="343"/>
      <c r="AJ281" s="344"/>
      <c r="AK281" s="343"/>
      <c r="AL281" s="344"/>
      <c r="AM281" s="343"/>
      <c r="AN281" s="125">
        <f t="shared" si="61"/>
        <v>-202.3</v>
      </c>
    </row>
    <row r="282" spans="1:40" ht="16.149999999999999" customHeight="1" x14ac:dyDescent="0.25">
      <c r="A282" s="301">
        <f t="shared" si="62"/>
        <v>42952</v>
      </c>
      <c r="B282" s="337">
        <v>5008.84</v>
      </c>
      <c r="C282" s="316">
        <v>410</v>
      </c>
      <c r="D282" s="338">
        <v>11</v>
      </c>
      <c r="E282" s="337">
        <v>154.1</v>
      </c>
      <c r="F282" s="337">
        <v>154</v>
      </c>
      <c r="G282" s="339">
        <f t="shared" si="56"/>
        <v>4290.74</v>
      </c>
      <c r="H282" s="340">
        <v>2064.2399999999998</v>
      </c>
      <c r="I282" s="317">
        <v>2184.5</v>
      </c>
      <c r="J282" s="340"/>
      <c r="K282" s="340">
        <v>42</v>
      </c>
      <c r="L282" s="317">
        <v>2060</v>
      </c>
      <c r="M282" s="341"/>
      <c r="N282" s="305">
        <f t="shared" si="57"/>
        <v>4654.5</v>
      </c>
      <c r="O282" s="305">
        <f t="shared" si="58"/>
        <v>71667.21000000021</v>
      </c>
      <c r="P282" s="306">
        <f t="shared" si="59"/>
        <v>8.7379999999999995</v>
      </c>
      <c r="Q282" s="307">
        <f t="shared" si="60"/>
        <v>42952</v>
      </c>
      <c r="R282" s="342"/>
      <c r="S282" s="343"/>
      <c r="T282" s="344"/>
      <c r="U282" s="343"/>
      <c r="V282" s="342"/>
      <c r="W282" s="343"/>
      <c r="X282" s="342"/>
      <c r="Y282" s="343"/>
      <c r="Z282" s="342"/>
      <c r="AA282" s="147">
        <v>261</v>
      </c>
      <c r="AB282" s="342" t="s">
        <v>194</v>
      </c>
      <c r="AC282" s="147">
        <v>0.31</v>
      </c>
      <c r="AD282" s="342"/>
      <c r="AE282" s="343"/>
      <c r="AF282" s="342"/>
      <c r="AG282" s="343"/>
      <c r="AH282" s="342"/>
      <c r="AI282" s="343"/>
      <c r="AJ282" s="342"/>
      <c r="AK282" s="343"/>
      <c r="AL282" s="344"/>
      <c r="AM282" s="343"/>
      <c r="AN282" s="125">
        <f t="shared" si="61"/>
        <v>261.31</v>
      </c>
    </row>
    <row r="283" spans="1:40" ht="16.149999999999999" customHeight="1" x14ac:dyDescent="0.25">
      <c r="A283" s="301">
        <f t="shared" si="62"/>
        <v>42953</v>
      </c>
      <c r="B283" s="337">
        <v>2733.35</v>
      </c>
      <c r="C283" s="316">
        <v>240</v>
      </c>
      <c r="D283" s="338">
        <v>6</v>
      </c>
      <c r="E283" s="337">
        <v>202.3</v>
      </c>
      <c r="F283" s="337">
        <v>119</v>
      </c>
      <c r="G283" s="339">
        <f t="shared" si="56"/>
        <v>2172.0499999999997</v>
      </c>
      <c r="H283" s="340">
        <v>1271.07</v>
      </c>
      <c r="I283" s="317">
        <v>897.58</v>
      </c>
      <c r="J283" s="340"/>
      <c r="K283" s="340">
        <v>3.4</v>
      </c>
      <c r="L283" s="317">
        <v>1270</v>
      </c>
      <c r="M283" s="341"/>
      <c r="N283" s="305">
        <f t="shared" si="57"/>
        <v>2407.58</v>
      </c>
      <c r="O283" s="305">
        <f t="shared" si="58"/>
        <v>75576.340000000215</v>
      </c>
      <c r="P283" s="306">
        <f t="shared" si="59"/>
        <v>3.5903200000000002</v>
      </c>
      <c r="Q283" s="307">
        <f t="shared" si="60"/>
        <v>42953</v>
      </c>
      <c r="R283" s="342"/>
      <c r="S283" s="343"/>
      <c r="T283" s="342"/>
      <c r="U283" s="343"/>
      <c r="V283" s="342"/>
      <c r="W283" s="343"/>
      <c r="X283" s="342"/>
      <c r="Y283" s="343"/>
      <c r="Z283" s="342"/>
      <c r="AA283" s="343"/>
      <c r="AB283" s="342" t="s">
        <v>194</v>
      </c>
      <c r="AC283" s="147">
        <v>-1501.55</v>
      </c>
      <c r="AD283" s="342"/>
      <c r="AE283" s="343"/>
      <c r="AF283" s="342"/>
      <c r="AG283" s="343"/>
      <c r="AH283" s="342"/>
      <c r="AI283" s="343"/>
      <c r="AJ283" s="342"/>
      <c r="AK283" s="343"/>
      <c r="AL283" s="344"/>
      <c r="AM283" s="343"/>
      <c r="AN283" s="125">
        <f t="shared" si="61"/>
        <v>-1501.55</v>
      </c>
    </row>
    <row r="284" spans="1:40" ht="16.149999999999999" customHeight="1" x14ac:dyDescent="0.25">
      <c r="A284" s="301">
        <f t="shared" si="62"/>
        <v>42954</v>
      </c>
      <c r="B284" s="337">
        <v>5351.32</v>
      </c>
      <c r="C284" s="316">
        <v>190</v>
      </c>
      <c r="D284" s="338">
        <v>6</v>
      </c>
      <c r="E284" s="337">
        <v>325.05</v>
      </c>
      <c r="F284" s="337">
        <v>186</v>
      </c>
      <c r="G284" s="339">
        <f t="shared" si="56"/>
        <v>4650.2699999999995</v>
      </c>
      <c r="H284" s="340">
        <v>2520.94</v>
      </c>
      <c r="I284" s="317">
        <v>2126.73</v>
      </c>
      <c r="J284" s="340"/>
      <c r="K284" s="340">
        <v>2.6</v>
      </c>
      <c r="L284" s="317">
        <v>2530</v>
      </c>
      <c r="M284" s="341"/>
      <c r="N284" s="305">
        <f t="shared" si="57"/>
        <v>4846.7299999999996</v>
      </c>
      <c r="O284" s="305">
        <f t="shared" si="58"/>
        <v>40640.540000000205</v>
      </c>
      <c r="P284" s="306">
        <f t="shared" si="59"/>
        <v>8.5069200000000009</v>
      </c>
      <c r="Q284" s="307">
        <f t="shared" si="60"/>
        <v>42954</v>
      </c>
      <c r="R284" s="342"/>
      <c r="S284" s="343"/>
      <c r="T284" s="342">
        <v>170615</v>
      </c>
      <c r="U284" s="147">
        <v>156.29</v>
      </c>
      <c r="V284" s="342"/>
      <c r="W284" s="343"/>
      <c r="X284" s="342"/>
      <c r="Y284" s="343"/>
      <c r="Z284" s="342">
        <v>170747</v>
      </c>
      <c r="AA284" s="147">
        <v>39310.550000000003</v>
      </c>
      <c r="AB284" s="342" t="s">
        <v>194</v>
      </c>
      <c r="AC284" s="147">
        <v>-0.31</v>
      </c>
      <c r="AD284" s="342"/>
      <c r="AE284" s="343"/>
      <c r="AF284" s="342"/>
      <c r="AG284" s="343"/>
      <c r="AH284" s="342"/>
      <c r="AI284" s="343"/>
      <c r="AJ284" s="342">
        <v>170848</v>
      </c>
      <c r="AK284" s="147">
        <v>316</v>
      </c>
      <c r="AL284" s="344"/>
      <c r="AM284" s="343"/>
      <c r="AN284" s="125">
        <f t="shared" si="61"/>
        <v>39782.530000000006</v>
      </c>
    </row>
    <row r="285" spans="1:40" ht="16.149999999999999" customHeight="1" x14ac:dyDescent="0.25">
      <c r="A285" s="301">
        <f t="shared" si="62"/>
        <v>42955</v>
      </c>
      <c r="B285" s="337">
        <v>3959.23</v>
      </c>
      <c r="C285" s="316">
        <v>180</v>
      </c>
      <c r="D285" s="338">
        <v>4</v>
      </c>
      <c r="E285" s="337">
        <v>128.69999999999999</v>
      </c>
      <c r="F285" s="337">
        <v>270</v>
      </c>
      <c r="G285" s="339">
        <f t="shared" si="56"/>
        <v>3380.53</v>
      </c>
      <c r="H285" s="340">
        <v>1584.38</v>
      </c>
      <c r="I285" s="317">
        <v>1800.15</v>
      </c>
      <c r="J285" s="340"/>
      <c r="K285" s="340">
        <v>3.7</v>
      </c>
      <c r="L285" s="317">
        <v>1580</v>
      </c>
      <c r="M285" s="317">
        <v>610</v>
      </c>
      <c r="N285" s="305">
        <f t="shared" si="57"/>
        <v>4170.1499999999996</v>
      </c>
      <c r="O285" s="305">
        <f t="shared" si="58"/>
        <v>44493.060000000209</v>
      </c>
      <c r="P285" s="306">
        <f t="shared" si="59"/>
        <v>7.2006000000000006</v>
      </c>
      <c r="Q285" s="307">
        <f t="shared" si="60"/>
        <v>42955</v>
      </c>
      <c r="R285" s="342"/>
      <c r="S285" s="343"/>
      <c r="T285" s="342"/>
      <c r="U285" s="343"/>
      <c r="V285" s="342">
        <v>170823</v>
      </c>
      <c r="W285" s="147">
        <v>518.49</v>
      </c>
      <c r="X285" s="342"/>
      <c r="Y285" s="343"/>
      <c r="Z285" s="342"/>
      <c r="AA285" s="343"/>
      <c r="AB285" s="342" t="s">
        <v>194</v>
      </c>
      <c r="AC285" s="147">
        <v>-1501.86</v>
      </c>
      <c r="AD285" s="342"/>
      <c r="AE285" s="343"/>
      <c r="AF285" s="342"/>
      <c r="AG285" s="343"/>
      <c r="AH285" s="342"/>
      <c r="AI285" s="343"/>
      <c r="AJ285" s="342">
        <v>170849</v>
      </c>
      <c r="AK285" s="147">
        <v>1301</v>
      </c>
      <c r="AL285" s="344"/>
      <c r="AM285" s="343"/>
      <c r="AN285" s="125">
        <f t="shared" si="61"/>
        <v>317.63000000000011</v>
      </c>
    </row>
    <row r="286" spans="1:40" ht="16.149999999999999" customHeight="1" x14ac:dyDescent="0.25">
      <c r="A286" s="301">
        <f t="shared" si="62"/>
        <v>42956</v>
      </c>
      <c r="B286" s="337">
        <v>3996.31</v>
      </c>
      <c r="C286" s="316">
        <v>440</v>
      </c>
      <c r="D286" s="338">
        <v>12</v>
      </c>
      <c r="E286" s="337">
        <v>219.45</v>
      </c>
      <c r="F286" s="337">
        <v>152</v>
      </c>
      <c r="G286" s="339">
        <f t="shared" si="56"/>
        <v>3184.86</v>
      </c>
      <c r="H286" s="340">
        <v>1328.23</v>
      </c>
      <c r="I286" s="317">
        <v>2218.63</v>
      </c>
      <c r="J286" s="340"/>
      <c r="K286" s="340">
        <v>23.2</v>
      </c>
      <c r="L286" s="317">
        <v>1340</v>
      </c>
      <c r="M286" s="341"/>
      <c r="N286" s="305">
        <f t="shared" si="57"/>
        <v>3998.63</v>
      </c>
      <c r="O286" s="305">
        <f t="shared" si="58"/>
        <v>44962.360000000204</v>
      </c>
      <c r="P286" s="306">
        <f t="shared" si="59"/>
        <v>8.8745200000000004</v>
      </c>
      <c r="Q286" s="307">
        <f t="shared" si="60"/>
        <v>42956</v>
      </c>
      <c r="R286" s="342">
        <v>170802</v>
      </c>
      <c r="S286" s="147">
        <v>1279.18</v>
      </c>
      <c r="T286" s="342"/>
      <c r="U286" s="343"/>
      <c r="V286" s="342"/>
      <c r="W286" s="343"/>
      <c r="X286" s="342">
        <v>170828</v>
      </c>
      <c r="Y286" s="147">
        <v>2250.46</v>
      </c>
      <c r="Z286" s="342"/>
      <c r="AA286" s="343"/>
      <c r="AB286" s="342" t="s">
        <v>194</v>
      </c>
      <c r="AC286" s="147">
        <v>-0.31</v>
      </c>
      <c r="AD286" s="342"/>
      <c r="AE286" s="343"/>
      <c r="AF286" s="342"/>
      <c r="AG286" s="343"/>
      <c r="AH286" s="342"/>
      <c r="AI286" s="343"/>
      <c r="AJ286" s="342"/>
      <c r="AK286" s="343"/>
      <c r="AL286" s="344"/>
      <c r="AM286" s="343"/>
      <c r="AN286" s="125">
        <f t="shared" si="61"/>
        <v>3529.3300000000004</v>
      </c>
    </row>
    <row r="287" spans="1:40" ht="16.149999999999999" customHeight="1" x14ac:dyDescent="0.25">
      <c r="A287" s="301">
        <f t="shared" si="62"/>
        <v>42957</v>
      </c>
      <c r="B287" s="337">
        <v>5009.2</v>
      </c>
      <c r="C287" s="316">
        <v>300</v>
      </c>
      <c r="D287" s="338">
        <v>7</v>
      </c>
      <c r="E287" s="337">
        <v>147.65</v>
      </c>
      <c r="F287" s="337">
        <v>304</v>
      </c>
      <c r="G287" s="339">
        <f t="shared" si="56"/>
        <v>4257.55</v>
      </c>
      <c r="H287" s="340">
        <v>1910.6</v>
      </c>
      <c r="I287" s="317">
        <v>2344.75</v>
      </c>
      <c r="J287" s="340"/>
      <c r="K287" s="340">
        <v>2.2000000000000002</v>
      </c>
      <c r="L287" s="317">
        <v>1910</v>
      </c>
      <c r="M287" s="341"/>
      <c r="N287" s="305">
        <f t="shared" si="57"/>
        <v>4554.75</v>
      </c>
      <c r="O287" s="305">
        <f t="shared" si="58"/>
        <v>49953.470000000205</v>
      </c>
      <c r="P287" s="306">
        <f t="shared" si="59"/>
        <v>9.3789999999999996</v>
      </c>
      <c r="Q287" s="307">
        <f t="shared" si="60"/>
        <v>42957</v>
      </c>
      <c r="R287" s="342">
        <v>170703</v>
      </c>
      <c r="S287" s="147">
        <v>29.53</v>
      </c>
      <c r="T287" s="342"/>
      <c r="U287" s="343"/>
      <c r="V287" s="342"/>
      <c r="W287" s="343"/>
      <c r="X287" s="342">
        <v>170832</v>
      </c>
      <c r="Y287" s="147">
        <v>566.61</v>
      </c>
      <c r="Z287" s="342"/>
      <c r="AA287" s="343"/>
      <c r="AB287" s="342" t="s">
        <v>194</v>
      </c>
      <c r="AC287" s="147">
        <v>-1500.62</v>
      </c>
      <c r="AD287" s="342"/>
      <c r="AE287" s="343"/>
      <c r="AF287" s="342">
        <v>170754</v>
      </c>
      <c r="AG287" s="147">
        <v>468.12</v>
      </c>
      <c r="AH287" s="342"/>
      <c r="AI287" s="343"/>
      <c r="AJ287" s="342"/>
      <c r="AK287" s="343"/>
      <c r="AL287" s="344"/>
      <c r="AM287" s="343"/>
      <c r="AN287" s="125">
        <f t="shared" si="61"/>
        <v>-436.3599999999999</v>
      </c>
    </row>
    <row r="288" spans="1:40" ht="16.149999999999999" customHeight="1" x14ac:dyDescent="0.25">
      <c r="A288" s="301">
        <f t="shared" si="62"/>
        <v>42958</v>
      </c>
      <c r="B288" s="337">
        <v>4621.95</v>
      </c>
      <c r="C288" s="316">
        <v>190</v>
      </c>
      <c r="D288" s="338">
        <v>4</v>
      </c>
      <c r="E288" s="337">
        <v>178.25</v>
      </c>
      <c r="F288" s="337">
        <v>286</v>
      </c>
      <c r="G288" s="339">
        <f t="shared" si="56"/>
        <v>3967.7</v>
      </c>
      <c r="H288" s="340">
        <v>1989.67</v>
      </c>
      <c r="I288" s="317">
        <v>1939.38</v>
      </c>
      <c r="J288" s="317">
        <v>18</v>
      </c>
      <c r="K288" s="340">
        <v>20.65</v>
      </c>
      <c r="L288" s="317">
        <v>1980</v>
      </c>
      <c r="M288" s="317">
        <v>280</v>
      </c>
      <c r="N288" s="305">
        <f t="shared" si="57"/>
        <v>4407.38</v>
      </c>
      <c r="O288" s="305">
        <f t="shared" si="58"/>
        <v>54121.460000000203</v>
      </c>
      <c r="P288" s="306">
        <f t="shared" si="59"/>
        <v>7.7575200000000004</v>
      </c>
      <c r="Q288" s="307">
        <f t="shared" si="60"/>
        <v>42958</v>
      </c>
      <c r="R288" s="342"/>
      <c r="S288" s="343"/>
      <c r="T288" s="342"/>
      <c r="U288" s="343"/>
      <c r="V288" s="342"/>
      <c r="W288" s="343"/>
      <c r="X288" s="342"/>
      <c r="Y288" s="343"/>
      <c r="Z288" s="342"/>
      <c r="AA288" s="343"/>
      <c r="AB288" s="342" t="s">
        <v>194</v>
      </c>
      <c r="AC288" s="147">
        <v>-0.31</v>
      </c>
      <c r="AD288" s="342"/>
      <c r="AE288" s="343"/>
      <c r="AF288" s="342">
        <v>170755</v>
      </c>
      <c r="AG288" s="147">
        <v>239.7</v>
      </c>
      <c r="AH288" s="342"/>
      <c r="AI288" s="343"/>
      <c r="AJ288" s="342"/>
      <c r="AK288" s="343"/>
      <c r="AL288" s="344"/>
      <c r="AM288" s="343"/>
      <c r="AN288" s="125">
        <f t="shared" si="61"/>
        <v>239.39</v>
      </c>
    </row>
    <row r="289" spans="1:40" ht="16.149999999999999" customHeight="1" x14ac:dyDescent="0.25">
      <c r="A289" s="301">
        <f t="shared" si="62"/>
        <v>42959</v>
      </c>
      <c r="B289" s="337">
        <v>4993.57</v>
      </c>
      <c r="C289" s="316">
        <v>410</v>
      </c>
      <c r="D289" s="338">
        <v>8</v>
      </c>
      <c r="E289" s="337">
        <v>114.7</v>
      </c>
      <c r="F289" s="337">
        <v>176</v>
      </c>
      <c r="G289" s="339">
        <f t="shared" si="56"/>
        <v>4292.87</v>
      </c>
      <c r="H289" s="340">
        <v>1981.04</v>
      </c>
      <c r="I289" s="317">
        <v>2283.08</v>
      </c>
      <c r="J289" s="317"/>
      <c r="K289" s="340">
        <v>28.75</v>
      </c>
      <c r="L289" s="317">
        <v>1980</v>
      </c>
      <c r="M289" s="341"/>
      <c r="N289" s="305">
        <f t="shared" si="57"/>
        <v>4673.08</v>
      </c>
      <c r="O289" s="305">
        <f t="shared" si="58"/>
        <v>60295.470000000205</v>
      </c>
      <c r="P289" s="306">
        <f t="shared" si="59"/>
        <v>9.13232</v>
      </c>
      <c r="Q289" s="307">
        <f t="shared" si="60"/>
        <v>42959</v>
      </c>
      <c r="R289" s="342"/>
      <c r="S289" s="343"/>
      <c r="T289" s="342"/>
      <c r="U289" s="343"/>
      <c r="V289" s="342"/>
      <c r="W289" s="343"/>
      <c r="X289" s="342"/>
      <c r="Y289" s="343"/>
      <c r="Z289" s="342"/>
      <c r="AA289" s="343"/>
      <c r="AB289" s="342" t="s">
        <v>194</v>
      </c>
      <c r="AC289" s="147">
        <v>-1500.93</v>
      </c>
      <c r="AD289" s="342"/>
      <c r="AE289" s="343"/>
      <c r="AF289" s="342"/>
      <c r="AG289" s="343"/>
      <c r="AH289" s="342"/>
      <c r="AI289" s="343"/>
      <c r="AJ289" s="342"/>
      <c r="AK289" s="343"/>
      <c r="AL289" s="344"/>
      <c r="AM289" s="343"/>
      <c r="AN289" s="125">
        <f t="shared" si="61"/>
        <v>-1500.93</v>
      </c>
    </row>
    <row r="290" spans="1:40" ht="16.149999999999999" customHeight="1" x14ac:dyDescent="0.25">
      <c r="A290" s="301">
        <f t="shared" si="62"/>
        <v>42960</v>
      </c>
      <c r="B290" s="337">
        <v>3005.34</v>
      </c>
      <c r="C290" s="316">
        <v>270</v>
      </c>
      <c r="D290" s="338">
        <v>7</v>
      </c>
      <c r="E290" s="337">
        <v>472.3</v>
      </c>
      <c r="F290" s="337">
        <v>84</v>
      </c>
      <c r="G290" s="339">
        <f t="shared" si="56"/>
        <v>2179.04</v>
      </c>
      <c r="H290" s="340">
        <v>850.95</v>
      </c>
      <c r="I290" s="317">
        <v>1330.69</v>
      </c>
      <c r="J290" s="317"/>
      <c r="K290" s="340">
        <v>1.8</v>
      </c>
      <c r="L290" s="317">
        <v>850</v>
      </c>
      <c r="M290" s="341"/>
      <c r="N290" s="305">
        <f t="shared" si="57"/>
        <v>2450.69</v>
      </c>
      <c r="O290" s="305">
        <f t="shared" si="58"/>
        <v>61957.570000000211</v>
      </c>
      <c r="P290" s="306">
        <f t="shared" si="59"/>
        <v>5.3227600000000006</v>
      </c>
      <c r="Q290" s="307">
        <f t="shared" si="60"/>
        <v>42960</v>
      </c>
      <c r="R290" s="342"/>
      <c r="S290" s="343"/>
      <c r="T290" s="342">
        <v>170619</v>
      </c>
      <c r="U290" s="147">
        <v>288.58999999999997</v>
      </c>
      <c r="V290" s="342"/>
      <c r="W290" s="343"/>
      <c r="X290" s="342"/>
      <c r="Y290" s="343"/>
      <c r="Z290" s="342"/>
      <c r="AA290" s="343"/>
      <c r="AB290" s="342" t="s">
        <v>207</v>
      </c>
      <c r="AC290" s="147">
        <v>500</v>
      </c>
      <c r="AD290" s="342"/>
      <c r="AE290" s="343"/>
      <c r="AF290" s="342"/>
      <c r="AG290" s="343"/>
      <c r="AH290" s="342"/>
      <c r="AI290" s="343"/>
      <c r="AJ290" s="342"/>
      <c r="AK290" s="343"/>
      <c r="AL290" s="344"/>
      <c r="AM290" s="343"/>
      <c r="AN290" s="125">
        <f t="shared" si="61"/>
        <v>788.58999999999992</v>
      </c>
    </row>
    <row r="291" spans="1:40" ht="16.149999999999999" customHeight="1" x14ac:dyDescent="0.25">
      <c r="A291" s="301">
        <f t="shared" si="62"/>
        <v>42961</v>
      </c>
      <c r="B291" s="337">
        <v>4791.93</v>
      </c>
      <c r="C291" s="316">
        <v>350</v>
      </c>
      <c r="D291" s="338">
        <v>7</v>
      </c>
      <c r="E291" s="337">
        <v>255.35</v>
      </c>
      <c r="F291" s="337">
        <v>169</v>
      </c>
      <c r="G291" s="339">
        <f t="shared" si="56"/>
        <v>4017.58</v>
      </c>
      <c r="H291" s="340">
        <v>1749.79</v>
      </c>
      <c r="I291" s="317">
        <v>2230.79</v>
      </c>
      <c r="J291" s="317"/>
      <c r="K291" s="340">
        <v>37</v>
      </c>
      <c r="L291" s="317">
        <v>1740</v>
      </c>
      <c r="M291" s="341"/>
      <c r="N291" s="305">
        <f t="shared" si="57"/>
        <v>4320.79</v>
      </c>
      <c r="O291" s="305">
        <f t="shared" si="58"/>
        <v>67358.360000000204</v>
      </c>
      <c r="P291" s="306">
        <f t="shared" si="59"/>
        <v>8.9231599999999993</v>
      </c>
      <c r="Q291" s="307">
        <f t="shared" si="60"/>
        <v>42961</v>
      </c>
      <c r="R291" s="342"/>
      <c r="S291" s="343"/>
      <c r="T291" s="342"/>
      <c r="U291" s="147"/>
      <c r="V291" s="342"/>
      <c r="W291" s="343"/>
      <c r="X291" s="342"/>
      <c r="Y291" s="343"/>
      <c r="Z291" s="342"/>
      <c r="AA291" s="343"/>
      <c r="AB291" s="342" t="s">
        <v>149</v>
      </c>
      <c r="AC291" s="147">
        <v>-1080</v>
      </c>
      <c r="AD291" s="342"/>
      <c r="AE291" s="343"/>
      <c r="AF291" s="342"/>
      <c r="AG291" s="343"/>
      <c r="AH291" s="342"/>
      <c r="AI291" s="343"/>
      <c r="AJ291" s="342"/>
      <c r="AK291" s="343"/>
      <c r="AL291" s="344"/>
      <c r="AM291" s="343"/>
      <c r="AN291" s="125">
        <f t="shared" si="61"/>
        <v>-1080</v>
      </c>
    </row>
    <row r="292" spans="1:40" ht="16.149999999999999" customHeight="1" x14ac:dyDescent="0.25">
      <c r="A292" s="301">
        <f t="shared" si="62"/>
        <v>42962</v>
      </c>
      <c r="B292" s="337">
        <v>2359.6799999999998</v>
      </c>
      <c r="C292" s="316">
        <v>80</v>
      </c>
      <c r="D292" s="338">
        <v>3</v>
      </c>
      <c r="E292" s="337">
        <v>92.5</v>
      </c>
      <c r="F292" s="337">
        <v>49</v>
      </c>
      <c r="G292" s="339">
        <f t="shared" si="56"/>
        <v>2138.1799999999998</v>
      </c>
      <c r="H292" s="340">
        <v>1174.53</v>
      </c>
      <c r="I292" s="317">
        <v>954.66</v>
      </c>
      <c r="J292" s="317"/>
      <c r="K292" s="340">
        <v>8.99</v>
      </c>
      <c r="L292" s="317">
        <v>1170</v>
      </c>
      <c r="M292" s="341"/>
      <c r="N292" s="305">
        <f t="shared" si="57"/>
        <v>2204.66</v>
      </c>
      <c r="O292" s="305">
        <f t="shared" si="58"/>
        <v>70512.780000000203</v>
      </c>
      <c r="P292" s="306">
        <f t="shared" si="59"/>
        <v>3.8186399999999998</v>
      </c>
      <c r="Q292" s="307">
        <f t="shared" si="60"/>
        <v>42962</v>
      </c>
      <c r="R292" s="342"/>
      <c r="S292" s="343"/>
      <c r="T292" s="342"/>
      <c r="U292" s="147"/>
      <c r="V292" s="342"/>
      <c r="W292" s="343"/>
      <c r="X292" s="342"/>
      <c r="Y292" s="343"/>
      <c r="Z292" s="342"/>
      <c r="AA292" s="343"/>
      <c r="AB292" s="342" t="s">
        <v>149</v>
      </c>
      <c r="AC292" s="147">
        <v>-1260</v>
      </c>
      <c r="AD292" s="342" t="s">
        <v>216</v>
      </c>
      <c r="AE292" s="147">
        <v>246.33</v>
      </c>
      <c r="AF292" s="342"/>
      <c r="AG292" s="343"/>
      <c r="AH292" s="342"/>
      <c r="AI292" s="343"/>
      <c r="AJ292" s="342" t="s">
        <v>129</v>
      </c>
      <c r="AK292" s="147">
        <v>63.91</v>
      </c>
      <c r="AL292" s="344"/>
      <c r="AM292" s="343"/>
      <c r="AN292" s="125">
        <f t="shared" si="61"/>
        <v>-949.76</v>
      </c>
    </row>
    <row r="293" spans="1:40" ht="16.149999999999999" customHeight="1" x14ac:dyDescent="0.25">
      <c r="A293" s="301">
        <f t="shared" si="62"/>
        <v>42963</v>
      </c>
      <c r="B293" s="337">
        <v>5069.2299999999996</v>
      </c>
      <c r="C293" s="316">
        <v>210</v>
      </c>
      <c r="D293" s="338">
        <v>5</v>
      </c>
      <c r="E293" s="337">
        <v>194.9</v>
      </c>
      <c r="F293" s="337">
        <v>359</v>
      </c>
      <c r="G293" s="339">
        <f t="shared" si="56"/>
        <v>4305.33</v>
      </c>
      <c r="H293" s="340">
        <v>1866.65</v>
      </c>
      <c r="I293" s="317">
        <v>2422.1799999999998</v>
      </c>
      <c r="J293" s="317"/>
      <c r="K293" s="340">
        <v>16.5</v>
      </c>
      <c r="L293" s="317">
        <v>1860</v>
      </c>
      <c r="M293" s="341"/>
      <c r="N293" s="305">
        <f t="shared" si="57"/>
        <v>4492.18</v>
      </c>
      <c r="O293" s="305">
        <f t="shared" si="58"/>
        <v>70906.890000000189</v>
      </c>
      <c r="P293" s="306">
        <f t="shared" si="59"/>
        <v>9.68872</v>
      </c>
      <c r="Q293" s="307">
        <f t="shared" si="60"/>
        <v>42963</v>
      </c>
      <c r="R293" s="342">
        <v>170803</v>
      </c>
      <c r="S293" s="147">
        <v>1480.18</v>
      </c>
      <c r="T293" s="344"/>
      <c r="U293" s="147"/>
      <c r="V293" s="342">
        <v>170824</v>
      </c>
      <c r="W293" s="147">
        <v>594</v>
      </c>
      <c r="X293" s="342">
        <v>170829</v>
      </c>
      <c r="Y293" s="147">
        <v>1925.03</v>
      </c>
      <c r="Z293" s="342"/>
      <c r="AA293" s="343"/>
      <c r="AB293" s="342" t="s">
        <v>194</v>
      </c>
      <c r="AC293" s="147">
        <v>-0.31</v>
      </c>
      <c r="AD293" s="342"/>
      <c r="AE293" s="343"/>
      <c r="AF293" s="342"/>
      <c r="AG293" s="343"/>
      <c r="AH293" s="342"/>
      <c r="AI293" s="343"/>
      <c r="AJ293" s="342" t="s">
        <v>217</v>
      </c>
      <c r="AK293" s="147">
        <v>99.17</v>
      </c>
      <c r="AL293" s="344"/>
      <c r="AM293" s="343"/>
      <c r="AN293" s="125">
        <f t="shared" si="61"/>
        <v>4098.07</v>
      </c>
    </row>
    <row r="294" spans="1:40" ht="16.149999999999999" customHeight="1" x14ac:dyDescent="0.25">
      <c r="A294" s="301">
        <f t="shared" si="62"/>
        <v>42964</v>
      </c>
      <c r="B294" s="337">
        <v>4238.1000000000004</v>
      </c>
      <c r="C294" s="316">
        <v>240</v>
      </c>
      <c r="D294" s="338">
        <v>8</v>
      </c>
      <c r="E294" s="337">
        <v>260.7</v>
      </c>
      <c r="F294" s="337">
        <v>349</v>
      </c>
      <c r="G294" s="339">
        <f t="shared" si="56"/>
        <v>3388.4000000000005</v>
      </c>
      <c r="H294" s="340">
        <v>1511.04</v>
      </c>
      <c r="I294" s="317">
        <v>1859.51</v>
      </c>
      <c r="J294" s="317"/>
      <c r="K294" s="340">
        <v>17.850000000000001</v>
      </c>
      <c r="L294" s="317">
        <v>1540</v>
      </c>
      <c r="M294" s="341"/>
      <c r="N294" s="305">
        <f t="shared" si="57"/>
        <v>3639.51</v>
      </c>
      <c r="O294" s="305">
        <f t="shared" si="58"/>
        <v>74522.130000000179</v>
      </c>
      <c r="P294" s="306">
        <f t="shared" si="59"/>
        <v>7.43804</v>
      </c>
      <c r="Q294" s="307">
        <f t="shared" si="60"/>
        <v>42964</v>
      </c>
      <c r="R294" s="342"/>
      <c r="S294" s="147">
        <v>11.58</v>
      </c>
      <c r="T294" s="342"/>
      <c r="U294" s="147"/>
      <c r="V294" s="342"/>
      <c r="W294" s="343"/>
      <c r="X294" s="342" t="s">
        <v>260</v>
      </c>
      <c r="Y294" s="147">
        <v>533.79999999999995</v>
      </c>
      <c r="Z294" s="342"/>
      <c r="AA294" s="343"/>
      <c r="AB294" s="342" t="s">
        <v>194</v>
      </c>
      <c r="AC294" s="147">
        <v>-1500.31</v>
      </c>
      <c r="AD294" s="342"/>
      <c r="AE294" s="343"/>
      <c r="AF294" s="342">
        <v>170753</v>
      </c>
      <c r="AG294" s="147">
        <v>979.2</v>
      </c>
      <c r="AH294" s="342"/>
      <c r="AI294" s="343"/>
      <c r="AJ294" s="342"/>
      <c r="AK294" s="343"/>
      <c r="AL294" s="344"/>
      <c r="AM294" s="343"/>
      <c r="AN294" s="125">
        <f t="shared" si="61"/>
        <v>24.270000000000095</v>
      </c>
    </row>
    <row r="295" spans="1:40" ht="16.149999999999999" customHeight="1" x14ac:dyDescent="0.25">
      <c r="A295" s="301">
        <f t="shared" si="62"/>
        <v>42965</v>
      </c>
      <c r="B295" s="337">
        <v>4637.54</v>
      </c>
      <c r="C295" s="316">
        <v>230</v>
      </c>
      <c r="D295" s="338">
        <v>6</v>
      </c>
      <c r="E295" s="337">
        <v>98.9</v>
      </c>
      <c r="F295" s="337">
        <v>190</v>
      </c>
      <c r="G295" s="339">
        <f t="shared" si="56"/>
        <v>4118.6400000000003</v>
      </c>
      <c r="H295" s="340">
        <v>1909.66</v>
      </c>
      <c r="I295" s="317">
        <v>2177.63</v>
      </c>
      <c r="J295" s="317"/>
      <c r="K295" s="340">
        <v>31.35</v>
      </c>
      <c r="L295" s="317">
        <v>1900</v>
      </c>
      <c r="M295" s="341"/>
      <c r="N295" s="305">
        <f t="shared" si="57"/>
        <v>4307.63</v>
      </c>
      <c r="O295" s="305">
        <f t="shared" si="58"/>
        <v>78777.590000000186</v>
      </c>
      <c r="P295" s="306">
        <f t="shared" si="59"/>
        <v>8.7105200000000007</v>
      </c>
      <c r="Q295" s="307">
        <f t="shared" si="60"/>
        <v>42965</v>
      </c>
      <c r="R295" s="342"/>
      <c r="S295" s="343"/>
      <c r="T295" s="342"/>
      <c r="U295" s="147"/>
      <c r="V295" s="342"/>
      <c r="W295" s="343"/>
      <c r="X295" s="342"/>
      <c r="Y295" s="343"/>
      <c r="Z295" s="342"/>
      <c r="AA295" s="343"/>
      <c r="AB295" s="342" t="s">
        <v>194</v>
      </c>
      <c r="AC295" s="147">
        <v>-0.63</v>
      </c>
      <c r="AD295" s="342">
        <v>170838</v>
      </c>
      <c r="AE295" s="147">
        <v>52.8</v>
      </c>
      <c r="AF295" s="342"/>
      <c r="AG295" s="343"/>
      <c r="AH295" s="342"/>
      <c r="AI295" s="343"/>
      <c r="AJ295" s="342"/>
      <c r="AK295" s="343"/>
      <c r="AL295" s="344"/>
      <c r="AM295" s="343"/>
      <c r="AN295" s="125">
        <f t="shared" si="61"/>
        <v>52.169999999999995</v>
      </c>
    </row>
    <row r="296" spans="1:40" ht="16.149999999999999" customHeight="1" x14ac:dyDescent="0.25">
      <c r="A296" s="301">
        <f t="shared" si="62"/>
        <v>42966</v>
      </c>
      <c r="B296" s="337">
        <v>4795.28</v>
      </c>
      <c r="C296" s="316">
        <v>440</v>
      </c>
      <c r="D296" s="338">
        <v>9</v>
      </c>
      <c r="E296" s="337">
        <v>131.69999999999999</v>
      </c>
      <c r="F296" s="337">
        <v>236</v>
      </c>
      <c r="G296" s="339">
        <f t="shared" si="56"/>
        <v>3987.58</v>
      </c>
      <c r="H296" s="340">
        <v>1673.87</v>
      </c>
      <c r="I296" s="317">
        <v>2312.61</v>
      </c>
      <c r="J296" s="317"/>
      <c r="K296" s="340">
        <v>1.1000000000000001</v>
      </c>
      <c r="L296" s="317">
        <v>1670</v>
      </c>
      <c r="M296" s="341"/>
      <c r="N296" s="305">
        <f t="shared" si="57"/>
        <v>4422.6100000000006</v>
      </c>
      <c r="O296" s="305">
        <f t="shared" si="58"/>
        <v>86192.300000000192</v>
      </c>
      <c r="P296" s="306">
        <f t="shared" si="59"/>
        <v>9.2504400000000011</v>
      </c>
      <c r="Q296" s="307">
        <f t="shared" si="60"/>
        <v>42966</v>
      </c>
      <c r="R296" s="342"/>
      <c r="S296" s="343"/>
      <c r="T296" s="342">
        <v>170622</v>
      </c>
      <c r="U296" s="147">
        <v>7.9</v>
      </c>
      <c r="V296" s="342"/>
      <c r="W296" s="343"/>
      <c r="X296" s="342"/>
      <c r="Y296" s="343"/>
      <c r="Z296" s="342"/>
      <c r="AA296" s="343"/>
      <c r="AB296" s="342" t="s">
        <v>194</v>
      </c>
      <c r="AC296" s="147">
        <v>-3000</v>
      </c>
      <c r="AD296" s="342"/>
      <c r="AE296" s="343"/>
      <c r="AF296" s="342"/>
      <c r="AG296" s="343"/>
      <c r="AH296" s="342"/>
      <c r="AI296" s="343"/>
      <c r="AJ296" s="342"/>
      <c r="AK296" s="343"/>
      <c r="AL296" s="344"/>
      <c r="AM296" s="343"/>
      <c r="AN296" s="125">
        <f t="shared" si="61"/>
        <v>-2992.1</v>
      </c>
    </row>
    <row r="297" spans="1:40" ht="16.149999999999999" customHeight="1" x14ac:dyDescent="0.25">
      <c r="A297" s="301">
        <f t="shared" si="62"/>
        <v>42967</v>
      </c>
      <c r="B297" s="337">
        <v>3085.79</v>
      </c>
      <c r="C297" s="316">
        <v>320</v>
      </c>
      <c r="D297" s="338">
        <v>5</v>
      </c>
      <c r="E297" s="337">
        <v>273.3</v>
      </c>
      <c r="F297" s="337">
        <v>222</v>
      </c>
      <c r="G297" s="339">
        <f t="shared" si="56"/>
        <v>2270.4899999999998</v>
      </c>
      <c r="H297" s="340">
        <v>945.26</v>
      </c>
      <c r="I297" s="317">
        <v>1255.28</v>
      </c>
      <c r="J297" s="317"/>
      <c r="K297" s="340">
        <v>69.95</v>
      </c>
      <c r="L297" s="317">
        <v>940</v>
      </c>
      <c r="M297" s="341"/>
      <c r="N297" s="305">
        <f t="shared" si="57"/>
        <v>2515.2799999999997</v>
      </c>
      <c r="O297" s="305">
        <f t="shared" si="58"/>
        <v>88107.170000000187</v>
      </c>
      <c r="P297" s="306">
        <f t="shared" si="59"/>
        <v>5.0211199999999998</v>
      </c>
      <c r="Q297" s="307">
        <f t="shared" si="60"/>
        <v>42967</v>
      </c>
      <c r="R297" s="342">
        <v>170801</v>
      </c>
      <c r="S297" s="147">
        <v>-51.65</v>
      </c>
      <c r="T297" s="344">
        <v>170815</v>
      </c>
      <c r="U297" s="147">
        <v>423.01</v>
      </c>
      <c r="V297" s="342"/>
      <c r="W297" s="343"/>
      <c r="X297" s="344"/>
      <c r="Y297" s="343"/>
      <c r="Z297" s="342"/>
      <c r="AA297" s="343"/>
      <c r="AB297" s="344" t="s">
        <v>218</v>
      </c>
      <c r="AC297" s="147">
        <v>229.05</v>
      </c>
      <c r="AD297" s="342"/>
      <c r="AE297" s="343"/>
      <c r="AF297" s="344"/>
      <c r="AG297" s="343"/>
      <c r="AH297" s="342"/>
      <c r="AI297" s="343"/>
      <c r="AJ297" s="344"/>
      <c r="AK297" s="343"/>
      <c r="AL297" s="344"/>
      <c r="AM297" s="343"/>
      <c r="AN297" s="125">
        <f t="shared" si="61"/>
        <v>600.41000000000008</v>
      </c>
    </row>
    <row r="298" spans="1:40" ht="16.149999999999999" customHeight="1" x14ac:dyDescent="0.25">
      <c r="A298" s="301">
        <f t="shared" si="62"/>
        <v>42968</v>
      </c>
      <c r="B298" s="337">
        <v>4039.4</v>
      </c>
      <c r="C298" s="316">
        <v>420</v>
      </c>
      <c r="D298" s="338">
        <v>9</v>
      </c>
      <c r="E298" s="337">
        <v>280.8</v>
      </c>
      <c r="F298" s="337">
        <v>224</v>
      </c>
      <c r="G298" s="339">
        <f t="shared" si="56"/>
        <v>3114.6</v>
      </c>
      <c r="H298" s="340">
        <v>1174.1199999999999</v>
      </c>
      <c r="I298" s="317">
        <v>1940.48</v>
      </c>
      <c r="J298" s="317"/>
      <c r="K298" s="340"/>
      <c r="L298" s="317">
        <v>1170</v>
      </c>
      <c r="M298" s="341"/>
      <c r="N298" s="305">
        <f t="shared" si="57"/>
        <v>3530.48</v>
      </c>
      <c r="O298" s="305">
        <f t="shared" si="58"/>
        <v>91518.710000000181</v>
      </c>
      <c r="P298" s="306">
        <f t="shared" si="59"/>
        <v>7.7619199999999999</v>
      </c>
      <c r="Q298" s="307">
        <f t="shared" si="60"/>
        <v>42968</v>
      </c>
      <c r="R298" s="342"/>
      <c r="S298" s="343"/>
      <c r="T298" s="342">
        <v>170816</v>
      </c>
      <c r="U298" s="147">
        <v>43.9</v>
      </c>
      <c r="V298" s="342"/>
      <c r="W298" s="343"/>
      <c r="X298" s="342"/>
      <c r="Y298" s="343"/>
      <c r="Z298" s="342"/>
      <c r="AA298" s="343"/>
      <c r="AB298" s="342" t="s">
        <v>261</v>
      </c>
      <c r="AC298" s="147">
        <v>75.040000000000006</v>
      </c>
      <c r="AD298" s="342"/>
      <c r="AE298" s="343"/>
      <c r="AF298" s="342"/>
      <c r="AG298" s="343"/>
      <c r="AH298" s="342"/>
      <c r="AI298" s="343"/>
      <c r="AJ298" s="342"/>
      <c r="AK298" s="343"/>
      <c r="AL298" s="344"/>
      <c r="AM298" s="343"/>
      <c r="AN298" s="125">
        <f t="shared" si="61"/>
        <v>118.94</v>
      </c>
    </row>
    <row r="299" spans="1:40" ht="16.149999999999999" customHeight="1" x14ac:dyDescent="0.25">
      <c r="A299" s="301">
        <f t="shared" si="62"/>
        <v>42969</v>
      </c>
      <c r="B299" s="337">
        <v>3587.26</v>
      </c>
      <c r="C299" s="316">
        <v>100</v>
      </c>
      <c r="D299" s="338">
        <v>3</v>
      </c>
      <c r="E299" s="337">
        <v>59.15</v>
      </c>
      <c r="F299" s="337">
        <v>150</v>
      </c>
      <c r="G299" s="339">
        <f t="shared" si="56"/>
        <v>3278.11</v>
      </c>
      <c r="H299" s="340">
        <v>1730.07</v>
      </c>
      <c r="I299" s="317">
        <v>1521.04</v>
      </c>
      <c r="J299" s="317"/>
      <c r="K299" s="340">
        <v>27</v>
      </c>
      <c r="L299" s="317">
        <v>1730</v>
      </c>
      <c r="M299" s="341"/>
      <c r="N299" s="305">
        <f t="shared" si="57"/>
        <v>3351.04</v>
      </c>
      <c r="O299" s="305">
        <f t="shared" si="58"/>
        <v>57700.800000000178</v>
      </c>
      <c r="P299" s="306">
        <f t="shared" si="59"/>
        <v>6.0841599999999998</v>
      </c>
      <c r="Q299" s="307">
        <f t="shared" si="60"/>
        <v>42969</v>
      </c>
      <c r="R299" s="342"/>
      <c r="S299" s="343"/>
      <c r="T299" s="342"/>
      <c r="U299" s="343"/>
      <c r="V299" s="342">
        <v>170825</v>
      </c>
      <c r="W299" s="147">
        <v>617.04999999999995</v>
      </c>
      <c r="X299" s="342"/>
      <c r="Y299" s="343"/>
      <c r="Z299" s="342">
        <v>170835</v>
      </c>
      <c r="AA299" s="147">
        <v>34028.99</v>
      </c>
      <c r="AB299" s="342" t="s">
        <v>218</v>
      </c>
      <c r="AC299" s="147">
        <v>2522.91</v>
      </c>
      <c r="AD299" s="342"/>
      <c r="AE299" s="343"/>
      <c r="AF299" s="342"/>
      <c r="AG299" s="343"/>
      <c r="AH299" s="342"/>
      <c r="AI299" s="343"/>
      <c r="AJ299" s="342"/>
      <c r="AK299" s="343"/>
      <c r="AL299" s="344"/>
      <c r="AM299" s="343"/>
      <c r="AN299" s="125">
        <f t="shared" si="61"/>
        <v>37168.949999999997</v>
      </c>
    </row>
    <row r="300" spans="1:40" ht="16.149999999999999" customHeight="1" x14ac:dyDescent="0.25">
      <c r="A300" s="301">
        <f t="shared" si="62"/>
        <v>42970</v>
      </c>
      <c r="B300" s="337">
        <v>3982.75</v>
      </c>
      <c r="C300" s="316">
        <v>460</v>
      </c>
      <c r="D300" s="338">
        <v>12</v>
      </c>
      <c r="E300" s="337">
        <v>156.4</v>
      </c>
      <c r="F300" s="337">
        <v>260</v>
      </c>
      <c r="G300" s="339">
        <f t="shared" si="56"/>
        <v>3106.35</v>
      </c>
      <c r="H300" s="340">
        <v>1306.8499999999999</v>
      </c>
      <c r="I300" s="317">
        <v>1716.85</v>
      </c>
      <c r="J300" s="317">
        <v>58.9</v>
      </c>
      <c r="K300" s="340">
        <v>23.75</v>
      </c>
      <c r="L300" s="317">
        <v>1300</v>
      </c>
      <c r="M300" s="341"/>
      <c r="N300" s="305">
        <f t="shared" si="57"/>
        <v>3535.75</v>
      </c>
      <c r="O300" s="305">
        <f t="shared" si="58"/>
        <v>56308.56000000018</v>
      </c>
      <c r="P300" s="306">
        <f t="shared" si="59"/>
        <v>6.8673999999999999</v>
      </c>
      <c r="Q300" s="307">
        <f t="shared" si="60"/>
        <v>42970</v>
      </c>
      <c r="R300" s="342">
        <v>170807</v>
      </c>
      <c r="S300" s="147">
        <v>1498.52</v>
      </c>
      <c r="T300" s="342"/>
      <c r="U300" s="343"/>
      <c r="V300" s="342"/>
      <c r="W300" s="343"/>
      <c r="X300" s="342">
        <v>170830</v>
      </c>
      <c r="Y300" s="147">
        <v>1872.11</v>
      </c>
      <c r="Z300" s="342">
        <v>170748</v>
      </c>
      <c r="AA300" s="147">
        <v>55.5</v>
      </c>
      <c r="AB300" s="342" t="s">
        <v>194</v>
      </c>
      <c r="AC300" s="147">
        <v>1501.86</v>
      </c>
      <c r="AD300" s="342"/>
      <c r="AE300" s="343"/>
      <c r="AF300" s="342"/>
      <c r="AG300" s="343"/>
      <c r="AH300" s="342"/>
      <c r="AI300" s="343"/>
      <c r="AJ300" s="342"/>
      <c r="AK300" s="343"/>
      <c r="AL300" s="344"/>
      <c r="AM300" s="343"/>
      <c r="AN300" s="125">
        <f t="shared" si="61"/>
        <v>4927.99</v>
      </c>
    </row>
    <row r="301" spans="1:40" ht="16.149999999999999" customHeight="1" x14ac:dyDescent="0.25">
      <c r="A301" s="301">
        <f t="shared" si="62"/>
        <v>42971</v>
      </c>
      <c r="B301" s="337">
        <v>3816.58</v>
      </c>
      <c r="C301" s="316">
        <v>160</v>
      </c>
      <c r="D301" s="338">
        <v>7</v>
      </c>
      <c r="E301" s="337">
        <v>182.2</v>
      </c>
      <c r="F301" s="337">
        <v>247</v>
      </c>
      <c r="G301" s="339">
        <f t="shared" si="56"/>
        <v>3227.38</v>
      </c>
      <c r="H301" s="340">
        <v>1655.46</v>
      </c>
      <c r="I301" s="317">
        <v>1541.42</v>
      </c>
      <c r="J301" s="340"/>
      <c r="K301" s="340">
        <v>30.5</v>
      </c>
      <c r="L301" s="317">
        <v>1650</v>
      </c>
      <c r="M301" s="341"/>
      <c r="N301" s="305">
        <f t="shared" si="57"/>
        <v>3351.42</v>
      </c>
      <c r="O301" s="305">
        <f t="shared" si="58"/>
        <v>56843.270000000179</v>
      </c>
      <c r="P301" s="306">
        <f t="shared" si="59"/>
        <v>6.16568</v>
      </c>
      <c r="Q301" s="307">
        <f t="shared" si="60"/>
        <v>42971</v>
      </c>
      <c r="R301" s="342"/>
      <c r="S301" s="147">
        <v>44.54</v>
      </c>
      <c r="T301" s="342"/>
      <c r="U301" s="343"/>
      <c r="V301" s="342"/>
      <c r="W301" s="343"/>
      <c r="X301" s="342">
        <v>170833</v>
      </c>
      <c r="Y301" s="147">
        <v>1270</v>
      </c>
      <c r="Z301" s="342"/>
      <c r="AA301" s="343"/>
      <c r="AB301" s="342" t="s">
        <v>194</v>
      </c>
      <c r="AC301" s="147">
        <v>1502.17</v>
      </c>
      <c r="AD301" s="342"/>
      <c r="AE301" s="343"/>
      <c r="AF301" s="342"/>
      <c r="AG301" s="343"/>
      <c r="AH301" s="342"/>
      <c r="AI301" s="343"/>
      <c r="AJ301" s="342"/>
      <c r="AK301" s="343"/>
      <c r="AL301" s="344"/>
      <c r="AM301" s="343"/>
      <c r="AN301" s="125">
        <f t="shared" si="61"/>
        <v>2816.71</v>
      </c>
    </row>
    <row r="302" spans="1:40" ht="16.149999999999999" customHeight="1" x14ac:dyDescent="0.25">
      <c r="A302" s="301">
        <f t="shared" si="62"/>
        <v>42972</v>
      </c>
      <c r="B302" s="337">
        <v>4377.6099999999997</v>
      </c>
      <c r="C302" s="316">
        <v>230</v>
      </c>
      <c r="D302" s="338">
        <v>6</v>
      </c>
      <c r="E302" s="337">
        <v>108.6</v>
      </c>
      <c r="F302" s="337">
        <v>309</v>
      </c>
      <c r="G302" s="339">
        <f t="shared" si="56"/>
        <v>3730.0099999999998</v>
      </c>
      <c r="H302" s="340">
        <v>1918.62</v>
      </c>
      <c r="I302" s="317">
        <v>1772.89</v>
      </c>
      <c r="J302" s="317">
        <v>21.4</v>
      </c>
      <c r="K302" s="340">
        <v>17.100000000000001</v>
      </c>
      <c r="L302" s="317">
        <v>1910</v>
      </c>
      <c r="M302" s="341"/>
      <c r="N302" s="305">
        <f t="shared" si="57"/>
        <v>3934.2900000000004</v>
      </c>
      <c r="O302" s="305">
        <f t="shared" si="58"/>
        <v>59211.56000000018</v>
      </c>
      <c r="P302" s="306">
        <f t="shared" si="59"/>
        <v>7.0915600000000003</v>
      </c>
      <c r="Q302" s="307">
        <f t="shared" si="60"/>
        <v>42972</v>
      </c>
      <c r="R302" s="342"/>
      <c r="S302" s="343"/>
      <c r="T302" s="342"/>
      <c r="U302" s="343"/>
      <c r="V302" s="342"/>
      <c r="W302" s="343"/>
      <c r="X302" s="342"/>
      <c r="Y302" s="343"/>
      <c r="Z302" s="342"/>
      <c r="AA302" s="343"/>
      <c r="AB302" s="342" t="s">
        <v>194</v>
      </c>
      <c r="AC302" s="147">
        <v>1500</v>
      </c>
      <c r="AD302" s="342"/>
      <c r="AE302" s="343"/>
      <c r="AF302" s="342"/>
      <c r="AG302" s="343"/>
      <c r="AH302" s="342">
        <v>170757</v>
      </c>
      <c r="AI302" s="147">
        <v>66</v>
      </c>
      <c r="AJ302" s="342"/>
      <c r="AK302" s="343"/>
      <c r="AL302" s="344"/>
      <c r="AM302" s="343"/>
      <c r="AN302" s="125">
        <f t="shared" si="61"/>
        <v>1566</v>
      </c>
    </row>
    <row r="303" spans="1:40" ht="16.149999999999999" customHeight="1" x14ac:dyDescent="0.25">
      <c r="A303" s="301">
        <f t="shared" si="62"/>
        <v>42973</v>
      </c>
      <c r="B303" s="337">
        <v>4941.34</v>
      </c>
      <c r="C303" s="316">
        <v>640</v>
      </c>
      <c r="D303" s="338">
        <v>13</v>
      </c>
      <c r="E303" s="337">
        <v>161</v>
      </c>
      <c r="F303" s="337">
        <v>290</v>
      </c>
      <c r="G303" s="339">
        <f t="shared" si="56"/>
        <v>3850.34</v>
      </c>
      <c r="H303" s="340">
        <v>1762.01</v>
      </c>
      <c r="I303" s="317">
        <v>2061.7800000000002</v>
      </c>
      <c r="J303" s="340"/>
      <c r="K303" s="340">
        <v>26.55</v>
      </c>
      <c r="L303" s="317">
        <v>1760</v>
      </c>
      <c r="M303" s="341"/>
      <c r="N303" s="305">
        <f t="shared" si="57"/>
        <v>4461.7800000000007</v>
      </c>
      <c r="O303" s="305">
        <f t="shared" si="58"/>
        <v>62593.340000000178</v>
      </c>
      <c r="P303" s="306">
        <f t="shared" si="59"/>
        <v>8.2471200000000007</v>
      </c>
      <c r="Q303" s="307">
        <f t="shared" si="60"/>
        <v>42973</v>
      </c>
      <c r="R303" s="342"/>
      <c r="S303" s="343"/>
      <c r="T303" s="342"/>
      <c r="U303" s="343"/>
      <c r="V303" s="342"/>
      <c r="W303" s="343"/>
      <c r="X303" s="342"/>
      <c r="Y303" s="343"/>
      <c r="Z303" s="342"/>
      <c r="AA303" s="343"/>
      <c r="AB303" s="342" t="s">
        <v>149</v>
      </c>
      <c r="AC303" s="147">
        <v>1080</v>
      </c>
      <c r="AD303" s="342"/>
      <c r="AE303" s="343"/>
      <c r="AF303" s="342"/>
      <c r="AG303" s="343"/>
      <c r="AH303" s="342"/>
      <c r="AI303" s="343"/>
      <c r="AJ303" s="342"/>
      <c r="AK303" s="343"/>
      <c r="AL303" s="344"/>
      <c r="AM303" s="343"/>
      <c r="AN303" s="125">
        <f t="shared" si="61"/>
        <v>1080</v>
      </c>
    </row>
    <row r="304" spans="1:40" ht="16.149999999999999" customHeight="1" x14ac:dyDescent="0.25">
      <c r="A304" s="301">
        <f t="shared" si="62"/>
        <v>42974</v>
      </c>
      <c r="B304" s="337">
        <v>3241.24</v>
      </c>
      <c r="C304" s="316">
        <v>100</v>
      </c>
      <c r="D304" s="338">
        <v>4</v>
      </c>
      <c r="E304" s="337">
        <v>219.2</v>
      </c>
      <c r="F304" s="337">
        <v>139</v>
      </c>
      <c r="G304" s="339">
        <f t="shared" si="56"/>
        <v>2783.04</v>
      </c>
      <c r="H304" s="340">
        <v>1328.46</v>
      </c>
      <c r="I304" s="317">
        <v>1447.78</v>
      </c>
      <c r="J304" s="340"/>
      <c r="K304" s="340">
        <v>6.8</v>
      </c>
      <c r="L304" s="317">
        <v>1380</v>
      </c>
      <c r="M304" s="341"/>
      <c r="N304" s="305">
        <f t="shared" si="57"/>
        <v>2927.7799999999997</v>
      </c>
      <c r="O304" s="305">
        <f t="shared" si="58"/>
        <v>63490.030000000173</v>
      </c>
      <c r="P304" s="306">
        <f t="shared" si="59"/>
        <v>5.7911200000000003</v>
      </c>
      <c r="Q304" s="307">
        <f t="shared" si="60"/>
        <v>42974</v>
      </c>
      <c r="R304" s="342"/>
      <c r="S304" s="343"/>
      <c r="T304" s="342">
        <v>170623</v>
      </c>
      <c r="U304" s="147">
        <v>636.82000000000005</v>
      </c>
      <c r="V304" s="342"/>
      <c r="W304" s="343"/>
      <c r="X304" s="342">
        <v>170934</v>
      </c>
      <c r="Y304" s="147">
        <v>-106.66</v>
      </c>
      <c r="Z304" s="342"/>
      <c r="AA304" s="343"/>
      <c r="AB304" s="344" t="s">
        <v>194</v>
      </c>
      <c r="AC304" s="147">
        <v>1500.93</v>
      </c>
      <c r="AD304" s="342"/>
      <c r="AE304" s="343"/>
      <c r="AF304" s="342"/>
      <c r="AG304" s="343"/>
      <c r="AH304" s="342"/>
      <c r="AI304" s="343"/>
      <c r="AJ304" s="342"/>
      <c r="AK304" s="343"/>
      <c r="AL304" s="344"/>
      <c r="AM304" s="343"/>
      <c r="AN304" s="125">
        <f t="shared" si="61"/>
        <v>2031.0900000000001</v>
      </c>
    </row>
    <row r="305" spans="1:40" ht="16.149999999999999" customHeight="1" x14ac:dyDescent="0.25">
      <c r="A305" s="301">
        <f t="shared" si="62"/>
        <v>42975</v>
      </c>
      <c r="B305" s="337">
        <v>5311.53</v>
      </c>
      <c r="C305" s="316">
        <v>310</v>
      </c>
      <c r="D305" s="338">
        <v>9</v>
      </c>
      <c r="E305" s="337">
        <v>526.6</v>
      </c>
      <c r="F305" s="337">
        <v>74</v>
      </c>
      <c r="G305" s="339">
        <f t="shared" si="56"/>
        <v>4400.9299999999994</v>
      </c>
      <c r="H305" s="340">
        <v>1970.42</v>
      </c>
      <c r="I305" s="317">
        <v>2426.81</v>
      </c>
      <c r="J305" s="340"/>
      <c r="K305" s="340">
        <v>3.7</v>
      </c>
      <c r="L305" s="317">
        <v>1970</v>
      </c>
      <c r="M305" s="341"/>
      <c r="N305" s="305">
        <f t="shared" si="57"/>
        <v>4706.8099999999995</v>
      </c>
      <c r="O305" s="305">
        <f t="shared" si="58"/>
        <v>67787.860000000175</v>
      </c>
      <c r="P305" s="306">
        <f t="shared" si="59"/>
        <v>9.7072400000000005</v>
      </c>
      <c r="Q305" s="307">
        <f t="shared" si="60"/>
        <v>42975</v>
      </c>
      <c r="R305" s="342">
        <v>170810</v>
      </c>
      <c r="S305" s="147">
        <v>-324</v>
      </c>
      <c r="T305" s="342"/>
      <c r="U305" s="147"/>
      <c r="V305" s="342"/>
      <c r="W305" s="343"/>
      <c r="X305" s="342">
        <v>170935</v>
      </c>
      <c r="Y305" s="147">
        <v>12</v>
      </c>
      <c r="Z305" s="342">
        <v>170749</v>
      </c>
      <c r="AA305" s="343">
        <v>0</v>
      </c>
      <c r="AB305" s="344" t="s">
        <v>207</v>
      </c>
      <c r="AC305" s="147">
        <v>345</v>
      </c>
      <c r="AD305" s="342"/>
      <c r="AE305" s="343"/>
      <c r="AF305" s="342"/>
      <c r="AG305" s="343"/>
      <c r="AH305" s="342"/>
      <c r="AI305" s="343"/>
      <c r="AJ305" s="342">
        <v>170852</v>
      </c>
      <c r="AK305" s="147">
        <v>375.98</v>
      </c>
      <c r="AL305" s="344"/>
      <c r="AM305" s="343"/>
      <c r="AN305" s="125">
        <f t="shared" si="61"/>
        <v>408.98</v>
      </c>
    </row>
    <row r="306" spans="1:40" ht="16.149999999999999" customHeight="1" x14ac:dyDescent="0.25">
      <c r="A306" s="301">
        <f t="shared" si="62"/>
        <v>42976</v>
      </c>
      <c r="B306" s="337">
        <v>4513.22</v>
      </c>
      <c r="C306" s="316">
        <v>300</v>
      </c>
      <c r="D306" s="338">
        <v>8</v>
      </c>
      <c r="E306" s="337">
        <v>176.1</v>
      </c>
      <c r="F306" s="337">
        <v>100</v>
      </c>
      <c r="G306" s="339">
        <f t="shared" si="56"/>
        <v>3937.1200000000003</v>
      </c>
      <c r="H306" s="340">
        <v>1894.47</v>
      </c>
      <c r="I306" s="317">
        <v>2030.75</v>
      </c>
      <c r="J306" s="340"/>
      <c r="K306" s="340">
        <v>11.9</v>
      </c>
      <c r="L306" s="317">
        <v>1890</v>
      </c>
      <c r="M306" s="341"/>
      <c r="N306" s="305">
        <f t="shared" si="57"/>
        <v>4220.75</v>
      </c>
      <c r="O306" s="305">
        <f t="shared" si="58"/>
        <v>69536.570000000182</v>
      </c>
      <c r="P306" s="306">
        <f t="shared" si="59"/>
        <v>8.1229999999999993</v>
      </c>
      <c r="Q306" s="307">
        <f t="shared" si="60"/>
        <v>42976</v>
      </c>
      <c r="R306" s="342">
        <v>170811</v>
      </c>
      <c r="S306" s="147">
        <v>318</v>
      </c>
      <c r="T306" s="342"/>
      <c r="U306" s="147"/>
      <c r="V306" s="342">
        <v>170826</v>
      </c>
      <c r="W306" s="147">
        <v>618.6</v>
      </c>
      <c r="X306" s="342"/>
      <c r="Y306" s="343"/>
      <c r="Z306" s="342"/>
      <c r="AA306" s="343"/>
      <c r="AB306" s="344" t="s">
        <v>194</v>
      </c>
      <c r="AC306" s="147">
        <v>1501.24</v>
      </c>
      <c r="AD306" s="342"/>
      <c r="AE306" s="343"/>
      <c r="AF306" s="342"/>
      <c r="AG306" s="343"/>
      <c r="AH306" s="342"/>
      <c r="AI306" s="343"/>
      <c r="AJ306" s="342">
        <v>170853</v>
      </c>
      <c r="AK306" s="147">
        <v>34.200000000000003</v>
      </c>
      <c r="AL306" s="344"/>
      <c r="AM306" s="343"/>
      <c r="AN306" s="125">
        <f t="shared" si="61"/>
        <v>2472.04</v>
      </c>
    </row>
    <row r="307" spans="1:40" ht="16.149999999999999" customHeight="1" x14ac:dyDescent="0.25">
      <c r="A307" s="301">
        <f t="shared" si="62"/>
        <v>42977</v>
      </c>
      <c r="B307" s="337">
        <v>3725.28</v>
      </c>
      <c r="C307" s="316">
        <v>470</v>
      </c>
      <c r="D307" s="338">
        <v>10</v>
      </c>
      <c r="E307" s="337">
        <v>54.5</v>
      </c>
      <c r="F307" s="337">
        <v>235</v>
      </c>
      <c r="G307" s="339">
        <f t="shared" si="56"/>
        <v>2965.78</v>
      </c>
      <c r="H307" s="340">
        <v>1157.54</v>
      </c>
      <c r="I307" s="317">
        <v>1775.79</v>
      </c>
      <c r="J307" s="340"/>
      <c r="K307" s="340">
        <v>32.450000000000003</v>
      </c>
      <c r="L307" s="317">
        <v>1150</v>
      </c>
      <c r="M307" s="341"/>
      <c r="N307" s="305">
        <f t="shared" si="57"/>
        <v>3395.79</v>
      </c>
      <c r="O307" s="305">
        <f t="shared" si="58"/>
        <v>66153.030000000173</v>
      </c>
      <c r="P307" s="306">
        <f t="shared" si="59"/>
        <v>7.1031599999999999</v>
      </c>
      <c r="Q307" s="307">
        <f t="shared" si="60"/>
        <v>42977</v>
      </c>
      <c r="R307" s="342">
        <v>170809</v>
      </c>
      <c r="S307" s="147">
        <v>2182.2399999999998</v>
      </c>
      <c r="T307" s="344">
        <v>170818</v>
      </c>
      <c r="U307" s="147">
        <v>625.44000000000005</v>
      </c>
      <c r="V307" s="342"/>
      <c r="W307" s="343"/>
      <c r="X307" s="344">
        <v>170831</v>
      </c>
      <c r="Y307" s="147">
        <v>2017.43</v>
      </c>
      <c r="Z307" s="342"/>
      <c r="AA307" s="343"/>
      <c r="AB307" s="344" t="s">
        <v>194</v>
      </c>
      <c r="AC307" s="147">
        <v>1500.62</v>
      </c>
      <c r="AD307" s="342"/>
      <c r="AE307" s="343"/>
      <c r="AF307" s="342"/>
      <c r="AG307" s="343"/>
      <c r="AH307" s="342">
        <v>170648</v>
      </c>
      <c r="AI307" s="147">
        <v>453.6</v>
      </c>
      <c r="AJ307" s="344">
        <v>170850</v>
      </c>
      <c r="AK307" s="343">
        <v>0</v>
      </c>
      <c r="AL307" s="344"/>
      <c r="AM307" s="343"/>
      <c r="AN307" s="125">
        <f t="shared" si="61"/>
        <v>6779.33</v>
      </c>
    </row>
    <row r="308" spans="1:40" ht="16.149999999999999" customHeight="1" x14ac:dyDescent="0.25">
      <c r="A308" s="301">
        <f t="shared" si="62"/>
        <v>42978</v>
      </c>
      <c r="B308" s="337">
        <v>4805.25</v>
      </c>
      <c r="C308" s="316">
        <v>230</v>
      </c>
      <c r="D308" s="338">
        <v>6</v>
      </c>
      <c r="E308" s="337">
        <v>363.7</v>
      </c>
      <c r="F308" s="337">
        <v>132</v>
      </c>
      <c r="G308" s="339">
        <f t="shared" si="56"/>
        <v>4079.55</v>
      </c>
      <c r="H308" s="340">
        <v>1831.77</v>
      </c>
      <c r="I308" s="317">
        <v>2230.08</v>
      </c>
      <c r="J308" s="340"/>
      <c r="K308" s="340">
        <v>17.7</v>
      </c>
      <c r="L308" s="317">
        <v>1840</v>
      </c>
      <c r="M308" s="317">
        <v>630</v>
      </c>
      <c r="N308" s="305">
        <f t="shared" si="57"/>
        <v>4930.08</v>
      </c>
      <c r="O308" s="305">
        <f t="shared" si="58"/>
        <v>63567.740000000173</v>
      </c>
      <c r="P308" s="306">
        <f t="shared" si="59"/>
        <v>8.9203200000000002</v>
      </c>
      <c r="Q308" s="307">
        <f t="shared" si="60"/>
        <v>42978</v>
      </c>
      <c r="R308" s="342"/>
      <c r="S308" s="147">
        <v>423.67</v>
      </c>
      <c r="T308" s="342">
        <v>170817</v>
      </c>
      <c r="U308" s="147">
        <v>80.06</v>
      </c>
      <c r="V308" s="342"/>
      <c r="W308" s="343"/>
      <c r="X308" s="342">
        <v>170834</v>
      </c>
      <c r="Y308" s="147">
        <v>1080.9000000000001</v>
      </c>
      <c r="Z308" s="342"/>
      <c r="AA308" s="343"/>
      <c r="AB308" s="344" t="s">
        <v>194</v>
      </c>
      <c r="AC308" s="147">
        <v>3000.63</v>
      </c>
      <c r="AD308" s="342">
        <v>170839</v>
      </c>
      <c r="AE308" s="147">
        <v>37.79</v>
      </c>
      <c r="AF308" s="342">
        <v>170840</v>
      </c>
      <c r="AG308" s="147">
        <v>1782.91</v>
      </c>
      <c r="AH308" s="342" t="s">
        <v>262</v>
      </c>
      <c r="AI308" s="147">
        <v>-42.12</v>
      </c>
      <c r="AJ308" s="342">
        <v>170851</v>
      </c>
      <c r="AK308" s="147">
        <v>1151.53</v>
      </c>
      <c r="AL308" s="344"/>
      <c r="AM308" s="343"/>
      <c r="AN308" s="125">
        <f t="shared" si="61"/>
        <v>7515.37</v>
      </c>
    </row>
    <row r="309" spans="1:40" ht="15" customHeight="1" x14ac:dyDescent="0.2">
      <c r="B309" s="326">
        <f t="shared" ref="B309:N309" si="63">SUM(B278:B308)</f>
        <v>130801.16999999997</v>
      </c>
      <c r="C309" s="326">
        <f t="shared" si="63"/>
        <v>10180</v>
      </c>
      <c r="D309" s="327">
        <f t="shared" si="63"/>
        <v>253</v>
      </c>
      <c r="E309" s="326">
        <f t="shared" si="63"/>
        <v>6024.6000000000013</v>
      </c>
      <c r="F309" s="326">
        <f t="shared" si="63"/>
        <v>6172</v>
      </c>
      <c r="G309" s="326">
        <f t="shared" si="63"/>
        <v>108424.57</v>
      </c>
      <c r="H309" s="326">
        <f t="shared" si="63"/>
        <v>48927.74</v>
      </c>
      <c r="I309" s="326">
        <f t="shared" si="63"/>
        <v>59260.74</v>
      </c>
      <c r="J309" s="326">
        <f t="shared" si="63"/>
        <v>160</v>
      </c>
      <c r="K309" s="326">
        <f t="shared" si="63"/>
        <v>546.49000000000012</v>
      </c>
      <c r="L309" s="141">
        <f t="shared" si="63"/>
        <v>48930</v>
      </c>
      <c r="M309" s="141">
        <f t="shared" si="63"/>
        <v>1520</v>
      </c>
      <c r="N309" s="141">
        <f t="shared" si="63"/>
        <v>120050.73999999998</v>
      </c>
      <c r="O309" s="141">
        <f>O308</f>
        <v>63567.740000000173</v>
      </c>
      <c r="R309" s="141"/>
      <c r="S309" s="141">
        <f>SUM(S278:S308)</f>
        <v>8124.3899999999994</v>
      </c>
      <c r="T309" s="141"/>
      <c r="U309" s="141">
        <f>SUM(U278:U308)</f>
        <v>2262.0099999999998</v>
      </c>
      <c r="V309" s="141"/>
      <c r="W309" s="141">
        <f>SUM(W278:W308)</f>
        <v>2974.39</v>
      </c>
      <c r="X309" s="141"/>
      <c r="Y309" s="141">
        <f>SUM(Y278:Y308)</f>
        <v>14344.14</v>
      </c>
      <c r="Z309" s="141"/>
      <c r="AA309" s="141">
        <f>SUM(AA278:AA308)</f>
        <v>73656.040000000008</v>
      </c>
      <c r="AB309" s="141"/>
      <c r="AC309" s="141">
        <f>SUM(AC278:AC308)</f>
        <v>4037.6600000000008</v>
      </c>
      <c r="AD309" s="141"/>
      <c r="AE309" s="141">
        <f>SUM(AE278:AE308)</f>
        <v>1315.1799999999998</v>
      </c>
      <c r="AG309" s="141">
        <f>SUM(AG278:AG308)</f>
        <v>3469.9300000000003</v>
      </c>
      <c r="AH309" s="141"/>
      <c r="AI309" s="141">
        <f>SUM(AI278:AI308)</f>
        <v>602.88</v>
      </c>
      <c r="AJ309" s="141"/>
      <c r="AK309" s="141">
        <f>SUM(AK278:AK308)</f>
        <v>5341.7899999999991</v>
      </c>
      <c r="AL309" s="141"/>
      <c r="AM309" s="141">
        <f>SUM(AM278:AM308)</f>
        <v>0</v>
      </c>
      <c r="AN309" s="141">
        <f>SUM(AN278:AN308)</f>
        <v>116128.40999999999</v>
      </c>
    </row>
    <row r="310" spans="1:40" x14ac:dyDescent="0.25">
      <c r="B310" s="132">
        <f>B309+B271</f>
        <v>975136.09999999986</v>
      </c>
      <c r="G310" s="132"/>
      <c r="O310" s="141"/>
    </row>
    <row r="311" spans="1:40" x14ac:dyDescent="0.25">
      <c r="B311" s="72" t="s">
        <v>78</v>
      </c>
      <c r="C311" s="132">
        <f>H309-L309</f>
        <v>-2.2600000000020373</v>
      </c>
      <c r="E311" s="72" t="s">
        <v>79</v>
      </c>
      <c r="F311" s="315">
        <f>D309</f>
        <v>253</v>
      </c>
      <c r="H311" s="72" t="s">
        <v>80</v>
      </c>
      <c r="J311" s="131">
        <f>I309*0.0065</f>
        <v>385.19480999999996</v>
      </c>
    </row>
    <row r="312" spans="1:40" x14ac:dyDescent="0.25">
      <c r="B312" s="72" t="s">
        <v>90</v>
      </c>
      <c r="C312" s="132">
        <f>C311+C273</f>
        <v>-40.600000000013097</v>
      </c>
    </row>
    <row r="314" spans="1:40" ht="16.149999999999999" customHeight="1" x14ac:dyDescent="0.25">
      <c r="A314" s="562" t="s">
        <v>263</v>
      </c>
      <c r="B314" s="563"/>
      <c r="C314" s="563"/>
      <c r="D314" s="564"/>
      <c r="E314" s="563"/>
      <c r="F314" s="563"/>
      <c r="G314" s="563"/>
      <c r="H314" s="559" t="str">
        <f>A314</f>
        <v>SEPTEMBRE 2017</v>
      </c>
      <c r="I314" s="560"/>
      <c r="J314" s="560"/>
      <c r="K314" s="560"/>
      <c r="L314" s="560"/>
      <c r="M314" s="560"/>
      <c r="N314" s="560"/>
      <c r="R314" s="559" t="str">
        <f>A314</f>
        <v>SEPTEMBRE 2017</v>
      </c>
      <c r="S314" s="560"/>
      <c r="T314" s="560"/>
      <c r="U314" s="560"/>
      <c r="V314" s="560"/>
      <c r="W314" s="560"/>
      <c r="X314" s="560"/>
      <c r="Y314" s="559" t="str">
        <f>A314</f>
        <v>SEPTEMBRE 2017</v>
      </c>
      <c r="Z314" s="560"/>
      <c r="AA314" s="560"/>
      <c r="AB314" s="560"/>
      <c r="AC314" s="560"/>
      <c r="AD314" s="560"/>
      <c r="AE314" s="560"/>
      <c r="AF314" s="559" t="str">
        <f>A314</f>
        <v>SEPTEMBRE 2017</v>
      </c>
      <c r="AG314" s="560"/>
      <c r="AH314" s="560"/>
      <c r="AI314" s="560"/>
      <c r="AJ314" s="560"/>
      <c r="AK314" s="560"/>
      <c r="AL314" s="560"/>
    </row>
    <row r="315" spans="1:40" ht="16.149999999999999" customHeight="1" x14ac:dyDescent="0.25">
      <c r="A315" s="290"/>
      <c r="B315" s="567" t="s">
        <v>69</v>
      </c>
      <c r="C315" s="554"/>
      <c r="D315" s="554"/>
      <c r="E315" s="554"/>
      <c r="F315" s="554"/>
      <c r="G315" s="568"/>
      <c r="H315" s="567" t="s">
        <v>1</v>
      </c>
      <c r="I315" s="554"/>
      <c r="J315" s="554"/>
      <c r="K315" s="568"/>
      <c r="L315" s="567" t="s">
        <v>2</v>
      </c>
      <c r="M315" s="554"/>
      <c r="N315" s="568"/>
      <c r="O315" s="291" t="s">
        <v>70</v>
      </c>
      <c r="P315" s="292"/>
      <c r="Q315" s="293"/>
      <c r="R315" s="549" t="str">
        <f>R3</f>
        <v>Agedi</v>
      </c>
      <c r="S315" s="550"/>
      <c r="T315" s="549" t="str">
        <f>T3</f>
        <v>Saf</v>
      </c>
      <c r="U315" s="550"/>
      <c r="V315" s="549" t="str">
        <f>V3</f>
        <v>Midi Libre</v>
      </c>
      <c r="W315" s="550"/>
      <c r="X315" s="549" t="str">
        <f>X3</f>
        <v>Loto</v>
      </c>
      <c r="Y315" s="550"/>
      <c r="Z315" s="555" t="str">
        <f>Z3</f>
        <v>Altadis</v>
      </c>
      <c r="AA315" s="556"/>
      <c r="AB315" s="549" t="str">
        <f>AB3</f>
        <v>Crédit agricole</v>
      </c>
      <c r="AC315" s="550"/>
      <c r="AD315" s="549" t="str">
        <f>AD3</f>
        <v>charges locatives</v>
      </c>
      <c r="AE315" s="550"/>
      <c r="AF315" s="555" t="str">
        <f>AF3</f>
        <v>Poste TCN TF PVA</v>
      </c>
      <c r="AG315" s="556"/>
      <c r="AH315" s="549" t="str">
        <f>AH3</f>
        <v>GSA/NVX FR</v>
      </c>
      <c r="AI315" s="550"/>
      <c r="AJ315" s="549" t="str">
        <f>AJ3</f>
        <v>Charge</v>
      </c>
      <c r="AK315" s="550"/>
      <c r="AL315" s="549" t="str">
        <f>AL3</f>
        <v>Divers</v>
      </c>
      <c r="AM315" s="550"/>
      <c r="AN315" s="83" t="s">
        <v>16</v>
      </c>
    </row>
    <row r="316" spans="1:40" ht="16.149999999999999" customHeight="1" x14ac:dyDescent="0.25">
      <c r="A316" s="294"/>
      <c r="B316" s="85" t="s">
        <v>73</v>
      </c>
      <c r="C316" s="578" t="s">
        <v>24</v>
      </c>
      <c r="D316" s="579"/>
      <c r="E316" s="86" t="s">
        <v>23</v>
      </c>
      <c r="F316" s="86" t="s">
        <v>22</v>
      </c>
      <c r="G316" s="90" t="s">
        <v>38</v>
      </c>
      <c r="H316" s="85" t="s">
        <v>17</v>
      </c>
      <c r="I316" s="86" t="s">
        <v>19</v>
      </c>
      <c r="J316" s="86" t="s">
        <v>18</v>
      </c>
      <c r="K316" s="90" t="s">
        <v>29</v>
      </c>
      <c r="L316" s="85" t="s">
        <v>32</v>
      </c>
      <c r="M316" s="91" t="s">
        <v>33</v>
      </c>
      <c r="N316" s="90" t="s">
        <v>74</v>
      </c>
      <c r="O316" s="295">
        <f>O308</f>
        <v>63567.740000000173</v>
      </c>
      <c r="Q316" s="296"/>
      <c r="R316" s="93" t="s">
        <v>34</v>
      </c>
      <c r="S316" s="94"/>
      <c r="T316" s="95" t="s">
        <v>34</v>
      </c>
      <c r="U316" s="96"/>
      <c r="V316" s="95" t="s">
        <v>34</v>
      </c>
      <c r="W316" s="96"/>
      <c r="X316" s="95" t="s">
        <v>34</v>
      </c>
      <c r="Y316" s="96"/>
      <c r="Z316" s="95" t="s">
        <v>34</v>
      </c>
      <c r="AA316" s="96"/>
      <c r="AB316" s="95" t="s">
        <v>34</v>
      </c>
      <c r="AC316" s="96"/>
      <c r="AD316" s="95" t="s">
        <v>34</v>
      </c>
      <c r="AE316" s="96"/>
      <c r="AF316" s="98" t="s">
        <v>34</v>
      </c>
      <c r="AG316" s="94"/>
      <c r="AH316" s="95" t="s">
        <v>34</v>
      </c>
      <c r="AI316" s="94"/>
      <c r="AJ316" s="95" t="s">
        <v>34</v>
      </c>
      <c r="AK316" s="94"/>
      <c r="AL316" s="95" t="s">
        <v>34</v>
      </c>
      <c r="AM316" s="94"/>
      <c r="AN316" s="99"/>
    </row>
    <row r="317" spans="1:40" ht="16.149999999999999" customHeight="1" x14ac:dyDescent="0.25">
      <c r="A317" s="301">
        <v>42979</v>
      </c>
      <c r="B317" s="337">
        <v>5437.12</v>
      </c>
      <c r="C317" s="316">
        <v>560</v>
      </c>
      <c r="D317" s="338">
        <v>12</v>
      </c>
      <c r="E317" s="337">
        <v>139.44999999999999</v>
      </c>
      <c r="F317" s="337">
        <v>164</v>
      </c>
      <c r="G317" s="339">
        <f t="shared" ref="G317:G346" si="64">B317-C317-E317-F317</f>
        <v>4573.67</v>
      </c>
      <c r="H317" s="340">
        <v>1724.67</v>
      </c>
      <c r="I317" s="317">
        <v>2835.4</v>
      </c>
      <c r="J317" s="340"/>
      <c r="K317" s="340">
        <v>13.6</v>
      </c>
      <c r="L317" s="317">
        <v>1720</v>
      </c>
      <c r="M317" s="317">
        <v>440</v>
      </c>
      <c r="N317" s="305">
        <f t="shared" ref="N317:N347" si="65">L317+I317+J317+C317+M317</f>
        <v>5555.4</v>
      </c>
      <c r="O317" s="305">
        <f t="shared" ref="O317:O347" si="66">O316+N317-AN317</f>
        <v>64892.920000000173</v>
      </c>
      <c r="P317" s="306">
        <f t="shared" ref="P317:P347" si="67">I317*0.004</f>
        <v>11.341600000000001</v>
      </c>
      <c r="Q317" s="307">
        <f t="shared" ref="Q317:Q346" si="68">A317</f>
        <v>42979</v>
      </c>
      <c r="R317" s="342"/>
      <c r="S317" s="343"/>
      <c r="T317" s="342">
        <v>170822</v>
      </c>
      <c r="U317" s="147">
        <v>-8.0399999999999991</v>
      </c>
      <c r="V317" s="344"/>
      <c r="W317" s="343"/>
      <c r="X317" s="344"/>
      <c r="Y317" s="343"/>
      <c r="Z317" s="344"/>
      <c r="AA317" s="343"/>
      <c r="AB317" s="344" t="s">
        <v>149</v>
      </c>
      <c r="AC317" s="147">
        <v>1260</v>
      </c>
      <c r="AD317" s="344">
        <v>170137</v>
      </c>
      <c r="AE317" s="147">
        <v>978.26</v>
      </c>
      <c r="AF317" s="347"/>
      <c r="AG317" s="343"/>
      <c r="AH317" s="344"/>
      <c r="AI317" s="343"/>
      <c r="AJ317" s="344" t="s">
        <v>259</v>
      </c>
      <c r="AK317" s="147">
        <v>2000</v>
      </c>
      <c r="AL317" s="344"/>
      <c r="AM317" s="343"/>
      <c r="AN317" s="125">
        <f t="shared" ref="AN317:AN347" si="69">S317+U317+W317+Y317+AA317+AC317+AE317+AG317+AI317+AK317+AM317</f>
        <v>4230.22</v>
      </c>
    </row>
    <row r="318" spans="1:40" ht="16.149999999999999" customHeight="1" x14ac:dyDescent="0.25">
      <c r="A318" s="301">
        <f t="shared" ref="A318:A346" si="70">A317+1</f>
        <v>42980</v>
      </c>
      <c r="B318" s="337">
        <v>5555.95</v>
      </c>
      <c r="C318" s="316">
        <v>300</v>
      </c>
      <c r="D318" s="338">
        <v>11</v>
      </c>
      <c r="E318" s="337">
        <v>62.4</v>
      </c>
      <c r="F318" s="337">
        <v>231</v>
      </c>
      <c r="G318" s="339">
        <f t="shared" si="64"/>
        <v>4962.55</v>
      </c>
      <c r="H318" s="340">
        <v>1798.41</v>
      </c>
      <c r="I318" s="317">
        <v>3216.53</v>
      </c>
      <c r="J318" s="340"/>
      <c r="K318" s="340">
        <v>18.95</v>
      </c>
      <c r="L318" s="317">
        <v>1790</v>
      </c>
      <c r="M318" s="341"/>
      <c r="N318" s="305">
        <f t="shared" si="65"/>
        <v>5306.5300000000007</v>
      </c>
      <c r="O318" s="305">
        <f t="shared" si="66"/>
        <v>69208.840000000171</v>
      </c>
      <c r="P318" s="306">
        <f t="shared" si="67"/>
        <v>12.86612</v>
      </c>
      <c r="Q318" s="307">
        <f t="shared" si="68"/>
        <v>42980</v>
      </c>
      <c r="R318" s="342"/>
      <c r="S318" s="343"/>
      <c r="T318" s="344">
        <v>170820</v>
      </c>
      <c r="U318" s="147">
        <v>142.61000000000001</v>
      </c>
      <c r="V318" s="342"/>
      <c r="W318" s="343"/>
      <c r="X318" s="344"/>
      <c r="Y318" s="343"/>
      <c r="Z318" s="342"/>
      <c r="AA318" s="343"/>
      <c r="AB318" s="344" t="s">
        <v>207</v>
      </c>
      <c r="AC318" s="147">
        <v>848</v>
      </c>
      <c r="AD318" s="342"/>
      <c r="AE318" s="343"/>
      <c r="AF318" s="344"/>
      <c r="AG318" s="343"/>
      <c r="AH318" s="342"/>
      <c r="AI318" s="343"/>
      <c r="AJ318" s="344"/>
      <c r="AK318" s="343"/>
      <c r="AL318" s="344"/>
      <c r="AM318" s="343"/>
      <c r="AN318" s="125">
        <f t="shared" si="69"/>
        <v>990.61</v>
      </c>
    </row>
    <row r="319" spans="1:40" ht="16.149999999999999" customHeight="1" x14ac:dyDescent="0.25">
      <c r="A319" s="301">
        <f t="shared" si="70"/>
        <v>42981</v>
      </c>
      <c r="B319" s="337">
        <v>3066.21</v>
      </c>
      <c r="C319" s="316">
        <v>300</v>
      </c>
      <c r="D319" s="338">
        <v>8</v>
      </c>
      <c r="E319" s="337">
        <v>87.9</v>
      </c>
      <c r="F319" s="337">
        <v>17</v>
      </c>
      <c r="G319" s="339">
        <f t="shared" si="64"/>
        <v>2661.31</v>
      </c>
      <c r="H319" s="340">
        <v>1065.03</v>
      </c>
      <c r="I319" s="317">
        <v>1928.18</v>
      </c>
      <c r="J319" s="340"/>
      <c r="K319" s="340">
        <v>66.5</v>
      </c>
      <c r="L319" s="317">
        <v>1060</v>
      </c>
      <c r="M319" s="341"/>
      <c r="N319" s="305">
        <f t="shared" si="65"/>
        <v>3288.1800000000003</v>
      </c>
      <c r="O319" s="305">
        <f t="shared" si="66"/>
        <v>72495.62000000017</v>
      </c>
      <c r="P319" s="306">
        <f t="shared" si="67"/>
        <v>7.71272</v>
      </c>
      <c r="Q319" s="307">
        <f t="shared" si="68"/>
        <v>42981</v>
      </c>
      <c r="R319" s="342"/>
      <c r="S319" s="343"/>
      <c r="T319" s="344"/>
      <c r="U319" s="147"/>
      <c r="V319" s="342"/>
      <c r="W319" s="343"/>
      <c r="X319" s="344"/>
      <c r="Y319" s="343"/>
      <c r="Z319" s="342"/>
      <c r="AA319" s="343"/>
      <c r="AB319" s="344">
        <v>170947</v>
      </c>
      <c r="AC319" s="147">
        <v>1.4</v>
      </c>
      <c r="AD319" s="342"/>
      <c r="AE319" s="343"/>
      <c r="AF319" s="344"/>
      <c r="AG319" s="343"/>
      <c r="AH319" s="342"/>
      <c r="AI319" s="343"/>
      <c r="AJ319" s="344"/>
      <c r="AK319" s="343"/>
      <c r="AL319" s="344"/>
      <c r="AM319" s="343"/>
      <c r="AN319" s="125">
        <f t="shared" si="69"/>
        <v>1.4</v>
      </c>
    </row>
    <row r="320" spans="1:40" ht="16.149999999999999" customHeight="1" x14ac:dyDescent="0.25">
      <c r="A320" s="301">
        <f t="shared" si="70"/>
        <v>42982</v>
      </c>
      <c r="B320" s="337">
        <v>4726.08</v>
      </c>
      <c r="C320" s="316">
        <v>300</v>
      </c>
      <c r="D320" s="338">
        <v>9</v>
      </c>
      <c r="E320" s="337">
        <v>837.5</v>
      </c>
      <c r="F320" s="337">
        <v>295</v>
      </c>
      <c r="G320" s="339">
        <f t="shared" si="64"/>
        <v>3293.58</v>
      </c>
      <c r="H320" s="340">
        <v>1256.53</v>
      </c>
      <c r="I320" s="317">
        <v>2009</v>
      </c>
      <c r="J320" s="340"/>
      <c r="K320" s="340">
        <v>28.05</v>
      </c>
      <c r="L320" s="317">
        <v>1250</v>
      </c>
      <c r="M320" s="341"/>
      <c r="N320" s="305">
        <f t="shared" si="65"/>
        <v>3559</v>
      </c>
      <c r="O320" s="305">
        <f t="shared" si="66"/>
        <v>75424.550000000163</v>
      </c>
      <c r="P320" s="306">
        <f t="shared" si="67"/>
        <v>8.0359999999999996</v>
      </c>
      <c r="Q320" s="307">
        <f t="shared" si="68"/>
        <v>42982</v>
      </c>
      <c r="R320" s="342"/>
      <c r="S320" s="343"/>
      <c r="T320" s="344"/>
      <c r="U320" s="147"/>
      <c r="V320" s="342">
        <v>170929</v>
      </c>
      <c r="W320" s="147">
        <v>359.22</v>
      </c>
      <c r="X320" s="344"/>
      <c r="Y320" s="343"/>
      <c r="Z320" s="342"/>
      <c r="AA320" s="343"/>
      <c r="AB320" s="344">
        <v>170947</v>
      </c>
      <c r="AC320" s="147">
        <v>270.85000000000002</v>
      </c>
      <c r="AD320" s="342"/>
      <c r="AE320" s="343"/>
      <c r="AF320" s="344"/>
      <c r="AG320" s="343"/>
      <c r="AH320" s="342"/>
      <c r="AI320" s="343"/>
      <c r="AJ320" s="344"/>
      <c r="AK320" s="343"/>
      <c r="AL320" s="344"/>
      <c r="AM320" s="343"/>
      <c r="AN320" s="125">
        <f t="shared" si="69"/>
        <v>630.07000000000005</v>
      </c>
    </row>
    <row r="321" spans="1:40" ht="16.149999999999999" customHeight="1" x14ac:dyDescent="0.25">
      <c r="A321" s="301">
        <f t="shared" si="70"/>
        <v>42983</v>
      </c>
      <c r="B321" s="337">
        <v>4443.12</v>
      </c>
      <c r="C321" s="316">
        <v>190</v>
      </c>
      <c r="D321" s="338">
        <v>4</v>
      </c>
      <c r="E321" s="337">
        <v>166.75</v>
      </c>
      <c r="F321" s="337">
        <v>238</v>
      </c>
      <c r="G321" s="339">
        <f t="shared" si="64"/>
        <v>3848.37</v>
      </c>
      <c r="H321" s="340">
        <v>1553.99</v>
      </c>
      <c r="I321" s="317">
        <v>2376.13</v>
      </c>
      <c r="J321" s="340"/>
      <c r="K321" s="340">
        <v>35.799999999999997</v>
      </c>
      <c r="L321" s="317">
        <v>1580</v>
      </c>
      <c r="M321" s="317">
        <v>350</v>
      </c>
      <c r="N321" s="305">
        <f t="shared" si="65"/>
        <v>4496.13</v>
      </c>
      <c r="O321" s="305">
        <f t="shared" si="66"/>
        <v>41169.440000000162</v>
      </c>
      <c r="P321" s="306">
        <f t="shared" si="67"/>
        <v>9.5045200000000012</v>
      </c>
      <c r="Q321" s="307">
        <f t="shared" si="68"/>
        <v>42983</v>
      </c>
      <c r="R321" s="342"/>
      <c r="S321" s="343"/>
      <c r="T321" s="344"/>
      <c r="U321" s="147"/>
      <c r="V321" s="342">
        <v>170827</v>
      </c>
      <c r="W321" s="147">
        <v>243.12</v>
      </c>
      <c r="X321" s="342"/>
      <c r="Y321" s="343"/>
      <c r="Z321" s="342">
        <v>170836</v>
      </c>
      <c r="AA321" s="147">
        <v>38439.120000000003</v>
      </c>
      <c r="AB321" s="344">
        <v>170947</v>
      </c>
      <c r="AC321" s="147">
        <v>69</v>
      </c>
      <c r="AD321" s="342"/>
      <c r="AE321" s="343"/>
      <c r="AF321" s="342"/>
      <c r="AG321" s="343"/>
      <c r="AH321" s="342"/>
      <c r="AI321" s="343"/>
      <c r="AJ321" s="342"/>
      <c r="AK321" s="343"/>
      <c r="AL321" s="344"/>
      <c r="AM321" s="343"/>
      <c r="AN321" s="125">
        <f t="shared" si="69"/>
        <v>38751.240000000005</v>
      </c>
    </row>
    <row r="322" spans="1:40" ht="16.149999999999999" customHeight="1" x14ac:dyDescent="0.25">
      <c r="A322" s="301">
        <f t="shared" si="70"/>
        <v>42984</v>
      </c>
      <c r="B322" s="337">
        <v>4189.59</v>
      </c>
      <c r="C322" s="316">
        <v>590</v>
      </c>
      <c r="D322" s="338">
        <v>14</v>
      </c>
      <c r="E322" s="337">
        <v>101.1</v>
      </c>
      <c r="F322" s="337">
        <v>147</v>
      </c>
      <c r="G322" s="339">
        <f t="shared" si="64"/>
        <v>3351.4900000000002</v>
      </c>
      <c r="H322" s="340">
        <v>1539.93</v>
      </c>
      <c r="I322" s="317">
        <v>1792.86</v>
      </c>
      <c r="J322" s="340"/>
      <c r="K322" s="340">
        <v>18.7</v>
      </c>
      <c r="L322" s="317">
        <v>1540</v>
      </c>
      <c r="M322" s="341"/>
      <c r="N322" s="305">
        <f t="shared" si="65"/>
        <v>3922.8599999999997</v>
      </c>
      <c r="O322" s="305">
        <f t="shared" si="66"/>
        <v>40886.310000000165</v>
      </c>
      <c r="P322" s="306">
        <f t="shared" si="67"/>
        <v>7.1714399999999996</v>
      </c>
      <c r="Q322" s="307">
        <f t="shared" si="68"/>
        <v>42984</v>
      </c>
      <c r="R322" s="342">
        <v>170812</v>
      </c>
      <c r="S322" s="147">
        <v>1424.47</v>
      </c>
      <c r="T322" s="342"/>
      <c r="U322" s="147"/>
      <c r="V322" s="342"/>
      <c r="W322" s="343"/>
      <c r="X322" s="342">
        <v>170936</v>
      </c>
      <c r="Y322" s="147">
        <v>1991.32</v>
      </c>
      <c r="Z322" s="342"/>
      <c r="AA322" s="343"/>
      <c r="AB322" s="342" t="s">
        <v>240</v>
      </c>
      <c r="AC322" s="147">
        <v>-189</v>
      </c>
      <c r="AD322" s="342"/>
      <c r="AE322" s="343"/>
      <c r="AF322" s="342">
        <v>170841</v>
      </c>
      <c r="AG322" s="147">
        <v>979.2</v>
      </c>
      <c r="AH322" s="342"/>
      <c r="AI322" s="343"/>
      <c r="AJ322" s="342"/>
      <c r="AK322" s="343"/>
      <c r="AL322" s="344"/>
      <c r="AM322" s="343"/>
      <c r="AN322" s="125">
        <f t="shared" si="69"/>
        <v>4205.99</v>
      </c>
    </row>
    <row r="323" spans="1:40" ht="16.149999999999999" customHeight="1" x14ac:dyDescent="0.25">
      <c r="A323" s="301">
        <f t="shared" si="70"/>
        <v>42985</v>
      </c>
      <c r="B323" s="337">
        <v>4227.8</v>
      </c>
      <c r="C323" s="316">
        <v>190</v>
      </c>
      <c r="D323" s="338">
        <v>6</v>
      </c>
      <c r="E323" s="337">
        <v>101.1</v>
      </c>
      <c r="F323" s="337">
        <v>246</v>
      </c>
      <c r="G323" s="339">
        <f t="shared" si="64"/>
        <v>3690.7000000000003</v>
      </c>
      <c r="H323" s="340">
        <v>1683.15</v>
      </c>
      <c r="I323" s="317">
        <v>1994.95</v>
      </c>
      <c r="J323" s="340"/>
      <c r="K323" s="340">
        <v>12.6</v>
      </c>
      <c r="L323" s="317">
        <v>1680</v>
      </c>
      <c r="M323" s="341"/>
      <c r="N323" s="305">
        <f t="shared" si="65"/>
        <v>3864.95</v>
      </c>
      <c r="O323" s="305">
        <f t="shared" si="66"/>
        <v>42833.060000000165</v>
      </c>
      <c r="P323" s="306">
        <f t="shared" si="67"/>
        <v>7.9798</v>
      </c>
      <c r="Q323" s="307">
        <f t="shared" si="68"/>
        <v>42985</v>
      </c>
      <c r="R323" s="342"/>
      <c r="S323" s="147">
        <v>102.3</v>
      </c>
      <c r="T323" s="342"/>
      <c r="U323" s="147"/>
      <c r="V323" s="342"/>
      <c r="W323" s="343"/>
      <c r="X323" s="342">
        <v>170941</v>
      </c>
      <c r="Y323" s="147">
        <v>1035.9000000000001</v>
      </c>
      <c r="Z323" s="342"/>
      <c r="AA323" s="343"/>
      <c r="AB323" s="342" t="s">
        <v>207</v>
      </c>
      <c r="AC323" s="147">
        <v>780</v>
      </c>
      <c r="AD323" s="342"/>
      <c r="AE323" s="343"/>
      <c r="AF323" s="342"/>
      <c r="AG323" s="343"/>
      <c r="AH323" s="342"/>
      <c r="AI323" s="343"/>
      <c r="AJ323" s="342"/>
      <c r="AK323" s="343"/>
      <c r="AL323" s="344"/>
      <c r="AM323" s="343"/>
      <c r="AN323" s="125">
        <f t="shared" si="69"/>
        <v>1918.2</v>
      </c>
    </row>
    <row r="324" spans="1:40" ht="16.149999999999999" customHeight="1" x14ac:dyDescent="0.25">
      <c r="A324" s="301">
        <f t="shared" si="70"/>
        <v>42986</v>
      </c>
      <c r="B324" s="337">
        <v>4217.51</v>
      </c>
      <c r="C324" s="316">
        <v>450</v>
      </c>
      <c r="D324" s="338">
        <v>14</v>
      </c>
      <c r="E324" s="337">
        <v>83.5</v>
      </c>
      <c r="F324" s="337">
        <v>228</v>
      </c>
      <c r="G324" s="339">
        <f t="shared" si="64"/>
        <v>3456.01</v>
      </c>
      <c r="H324" s="340">
        <v>1614.01</v>
      </c>
      <c r="I324" s="317">
        <v>1814.85</v>
      </c>
      <c r="J324" s="340"/>
      <c r="K324" s="340">
        <v>27.15</v>
      </c>
      <c r="L324" s="317">
        <v>1610</v>
      </c>
      <c r="M324" s="341"/>
      <c r="N324" s="305">
        <f t="shared" si="65"/>
        <v>3874.85</v>
      </c>
      <c r="O324" s="305">
        <f t="shared" si="66"/>
        <v>45883.520000000164</v>
      </c>
      <c r="P324" s="306">
        <f t="shared" si="67"/>
        <v>7.2593999999999994</v>
      </c>
      <c r="Q324" s="307">
        <f t="shared" si="68"/>
        <v>42986</v>
      </c>
      <c r="R324" s="342"/>
      <c r="S324" s="343"/>
      <c r="T324" s="342">
        <v>170821</v>
      </c>
      <c r="U324" s="147">
        <v>59.39</v>
      </c>
      <c r="V324" s="342"/>
      <c r="W324" s="343"/>
      <c r="X324" s="342"/>
      <c r="Y324" s="343"/>
      <c r="Z324" s="342"/>
      <c r="AA324" s="343"/>
      <c r="AB324" s="342" t="s">
        <v>207</v>
      </c>
      <c r="AC324" s="147">
        <v>765</v>
      </c>
      <c r="AD324" s="342"/>
      <c r="AE324" s="343"/>
      <c r="AF324" s="342"/>
      <c r="AG324" s="343"/>
      <c r="AH324" s="342"/>
      <c r="AI324" s="343"/>
      <c r="AJ324" s="342"/>
      <c r="AK324" s="343"/>
      <c r="AL324" s="344"/>
      <c r="AM324" s="343"/>
      <c r="AN324" s="125">
        <f t="shared" si="69"/>
        <v>824.39</v>
      </c>
    </row>
    <row r="325" spans="1:40" ht="16.149999999999999" customHeight="1" x14ac:dyDescent="0.25">
      <c r="A325" s="301">
        <f t="shared" si="70"/>
        <v>42987</v>
      </c>
      <c r="B325" s="337">
        <v>5017.6899999999996</v>
      </c>
      <c r="C325" s="316">
        <v>210</v>
      </c>
      <c r="D325" s="338">
        <v>5</v>
      </c>
      <c r="E325" s="337">
        <v>149.55000000000001</v>
      </c>
      <c r="F325" s="337">
        <v>122</v>
      </c>
      <c r="G325" s="339">
        <f t="shared" si="64"/>
        <v>4536.1399999999994</v>
      </c>
      <c r="H325" s="340">
        <v>2322.62</v>
      </c>
      <c r="I325" s="317">
        <v>2160.17</v>
      </c>
      <c r="J325" s="317">
        <v>26.9</v>
      </c>
      <c r="K325" s="340">
        <v>26.45</v>
      </c>
      <c r="L325" s="317">
        <v>2320</v>
      </c>
      <c r="M325" s="341"/>
      <c r="N325" s="305">
        <f t="shared" si="65"/>
        <v>4717.07</v>
      </c>
      <c r="O325" s="305">
        <f t="shared" si="66"/>
        <v>49857.890000000167</v>
      </c>
      <c r="P325" s="306">
        <f t="shared" si="67"/>
        <v>8.6406799999999997</v>
      </c>
      <c r="Q325" s="307">
        <f t="shared" si="68"/>
        <v>42987</v>
      </c>
      <c r="R325" s="342"/>
      <c r="S325" s="343"/>
      <c r="T325" s="342">
        <v>170820</v>
      </c>
      <c r="U325" s="147">
        <v>516.62</v>
      </c>
      <c r="V325" s="342"/>
      <c r="W325" s="343"/>
      <c r="X325" s="342"/>
      <c r="Y325" s="343"/>
      <c r="Z325" s="342"/>
      <c r="AA325" s="343"/>
      <c r="AB325" s="342" t="s">
        <v>218</v>
      </c>
      <c r="AC325" s="147">
        <v>226.08</v>
      </c>
      <c r="AD325" s="342"/>
      <c r="AE325" s="343"/>
      <c r="AF325" s="342"/>
      <c r="AG325" s="343"/>
      <c r="AH325" s="342"/>
      <c r="AI325" s="343"/>
      <c r="AJ325" s="342"/>
      <c r="AK325" s="343"/>
      <c r="AL325" s="344"/>
      <c r="AM325" s="343"/>
      <c r="AN325" s="125">
        <f t="shared" si="69"/>
        <v>742.7</v>
      </c>
    </row>
    <row r="326" spans="1:40" ht="16.149999999999999" customHeight="1" x14ac:dyDescent="0.25">
      <c r="A326" s="301">
        <f t="shared" si="70"/>
        <v>42988</v>
      </c>
      <c r="B326" s="337">
        <v>2934.17</v>
      </c>
      <c r="C326" s="316">
        <v>330</v>
      </c>
      <c r="D326" s="338">
        <v>7</v>
      </c>
      <c r="E326" s="337">
        <v>145.6</v>
      </c>
      <c r="F326" s="337">
        <v>118</v>
      </c>
      <c r="G326" s="339">
        <f t="shared" si="64"/>
        <v>2340.5700000000002</v>
      </c>
      <c r="H326" s="340">
        <v>1175.42</v>
      </c>
      <c r="I326" s="317">
        <v>1161.75</v>
      </c>
      <c r="J326" s="340"/>
      <c r="K326" s="340">
        <v>3.4</v>
      </c>
      <c r="L326" s="317">
        <v>1190</v>
      </c>
      <c r="M326" s="341"/>
      <c r="N326" s="305">
        <f t="shared" si="65"/>
        <v>2681.75</v>
      </c>
      <c r="O326" s="305">
        <f t="shared" si="66"/>
        <v>51850.970000000169</v>
      </c>
      <c r="P326" s="306">
        <f t="shared" si="67"/>
        <v>4.6470000000000002</v>
      </c>
      <c r="Q326" s="307">
        <f t="shared" si="68"/>
        <v>42988</v>
      </c>
      <c r="R326" s="342"/>
      <c r="S326" s="343"/>
      <c r="T326" s="342">
        <v>170723</v>
      </c>
      <c r="U326" s="147">
        <v>614.6</v>
      </c>
      <c r="V326" s="342"/>
      <c r="W326" s="343"/>
      <c r="X326" s="342"/>
      <c r="Y326" s="343"/>
      <c r="Z326" s="342"/>
      <c r="AA326" s="343"/>
      <c r="AB326" s="342" t="s">
        <v>219</v>
      </c>
      <c r="AC326" s="147">
        <v>74.069999999999993</v>
      </c>
      <c r="AD326" s="342"/>
      <c r="AE326" s="343"/>
      <c r="AF326" s="342"/>
      <c r="AG326" s="343"/>
      <c r="AH326" s="342"/>
      <c r="AI326" s="343"/>
      <c r="AJ326" s="342"/>
      <c r="AK326" s="343"/>
      <c r="AL326" s="344"/>
      <c r="AM326" s="343"/>
      <c r="AN326" s="125">
        <f t="shared" si="69"/>
        <v>688.67000000000007</v>
      </c>
    </row>
    <row r="327" spans="1:40" ht="16.149999999999999" customHeight="1" x14ac:dyDescent="0.25">
      <c r="A327" s="301">
        <f t="shared" si="70"/>
        <v>42989</v>
      </c>
      <c r="B327" s="337">
        <v>3718.42</v>
      </c>
      <c r="C327" s="316">
        <v>230</v>
      </c>
      <c r="D327" s="338">
        <v>7</v>
      </c>
      <c r="E327" s="337">
        <v>592.9</v>
      </c>
      <c r="F327" s="337">
        <v>81</v>
      </c>
      <c r="G327" s="339">
        <f t="shared" si="64"/>
        <v>2814.52</v>
      </c>
      <c r="H327" s="340">
        <v>1177.67</v>
      </c>
      <c r="I327" s="317">
        <v>1619.05</v>
      </c>
      <c r="J327" s="340"/>
      <c r="K327" s="340">
        <v>17.8</v>
      </c>
      <c r="L327" s="317">
        <v>1170</v>
      </c>
      <c r="M327" s="341"/>
      <c r="N327" s="305">
        <f t="shared" si="65"/>
        <v>3019.05</v>
      </c>
      <c r="O327" s="305">
        <f t="shared" si="66"/>
        <v>52111.020000000171</v>
      </c>
      <c r="P327" s="306">
        <f t="shared" si="67"/>
        <v>6.4761999999999995</v>
      </c>
      <c r="Q327" s="307">
        <f t="shared" si="68"/>
        <v>42989</v>
      </c>
      <c r="R327" s="342"/>
      <c r="S327" s="343"/>
      <c r="T327" s="342"/>
      <c r="U327" s="343"/>
      <c r="V327" s="342"/>
      <c r="W327" s="343"/>
      <c r="X327" s="342"/>
      <c r="Y327" s="343"/>
      <c r="Z327" s="342"/>
      <c r="AA327" s="343"/>
      <c r="AB327" s="342" t="s">
        <v>264</v>
      </c>
      <c r="AC327" s="147">
        <v>2525.88</v>
      </c>
      <c r="AD327" s="342"/>
      <c r="AE327" s="343"/>
      <c r="AF327" s="342">
        <v>170843</v>
      </c>
      <c r="AG327" s="147">
        <v>233.12</v>
      </c>
      <c r="AH327" s="342"/>
      <c r="AI327" s="343"/>
      <c r="AJ327" s="342"/>
      <c r="AK327" s="343"/>
      <c r="AL327" s="344"/>
      <c r="AM327" s="343"/>
      <c r="AN327" s="125">
        <f t="shared" si="69"/>
        <v>2759</v>
      </c>
    </row>
    <row r="328" spans="1:40" ht="16.149999999999999" customHeight="1" x14ac:dyDescent="0.25">
      <c r="A328" s="301">
        <f t="shared" si="70"/>
        <v>42990</v>
      </c>
      <c r="B328" s="337">
        <v>3744.96</v>
      </c>
      <c r="C328" s="316">
        <v>310</v>
      </c>
      <c r="D328" s="338">
        <v>8</v>
      </c>
      <c r="E328" s="337">
        <v>165.7</v>
      </c>
      <c r="F328" s="337">
        <v>321</v>
      </c>
      <c r="G328" s="339">
        <f t="shared" si="64"/>
        <v>2948.26</v>
      </c>
      <c r="H328" s="340">
        <v>1489.91</v>
      </c>
      <c r="I328" s="317">
        <v>1434.9</v>
      </c>
      <c r="J328" s="340"/>
      <c r="K328" s="340">
        <v>23.45</v>
      </c>
      <c r="L328" s="317">
        <v>1480</v>
      </c>
      <c r="M328" s="341"/>
      <c r="N328" s="305">
        <f t="shared" si="65"/>
        <v>3224.9</v>
      </c>
      <c r="O328" s="305">
        <f t="shared" si="66"/>
        <v>53795.390000000174</v>
      </c>
      <c r="P328" s="306">
        <f t="shared" si="67"/>
        <v>5.7396000000000003</v>
      </c>
      <c r="Q328" s="307">
        <f t="shared" si="68"/>
        <v>42990</v>
      </c>
      <c r="R328" s="342"/>
      <c r="S328" s="343"/>
      <c r="T328" s="342"/>
      <c r="U328" s="343"/>
      <c r="V328" s="342">
        <v>170930</v>
      </c>
      <c r="W328" s="147">
        <v>558.23</v>
      </c>
      <c r="X328" s="342"/>
      <c r="Y328" s="343"/>
      <c r="Z328" s="342"/>
      <c r="AA328" s="343"/>
      <c r="AB328" s="342"/>
      <c r="AC328" s="343"/>
      <c r="AD328" s="342"/>
      <c r="AE328" s="343"/>
      <c r="AF328" s="342">
        <v>170844</v>
      </c>
      <c r="AG328" s="147">
        <v>982.3</v>
      </c>
      <c r="AH328" s="342"/>
      <c r="AI328" s="343"/>
      <c r="AJ328" s="342"/>
      <c r="AK328" s="343"/>
      <c r="AL328" s="344"/>
      <c r="AM328" s="343"/>
      <c r="AN328" s="125">
        <f t="shared" si="69"/>
        <v>1540.53</v>
      </c>
    </row>
    <row r="329" spans="1:40" ht="16.149999999999999" customHeight="1" x14ac:dyDescent="0.25">
      <c r="A329" s="301">
        <f t="shared" si="70"/>
        <v>42991</v>
      </c>
      <c r="B329" s="337">
        <v>3813.42</v>
      </c>
      <c r="C329" s="316">
        <v>330</v>
      </c>
      <c r="D329" s="338">
        <v>6</v>
      </c>
      <c r="E329" s="337">
        <v>493.6</v>
      </c>
      <c r="F329" s="337">
        <v>159</v>
      </c>
      <c r="G329" s="339">
        <f t="shared" si="64"/>
        <v>2830.82</v>
      </c>
      <c r="H329" s="340">
        <v>1172.1300000000001</v>
      </c>
      <c r="I329" s="317">
        <v>1641.79</v>
      </c>
      <c r="J329" s="340"/>
      <c r="K329" s="340">
        <v>16.899999999999999</v>
      </c>
      <c r="L329" s="317">
        <v>1170</v>
      </c>
      <c r="M329" s="317">
        <v>650</v>
      </c>
      <c r="N329" s="305">
        <f t="shared" si="65"/>
        <v>3791.79</v>
      </c>
      <c r="O329" s="305">
        <f t="shared" si="66"/>
        <v>65908.060000000172</v>
      </c>
      <c r="P329" s="306">
        <f t="shared" si="67"/>
        <v>6.5671600000000003</v>
      </c>
      <c r="Q329" s="307">
        <f t="shared" si="68"/>
        <v>42991</v>
      </c>
      <c r="R329" s="342">
        <v>170901</v>
      </c>
      <c r="S329" s="147">
        <v>1461.78</v>
      </c>
      <c r="T329" s="342"/>
      <c r="U329" s="343"/>
      <c r="V329" s="342"/>
      <c r="W329" s="343"/>
      <c r="X329" s="342">
        <v>170937</v>
      </c>
      <c r="Y329" s="147">
        <v>2224.79</v>
      </c>
      <c r="Z329" s="342"/>
      <c r="AA329" s="343"/>
      <c r="AB329" s="342" t="s">
        <v>194</v>
      </c>
      <c r="AC329" s="147">
        <v>-12007.45</v>
      </c>
      <c r="AD329" s="342"/>
      <c r="AE329" s="343"/>
      <c r="AF329" s="342"/>
      <c r="AG329" s="343"/>
      <c r="AH329" s="342"/>
      <c r="AI329" s="343"/>
      <c r="AJ329" s="342"/>
      <c r="AK329" s="343"/>
      <c r="AL329" s="344"/>
      <c r="AM329" s="343"/>
      <c r="AN329" s="125">
        <f t="shared" si="69"/>
        <v>-8320.880000000001</v>
      </c>
    </row>
    <row r="330" spans="1:40" ht="16.149999999999999" customHeight="1" x14ac:dyDescent="0.25">
      <c r="A330" s="301">
        <f t="shared" si="70"/>
        <v>42992</v>
      </c>
      <c r="B330" s="337">
        <v>4319.68</v>
      </c>
      <c r="C330" s="316">
        <v>40</v>
      </c>
      <c r="D330" s="338">
        <v>2</v>
      </c>
      <c r="E330" s="337">
        <v>303.14999999999998</v>
      </c>
      <c r="F330" s="337">
        <v>272</v>
      </c>
      <c r="G330" s="339">
        <f t="shared" si="64"/>
        <v>3704.53</v>
      </c>
      <c r="H330" s="340">
        <v>1378.1</v>
      </c>
      <c r="I330" s="317">
        <v>2308.75</v>
      </c>
      <c r="J330" s="340"/>
      <c r="K330" s="340">
        <v>17.7</v>
      </c>
      <c r="L330" s="317">
        <v>1390</v>
      </c>
      <c r="M330" s="341"/>
      <c r="N330" s="305">
        <f t="shared" si="65"/>
        <v>3738.75</v>
      </c>
      <c r="O330" s="305">
        <f t="shared" si="66"/>
        <v>69307.200000000172</v>
      </c>
      <c r="P330" s="306">
        <f t="shared" si="67"/>
        <v>9.2349999999999994</v>
      </c>
      <c r="Q330" s="307">
        <f t="shared" si="68"/>
        <v>42992</v>
      </c>
      <c r="R330" s="342"/>
      <c r="S330" s="147">
        <v>-112.5</v>
      </c>
      <c r="T330" s="342"/>
      <c r="U330" s="343"/>
      <c r="V330" s="342"/>
      <c r="W330" s="343"/>
      <c r="X330" s="342">
        <v>170942</v>
      </c>
      <c r="Y330" s="147">
        <v>454.6</v>
      </c>
      <c r="Z330" s="342"/>
      <c r="AA330" s="343"/>
      <c r="AB330" s="342" t="s">
        <v>194</v>
      </c>
      <c r="AC330" s="147">
        <v>-2.4900000000000002</v>
      </c>
      <c r="AD330" s="342"/>
      <c r="AE330" s="343"/>
      <c r="AF330" s="342"/>
      <c r="AG330" s="343"/>
      <c r="AH330" s="342"/>
      <c r="AI330" s="343"/>
      <c r="AJ330" s="342"/>
      <c r="AK330" s="343"/>
      <c r="AL330" s="344"/>
      <c r="AM330" s="343"/>
      <c r="AN330" s="125">
        <f t="shared" si="69"/>
        <v>339.61</v>
      </c>
    </row>
    <row r="331" spans="1:40" ht="16.149999999999999" customHeight="1" x14ac:dyDescent="0.25">
      <c r="A331" s="301">
        <f t="shared" si="70"/>
        <v>42993</v>
      </c>
      <c r="B331" s="337">
        <v>6379.01</v>
      </c>
      <c r="C331" s="316">
        <v>490</v>
      </c>
      <c r="D331" s="338">
        <v>12</v>
      </c>
      <c r="E331" s="337">
        <v>287.95</v>
      </c>
      <c r="F331" s="337">
        <v>205</v>
      </c>
      <c r="G331" s="339">
        <f t="shared" si="64"/>
        <v>5396.06</v>
      </c>
      <c r="H331" s="340">
        <v>2585.91</v>
      </c>
      <c r="I331" s="317">
        <v>2789.7</v>
      </c>
      <c r="J331" s="340"/>
      <c r="K331" s="340">
        <v>20.45</v>
      </c>
      <c r="L331" s="317">
        <v>2580</v>
      </c>
      <c r="M331" s="341"/>
      <c r="N331" s="305">
        <f t="shared" si="65"/>
        <v>5859.7</v>
      </c>
      <c r="O331" s="305">
        <f t="shared" si="66"/>
        <v>62847.720000000169</v>
      </c>
      <c r="P331" s="306">
        <f t="shared" si="67"/>
        <v>11.158799999999999</v>
      </c>
      <c r="Q331" s="307">
        <f t="shared" si="68"/>
        <v>42993</v>
      </c>
      <c r="R331" s="342"/>
      <c r="S331" s="343"/>
      <c r="T331" s="342"/>
      <c r="U331" s="343"/>
      <c r="V331" s="342"/>
      <c r="W331" s="343"/>
      <c r="X331" s="342"/>
      <c r="Y331" s="343"/>
      <c r="Z331" s="342"/>
      <c r="AA331" s="343"/>
      <c r="AB331" s="342" t="s">
        <v>194</v>
      </c>
      <c r="AC331" s="147">
        <v>12008.94</v>
      </c>
      <c r="AD331" s="342" t="s">
        <v>216</v>
      </c>
      <c r="AE331" s="147">
        <v>246.33</v>
      </c>
      <c r="AF331" s="342"/>
      <c r="AG331" s="343"/>
      <c r="AH331" s="342"/>
      <c r="AI331" s="343"/>
      <c r="AJ331" s="342" t="s">
        <v>129</v>
      </c>
      <c r="AK331" s="147">
        <v>63.91</v>
      </c>
      <c r="AL331" s="344"/>
      <c r="AM331" s="343"/>
      <c r="AN331" s="125">
        <f t="shared" si="69"/>
        <v>12319.18</v>
      </c>
    </row>
    <row r="332" spans="1:40" ht="16.149999999999999" customHeight="1" x14ac:dyDescent="0.25">
      <c r="A332" s="301">
        <f t="shared" si="70"/>
        <v>42994</v>
      </c>
      <c r="B332" s="337">
        <v>3772.86</v>
      </c>
      <c r="C332" s="316">
        <v>220</v>
      </c>
      <c r="D332" s="338">
        <v>6</v>
      </c>
      <c r="E332" s="337">
        <v>264.95</v>
      </c>
      <c r="F332" s="337">
        <v>95</v>
      </c>
      <c r="G332" s="339">
        <f t="shared" si="64"/>
        <v>3192.9100000000003</v>
      </c>
      <c r="H332" s="340">
        <v>1633.04</v>
      </c>
      <c r="I332" s="317">
        <v>1550.67</v>
      </c>
      <c r="J332" s="340"/>
      <c r="K332" s="340">
        <v>9.1999999999999993</v>
      </c>
      <c r="L332" s="317">
        <v>1630</v>
      </c>
      <c r="M332" s="341"/>
      <c r="N332" s="305">
        <f t="shared" si="65"/>
        <v>3400.67</v>
      </c>
      <c r="O332" s="305">
        <f t="shared" si="66"/>
        <v>66149.220000000176</v>
      </c>
      <c r="P332" s="306">
        <f t="shared" si="67"/>
        <v>6.2026800000000009</v>
      </c>
      <c r="Q332" s="307">
        <f t="shared" si="68"/>
        <v>42994</v>
      </c>
      <c r="R332" s="342"/>
      <c r="S332" s="343"/>
      <c r="T332" s="342"/>
      <c r="U332" s="343"/>
      <c r="V332" s="342"/>
      <c r="W332" s="343"/>
      <c r="X332" s="342"/>
      <c r="Y332" s="343"/>
      <c r="Z332" s="342"/>
      <c r="AA332" s="343"/>
      <c r="AB332" s="342"/>
      <c r="AC332" s="343"/>
      <c r="AD332" s="342"/>
      <c r="AE332" s="343"/>
      <c r="AF332" s="342"/>
      <c r="AG332" s="343"/>
      <c r="AH332" s="342"/>
      <c r="AI332" s="343"/>
      <c r="AJ332" s="342" t="s">
        <v>217</v>
      </c>
      <c r="AK332" s="147">
        <v>99.17</v>
      </c>
      <c r="AL332" s="344"/>
      <c r="AM332" s="343"/>
      <c r="AN332" s="125">
        <f t="shared" si="69"/>
        <v>99.17</v>
      </c>
    </row>
    <row r="333" spans="1:40" ht="16.149999999999999" customHeight="1" x14ac:dyDescent="0.25">
      <c r="A333" s="301">
        <f t="shared" si="70"/>
        <v>42995</v>
      </c>
      <c r="B333" s="337">
        <v>3196.8</v>
      </c>
      <c r="C333" s="316">
        <v>250</v>
      </c>
      <c r="D333" s="338">
        <v>4</v>
      </c>
      <c r="E333" s="337">
        <v>289.95</v>
      </c>
      <c r="F333" s="337">
        <v>99</v>
      </c>
      <c r="G333" s="339">
        <f t="shared" si="64"/>
        <v>2557.8500000000004</v>
      </c>
      <c r="H333" s="340">
        <v>1466.05</v>
      </c>
      <c r="I333" s="317">
        <v>1044.25</v>
      </c>
      <c r="J333" s="340"/>
      <c r="K333" s="340">
        <v>62.55</v>
      </c>
      <c r="L333" s="317">
        <v>1460</v>
      </c>
      <c r="M333" s="341"/>
      <c r="N333" s="305">
        <f t="shared" si="65"/>
        <v>2754.25</v>
      </c>
      <c r="O333" s="305">
        <f t="shared" si="66"/>
        <v>69993.470000000176</v>
      </c>
      <c r="P333" s="306">
        <f t="shared" si="67"/>
        <v>4.1770000000000005</v>
      </c>
      <c r="Q333" s="307">
        <f t="shared" si="68"/>
        <v>42995</v>
      </c>
      <c r="R333" s="342"/>
      <c r="S333" s="343"/>
      <c r="T333" s="342"/>
      <c r="U333" s="343"/>
      <c r="V333" s="342"/>
      <c r="W333" s="343"/>
      <c r="X333" s="342"/>
      <c r="Y333" s="343"/>
      <c r="Z333" s="342"/>
      <c r="AA333" s="343"/>
      <c r="AB333" s="342" t="s">
        <v>149</v>
      </c>
      <c r="AC333" s="147">
        <v>-1090</v>
      </c>
      <c r="AD333" s="342"/>
      <c r="AE333" s="343"/>
      <c r="AF333" s="342"/>
      <c r="AG333" s="343"/>
      <c r="AH333" s="342"/>
      <c r="AI333" s="343"/>
      <c r="AJ333" s="342"/>
      <c r="AK333" s="343"/>
      <c r="AL333" s="344"/>
      <c r="AM333" s="343"/>
      <c r="AN333" s="125">
        <f t="shared" si="69"/>
        <v>-1090</v>
      </c>
    </row>
    <row r="334" spans="1:40" ht="16.149999999999999" customHeight="1" x14ac:dyDescent="0.25">
      <c r="A334" s="301">
        <f t="shared" si="70"/>
        <v>42996</v>
      </c>
      <c r="B334" s="337">
        <v>4294.4799999999996</v>
      </c>
      <c r="C334" s="316">
        <v>210</v>
      </c>
      <c r="D334" s="338">
        <v>7</v>
      </c>
      <c r="E334" s="337">
        <v>774.9</v>
      </c>
      <c r="F334" s="337">
        <v>96</v>
      </c>
      <c r="G334" s="339">
        <f t="shared" si="64"/>
        <v>3213.5799999999995</v>
      </c>
      <c r="H334" s="340">
        <v>1249.99</v>
      </c>
      <c r="I334" s="317">
        <v>1953.99</v>
      </c>
      <c r="J334" s="340"/>
      <c r="K334" s="340">
        <v>9.6</v>
      </c>
      <c r="L334" s="317">
        <v>1270</v>
      </c>
      <c r="M334" s="341"/>
      <c r="N334" s="305">
        <f t="shared" si="65"/>
        <v>3433.99</v>
      </c>
      <c r="O334" s="305">
        <f t="shared" si="66"/>
        <v>74573.720000000176</v>
      </c>
      <c r="P334" s="306">
        <f t="shared" si="67"/>
        <v>7.8159600000000005</v>
      </c>
      <c r="Q334" s="307">
        <f t="shared" si="68"/>
        <v>42996</v>
      </c>
      <c r="R334" s="342"/>
      <c r="S334" s="343"/>
      <c r="T334" s="342"/>
      <c r="U334" s="343"/>
      <c r="V334" s="342"/>
      <c r="W334" s="343"/>
      <c r="X334" s="342"/>
      <c r="Y334" s="343"/>
      <c r="Z334" s="342"/>
      <c r="AA334" s="343"/>
      <c r="AB334" s="342" t="s">
        <v>149</v>
      </c>
      <c r="AC334" s="147">
        <v>-1200</v>
      </c>
      <c r="AD334" s="342">
        <v>170948</v>
      </c>
      <c r="AE334" s="147">
        <v>53.74</v>
      </c>
      <c r="AF334" s="342"/>
      <c r="AG334" s="343"/>
      <c r="AH334" s="342"/>
      <c r="AI334" s="343"/>
      <c r="AJ334" s="342"/>
      <c r="AK334" s="343"/>
      <c r="AL334" s="344"/>
      <c r="AM334" s="343"/>
      <c r="AN334" s="125">
        <f t="shared" si="69"/>
        <v>-1146.26</v>
      </c>
    </row>
    <row r="335" spans="1:40" ht="16.149999999999999" customHeight="1" x14ac:dyDescent="0.25">
      <c r="A335" s="301">
        <f t="shared" si="70"/>
        <v>42997</v>
      </c>
      <c r="B335" s="337">
        <v>4213.8100000000004</v>
      </c>
      <c r="C335" s="316">
        <v>130</v>
      </c>
      <c r="D335" s="338">
        <v>5</v>
      </c>
      <c r="E335" s="337">
        <v>290.8</v>
      </c>
      <c r="F335" s="337">
        <v>101</v>
      </c>
      <c r="G335" s="339">
        <f t="shared" si="64"/>
        <v>3692.01</v>
      </c>
      <c r="H335" s="340">
        <v>2040.25</v>
      </c>
      <c r="I335" s="317">
        <v>1638.11</v>
      </c>
      <c r="J335" s="340"/>
      <c r="K335" s="340">
        <v>13.65</v>
      </c>
      <c r="L335" s="317">
        <v>2040</v>
      </c>
      <c r="M335" s="317">
        <v>560</v>
      </c>
      <c r="N335" s="305">
        <f t="shared" si="65"/>
        <v>4368.1099999999997</v>
      </c>
      <c r="O335" s="305">
        <f t="shared" si="66"/>
        <v>46192.170000000173</v>
      </c>
      <c r="P335" s="306">
        <f t="shared" si="67"/>
        <v>6.5524399999999998</v>
      </c>
      <c r="Q335" s="307">
        <f t="shared" si="68"/>
        <v>42997</v>
      </c>
      <c r="R335" s="342"/>
      <c r="S335" s="343"/>
      <c r="T335" s="342">
        <v>170724</v>
      </c>
      <c r="U335" s="147">
        <v>38.17</v>
      </c>
      <c r="V335" s="342">
        <v>170931</v>
      </c>
      <c r="W335" s="147">
        <v>549.79999999999995</v>
      </c>
      <c r="X335" s="342"/>
      <c r="Y335" s="343"/>
      <c r="Z335" s="342">
        <v>170945</v>
      </c>
      <c r="AA335" s="147">
        <v>30961.69</v>
      </c>
      <c r="AB335" s="342" t="s">
        <v>149</v>
      </c>
      <c r="AC335" s="147">
        <v>1200</v>
      </c>
      <c r="AD335" s="342"/>
      <c r="AE335" s="343"/>
      <c r="AF335" s="342"/>
      <c r="AG335" s="343"/>
      <c r="AH335" s="342"/>
      <c r="AI335" s="343"/>
      <c r="AJ335" s="342"/>
      <c r="AK335" s="343"/>
      <c r="AL335" s="344"/>
      <c r="AM335" s="343"/>
      <c r="AN335" s="125">
        <f t="shared" si="69"/>
        <v>32749.66</v>
      </c>
    </row>
    <row r="336" spans="1:40" ht="16.149999999999999" customHeight="1" x14ac:dyDescent="0.25">
      <c r="A336" s="301">
        <f t="shared" si="70"/>
        <v>42998</v>
      </c>
      <c r="B336" s="337">
        <v>3237.03</v>
      </c>
      <c r="C336" s="316">
        <v>310</v>
      </c>
      <c r="D336" s="338">
        <v>10</v>
      </c>
      <c r="E336" s="337">
        <v>245.15</v>
      </c>
      <c r="F336" s="337">
        <v>182</v>
      </c>
      <c r="G336" s="339">
        <f t="shared" si="64"/>
        <v>2499.88</v>
      </c>
      <c r="H336" s="340">
        <v>1403.53</v>
      </c>
      <c r="I336" s="317">
        <v>1074.5</v>
      </c>
      <c r="J336" s="340"/>
      <c r="K336" s="340">
        <v>21.85</v>
      </c>
      <c r="L336" s="317">
        <v>1400</v>
      </c>
      <c r="M336" s="341"/>
      <c r="N336" s="305">
        <f t="shared" si="65"/>
        <v>2784.5</v>
      </c>
      <c r="O336" s="305">
        <f t="shared" si="66"/>
        <v>42468.540000000175</v>
      </c>
      <c r="P336" s="306">
        <f t="shared" si="67"/>
        <v>4.298</v>
      </c>
      <c r="Q336" s="307">
        <f t="shared" si="68"/>
        <v>42998</v>
      </c>
      <c r="R336" s="342">
        <v>170905</v>
      </c>
      <c r="S336" s="147">
        <v>1549.6</v>
      </c>
      <c r="T336" s="344">
        <v>170919</v>
      </c>
      <c r="U336" s="147">
        <v>167.44</v>
      </c>
      <c r="V336" s="342"/>
      <c r="W336" s="343"/>
      <c r="X336" s="344">
        <v>170938</v>
      </c>
      <c r="Y336" s="147">
        <v>2465.09</v>
      </c>
      <c r="Z336" s="342"/>
      <c r="AA336" s="343"/>
      <c r="AB336" s="342" t="s">
        <v>149</v>
      </c>
      <c r="AC336" s="147">
        <v>1090</v>
      </c>
      <c r="AD336" s="342"/>
      <c r="AE336" s="343"/>
      <c r="AF336" s="344"/>
      <c r="AG336" s="343"/>
      <c r="AH336" s="342"/>
      <c r="AI336" s="343"/>
      <c r="AJ336" s="344"/>
      <c r="AK336" s="343"/>
      <c r="AL336" s="344">
        <v>170957</v>
      </c>
      <c r="AM336" s="147">
        <v>1236</v>
      </c>
      <c r="AN336" s="125">
        <f t="shared" si="69"/>
        <v>6508.13</v>
      </c>
    </row>
    <row r="337" spans="1:40" ht="16.149999999999999" customHeight="1" x14ac:dyDescent="0.25">
      <c r="A337" s="301">
        <f t="shared" si="70"/>
        <v>42999</v>
      </c>
      <c r="B337" s="337">
        <v>3354.45</v>
      </c>
      <c r="C337" s="316">
        <v>240</v>
      </c>
      <c r="D337" s="338">
        <v>8</v>
      </c>
      <c r="E337" s="337">
        <v>88.1</v>
      </c>
      <c r="F337" s="337">
        <v>193</v>
      </c>
      <c r="G337" s="339">
        <f t="shared" si="64"/>
        <v>2833.35</v>
      </c>
      <c r="H337" s="340">
        <v>1386.6</v>
      </c>
      <c r="I337" s="317">
        <v>1427.8</v>
      </c>
      <c r="J337" s="340"/>
      <c r="K337" s="340">
        <v>18.95</v>
      </c>
      <c r="L337" s="317">
        <v>1390</v>
      </c>
      <c r="M337" s="341"/>
      <c r="N337" s="305">
        <f t="shared" si="65"/>
        <v>3057.8</v>
      </c>
      <c r="O337" s="305">
        <f t="shared" si="66"/>
        <v>44403.460000000181</v>
      </c>
      <c r="P337" s="306">
        <f t="shared" si="67"/>
        <v>5.7111999999999998</v>
      </c>
      <c r="Q337" s="307">
        <f t="shared" si="68"/>
        <v>42999</v>
      </c>
      <c r="R337" s="342"/>
      <c r="S337" s="147">
        <v>274.31</v>
      </c>
      <c r="T337" s="342">
        <v>170920</v>
      </c>
      <c r="U337" s="147">
        <v>95.46</v>
      </c>
      <c r="V337" s="342"/>
      <c r="W337" s="343"/>
      <c r="X337" s="342">
        <v>170943</v>
      </c>
      <c r="Y337" s="147">
        <v>753.11</v>
      </c>
      <c r="Z337" s="342"/>
      <c r="AA337" s="343"/>
      <c r="AB337" s="342"/>
      <c r="AC337" s="343"/>
      <c r="AD337" s="342"/>
      <c r="AE337" s="343"/>
      <c r="AF337" s="342"/>
      <c r="AG337" s="343"/>
      <c r="AH337" s="342"/>
      <c r="AI337" s="343"/>
      <c r="AJ337" s="342"/>
      <c r="AK337" s="343"/>
      <c r="AL337" s="344"/>
      <c r="AM337" s="343"/>
      <c r="AN337" s="125">
        <f t="shared" si="69"/>
        <v>1122.8800000000001</v>
      </c>
    </row>
    <row r="338" spans="1:40" ht="16.149999999999999" customHeight="1" x14ac:dyDescent="0.25">
      <c r="A338" s="301">
        <f t="shared" si="70"/>
        <v>43000</v>
      </c>
      <c r="B338" s="337">
        <v>4588.2299999999996</v>
      </c>
      <c r="C338" s="316">
        <v>310</v>
      </c>
      <c r="D338" s="338">
        <v>8</v>
      </c>
      <c r="E338" s="337">
        <v>157.1</v>
      </c>
      <c r="F338" s="337">
        <v>161</v>
      </c>
      <c r="G338" s="339">
        <f t="shared" si="64"/>
        <v>3960.1299999999992</v>
      </c>
      <c r="H338" s="340">
        <v>1931.55</v>
      </c>
      <c r="I338" s="317">
        <v>2010.88</v>
      </c>
      <c r="J338" s="340"/>
      <c r="K338" s="340">
        <v>17.7</v>
      </c>
      <c r="L338" s="317">
        <v>1930</v>
      </c>
      <c r="M338" s="317">
        <v>200</v>
      </c>
      <c r="N338" s="305">
        <f t="shared" si="65"/>
        <v>4450.88</v>
      </c>
      <c r="O338" s="305">
        <f t="shared" si="66"/>
        <v>48854.340000000178</v>
      </c>
      <c r="P338" s="306">
        <f t="shared" si="67"/>
        <v>8.0435200000000009</v>
      </c>
      <c r="Q338" s="307">
        <f t="shared" si="68"/>
        <v>43000</v>
      </c>
      <c r="R338" s="342"/>
      <c r="S338" s="343"/>
      <c r="T338" s="342">
        <v>170921</v>
      </c>
      <c r="U338" s="343">
        <v>0</v>
      </c>
      <c r="V338" s="342"/>
      <c r="W338" s="343"/>
      <c r="X338" s="342"/>
      <c r="Y338" s="343"/>
      <c r="Z338" s="342"/>
      <c r="AA338" s="343"/>
      <c r="AB338" s="342"/>
      <c r="AC338" s="343"/>
      <c r="AD338" s="342"/>
      <c r="AE338" s="343"/>
      <c r="AF338" s="342"/>
      <c r="AG338" s="343"/>
      <c r="AH338" s="342"/>
      <c r="AI338" s="343"/>
      <c r="AJ338" s="342"/>
      <c r="AK338" s="343"/>
      <c r="AL338" s="344"/>
      <c r="AM338" s="343"/>
      <c r="AN338" s="125">
        <f t="shared" si="69"/>
        <v>0</v>
      </c>
    </row>
    <row r="339" spans="1:40" ht="16.149999999999999" customHeight="1" x14ac:dyDescent="0.25">
      <c r="A339" s="301">
        <f t="shared" si="70"/>
        <v>43001</v>
      </c>
      <c r="B339" s="337">
        <v>4592.59</v>
      </c>
      <c r="C339" s="316">
        <v>390</v>
      </c>
      <c r="D339" s="338">
        <v>10</v>
      </c>
      <c r="E339" s="337">
        <v>157.85</v>
      </c>
      <c r="F339" s="337">
        <v>288</v>
      </c>
      <c r="G339" s="339">
        <f t="shared" si="64"/>
        <v>3756.7400000000002</v>
      </c>
      <c r="H339" s="340">
        <v>1535.69</v>
      </c>
      <c r="I339" s="317">
        <v>2190.85</v>
      </c>
      <c r="J339" s="340"/>
      <c r="K339" s="340">
        <v>30.2</v>
      </c>
      <c r="L339" s="317">
        <v>1530</v>
      </c>
      <c r="M339" s="341"/>
      <c r="N339" s="305">
        <f t="shared" si="65"/>
        <v>4110.8500000000004</v>
      </c>
      <c r="O339" s="305">
        <f t="shared" si="66"/>
        <v>52965.190000000177</v>
      </c>
      <c r="P339" s="306">
        <f t="shared" si="67"/>
        <v>8.763399999999999</v>
      </c>
      <c r="Q339" s="307">
        <f t="shared" si="68"/>
        <v>43001</v>
      </c>
      <c r="R339" s="342"/>
      <c r="S339" s="343"/>
      <c r="T339" s="342"/>
      <c r="U339" s="343"/>
      <c r="V339" s="342"/>
      <c r="W339" s="343"/>
      <c r="X339" s="342"/>
      <c r="Y339" s="343"/>
      <c r="Z339" s="342"/>
      <c r="AA339" s="343"/>
      <c r="AB339" s="342"/>
      <c r="AC339" s="343"/>
      <c r="AD339" s="342"/>
      <c r="AE339" s="343"/>
      <c r="AF339" s="342"/>
      <c r="AG339" s="343"/>
      <c r="AH339" s="342"/>
      <c r="AI339" s="343"/>
      <c r="AJ339" s="342"/>
      <c r="AK339" s="343"/>
      <c r="AL339" s="344"/>
      <c r="AM339" s="343"/>
      <c r="AN339" s="125">
        <f t="shared" si="69"/>
        <v>0</v>
      </c>
    </row>
    <row r="340" spans="1:40" ht="16.149999999999999" customHeight="1" x14ac:dyDescent="0.25">
      <c r="A340" s="301">
        <f t="shared" si="70"/>
        <v>43002</v>
      </c>
      <c r="B340" s="337">
        <v>3170.17</v>
      </c>
      <c r="C340" s="316">
        <v>480</v>
      </c>
      <c r="D340" s="338">
        <v>9</v>
      </c>
      <c r="E340" s="337">
        <v>352.5</v>
      </c>
      <c r="F340" s="337">
        <v>175</v>
      </c>
      <c r="G340" s="339">
        <f t="shared" si="64"/>
        <v>2162.67</v>
      </c>
      <c r="H340" s="340">
        <v>831.44</v>
      </c>
      <c r="I340" s="317">
        <v>1334.43</v>
      </c>
      <c r="J340" s="340"/>
      <c r="K340" s="340">
        <v>5.2</v>
      </c>
      <c r="L340" s="317">
        <v>840</v>
      </c>
      <c r="M340" s="341"/>
      <c r="N340" s="305">
        <f t="shared" si="65"/>
        <v>2654.4300000000003</v>
      </c>
      <c r="O340" s="305">
        <f t="shared" si="66"/>
        <v>55614.520000000179</v>
      </c>
      <c r="P340" s="306">
        <f t="shared" si="67"/>
        <v>5.33772</v>
      </c>
      <c r="Q340" s="307">
        <f t="shared" si="68"/>
        <v>43002</v>
      </c>
      <c r="R340" s="342"/>
      <c r="S340" s="343"/>
      <c r="T340" s="342"/>
      <c r="U340" s="343"/>
      <c r="V340" s="342"/>
      <c r="W340" s="343"/>
      <c r="X340" s="342"/>
      <c r="Y340" s="343"/>
      <c r="Z340" s="342"/>
      <c r="AA340" s="343"/>
      <c r="AB340" s="342"/>
      <c r="AC340" s="343"/>
      <c r="AD340" s="342"/>
      <c r="AE340" s="343"/>
      <c r="AF340" s="342">
        <v>170951</v>
      </c>
      <c r="AG340" s="147">
        <v>5.0999999999999996</v>
      </c>
      <c r="AH340" s="342"/>
      <c r="AI340" s="343"/>
      <c r="AJ340" s="342"/>
      <c r="AK340" s="343"/>
      <c r="AL340" s="344"/>
      <c r="AM340" s="343"/>
      <c r="AN340" s="125">
        <f t="shared" si="69"/>
        <v>5.0999999999999996</v>
      </c>
    </row>
    <row r="341" spans="1:40" ht="16.149999999999999" customHeight="1" x14ac:dyDescent="0.25">
      <c r="A341" s="301">
        <f t="shared" si="70"/>
        <v>43003</v>
      </c>
      <c r="B341" s="337">
        <v>4091.49</v>
      </c>
      <c r="C341" s="316">
        <v>260</v>
      </c>
      <c r="D341" s="338">
        <v>8</v>
      </c>
      <c r="E341" s="337">
        <v>185.1</v>
      </c>
      <c r="F341" s="337">
        <v>216</v>
      </c>
      <c r="G341" s="339">
        <f t="shared" si="64"/>
        <v>3430.39</v>
      </c>
      <c r="H341" s="340">
        <v>1754.43</v>
      </c>
      <c r="I341" s="317">
        <v>1664.96</v>
      </c>
      <c r="J341" s="340"/>
      <c r="K341" s="340">
        <v>11</v>
      </c>
      <c r="L341" s="317">
        <v>1750</v>
      </c>
      <c r="M341" s="341"/>
      <c r="N341" s="305">
        <f t="shared" si="65"/>
        <v>3674.96</v>
      </c>
      <c r="O341" s="305">
        <f t="shared" si="66"/>
        <v>59279.280000000181</v>
      </c>
      <c r="P341" s="306">
        <f t="shared" si="67"/>
        <v>6.65984</v>
      </c>
      <c r="Q341" s="307">
        <f t="shared" si="68"/>
        <v>43003</v>
      </c>
      <c r="R341" s="342"/>
      <c r="S341" s="343"/>
      <c r="T341" s="342"/>
      <c r="U341" s="343"/>
      <c r="V341" s="342"/>
      <c r="W341" s="343"/>
      <c r="X341" s="342"/>
      <c r="Y341" s="343"/>
      <c r="Z341" s="342"/>
      <c r="AA341" s="343"/>
      <c r="AB341" s="342"/>
      <c r="AC341" s="343"/>
      <c r="AD341" s="342"/>
      <c r="AE341" s="343"/>
      <c r="AF341" s="342">
        <v>170950</v>
      </c>
      <c r="AG341" s="147">
        <v>10.199999999999999</v>
      </c>
      <c r="AH341" s="342"/>
      <c r="AI341" s="343"/>
      <c r="AJ341" s="342"/>
      <c r="AK341" s="343"/>
      <c r="AL341" s="344"/>
      <c r="AM341" s="343"/>
      <c r="AN341" s="125">
        <f t="shared" si="69"/>
        <v>10.199999999999999</v>
      </c>
    </row>
    <row r="342" spans="1:40" ht="16.149999999999999" customHeight="1" x14ac:dyDescent="0.25">
      <c r="A342" s="301">
        <f t="shared" si="70"/>
        <v>43004</v>
      </c>
      <c r="B342" s="337">
        <v>4849.07</v>
      </c>
      <c r="C342" s="316">
        <v>140</v>
      </c>
      <c r="D342" s="338">
        <v>5</v>
      </c>
      <c r="E342" s="337">
        <v>352.9</v>
      </c>
      <c r="F342" s="337">
        <v>165</v>
      </c>
      <c r="G342" s="339">
        <f t="shared" si="64"/>
        <v>4191.17</v>
      </c>
      <c r="H342" s="340">
        <v>2101.23</v>
      </c>
      <c r="I342" s="317">
        <v>2052.39</v>
      </c>
      <c r="J342" s="317">
        <v>24.9</v>
      </c>
      <c r="K342" s="340">
        <v>12.65</v>
      </c>
      <c r="L342" s="317">
        <v>2100</v>
      </c>
      <c r="M342" s="341"/>
      <c r="N342" s="305">
        <f t="shared" si="65"/>
        <v>4317.2899999999991</v>
      </c>
      <c r="O342" s="305">
        <f t="shared" si="66"/>
        <v>63018.180000000182</v>
      </c>
      <c r="P342" s="306">
        <f t="shared" si="67"/>
        <v>8.2095599999999997</v>
      </c>
      <c r="Q342" s="307">
        <f t="shared" si="68"/>
        <v>43004</v>
      </c>
      <c r="R342" s="342"/>
      <c r="S342" s="343"/>
      <c r="T342" s="342"/>
      <c r="U342" s="343"/>
      <c r="V342" s="342">
        <v>170932</v>
      </c>
      <c r="W342" s="147">
        <v>578.39</v>
      </c>
      <c r="X342" s="342"/>
      <c r="Y342" s="343"/>
      <c r="Z342" s="342" t="s">
        <v>265</v>
      </c>
      <c r="AA342" s="343">
        <v>0</v>
      </c>
      <c r="AB342" s="342"/>
      <c r="AC342" s="343"/>
      <c r="AD342" s="342"/>
      <c r="AE342" s="343"/>
      <c r="AF342" s="342"/>
      <c r="AG342" s="343"/>
      <c r="AH342" s="342"/>
      <c r="AI342" s="343"/>
      <c r="AJ342" s="342">
        <v>170962</v>
      </c>
      <c r="AK342" s="343">
        <v>0</v>
      </c>
      <c r="AL342" s="344"/>
      <c r="AM342" s="343"/>
      <c r="AN342" s="125">
        <f t="shared" si="69"/>
        <v>578.39</v>
      </c>
    </row>
    <row r="343" spans="1:40" ht="16.149999999999999" customHeight="1" x14ac:dyDescent="0.25">
      <c r="A343" s="301">
        <f t="shared" si="70"/>
        <v>43005</v>
      </c>
      <c r="B343" s="337">
        <v>4753.66</v>
      </c>
      <c r="C343" s="316">
        <v>330</v>
      </c>
      <c r="D343" s="338">
        <v>8</v>
      </c>
      <c r="E343" s="337">
        <v>258.95</v>
      </c>
      <c r="F343" s="337">
        <v>184</v>
      </c>
      <c r="G343" s="339">
        <f t="shared" si="64"/>
        <v>3980.71</v>
      </c>
      <c r="H343" s="340">
        <v>2166.5100000000002</v>
      </c>
      <c r="I343" s="317">
        <v>1810.5</v>
      </c>
      <c r="J343" s="340"/>
      <c r="K343" s="340">
        <v>3.7</v>
      </c>
      <c r="L343" s="317">
        <v>2160</v>
      </c>
      <c r="M343" s="341"/>
      <c r="N343" s="305">
        <f t="shared" si="65"/>
        <v>4300.5</v>
      </c>
      <c r="O343" s="305">
        <f t="shared" si="66"/>
        <v>61669.31000000018</v>
      </c>
      <c r="P343" s="306">
        <f t="shared" si="67"/>
        <v>7.242</v>
      </c>
      <c r="Q343" s="307">
        <f t="shared" si="68"/>
        <v>43005</v>
      </c>
      <c r="R343" s="342">
        <v>170909</v>
      </c>
      <c r="S343" s="147">
        <v>1272.8</v>
      </c>
      <c r="T343" s="342"/>
      <c r="U343" s="343"/>
      <c r="V343" s="342"/>
      <c r="W343" s="343"/>
      <c r="X343" s="342">
        <v>170939</v>
      </c>
      <c r="Y343" s="147">
        <v>2245.84</v>
      </c>
      <c r="Z343" s="342"/>
      <c r="AA343" s="343"/>
      <c r="AB343" s="344"/>
      <c r="AC343" s="343"/>
      <c r="AD343" s="342"/>
      <c r="AE343" s="343"/>
      <c r="AF343" s="342">
        <v>170842</v>
      </c>
      <c r="AG343" s="147">
        <v>979.2</v>
      </c>
      <c r="AH343" s="342"/>
      <c r="AI343" s="343"/>
      <c r="AJ343" s="342">
        <v>170961</v>
      </c>
      <c r="AK343" s="147">
        <v>1151.53</v>
      </c>
      <c r="AL343" s="344"/>
      <c r="AM343" s="343"/>
      <c r="AN343" s="125">
        <f t="shared" si="69"/>
        <v>5649.37</v>
      </c>
    </row>
    <row r="344" spans="1:40" ht="16.149999999999999" customHeight="1" x14ac:dyDescent="0.25">
      <c r="A344" s="301">
        <f t="shared" si="70"/>
        <v>43006</v>
      </c>
      <c r="B344" s="337">
        <v>3980.57</v>
      </c>
      <c r="C344" s="316">
        <v>180</v>
      </c>
      <c r="D344" s="338">
        <v>7</v>
      </c>
      <c r="E344" s="337">
        <v>225.65</v>
      </c>
      <c r="F344" s="337">
        <v>187</v>
      </c>
      <c r="G344" s="339">
        <f t="shared" si="64"/>
        <v>3387.92</v>
      </c>
      <c r="H344" s="340">
        <v>1659.85</v>
      </c>
      <c r="I344" s="317">
        <v>1703.02</v>
      </c>
      <c r="J344" s="340"/>
      <c r="K344" s="340">
        <v>25.05</v>
      </c>
      <c r="L344" s="317">
        <v>1650</v>
      </c>
      <c r="M344" s="341"/>
      <c r="N344" s="305">
        <f t="shared" si="65"/>
        <v>3533.02</v>
      </c>
      <c r="O344" s="305">
        <f t="shared" si="66"/>
        <v>63437.770000000179</v>
      </c>
      <c r="P344" s="306">
        <f t="shared" si="67"/>
        <v>6.8120799999999999</v>
      </c>
      <c r="Q344" s="307">
        <f t="shared" si="68"/>
        <v>43006</v>
      </c>
      <c r="R344" s="342"/>
      <c r="S344" s="147">
        <v>105.25</v>
      </c>
      <c r="T344" s="342">
        <v>170730</v>
      </c>
      <c r="U344" s="147">
        <v>535.91</v>
      </c>
      <c r="V344" s="342"/>
      <c r="W344" s="343"/>
      <c r="X344" s="342">
        <v>170943</v>
      </c>
      <c r="Y344" s="147">
        <v>1089.2</v>
      </c>
      <c r="Z344" s="342"/>
      <c r="AA344" s="343"/>
      <c r="AB344" s="344"/>
      <c r="AC344" s="343"/>
      <c r="AD344" s="342"/>
      <c r="AE344" s="343"/>
      <c r="AF344" s="342"/>
      <c r="AG344" s="343"/>
      <c r="AH344" s="342"/>
      <c r="AI344" s="343"/>
      <c r="AJ344" s="342">
        <v>170960</v>
      </c>
      <c r="AK344" s="147">
        <v>34.200000000000003</v>
      </c>
      <c r="AL344" s="344"/>
      <c r="AM344" s="343"/>
      <c r="AN344" s="125">
        <f t="shared" si="69"/>
        <v>1764.5600000000002</v>
      </c>
    </row>
    <row r="345" spans="1:40" ht="16.149999999999999" customHeight="1" x14ac:dyDescent="0.25">
      <c r="A345" s="301">
        <f t="shared" si="70"/>
        <v>43007</v>
      </c>
      <c r="B345" s="337">
        <v>5470.45</v>
      </c>
      <c r="C345" s="316">
        <v>430</v>
      </c>
      <c r="D345" s="338">
        <v>9</v>
      </c>
      <c r="E345" s="337">
        <v>184.55</v>
      </c>
      <c r="F345" s="337">
        <v>319</v>
      </c>
      <c r="G345" s="339">
        <f t="shared" si="64"/>
        <v>4536.8999999999996</v>
      </c>
      <c r="H345" s="340">
        <v>2440.33</v>
      </c>
      <c r="I345" s="317">
        <v>2055.77</v>
      </c>
      <c r="J345" s="317">
        <v>26.3</v>
      </c>
      <c r="K345" s="340">
        <v>14.5</v>
      </c>
      <c r="L345" s="317">
        <v>2440</v>
      </c>
      <c r="M345" s="341"/>
      <c r="N345" s="305">
        <f t="shared" si="65"/>
        <v>4952.0700000000006</v>
      </c>
      <c r="O345" s="305">
        <f t="shared" si="66"/>
        <v>68333.900000000183</v>
      </c>
      <c r="P345" s="306">
        <f t="shared" si="67"/>
        <v>8.2230799999999995</v>
      </c>
      <c r="Q345" s="307">
        <f t="shared" si="68"/>
        <v>43007</v>
      </c>
      <c r="R345" s="342">
        <v>170911</v>
      </c>
      <c r="S345" s="147">
        <v>-324</v>
      </c>
      <c r="T345" s="342">
        <v>170924</v>
      </c>
      <c r="U345" s="147">
        <v>3.96</v>
      </c>
      <c r="V345" s="342"/>
      <c r="W345" s="343"/>
      <c r="X345" s="342"/>
      <c r="Y345" s="343"/>
      <c r="Z345" s="342"/>
      <c r="AA345" s="343"/>
      <c r="AB345" s="344"/>
      <c r="AC345" s="343"/>
      <c r="AD345" s="342"/>
      <c r="AE345" s="343"/>
      <c r="AF345" s="342"/>
      <c r="AG345" s="343"/>
      <c r="AH345" s="342"/>
      <c r="AI345" s="343"/>
      <c r="AJ345" s="342">
        <v>170959</v>
      </c>
      <c r="AK345" s="147">
        <v>375.98</v>
      </c>
      <c r="AL345" s="344"/>
      <c r="AM345" s="343"/>
      <c r="AN345" s="125">
        <f t="shared" si="69"/>
        <v>55.94</v>
      </c>
    </row>
    <row r="346" spans="1:40" ht="16.149999999999999" customHeight="1" x14ac:dyDescent="0.25">
      <c r="A346" s="301">
        <f t="shared" si="70"/>
        <v>43008</v>
      </c>
      <c r="B346" s="337">
        <v>5358.58</v>
      </c>
      <c r="C346" s="316">
        <v>470</v>
      </c>
      <c r="D346" s="338">
        <v>8</v>
      </c>
      <c r="E346" s="337">
        <v>118.5</v>
      </c>
      <c r="F346" s="337">
        <v>121</v>
      </c>
      <c r="G346" s="339">
        <f t="shared" si="64"/>
        <v>4649.08</v>
      </c>
      <c r="H346" s="340">
        <v>1585.68</v>
      </c>
      <c r="I346" s="317">
        <v>3055.3</v>
      </c>
      <c r="J346" s="340"/>
      <c r="K346" s="340">
        <v>8.1</v>
      </c>
      <c r="L346" s="317">
        <v>1580</v>
      </c>
      <c r="M346" s="341"/>
      <c r="N346" s="305">
        <f t="shared" si="65"/>
        <v>5105.3</v>
      </c>
      <c r="O346" s="305">
        <f t="shared" si="66"/>
        <v>69180.370000000185</v>
      </c>
      <c r="P346" s="306">
        <f t="shared" si="67"/>
        <v>12.221200000000001</v>
      </c>
      <c r="Q346" s="307">
        <f t="shared" si="68"/>
        <v>43008</v>
      </c>
      <c r="R346" s="342">
        <v>170910</v>
      </c>
      <c r="S346" s="147">
        <v>324</v>
      </c>
      <c r="T346" s="344">
        <v>170923</v>
      </c>
      <c r="U346" s="147">
        <v>93.56</v>
      </c>
      <c r="V346" s="342"/>
      <c r="W346" s="343"/>
      <c r="X346" s="344">
        <v>171035</v>
      </c>
      <c r="Y346" s="147">
        <v>-94.46</v>
      </c>
      <c r="Z346" s="342"/>
      <c r="AA346" s="343"/>
      <c r="AB346" s="344"/>
      <c r="AC346" s="343"/>
      <c r="AD346" s="342"/>
      <c r="AE346" s="343"/>
      <c r="AF346" s="344">
        <v>170955</v>
      </c>
      <c r="AG346" s="147">
        <v>3881.73</v>
      </c>
      <c r="AH346" s="344">
        <v>170846</v>
      </c>
      <c r="AI346" s="147">
        <v>-39.6</v>
      </c>
      <c r="AJ346" s="344">
        <v>170847</v>
      </c>
      <c r="AK346" s="147">
        <v>93.6</v>
      </c>
      <c r="AL346" s="344"/>
      <c r="AM346" s="343"/>
      <c r="AN346" s="125">
        <f t="shared" si="69"/>
        <v>4258.83</v>
      </c>
    </row>
    <row r="347" spans="1:40" ht="16.149999999999999" customHeight="1" x14ac:dyDescent="0.25">
      <c r="A347" s="321"/>
      <c r="B347" s="155"/>
      <c r="C347" s="155"/>
      <c r="D347" s="156"/>
      <c r="E347" s="155"/>
      <c r="F347" s="155"/>
      <c r="G347" s="125"/>
      <c r="H347" s="125"/>
      <c r="I347" s="125"/>
      <c r="J347" s="125"/>
      <c r="K347" s="125"/>
      <c r="L347" s="125"/>
      <c r="M347" s="125"/>
      <c r="N347" s="305">
        <f t="shared" si="65"/>
        <v>0</v>
      </c>
      <c r="O347" s="305">
        <f t="shared" si="66"/>
        <v>69130.580000000191</v>
      </c>
      <c r="P347" s="306">
        <f t="shared" si="67"/>
        <v>0</v>
      </c>
      <c r="Q347" s="307"/>
      <c r="R347" s="342"/>
      <c r="S347" s="343"/>
      <c r="T347" s="342"/>
      <c r="U347" s="343"/>
      <c r="V347" s="342"/>
      <c r="W347" s="343"/>
      <c r="X347" s="342">
        <v>171036</v>
      </c>
      <c r="Y347" s="147">
        <v>12</v>
      </c>
      <c r="Z347" s="342"/>
      <c r="AA347" s="343"/>
      <c r="AB347" s="342"/>
      <c r="AC347" s="343"/>
      <c r="AD347" s="342">
        <v>170949</v>
      </c>
      <c r="AE347" s="147">
        <v>37.79</v>
      </c>
      <c r="AF347" s="342"/>
      <c r="AG347" s="343"/>
      <c r="AH347" s="342"/>
      <c r="AI347" s="343"/>
      <c r="AJ347" s="342"/>
      <c r="AK347" s="343"/>
      <c r="AL347" s="344"/>
      <c r="AM347" s="343"/>
      <c r="AN347" s="125">
        <f t="shared" si="69"/>
        <v>49.79</v>
      </c>
    </row>
    <row r="348" spans="1:40" ht="15" customHeight="1" x14ac:dyDescent="0.2">
      <c r="B348" s="329">
        <f t="shared" ref="B348:N348" si="71">SUM(B317:B347)</f>
        <v>128714.97</v>
      </c>
      <c r="C348" s="326">
        <f t="shared" si="71"/>
        <v>9170</v>
      </c>
      <c r="D348" s="327">
        <f t="shared" si="71"/>
        <v>237</v>
      </c>
      <c r="E348" s="326">
        <f t="shared" si="71"/>
        <v>7665.0999999999995</v>
      </c>
      <c r="F348" s="326">
        <f t="shared" si="71"/>
        <v>5426</v>
      </c>
      <c r="G348" s="326">
        <f t="shared" si="71"/>
        <v>106453.87000000001</v>
      </c>
      <c r="H348" s="326">
        <f t="shared" si="71"/>
        <v>48723.650000000009</v>
      </c>
      <c r="I348" s="141">
        <f t="shared" si="71"/>
        <v>57651.429999999993</v>
      </c>
      <c r="J348" s="326">
        <f t="shared" si="71"/>
        <v>78.099999999999994</v>
      </c>
      <c r="K348" s="326">
        <f t="shared" si="71"/>
        <v>611.4</v>
      </c>
      <c r="L348" s="141">
        <f t="shared" si="71"/>
        <v>48700</v>
      </c>
      <c r="M348" s="141">
        <f t="shared" si="71"/>
        <v>2200</v>
      </c>
      <c r="N348" s="141">
        <f t="shared" si="71"/>
        <v>117799.53000000003</v>
      </c>
      <c r="O348" s="141">
        <f>O347</f>
        <v>69130.580000000191</v>
      </c>
      <c r="R348" s="141"/>
      <c r="S348" s="141">
        <f>SUM(S317:S347)</f>
        <v>6078.01</v>
      </c>
      <c r="T348" s="141"/>
      <c r="U348" s="141">
        <f>SUM(U317:U347)</f>
        <v>2259.6800000000003</v>
      </c>
      <c r="V348" s="141"/>
      <c r="W348" s="141">
        <f>SUM(W317:W347)</f>
        <v>2288.7600000000002</v>
      </c>
      <c r="X348" s="141"/>
      <c r="Y348" s="141">
        <f>SUM(Y317:Y347)</f>
        <v>12177.390000000003</v>
      </c>
      <c r="Z348" s="141"/>
      <c r="AA348" s="141">
        <f>SUM(AA317:AA347)</f>
        <v>69400.81</v>
      </c>
      <c r="AB348" s="141"/>
      <c r="AC348" s="141">
        <f>SUM(AC317:AC347)</f>
        <v>6630.28</v>
      </c>
      <c r="AD348" s="141"/>
      <c r="AE348" s="141">
        <f>SUM(AE317:AE347)</f>
        <v>1316.12</v>
      </c>
      <c r="AG348" s="141">
        <f>SUM(AG317:AG347)</f>
        <v>7070.85</v>
      </c>
      <c r="AH348" s="141"/>
      <c r="AI348" s="141">
        <f>SUM(AI317:AI347)</f>
        <v>-39.6</v>
      </c>
      <c r="AJ348" s="141"/>
      <c r="AK348" s="141">
        <f>SUM(AK317:AK347)</f>
        <v>3818.3899999999994</v>
      </c>
      <c r="AL348" s="141"/>
      <c r="AM348" s="141">
        <f>SUM(AM317:AM347)</f>
        <v>1236</v>
      </c>
      <c r="AN348" s="141">
        <f>SUM(AN317:AN347)</f>
        <v>112236.69</v>
      </c>
    </row>
    <row r="349" spans="1:40" x14ac:dyDescent="0.25">
      <c r="B349" s="132">
        <f>B348+B310</f>
        <v>1103851.0699999998</v>
      </c>
      <c r="G349" s="132"/>
      <c r="O349" s="141"/>
    </row>
    <row r="350" spans="1:40" x14ac:dyDescent="0.25">
      <c r="B350" s="72" t="s">
        <v>78</v>
      </c>
      <c r="C350" s="132">
        <f>H348-L348</f>
        <v>23.650000000008731</v>
      </c>
      <c r="E350" s="72" t="s">
        <v>79</v>
      </c>
      <c r="F350" s="315">
        <f>D348</f>
        <v>237</v>
      </c>
      <c r="H350" s="72" t="s">
        <v>80</v>
      </c>
      <c r="J350" s="131">
        <f>I348*0.0065</f>
        <v>374.73429499999992</v>
      </c>
    </row>
    <row r="351" spans="1:40" x14ac:dyDescent="0.25">
      <c r="B351" s="72" t="s">
        <v>90</v>
      </c>
      <c r="C351" s="132">
        <f>C350+C312</f>
        <v>-16.950000000004366</v>
      </c>
    </row>
    <row r="353" spans="1:40" ht="16.149999999999999" customHeight="1" x14ac:dyDescent="0.25">
      <c r="A353" s="562" t="s">
        <v>266</v>
      </c>
      <c r="B353" s="563"/>
      <c r="C353" s="563"/>
      <c r="D353" s="564"/>
      <c r="E353" s="563"/>
      <c r="F353" s="563"/>
      <c r="G353" s="563"/>
      <c r="H353" s="559" t="str">
        <f>A353</f>
        <v>OCTOBRE 2017</v>
      </c>
      <c r="I353" s="560"/>
      <c r="J353" s="560"/>
      <c r="K353" s="560"/>
      <c r="L353" s="560"/>
      <c r="M353" s="560"/>
      <c r="N353" s="560"/>
      <c r="R353" s="559" t="str">
        <f>A353</f>
        <v>OCTOBRE 2017</v>
      </c>
      <c r="S353" s="560"/>
      <c r="T353" s="560"/>
      <c r="U353" s="560"/>
      <c r="V353" s="560"/>
      <c r="W353" s="560"/>
      <c r="X353" s="560"/>
      <c r="Y353" s="559" t="str">
        <f>A353</f>
        <v>OCTOBRE 2017</v>
      </c>
      <c r="Z353" s="560"/>
      <c r="AA353" s="560"/>
      <c r="AB353" s="560"/>
      <c r="AC353" s="560"/>
      <c r="AD353" s="560"/>
      <c r="AE353" s="560"/>
      <c r="AF353" s="559" t="str">
        <f>A353</f>
        <v>OCTOBRE 2017</v>
      </c>
      <c r="AG353" s="560"/>
      <c r="AH353" s="560"/>
      <c r="AI353" s="560"/>
      <c r="AJ353" s="560"/>
      <c r="AK353" s="560"/>
      <c r="AL353" s="560"/>
    </row>
    <row r="354" spans="1:40" ht="16.149999999999999" customHeight="1" x14ac:dyDescent="0.25">
      <c r="A354" s="290"/>
      <c r="B354" s="567" t="s">
        <v>69</v>
      </c>
      <c r="C354" s="554"/>
      <c r="D354" s="554"/>
      <c r="E354" s="554"/>
      <c r="F354" s="554"/>
      <c r="G354" s="568"/>
      <c r="H354" s="567" t="s">
        <v>1</v>
      </c>
      <c r="I354" s="554"/>
      <c r="J354" s="554"/>
      <c r="K354" s="568"/>
      <c r="L354" s="567" t="s">
        <v>2</v>
      </c>
      <c r="M354" s="554"/>
      <c r="N354" s="568"/>
      <c r="O354" s="291" t="s">
        <v>70</v>
      </c>
      <c r="P354" s="292"/>
      <c r="Q354" s="293"/>
      <c r="R354" s="549" t="str">
        <f>R3</f>
        <v>Agedi</v>
      </c>
      <c r="S354" s="550"/>
      <c r="T354" s="549" t="str">
        <f>T3</f>
        <v>Saf</v>
      </c>
      <c r="U354" s="550"/>
      <c r="V354" s="549" t="str">
        <f>V3</f>
        <v>Midi Libre</v>
      </c>
      <c r="W354" s="550"/>
      <c r="X354" s="549" t="str">
        <f>X3</f>
        <v>Loto</v>
      </c>
      <c r="Y354" s="550"/>
      <c r="Z354" s="555" t="str">
        <f>Z3</f>
        <v>Altadis</v>
      </c>
      <c r="AA354" s="556"/>
      <c r="AB354" s="549" t="str">
        <f>AB3</f>
        <v>Crédit agricole</v>
      </c>
      <c r="AC354" s="550"/>
      <c r="AD354" s="549" t="str">
        <f>AD3</f>
        <v>charges locatives</v>
      </c>
      <c r="AE354" s="550"/>
      <c r="AF354" s="555" t="str">
        <f>AF3</f>
        <v>Poste TCN TF PVA</v>
      </c>
      <c r="AG354" s="556"/>
      <c r="AH354" s="549" t="str">
        <f>AH3</f>
        <v>GSA/NVX FR</v>
      </c>
      <c r="AI354" s="550"/>
      <c r="AJ354" s="549" t="str">
        <f>AJ3</f>
        <v>Charge</v>
      </c>
      <c r="AK354" s="550"/>
      <c r="AL354" s="549" t="str">
        <f>AL3</f>
        <v>Divers</v>
      </c>
      <c r="AM354" s="550"/>
      <c r="AN354" s="83" t="s">
        <v>16</v>
      </c>
    </row>
    <row r="355" spans="1:40" ht="16.149999999999999" customHeight="1" x14ac:dyDescent="0.25">
      <c r="A355" s="294"/>
      <c r="B355" s="85" t="s">
        <v>73</v>
      </c>
      <c r="C355" s="578" t="s">
        <v>24</v>
      </c>
      <c r="D355" s="579"/>
      <c r="E355" s="86" t="s">
        <v>23</v>
      </c>
      <c r="F355" s="86" t="s">
        <v>22</v>
      </c>
      <c r="G355" s="90" t="s">
        <v>38</v>
      </c>
      <c r="H355" s="85" t="s">
        <v>17</v>
      </c>
      <c r="I355" s="86" t="s">
        <v>19</v>
      </c>
      <c r="J355" s="86" t="s">
        <v>18</v>
      </c>
      <c r="K355" s="90" t="s">
        <v>29</v>
      </c>
      <c r="L355" s="85" t="s">
        <v>32</v>
      </c>
      <c r="M355" s="91" t="s">
        <v>33</v>
      </c>
      <c r="N355" s="90" t="s">
        <v>74</v>
      </c>
      <c r="O355" s="295">
        <f>O347</f>
        <v>69130.580000000191</v>
      </c>
      <c r="Q355" s="296"/>
      <c r="R355" s="93" t="s">
        <v>34</v>
      </c>
      <c r="S355" s="94"/>
      <c r="T355" s="95" t="s">
        <v>34</v>
      </c>
      <c r="U355" s="96"/>
      <c r="V355" s="95" t="s">
        <v>34</v>
      </c>
      <c r="W355" s="96"/>
      <c r="X355" s="95" t="s">
        <v>34</v>
      </c>
      <c r="Y355" s="96"/>
      <c r="Z355" s="95" t="s">
        <v>34</v>
      </c>
      <c r="AA355" s="96"/>
      <c r="AB355" s="95" t="s">
        <v>34</v>
      </c>
      <c r="AC355" s="96"/>
      <c r="AD355" s="95" t="s">
        <v>34</v>
      </c>
      <c r="AE355" s="96"/>
      <c r="AF355" s="98" t="s">
        <v>34</v>
      </c>
      <c r="AG355" s="94"/>
      <c r="AH355" s="95" t="s">
        <v>34</v>
      </c>
      <c r="AI355" s="94"/>
      <c r="AJ355" s="95" t="s">
        <v>34</v>
      </c>
      <c r="AK355" s="94"/>
      <c r="AL355" s="95" t="s">
        <v>34</v>
      </c>
      <c r="AM355" s="94"/>
      <c r="AN355" s="159"/>
    </row>
    <row r="356" spans="1:40" ht="16.149999999999999" customHeight="1" x14ac:dyDescent="0.25">
      <c r="A356" s="301">
        <v>43009</v>
      </c>
      <c r="B356" s="337">
        <v>3387.57</v>
      </c>
      <c r="C356" s="316">
        <v>170</v>
      </c>
      <c r="D356" s="338">
        <v>4</v>
      </c>
      <c r="E356" s="337">
        <v>100.85</v>
      </c>
      <c r="F356" s="337">
        <v>93</v>
      </c>
      <c r="G356" s="339">
        <f t="shared" ref="G356:G386" si="72">B356-C356-E356-F356</f>
        <v>3023.7200000000003</v>
      </c>
      <c r="H356" s="340">
        <v>1728.73</v>
      </c>
      <c r="I356" s="317">
        <v>1299.79</v>
      </c>
      <c r="J356" s="340"/>
      <c r="K356" s="340">
        <v>3.6</v>
      </c>
      <c r="L356" s="317">
        <v>1720</v>
      </c>
      <c r="M356" s="341"/>
      <c r="N356" s="305">
        <f t="shared" ref="N356:N386" si="73">L356+I356+J356+C356+M356</f>
        <v>3189.79</v>
      </c>
      <c r="O356" s="305">
        <f t="shared" ref="O356:O386" si="74">O355+N356-AN356</f>
        <v>69340.710000000181</v>
      </c>
      <c r="P356" s="306">
        <f t="shared" ref="P356:P386" si="75">I356*0.004</f>
        <v>5.19916</v>
      </c>
      <c r="Q356" s="307">
        <f t="shared" ref="Q356:Q386" si="76">A356</f>
        <v>43009</v>
      </c>
      <c r="R356" s="342"/>
      <c r="S356" s="343"/>
      <c r="T356" s="344"/>
      <c r="U356" s="343"/>
      <c r="V356" s="344"/>
      <c r="W356" s="343"/>
      <c r="X356" s="344"/>
      <c r="Y356" s="343"/>
      <c r="Z356" s="344"/>
      <c r="AA356" s="343"/>
      <c r="AB356" s="344">
        <v>171050</v>
      </c>
      <c r="AC356" s="147">
        <v>1.4</v>
      </c>
      <c r="AD356" s="344">
        <v>170137</v>
      </c>
      <c r="AE356" s="147">
        <v>978.26</v>
      </c>
      <c r="AF356" s="347"/>
      <c r="AG356" s="343"/>
      <c r="AH356" s="344"/>
      <c r="AI356" s="343"/>
      <c r="AJ356" s="344" t="s">
        <v>93</v>
      </c>
      <c r="AK356" s="147">
        <v>2000</v>
      </c>
      <c r="AL356" s="344"/>
      <c r="AM356" s="343"/>
      <c r="AN356" s="159">
        <f t="shared" ref="AN356:AN386" si="77">S356+U356+W356+Y356+AA356+AC356+AE356+AG356+AI356+AK356+AM356</f>
        <v>2979.66</v>
      </c>
    </row>
    <row r="357" spans="1:40" ht="16.149999999999999" customHeight="1" x14ac:dyDescent="0.25">
      <c r="A357" s="301">
        <f t="shared" ref="A357:A386" si="78">A356+1</f>
        <v>43010</v>
      </c>
      <c r="B357" s="337">
        <v>4727.34</v>
      </c>
      <c r="C357" s="316">
        <v>410</v>
      </c>
      <c r="D357" s="338">
        <v>7</v>
      </c>
      <c r="E357" s="337">
        <v>237.6</v>
      </c>
      <c r="F357" s="337">
        <v>104</v>
      </c>
      <c r="G357" s="339">
        <f t="shared" si="72"/>
        <v>3975.7400000000002</v>
      </c>
      <c r="H357" s="340">
        <v>1682.69</v>
      </c>
      <c r="I357" s="317">
        <v>2675.65</v>
      </c>
      <c r="J357" s="317">
        <v>27.4</v>
      </c>
      <c r="K357" s="340">
        <v>10.6</v>
      </c>
      <c r="L357" s="317">
        <v>1680</v>
      </c>
      <c r="M357" s="341"/>
      <c r="N357" s="305">
        <f t="shared" si="73"/>
        <v>4793.0499999999993</v>
      </c>
      <c r="O357" s="305">
        <f t="shared" si="74"/>
        <v>73876.487000000183</v>
      </c>
      <c r="P357" s="306">
        <f t="shared" si="75"/>
        <v>10.7026</v>
      </c>
      <c r="Q357" s="307">
        <f t="shared" si="76"/>
        <v>43010</v>
      </c>
      <c r="R357" s="342"/>
      <c r="S357" s="343"/>
      <c r="T357" s="344"/>
      <c r="U357" s="343"/>
      <c r="V357" s="342"/>
      <c r="W357" s="343"/>
      <c r="X357" s="344"/>
      <c r="Y357" s="343"/>
      <c r="Z357" s="342"/>
      <c r="AA357" s="343"/>
      <c r="AB357" s="344">
        <v>171050</v>
      </c>
      <c r="AC357" s="147">
        <v>257.27300000000002</v>
      </c>
      <c r="AD357" s="342"/>
      <c r="AE357" s="343"/>
      <c r="AF357" s="344"/>
      <c r="AG357" s="343"/>
      <c r="AH357" s="342"/>
      <c r="AI357" s="343"/>
      <c r="AJ357" s="344"/>
      <c r="AK357" s="343"/>
      <c r="AL357" s="344"/>
      <c r="AM357" s="343"/>
      <c r="AN357" s="159">
        <f t="shared" si="77"/>
        <v>257.27300000000002</v>
      </c>
    </row>
    <row r="358" spans="1:40" ht="16.149999999999999" customHeight="1" x14ac:dyDescent="0.25">
      <c r="A358" s="301">
        <f t="shared" si="78"/>
        <v>43011</v>
      </c>
      <c r="B358" s="337">
        <v>4700.26</v>
      </c>
      <c r="C358" s="348">
        <v>220</v>
      </c>
      <c r="D358" s="338">
        <v>6</v>
      </c>
      <c r="E358" s="337">
        <v>202.7</v>
      </c>
      <c r="F358" s="337">
        <v>279</v>
      </c>
      <c r="G358" s="339">
        <f t="shared" si="72"/>
        <v>3998.5600000000004</v>
      </c>
      <c r="H358" s="340">
        <v>2006.41</v>
      </c>
      <c r="I358" s="317">
        <v>1930.35</v>
      </c>
      <c r="J358" s="317">
        <v>204.95</v>
      </c>
      <c r="K358" s="340">
        <v>81.8</v>
      </c>
      <c r="L358" s="317">
        <v>2040</v>
      </c>
      <c r="M358" s="341"/>
      <c r="N358" s="305">
        <f t="shared" si="73"/>
        <v>4395.3</v>
      </c>
      <c r="O358" s="305">
        <f t="shared" si="74"/>
        <v>77854.657000000181</v>
      </c>
      <c r="P358" s="306">
        <f t="shared" si="75"/>
        <v>7.7214</v>
      </c>
      <c r="Q358" s="307">
        <f t="shared" si="76"/>
        <v>43011</v>
      </c>
      <c r="R358" s="342"/>
      <c r="S358" s="343"/>
      <c r="T358" s="344"/>
      <c r="U358" s="343"/>
      <c r="V358" s="342">
        <v>170933</v>
      </c>
      <c r="W358" s="147">
        <v>348.13</v>
      </c>
      <c r="X358" s="344"/>
      <c r="Y358" s="343"/>
      <c r="Z358" s="342"/>
      <c r="AA358" s="343"/>
      <c r="AB358" s="344">
        <v>171050</v>
      </c>
      <c r="AC358" s="147">
        <v>69</v>
      </c>
      <c r="AD358" s="342"/>
      <c r="AE358" s="343"/>
      <c r="AF358" s="344"/>
      <c r="AG358" s="343"/>
      <c r="AH358" s="342"/>
      <c r="AI358" s="343"/>
      <c r="AJ358" s="344"/>
      <c r="AK358" s="343"/>
      <c r="AL358" s="344"/>
      <c r="AM358" s="343"/>
      <c r="AN358" s="159">
        <f t="shared" si="77"/>
        <v>417.13</v>
      </c>
    </row>
    <row r="359" spans="1:40" ht="16.149999999999999" customHeight="1" x14ac:dyDescent="0.25">
      <c r="A359" s="301">
        <f t="shared" si="78"/>
        <v>43012</v>
      </c>
      <c r="B359" s="337">
        <v>3723.84</v>
      </c>
      <c r="C359" s="316">
        <v>190</v>
      </c>
      <c r="D359" s="338">
        <v>6</v>
      </c>
      <c r="E359" s="337">
        <v>169.9</v>
      </c>
      <c r="F359" s="337">
        <v>193</v>
      </c>
      <c r="G359" s="339">
        <f t="shared" si="72"/>
        <v>3170.94</v>
      </c>
      <c r="H359" s="340">
        <v>1502.6</v>
      </c>
      <c r="I359" s="317">
        <v>1644.39</v>
      </c>
      <c r="J359" s="317">
        <v>11.45</v>
      </c>
      <c r="K359" s="340">
        <v>12.5</v>
      </c>
      <c r="L359" s="317">
        <v>1500</v>
      </c>
      <c r="M359" s="341"/>
      <c r="N359" s="305">
        <f t="shared" si="73"/>
        <v>3345.84</v>
      </c>
      <c r="O359" s="305">
        <f t="shared" si="74"/>
        <v>41635.637000000177</v>
      </c>
      <c r="P359" s="306">
        <f t="shared" si="75"/>
        <v>6.577560000000001</v>
      </c>
      <c r="Q359" s="307">
        <f t="shared" si="76"/>
        <v>43012</v>
      </c>
      <c r="R359" s="342">
        <v>170913</v>
      </c>
      <c r="S359" s="147">
        <v>1148.1500000000001</v>
      </c>
      <c r="T359" s="344"/>
      <c r="U359" s="343"/>
      <c r="V359" s="342"/>
      <c r="W359" s="343"/>
      <c r="X359" s="344">
        <v>170940</v>
      </c>
      <c r="Y359" s="147">
        <v>4604.6400000000003</v>
      </c>
      <c r="Z359" s="342">
        <v>170946</v>
      </c>
      <c r="AA359" s="147">
        <v>33675.53</v>
      </c>
      <c r="AB359" s="344"/>
      <c r="AC359" s="343"/>
      <c r="AD359" s="342"/>
      <c r="AE359" s="343"/>
      <c r="AF359" s="344"/>
      <c r="AG359" s="343"/>
      <c r="AH359" s="342">
        <v>171064</v>
      </c>
      <c r="AI359" s="147">
        <v>136.54</v>
      </c>
      <c r="AJ359" s="344"/>
      <c r="AK359" s="343"/>
      <c r="AL359" s="344"/>
      <c r="AM359" s="343"/>
      <c r="AN359" s="159">
        <f t="shared" si="77"/>
        <v>39564.86</v>
      </c>
    </row>
    <row r="360" spans="1:40" ht="16.149999999999999" customHeight="1" x14ac:dyDescent="0.25">
      <c r="A360" s="301">
        <f t="shared" si="78"/>
        <v>43013</v>
      </c>
      <c r="B360" s="337">
        <v>4544.59</v>
      </c>
      <c r="C360" s="316">
        <v>330</v>
      </c>
      <c r="D360" s="338">
        <v>11</v>
      </c>
      <c r="E360" s="337">
        <v>123.1</v>
      </c>
      <c r="F360" s="337">
        <v>196</v>
      </c>
      <c r="G360" s="339">
        <f t="shared" si="72"/>
        <v>3895.4900000000002</v>
      </c>
      <c r="H360" s="340">
        <v>1768.6</v>
      </c>
      <c r="I360" s="317">
        <v>2108.79</v>
      </c>
      <c r="J360" s="340"/>
      <c r="K360" s="340">
        <v>18.100000000000001</v>
      </c>
      <c r="L360" s="317">
        <v>1770</v>
      </c>
      <c r="M360" s="317">
        <v>270</v>
      </c>
      <c r="N360" s="305">
        <f t="shared" si="73"/>
        <v>4478.79</v>
      </c>
      <c r="O360" s="305">
        <f t="shared" si="74"/>
        <v>44963.567000000177</v>
      </c>
      <c r="P360" s="306">
        <f t="shared" si="75"/>
        <v>8.4351599999999998</v>
      </c>
      <c r="Q360" s="307">
        <f t="shared" si="76"/>
        <v>43013</v>
      </c>
      <c r="R360" s="342"/>
      <c r="S360" s="147">
        <v>-121.84</v>
      </c>
      <c r="T360" s="344"/>
      <c r="U360" s="343"/>
      <c r="V360" s="342"/>
      <c r="W360" s="343"/>
      <c r="X360" s="342">
        <v>170944</v>
      </c>
      <c r="Y360" s="147">
        <v>1272.7</v>
      </c>
      <c r="Z360" s="342"/>
      <c r="AA360" s="343"/>
      <c r="AB360" s="342"/>
      <c r="AC360" s="343"/>
      <c r="AD360" s="342"/>
      <c r="AE360" s="343"/>
      <c r="AF360" s="342"/>
      <c r="AG360" s="343"/>
      <c r="AH360" s="342"/>
      <c r="AI360" s="343"/>
      <c r="AJ360" s="342"/>
      <c r="AK360" s="343"/>
      <c r="AL360" s="344"/>
      <c r="AM360" s="343"/>
      <c r="AN360" s="159">
        <f t="shared" si="77"/>
        <v>1150.8600000000001</v>
      </c>
    </row>
    <row r="361" spans="1:40" ht="16.149999999999999" customHeight="1" x14ac:dyDescent="0.25">
      <c r="A361" s="301">
        <f t="shared" si="78"/>
        <v>43014</v>
      </c>
      <c r="B361" s="337">
        <v>5517.47</v>
      </c>
      <c r="C361" s="316">
        <v>120</v>
      </c>
      <c r="D361" s="338">
        <v>4</v>
      </c>
      <c r="E361" s="337">
        <v>296.75</v>
      </c>
      <c r="F361" s="337">
        <v>506</v>
      </c>
      <c r="G361" s="339">
        <f t="shared" si="72"/>
        <v>4594.72</v>
      </c>
      <c r="H361" s="340">
        <v>2221.73</v>
      </c>
      <c r="I361" s="317">
        <v>2369.29</v>
      </c>
      <c r="J361" s="340"/>
      <c r="K361" s="340">
        <v>3.7</v>
      </c>
      <c r="L361" s="317">
        <v>2220</v>
      </c>
      <c r="M361" s="341"/>
      <c r="N361" s="305">
        <f t="shared" si="73"/>
        <v>4709.29</v>
      </c>
      <c r="O361" s="305">
        <f t="shared" si="74"/>
        <v>49576.357000000178</v>
      </c>
      <c r="P361" s="306">
        <f t="shared" si="75"/>
        <v>9.4771599999999996</v>
      </c>
      <c r="Q361" s="307">
        <f t="shared" si="76"/>
        <v>43014</v>
      </c>
      <c r="R361" s="342"/>
      <c r="S361" s="343"/>
      <c r="T361" s="342"/>
      <c r="U361" s="343"/>
      <c r="V361" s="342"/>
      <c r="W361" s="343"/>
      <c r="X361" s="342"/>
      <c r="Y361" s="343"/>
      <c r="Z361" s="342"/>
      <c r="AA361" s="343"/>
      <c r="AB361" s="342" t="s">
        <v>267</v>
      </c>
      <c r="AC361" s="147">
        <v>-164.5</v>
      </c>
      <c r="AD361" s="342"/>
      <c r="AE361" s="343"/>
      <c r="AF361" s="342"/>
      <c r="AG361" s="343"/>
      <c r="AH361" s="342"/>
      <c r="AI361" s="343"/>
      <c r="AJ361" s="342"/>
      <c r="AK361" s="343"/>
      <c r="AL361" s="344" t="s">
        <v>268</v>
      </c>
      <c r="AM361" s="147">
        <v>261</v>
      </c>
      <c r="AN361" s="159">
        <f t="shared" si="77"/>
        <v>96.5</v>
      </c>
    </row>
    <row r="362" spans="1:40" ht="16.149999999999999" customHeight="1" x14ac:dyDescent="0.25">
      <c r="A362" s="301">
        <f t="shared" si="78"/>
        <v>43015</v>
      </c>
      <c r="B362" s="337">
        <v>4359.28</v>
      </c>
      <c r="C362" s="316">
        <v>390</v>
      </c>
      <c r="D362" s="338">
        <v>10</v>
      </c>
      <c r="E362" s="337">
        <v>217.35</v>
      </c>
      <c r="F362" s="337">
        <v>304</v>
      </c>
      <c r="G362" s="339">
        <f t="shared" si="72"/>
        <v>3447.93</v>
      </c>
      <c r="H362" s="340">
        <v>1652.26</v>
      </c>
      <c r="I362" s="317">
        <v>1779.17</v>
      </c>
      <c r="J362" s="340"/>
      <c r="K362" s="340">
        <v>16.5</v>
      </c>
      <c r="L362" s="317">
        <v>1650</v>
      </c>
      <c r="M362" s="341"/>
      <c r="N362" s="305">
        <f t="shared" si="73"/>
        <v>3819.17</v>
      </c>
      <c r="O362" s="305">
        <f t="shared" si="74"/>
        <v>54415.527000000176</v>
      </c>
      <c r="P362" s="306">
        <f t="shared" si="75"/>
        <v>7.1166800000000006</v>
      </c>
      <c r="Q362" s="307">
        <f t="shared" si="76"/>
        <v>43015</v>
      </c>
      <c r="R362" s="342"/>
      <c r="S362" s="343"/>
      <c r="T362" s="342"/>
      <c r="U362" s="343"/>
      <c r="V362" s="342"/>
      <c r="W362" s="343"/>
      <c r="X362" s="342"/>
      <c r="Y362" s="343"/>
      <c r="Z362" s="342"/>
      <c r="AA362" s="343"/>
      <c r="AB362" s="342" t="s">
        <v>137</v>
      </c>
      <c r="AC362" s="147">
        <v>-1020</v>
      </c>
      <c r="AD362" s="342"/>
      <c r="AE362" s="343"/>
      <c r="AF362" s="342"/>
      <c r="AG362" s="343"/>
      <c r="AH362" s="342"/>
      <c r="AI362" s="343"/>
      <c r="AJ362" s="342"/>
      <c r="AK362" s="343"/>
      <c r="AL362" s="344"/>
      <c r="AM362" s="343"/>
      <c r="AN362" s="159">
        <f t="shared" si="77"/>
        <v>-1020</v>
      </c>
    </row>
    <row r="363" spans="1:40" ht="16.149999999999999" customHeight="1" x14ac:dyDescent="0.25">
      <c r="A363" s="301">
        <f t="shared" si="78"/>
        <v>43016</v>
      </c>
      <c r="B363" s="337">
        <v>2937.62</v>
      </c>
      <c r="C363" s="316">
        <v>170</v>
      </c>
      <c r="D363" s="338">
        <v>7</v>
      </c>
      <c r="E363" s="337">
        <v>300.7</v>
      </c>
      <c r="F363" s="337">
        <v>335</v>
      </c>
      <c r="G363" s="339">
        <f t="shared" si="72"/>
        <v>2131.92</v>
      </c>
      <c r="H363" s="340">
        <v>924.58</v>
      </c>
      <c r="I363" s="317">
        <v>1129.54</v>
      </c>
      <c r="J363" s="317">
        <v>82.6</v>
      </c>
      <c r="K363" s="340">
        <v>3.6</v>
      </c>
      <c r="L363" s="317">
        <v>930</v>
      </c>
      <c r="M363" s="341"/>
      <c r="N363" s="305">
        <f t="shared" si="73"/>
        <v>2312.14</v>
      </c>
      <c r="O363" s="305">
        <f t="shared" si="74"/>
        <v>57814.787000000179</v>
      </c>
      <c r="P363" s="306">
        <f t="shared" si="75"/>
        <v>4.51816</v>
      </c>
      <c r="Q363" s="307">
        <f t="shared" si="76"/>
        <v>43016</v>
      </c>
      <c r="R363" s="342"/>
      <c r="S363" s="343"/>
      <c r="T363" s="342">
        <v>170814</v>
      </c>
      <c r="U363" s="147">
        <v>122.88</v>
      </c>
      <c r="V363" s="342"/>
      <c r="W363" s="343"/>
      <c r="X363" s="342"/>
      <c r="Y363" s="343"/>
      <c r="Z363" s="342"/>
      <c r="AA363" s="343"/>
      <c r="AB363" s="342" t="s">
        <v>137</v>
      </c>
      <c r="AC363" s="147">
        <v>-1210</v>
      </c>
      <c r="AD363" s="342"/>
      <c r="AE363" s="343"/>
      <c r="AF363" s="342"/>
      <c r="AG363" s="343"/>
      <c r="AH363" s="342"/>
      <c r="AI363" s="343"/>
      <c r="AJ363" s="342"/>
      <c r="AK363" s="343"/>
      <c r="AL363" s="344"/>
      <c r="AM363" s="343"/>
      <c r="AN363" s="159">
        <f t="shared" si="77"/>
        <v>-1087.1199999999999</v>
      </c>
    </row>
    <row r="364" spans="1:40" ht="16.149999999999999" customHeight="1" x14ac:dyDescent="0.25">
      <c r="A364" s="301">
        <f t="shared" si="78"/>
        <v>43017</v>
      </c>
      <c r="B364" s="337">
        <v>4173.25</v>
      </c>
      <c r="C364" s="316">
        <v>400</v>
      </c>
      <c r="D364" s="338">
        <v>11</v>
      </c>
      <c r="E364" s="337">
        <v>365.55</v>
      </c>
      <c r="F364" s="337">
        <v>230</v>
      </c>
      <c r="G364" s="339">
        <f t="shared" si="72"/>
        <v>3177.7</v>
      </c>
      <c r="H364" s="340">
        <v>1481.25</v>
      </c>
      <c r="I364" s="317">
        <v>1676.9</v>
      </c>
      <c r="J364" s="317"/>
      <c r="K364" s="340">
        <v>19.55</v>
      </c>
      <c r="L364" s="317">
        <v>1480</v>
      </c>
      <c r="M364" s="341"/>
      <c r="N364" s="305">
        <f t="shared" si="73"/>
        <v>3556.9</v>
      </c>
      <c r="O364" s="305">
        <f t="shared" si="74"/>
        <v>73253.777000000176</v>
      </c>
      <c r="P364" s="306">
        <f t="shared" si="75"/>
        <v>6.7076000000000002</v>
      </c>
      <c r="Q364" s="307">
        <f t="shared" si="76"/>
        <v>43017</v>
      </c>
      <c r="R364" s="342"/>
      <c r="S364" s="343"/>
      <c r="T364" s="342">
        <v>170928</v>
      </c>
      <c r="U364" s="147">
        <v>127.85</v>
      </c>
      <c r="V364" s="342"/>
      <c r="W364" s="343"/>
      <c r="X364" s="342"/>
      <c r="Y364" s="343"/>
      <c r="Z364" s="342"/>
      <c r="AA364" s="343"/>
      <c r="AB364" s="342" t="s">
        <v>185</v>
      </c>
      <c r="AC364" s="147">
        <v>-12009.94</v>
      </c>
      <c r="AD364" s="342"/>
      <c r="AE364" s="343"/>
      <c r="AF364" s="342"/>
      <c r="AG364" s="343"/>
      <c r="AH364" s="342"/>
      <c r="AI364" s="343"/>
      <c r="AJ364" s="342"/>
      <c r="AK364" s="343"/>
      <c r="AL364" s="344"/>
      <c r="AM364" s="343"/>
      <c r="AN364" s="159">
        <f t="shared" si="77"/>
        <v>-11882.09</v>
      </c>
    </row>
    <row r="365" spans="1:40" ht="16.149999999999999" customHeight="1" x14ac:dyDescent="0.25">
      <c r="A365" s="301">
        <f t="shared" si="78"/>
        <v>43018</v>
      </c>
      <c r="B365" s="337">
        <v>3506.77</v>
      </c>
      <c r="C365" s="316">
        <v>480</v>
      </c>
      <c r="D365" s="338">
        <v>12</v>
      </c>
      <c r="E365" s="337">
        <v>83.8</v>
      </c>
      <c r="F365" s="337">
        <v>170</v>
      </c>
      <c r="G365" s="339">
        <f t="shared" si="72"/>
        <v>2772.97</v>
      </c>
      <c r="H365" s="340">
        <v>1131.8800000000001</v>
      </c>
      <c r="I365" s="317">
        <v>1624.89</v>
      </c>
      <c r="J365" s="317"/>
      <c r="K365" s="340">
        <v>16.2</v>
      </c>
      <c r="L365" s="317">
        <v>1130</v>
      </c>
      <c r="M365" s="341"/>
      <c r="N365" s="305">
        <f t="shared" si="73"/>
        <v>3234.8900000000003</v>
      </c>
      <c r="O365" s="305">
        <f t="shared" si="74"/>
        <v>74999.017000000182</v>
      </c>
      <c r="P365" s="306">
        <f t="shared" si="75"/>
        <v>6.4995600000000007</v>
      </c>
      <c r="Q365" s="307">
        <f t="shared" si="76"/>
        <v>43018</v>
      </c>
      <c r="R365" s="342"/>
      <c r="S365" s="343"/>
      <c r="T365" s="342">
        <v>170927</v>
      </c>
      <c r="U365" s="147">
        <v>23.76</v>
      </c>
      <c r="V365" s="342">
        <v>171030</v>
      </c>
      <c r="W365" s="147">
        <v>832.94</v>
      </c>
      <c r="X365" s="342"/>
      <c r="Y365" s="343"/>
      <c r="Z365" s="342"/>
      <c r="AA365" s="343"/>
      <c r="AB365" s="342" t="s">
        <v>210</v>
      </c>
      <c r="AC365" s="147">
        <v>-2.4900000000000002</v>
      </c>
      <c r="AD365" s="342"/>
      <c r="AE365" s="343"/>
      <c r="AF365" s="342">
        <v>170953</v>
      </c>
      <c r="AG365" s="147">
        <v>635.44000000000005</v>
      </c>
      <c r="AH365" s="342"/>
      <c r="AI365" s="343"/>
      <c r="AJ365" s="342"/>
      <c r="AK365" s="343"/>
      <c r="AL365" s="344"/>
      <c r="AM365" s="343"/>
      <c r="AN365" s="159">
        <f t="shared" si="77"/>
        <v>1489.65</v>
      </c>
    </row>
    <row r="366" spans="1:40" ht="16.149999999999999" customHeight="1" x14ac:dyDescent="0.25">
      <c r="A366" s="301">
        <f t="shared" si="78"/>
        <v>43019</v>
      </c>
      <c r="B366" s="337">
        <v>3581.96</v>
      </c>
      <c r="C366" s="316">
        <v>440</v>
      </c>
      <c r="D366" s="338">
        <v>10</v>
      </c>
      <c r="E366" s="337">
        <v>76.900000000000006</v>
      </c>
      <c r="F366" s="337">
        <v>117</v>
      </c>
      <c r="G366" s="339">
        <f t="shared" si="72"/>
        <v>2948.06</v>
      </c>
      <c r="H366" s="340">
        <v>1265.1099999999999</v>
      </c>
      <c r="I366" s="317">
        <v>1743.85</v>
      </c>
      <c r="J366" s="317"/>
      <c r="K366" s="340">
        <v>108.3</v>
      </c>
      <c r="L366" s="317">
        <v>1260</v>
      </c>
      <c r="M366" s="341"/>
      <c r="N366" s="305">
        <f t="shared" si="73"/>
        <v>3443.85</v>
      </c>
      <c r="O366" s="305">
        <f t="shared" si="74"/>
        <v>72749.517000000182</v>
      </c>
      <c r="P366" s="306">
        <f t="shared" si="75"/>
        <v>6.9753999999999996</v>
      </c>
      <c r="Q366" s="307">
        <f t="shared" si="76"/>
        <v>43019</v>
      </c>
      <c r="R366" s="342">
        <v>171002</v>
      </c>
      <c r="S366" s="147">
        <v>1132.1199999999999</v>
      </c>
      <c r="T366" s="342"/>
      <c r="U366" s="343"/>
      <c r="V366" s="342"/>
      <c r="W366" s="343"/>
      <c r="X366" s="342">
        <v>171037</v>
      </c>
      <c r="Y366" s="147">
        <v>3577.05</v>
      </c>
      <c r="Z366" s="342"/>
      <c r="AA366" s="343"/>
      <c r="AB366" s="342"/>
      <c r="AC366" s="343"/>
      <c r="AD366" s="342"/>
      <c r="AE366" s="343"/>
      <c r="AF366" s="342">
        <v>170954</v>
      </c>
      <c r="AG366" s="147">
        <v>984.18</v>
      </c>
      <c r="AH366" s="342"/>
      <c r="AI366" s="343"/>
      <c r="AJ366" s="342"/>
      <c r="AK366" s="343"/>
      <c r="AL366" s="344"/>
      <c r="AM366" s="343"/>
      <c r="AN366" s="159">
        <f t="shared" si="77"/>
        <v>5693.35</v>
      </c>
    </row>
    <row r="367" spans="1:40" ht="16.149999999999999" customHeight="1" x14ac:dyDescent="0.25">
      <c r="A367" s="301">
        <f t="shared" si="78"/>
        <v>43020</v>
      </c>
      <c r="B367" s="337">
        <v>4436.08</v>
      </c>
      <c r="C367" s="316">
        <v>210</v>
      </c>
      <c r="D367" s="338">
        <v>7</v>
      </c>
      <c r="E367" s="337">
        <v>204.6</v>
      </c>
      <c r="F367" s="337">
        <v>133</v>
      </c>
      <c r="G367" s="339">
        <f t="shared" si="72"/>
        <v>3888.48</v>
      </c>
      <c r="H367" s="340">
        <v>1606.79</v>
      </c>
      <c r="I367" s="317">
        <v>2235.9899999999998</v>
      </c>
      <c r="J367" s="317">
        <v>29.2</v>
      </c>
      <c r="K367" s="340">
        <v>16.5</v>
      </c>
      <c r="L367" s="317">
        <v>1600</v>
      </c>
      <c r="M367" s="341"/>
      <c r="N367" s="305">
        <f t="shared" si="73"/>
        <v>4075.1899999999996</v>
      </c>
      <c r="O367" s="305">
        <f t="shared" si="74"/>
        <v>72922.427000000185</v>
      </c>
      <c r="P367" s="306">
        <f t="shared" si="75"/>
        <v>8.9439599999999988</v>
      </c>
      <c r="Q367" s="307">
        <f t="shared" si="76"/>
        <v>43020</v>
      </c>
      <c r="R367" s="342"/>
      <c r="S367" s="147">
        <v>730.83</v>
      </c>
      <c r="T367" s="342"/>
      <c r="U367" s="343"/>
      <c r="V367" s="342"/>
      <c r="W367" s="343"/>
      <c r="X367" s="342">
        <v>171042</v>
      </c>
      <c r="Y367" s="147">
        <v>642.6</v>
      </c>
      <c r="Z367" s="342"/>
      <c r="AA367" s="343"/>
      <c r="AB367" s="342" t="s">
        <v>156</v>
      </c>
      <c r="AC367" s="147">
        <v>2528.85</v>
      </c>
      <c r="AD367" s="342"/>
      <c r="AE367" s="343"/>
      <c r="AF367" s="342"/>
      <c r="AG367" s="343"/>
      <c r="AH367" s="342"/>
      <c r="AI367" s="343"/>
      <c r="AJ367" s="342"/>
      <c r="AK367" s="343"/>
      <c r="AL367" s="344"/>
      <c r="AM367" s="343"/>
      <c r="AN367" s="159">
        <f t="shared" si="77"/>
        <v>3902.2799999999997</v>
      </c>
    </row>
    <row r="368" spans="1:40" ht="16.149999999999999" customHeight="1" x14ac:dyDescent="0.25">
      <c r="A368" s="301">
        <f t="shared" si="78"/>
        <v>43021</v>
      </c>
      <c r="B368" s="337">
        <v>6844.03</v>
      </c>
      <c r="C368" s="316">
        <v>240</v>
      </c>
      <c r="D368" s="338">
        <v>7</v>
      </c>
      <c r="E368" s="337">
        <v>199.6</v>
      </c>
      <c r="F368" s="337">
        <v>271</v>
      </c>
      <c r="G368" s="339">
        <f t="shared" si="72"/>
        <v>6133.4299999999994</v>
      </c>
      <c r="H368" s="340">
        <v>2981.77</v>
      </c>
      <c r="I368" s="317">
        <v>3139.71</v>
      </c>
      <c r="J368" s="340"/>
      <c r="K368" s="340">
        <v>11.95</v>
      </c>
      <c r="L368" s="317">
        <v>2980</v>
      </c>
      <c r="M368" s="317">
        <v>1050</v>
      </c>
      <c r="N368" s="305">
        <f t="shared" si="73"/>
        <v>7409.71</v>
      </c>
      <c r="O368" s="305">
        <f t="shared" si="74"/>
        <v>80259.047000000195</v>
      </c>
      <c r="P368" s="306">
        <f t="shared" si="75"/>
        <v>12.55884</v>
      </c>
      <c r="Q368" s="307">
        <f t="shared" si="76"/>
        <v>43021</v>
      </c>
      <c r="R368" s="342"/>
      <c r="S368" s="343"/>
      <c r="T368" s="342"/>
      <c r="U368" s="343"/>
      <c r="V368" s="342"/>
      <c r="W368" s="343"/>
      <c r="X368" s="342"/>
      <c r="Y368" s="343"/>
      <c r="Z368" s="342"/>
      <c r="AA368" s="343"/>
      <c r="AB368" s="342" t="s">
        <v>233</v>
      </c>
      <c r="AC368" s="147">
        <v>73.09</v>
      </c>
      <c r="AD368" s="342"/>
      <c r="AE368" s="343"/>
      <c r="AF368" s="342"/>
      <c r="AG368" s="343"/>
      <c r="AH368" s="342"/>
      <c r="AI368" s="343"/>
      <c r="AJ368" s="342"/>
      <c r="AK368" s="343"/>
      <c r="AL368" s="344"/>
      <c r="AM368" s="343"/>
      <c r="AN368" s="159">
        <f t="shared" si="77"/>
        <v>73.09</v>
      </c>
    </row>
    <row r="369" spans="1:40" ht="16.149999999999999" customHeight="1" x14ac:dyDescent="0.25">
      <c r="A369" s="301">
        <f t="shared" si="78"/>
        <v>43022</v>
      </c>
      <c r="B369" s="337">
        <v>4343.47</v>
      </c>
      <c r="C369" s="316">
        <v>740</v>
      </c>
      <c r="D369" s="338">
        <v>17</v>
      </c>
      <c r="E369" s="337">
        <v>311.10000000000002</v>
      </c>
      <c r="F369" s="337">
        <v>266</v>
      </c>
      <c r="G369" s="339">
        <f t="shared" si="72"/>
        <v>3026.3700000000003</v>
      </c>
      <c r="H369" s="340">
        <v>1333.92</v>
      </c>
      <c r="I369" s="317">
        <v>1667.85</v>
      </c>
      <c r="J369" s="340"/>
      <c r="K369" s="340">
        <v>24.6</v>
      </c>
      <c r="L369" s="317">
        <v>1330</v>
      </c>
      <c r="M369" s="341"/>
      <c r="N369" s="305">
        <f t="shared" si="73"/>
        <v>3737.85</v>
      </c>
      <c r="O369" s="305">
        <f t="shared" si="74"/>
        <v>83773.7870000002</v>
      </c>
      <c r="P369" s="306">
        <f t="shared" si="75"/>
        <v>6.6714000000000002</v>
      </c>
      <c r="Q369" s="307">
        <f t="shared" si="76"/>
        <v>43022</v>
      </c>
      <c r="R369" s="342"/>
      <c r="S369" s="343"/>
      <c r="T369" s="342"/>
      <c r="U369" s="343"/>
      <c r="V369" s="342"/>
      <c r="W369" s="343"/>
      <c r="X369" s="342"/>
      <c r="Y369" s="343"/>
      <c r="Z369" s="342"/>
      <c r="AA369" s="343"/>
      <c r="AB369" s="342" t="s">
        <v>210</v>
      </c>
      <c r="AC369" s="147">
        <v>223.11</v>
      </c>
      <c r="AD369" s="342"/>
      <c r="AE369" s="343"/>
      <c r="AF369" s="342"/>
      <c r="AG369" s="343"/>
      <c r="AH369" s="342"/>
      <c r="AI369" s="343"/>
      <c r="AJ369" s="342"/>
      <c r="AK369" s="343"/>
      <c r="AL369" s="344"/>
      <c r="AM369" s="343"/>
      <c r="AN369" s="159">
        <f t="shared" si="77"/>
        <v>223.11</v>
      </c>
    </row>
    <row r="370" spans="1:40" ht="16.149999999999999" customHeight="1" x14ac:dyDescent="0.25">
      <c r="A370" s="301">
        <f t="shared" si="78"/>
        <v>43023</v>
      </c>
      <c r="B370" s="337">
        <v>2855.34</v>
      </c>
      <c r="C370" s="316">
        <v>530</v>
      </c>
      <c r="D370" s="338">
        <v>11</v>
      </c>
      <c r="E370" s="337">
        <v>96.2</v>
      </c>
      <c r="F370" s="337">
        <v>113</v>
      </c>
      <c r="G370" s="339">
        <f t="shared" si="72"/>
        <v>2116.1400000000003</v>
      </c>
      <c r="H370" s="340">
        <v>1149.1199999999999</v>
      </c>
      <c r="I370" s="317">
        <v>971.82</v>
      </c>
      <c r="J370" s="340"/>
      <c r="K370" s="340">
        <v>3.6</v>
      </c>
      <c r="L370" s="317">
        <v>1140</v>
      </c>
      <c r="M370" s="341"/>
      <c r="N370" s="305">
        <f t="shared" si="73"/>
        <v>2641.82</v>
      </c>
      <c r="O370" s="305">
        <f t="shared" si="74"/>
        <v>86105.367000000202</v>
      </c>
      <c r="P370" s="306">
        <f t="shared" si="75"/>
        <v>3.8872800000000001</v>
      </c>
      <c r="Q370" s="307">
        <f t="shared" si="76"/>
        <v>43023</v>
      </c>
      <c r="R370" s="342"/>
      <c r="S370" s="343"/>
      <c r="T370" s="342"/>
      <c r="U370" s="343"/>
      <c r="V370" s="342"/>
      <c r="W370" s="343"/>
      <c r="X370" s="342"/>
      <c r="Y370" s="343"/>
      <c r="Z370" s="342"/>
      <c r="AA370" s="343"/>
      <c r="AB370" s="342"/>
      <c r="AC370" s="343"/>
      <c r="AD370" s="342" t="s">
        <v>209</v>
      </c>
      <c r="AE370" s="147">
        <v>246.33</v>
      </c>
      <c r="AF370" s="342"/>
      <c r="AG370" s="343"/>
      <c r="AH370" s="342"/>
      <c r="AI370" s="343"/>
      <c r="AJ370" s="342" t="s">
        <v>129</v>
      </c>
      <c r="AK370" s="147">
        <v>63.91</v>
      </c>
      <c r="AL370" s="344"/>
      <c r="AM370" s="343"/>
      <c r="AN370" s="159">
        <f t="shared" si="77"/>
        <v>310.24</v>
      </c>
    </row>
    <row r="371" spans="1:40" ht="16.149999999999999" customHeight="1" x14ac:dyDescent="0.25">
      <c r="A371" s="301">
        <f t="shared" si="78"/>
        <v>43024</v>
      </c>
      <c r="B371" s="337">
        <v>4581.25</v>
      </c>
      <c r="C371" s="316">
        <v>120</v>
      </c>
      <c r="D371" s="338">
        <v>4</v>
      </c>
      <c r="E371" s="337">
        <v>542.6</v>
      </c>
      <c r="F371" s="337">
        <v>211</v>
      </c>
      <c r="G371" s="339">
        <f t="shared" si="72"/>
        <v>3707.65</v>
      </c>
      <c r="H371" s="340">
        <v>1491.88</v>
      </c>
      <c r="I371" s="317">
        <v>2125.37</v>
      </c>
      <c r="J371" s="340"/>
      <c r="K371" s="340">
        <v>90.4</v>
      </c>
      <c r="L371" s="317">
        <v>1490</v>
      </c>
      <c r="M371" s="341"/>
      <c r="N371" s="305">
        <f t="shared" si="73"/>
        <v>3735.37</v>
      </c>
      <c r="O371" s="305">
        <f t="shared" si="74"/>
        <v>89236.567000000199</v>
      </c>
      <c r="P371" s="306">
        <f t="shared" si="75"/>
        <v>8.501479999999999</v>
      </c>
      <c r="Q371" s="307">
        <f t="shared" si="76"/>
        <v>43024</v>
      </c>
      <c r="R371" s="342"/>
      <c r="S371" s="343"/>
      <c r="T371" s="342"/>
      <c r="U371" s="343"/>
      <c r="V371" s="342"/>
      <c r="W371" s="343"/>
      <c r="X371" s="342"/>
      <c r="Y371" s="343"/>
      <c r="Z371" s="342"/>
      <c r="AA371" s="343"/>
      <c r="AB371" s="342" t="s">
        <v>85</v>
      </c>
      <c r="AC371" s="147">
        <v>505</v>
      </c>
      <c r="AD371" s="342"/>
      <c r="AE371" s="343"/>
      <c r="AF371" s="342"/>
      <c r="AG371" s="343"/>
      <c r="AH371" s="342"/>
      <c r="AI371" s="343"/>
      <c r="AJ371" s="342" t="s">
        <v>217</v>
      </c>
      <c r="AK371" s="147">
        <v>99.17</v>
      </c>
      <c r="AL371" s="344"/>
      <c r="AM371" s="343"/>
      <c r="AN371" s="159">
        <f t="shared" si="77"/>
        <v>604.16999999999996</v>
      </c>
    </row>
    <row r="372" spans="1:40" ht="16.149999999999999" customHeight="1" x14ac:dyDescent="0.25">
      <c r="A372" s="301">
        <f t="shared" si="78"/>
        <v>43025</v>
      </c>
      <c r="B372" s="337">
        <v>3328.85</v>
      </c>
      <c r="C372" s="316">
        <v>120</v>
      </c>
      <c r="D372" s="338">
        <v>5</v>
      </c>
      <c r="E372" s="337">
        <v>134.69999999999999</v>
      </c>
      <c r="F372" s="337">
        <v>143</v>
      </c>
      <c r="G372" s="339">
        <f t="shared" si="72"/>
        <v>2931.15</v>
      </c>
      <c r="H372" s="340">
        <v>1580.3</v>
      </c>
      <c r="I372" s="317">
        <v>1308.2</v>
      </c>
      <c r="J372" s="340"/>
      <c r="K372" s="340">
        <v>42.65</v>
      </c>
      <c r="L372" s="317">
        <v>1580</v>
      </c>
      <c r="M372" s="341"/>
      <c r="N372" s="305">
        <f t="shared" si="73"/>
        <v>3008.2</v>
      </c>
      <c r="O372" s="305">
        <f t="shared" si="74"/>
        <v>91060.017000000196</v>
      </c>
      <c r="P372" s="306">
        <f t="shared" si="75"/>
        <v>5.2328000000000001</v>
      </c>
      <c r="Q372" s="307">
        <f t="shared" si="76"/>
        <v>43025</v>
      </c>
      <c r="R372" s="342"/>
      <c r="S372" s="343"/>
      <c r="T372" s="342"/>
      <c r="U372" s="343"/>
      <c r="V372" s="342">
        <v>171031</v>
      </c>
      <c r="W372" s="147">
        <v>569.75</v>
      </c>
      <c r="X372" s="342"/>
      <c r="Y372" s="343"/>
      <c r="Z372" s="342"/>
      <c r="AA372" s="343"/>
      <c r="AB372" s="342" t="s">
        <v>85</v>
      </c>
      <c r="AC372" s="147">
        <v>615</v>
      </c>
      <c r="AD372" s="342"/>
      <c r="AE372" s="343"/>
      <c r="AF372" s="342"/>
      <c r="AG372" s="343"/>
      <c r="AH372" s="342"/>
      <c r="AI372" s="343"/>
      <c r="AJ372" s="342"/>
      <c r="AK372" s="343"/>
      <c r="AL372" s="344"/>
      <c r="AM372" s="343"/>
      <c r="AN372" s="159">
        <f t="shared" si="77"/>
        <v>1184.75</v>
      </c>
    </row>
    <row r="373" spans="1:40" ht="16.149999999999999" customHeight="1" x14ac:dyDescent="0.25">
      <c r="A373" s="301">
        <f t="shared" si="78"/>
        <v>43026</v>
      </c>
      <c r="B373" s="337">
        <v>3815.81</v>
      </c>
      <c r="C373" s="316">
        <v>160</v>
      </c>
      <c r="D373" s="338">
        <v>6</v>
      </c>
      <c r="E373" s="337">
        <v>126.5</v>
      </c>
      <c r="F373" s="337">
        <v>201</v>
      </c>
      <c r="G373" s="339">
        <f t="shared" si="72"/>
        <v>3328.31</v>
      </c>
      <c r="H373" s="340">
        <v>1926.84</v>
      </c>
      <c r="I373" s="317">
        <v>1386.32</v>
      </c>
      <c r="J373" s="340"/>
      <c r="K373" s="340">
        <v>15.15</v>
      </c>
      <c r="L373" s="317">
        <v>1920</v>
      </c>
      <c r="M373" s="341"/>
      <c r="N373" s="305">
        <f t="shared" si="73"/>
        <v>3466.3199999999997</v>
      </c>
      <c r="O373" s="305">
        <f t="shared" si="74"/>
        <v>53924.297000000195</v>
      </c>
      <c r="P373" s="306">
        <f t="shared" si="75"/>
        <v>5.54528</v>
      </c>
      <c r="Q373" s="307">
        <f t="shared" si="76"/>
        <v>43026</v>
      </c>
      <c r="R373" s="342">
        <v>171005</v>
      </c>
      <c r="S373" s="147">
        <v>872.51</v>
      </c>
      <c r="T373" s="342"/>
      <c r="U373" s="343"/>
      <c r="V373" s="342"/>
      <c r="W373" s="343"/>
      <c r="X373" s="342">
        <v>170138</v>
      </c>
      <c r="Y373" s="147">
        <v>4460.8599999999997</v>
      </c>
      <c r="Z373" s="342">
        <v>171047</v>
      </c>
      <c r="AA373" s="147">
        <v>35215.870000000003</v>
      </c>
      <c r="AB373" s="342"/>
      <c r="AC373" s="343"/>
      <c r="AD373" s="342">
        <v>171051</v>
      </c>
      <c r="AE373" s="147">
        <v>52.8</v>
      </c>
      <c r="AF373" s="342"/>
      <c r="AG373" s="343"/>
      <c r="AH373" s="342"/>
      <c r="AI373" s="343"/>
      <c r="AJ373" s="342"/>
      <c r="AK373" s="343"/>
      <c r="AL373" s="344"/>
      <c r="AM373" s="343"/>
      <c r="AN373" s="159">
        <f t="shared" si="77"/>
        <v>40602.040000000008</v>
      </c>
    </row>
    <row r="374" spans="1:40" ht="16.149999999999999" customHeight="1" x14ac:dyDescent="0.25">
      <c r="A374" s="301">
        <f t="shared" si="78"/>
        <v>43027</v>
      </c>
      <c r="B374" s="337">
        <v>3469.97</v>
      </c>
      <c r="C374" s="316">
        <v>260</v>
      </c>
      <c r="D374" s="338">
        <v>7</v>
      </c>
      <c r="E374" s="337">
        <v>457.7</v>
      </c>
      <c r="F374" s="337">
        <v>233</v>
      </c>
      <c r="G374" s="339">
        <f t="shared" si="72"/>
        <v>2519.27</v>
      </c>
      <c r="H374" s="340">
        <v>1096.98</v>
      </c>
      <c r="I374" s="317">
        <v>1418.59</v>
      </c>
      <c r="J374" s="340"/>
      <c r="K374" s="340">
        <v>3.7</v>
      </c>
      <c r="L374" s="317">
        <v>1140</v>
      </c>
      <c r="M374" s="341"/>
      <c r="N374" s="305">
        <f t="shared" si="73"/>
        <v>2818.59</v>
      </c>
      <c r="O374" s="305">
        <f t="shared" si="74"/>
        <v>55247.107000000193</v>
      </c>
      <c r="P374" s="306">
        <f t="shared" si="75"/>
        <v>5.6743600000000001</v>
      </c>
      <c r="Q374" s="307">
        <f t="shared" si="76"/>
        <v>43027</v>
      </c>
      <c r="R374" s="342"/>
      <c r="S374" s="147">
        <v>-213.12</v>
      </c>
      <c r="T374" s="342"/>
      <c r="U374" s="343"/>
      <c r="V374" s="342"/>
      <c r="W374" s="343"/>
      <c r="X374" s="342">
        <v>171043</v>
      </c>
      <c r="Y374" s="147">
        <v>688.9</v>
      </c>
      <c r="Z374" s="342"/>
      <c r="AA374" s="343"/>
      <c r="AB374" s="342" t="s">
        <v>137</v>
      </c>
      <c r="AC374" s="147">
        <v>1020</v>
      </c>
      <c r="AD374" s="342"/>
      <c r="AE374" s="343"/>
      <c r="AF374" s="342"/>
      <c r="AG374" s="343"/>
      <c r="AH374" s="342"/>
      <c r="AI374" s="343"/>
      <c r="AJ374" s="342"/>
      <c r="AK374" s="343"/>
      <c r="AL374" s="344"/>
      <c r="AM374" s="343"/>
      <c r="AN374" s="159">
        <f t="shared" si="77"/>
        <v>1495.78</v>
      </c>
    </row>
    <row r="375" spans="1:40" ht="16.149999999999999" customHeight="1" x14ac:dyDescent="0.25">
      <c r="A375" s="301">
        <f t="shared" si="78"/>
        <v>43028</v>
      </c>
      <c r="B375" s="337">
        <v>4608.07</v>
      </c>
      <c r="C375" s="316">
        <v>260</v>
      </c>
      <c r="D375" s="338">
        <v>6</v>
      </c>
      <c r="E375" s="337">
        <v>132.1</v>
      </c>
      <c r="F375" s="337">
        <v>103</v>
      </c>
      <c r="G375" s="339">
        <f t="shared" si="72"/>
        <v>4112.9699999999993</v>
      </c>
      <c r="H375" s="340">
        <v>1841.83</v>
      </c>
      <c r="I375" s="317">
        <v>2250.69</v>
      </c>
      <c r="J375" s="340"/>
      <c r="K375" s="340">
        <v>20.45</v>
      </c>
      <c r="L375" s="317">
        <v>1840</v>
      </c>
      <c r="M375" s="341"/>
      <c r="N375" s="305">
        <f t="shared" si="73"/>
        <v>4350.6900000000005</v>
      </c>
      <c r="O375" s="305">
        <f t="shared" si="74"/>
        <v>57364.277000000198</v>
      </c>
      <c r="P375" s="306">
        <f t="shared" si="75"/>
        <v>9.0027600000000003</v>
      </c>
      <c r="Q375" s="307">
        <f t="shared" si="76"/>
        <v>43028</v>
      </c>
      <c r="R375" s="342"/>
      <c r="S375" s="343"/>
      <c r="T375" s="344">
        <v>171021</v>
      </c>
      <c r="U375" s="147">
        <v>44.32</v>
      </c>
      <c r="V375" s="342"/>
      <c r="W375" s="343"/>
      <c r="X375" s="344"/>
      <c r="Y375" s="343"/>
      <c r="Z375" s="342"/>
      <c r="AA375" s="343"/>
      <c r="AB375" s="342" t="s">
        <v>137</v>
      </c>
      <c r="AC375" s="147">
        <v>1210</v>
      </c>
      <c r="AD375" s="342"/>
      <c r="AE375" s="343"/>
      <c r="AF375" s="344">
        <v>170952</v>
      </c>
      <c r="AG375" s="147">
        <v>979.2</v>
      </c>
      <c r="AH375" s="342"/>
      <c r="AI375" s="343"/>
      <c r="AJ375" s="344"/>
      <c r="AK375" s="343"/>
      <c r="AL375" s="344"/>
      <c r="AM375" s="343"/>
      <c r="AN375" s="159">
        <f t="shared" si="77"/>
        <v>2233.52</v>
      </c>
    </row>
    <row r="376" spans="1:40" ht="16.149999999999999" customHeight="1" x14ac:dyDescent="0.25">
      <c r="A376" s="301">
        <f t="shared" si="78"/>
        <v>43029</v>
      </c>
      <c r="B376" s="337">
        <v>3774.32</v>
      </c>
      <c r="C376" s="316">
        <v>400</v>
      </c>
      <c r="D376" s="338">
        <v>9</v>
      </c>
      <c r="E376" s="337">
        <v>179.35</v>
      </c>
      <c r="F376" s="337">
        <v>124</v>
      </c>
      <c r="G376" s="339">
        <f t="shared" si="72"/>
        <v>3070.9700000000003</v>
      </c>
      <c r="H376" s="340">
        <v>1637.93</v>
      </c>
      <c r="I376" s="317">
        <v>1413.04</v>
      </c>
      <c r="J376" s="340"/>
      <c r="K376" s="340">
        <v>20</v>
      </c>
      <c r="L376" s="317">
        <v>1630</v>
      </c>
      <c r="M376" s="341"/>
      <c r="N376" s="305">
        <f t="shared" si="73"/>
        <v>3443.04</v>
      </c>
      <c r="O376" s="305">
        <f t="shared" si="74"/>
        <v>60657.887000000199</v>
      </c>
      <c r="P376" s="306">
        <f t="shared" si="75"/>
        <v>5.6521600000000003</v>
      </c>
      <c r="Q376" s="307">
        <f t="shared" si="76"/>
        <v>43029</v>
      </c>
      <c r="R376" s="342"/>
      <c r="S376" s="343"/>
      <c r="T376" s="342">
        <v>171022</v>
      </c>
      <c r="U376" s="147">
        <v>55.53</v>
      </c>
      <c r="V376" s="342"/>
      <c r="W376" s="343"/>
      <c r="X376" s="342"/>
      <c r="Y376" s="343"/>
      <c r="Z376" s="342"/>
      <c r="AA376" s="343"/>
      <c r="AB376" s="342"/>
      <c r="AC376" s="343"/>
      <c r="AD376" s="342"/>
      <c r="AE376" s="343"/>
      <c r="AF376" s="342"/>
      <c r="AG376" s="343"/>
      <c r="AH376" s="342"/>
      <c r="AI376" s="343"/>
      <c r="AJ376" s="342"/>
      <c r="AK376" s="343"/>
      <c r="AL376" s="344">
        <v>171067</v>
      </c>
      <c r="AM376" s="147">
        <v>93.9</v>
      </c>
      <c r="AN376" s="159">
        <f t="shared" si="77"/>
        <v>149.43</v>
      </c>
    </row>
    <row r="377" spans="1:40" ht="16.149999999999999" customHeight="1" x14ac:dyDescent="0.25">
      <c r="A377" s="301">
        <f t="shared" si="78"/>
        <v>43030</v>
      </c>
      <c r="B377" s="337">
        <v>2775.5</v>
      </c>
      <c r="C377" s="316">
        <v>430</v>
      </c>
      <c r="D377" s="338">
        <v>8</v>
      </c>
      <c r="E377" s="337">
        <v>406.1</v>
      </c>
      <c r="F377" s="337">
        <v>106</v>
      </c>
      <c r="G377" s="339">
        <f t="shared" si="72"/>
        <v>1833.4</v>
      </c>
      <c r="H377" s="340">
        <v>932.46</v>
      </c>
      <c r="I377" s="317">
        <v>905.74</v>
      </c>
      <c r="J377" s="340"/>
      <c r="K377" s="340">
        <v>3.6</v>
      </c>
      <c r="L377" s="317">
        <v>950</v>
      </c>
      <c r="M377" s="341"/>
      <c r="N377" s="305">
        <f t="shared" si="73"/>
        <v>2285.7399999999998</v>
      </c>
      <c r="O377" s="305">
        <f t="shared" si="74"/>
        <v>62728.707000000199</v>
      </c>
      <c r="P377" s="306">
        <f t="shared" si="75"/>
        <v>3.62296</v>
      </c>
      <c r="Q377" s="307">
        <f t="shared" si="76"/>
        <v>43030</v>
      </c>
      <c r="R377" s="342"/>
      <c r="S377" s="343"/>
      <c r="T377" s="342"/>
      <c r="U377" s="343"/>
      <c r="V377" s="342"/>
      <c r="W377" s="343"/>
      <c r="X377" s="342"/>
      <c r="Y377" s="343"/>
      <c r="Z377" s="342"/>
      <c r="AA377" s="343"/>
      <c r="AB377" s="342"/>
      <c r="AC377" s="343"/>
      <c r="AD377" s="342"/>
      <c r="AE377" s="147"/>
      <c r="AF377" s="342"/>
      <c r="AG377" s="343"/>
      <c r="AH377" s="147"/>
      <c r="AI377" s="147">
        <v>214.92</v>
      </c>
      <c r="AJ377" s="342"/>
      <c r="AK377" s="343"/>
      <c r="AL377" s="344"/>
      <c r="AM377" s="343"/>
      <c r="AN377" s="159">
        <f t="shared" si="77"/>
        <v>214.92</v>
      </c>
    </row>
    <row r="378" spans="1:40" ht="16.149999999999999" customHeight="1" x14ac:dyDescent="0.25">
      <c r="A378" s="301">
        <f t="shared" si="78"/>
        <v>43031</v>
      </c>
      <c r="B378" s="337">
        <v>3616.76</v>
      </c>
      <c r="C378" s="316">
        <v>130</v>
      </c>
      <c r="D378" s="338">
        <v>5</v>
      </c>
      <c r="E378" s="337">
        <v>345</v>
      </c>
      <c r="F378" s="337">
        <v>102</v>
      </c>
      <c r="G378" s="339">
        <f t="shared" si="72"/>
        <v>3039.76</v>
      </c>
      <c r="H378" s="340">
        <v>1584.82</v>
      </c>
      <c r="I378" s="317">
        <v>1431.84</v>
      </c>
      <c r="J378" s="340"/>
      <c r="K378" s="340">
        <v>23.1</v>
      </c>
      <c r="L378" s="317">
        <v>1580</v>
      </c>
      <c r="M378" s="341"/>
      <c r="N378" s="305">
        <f t="shared" si="73"/>
        <v>3141.84</v>
      </c>
      <c r="O378" s="305">
        <f t="shared" si="74"/>
        <v>65991.117000000202</v>
      </c>
      <c r="P378" s="306">
        <f t="shared" si="75"/>
        <v>5.72736</v>
      </c>
      <c r="Q378" s="307">
        <f t="shared" si="76"/>
        <v>43031</v>
      </c>
      <c r="R378" s="342">
        <v>171001</v>
      </c>
      <c r="S378" s="147">
        <v>-177.73</v>
      </c>
      <c r="T378" s="342"/>
      <c r="U378" s="343"/>
      <c r="V378" s="342"/>
      <c r="W378" s="343"/>
      <c r="X378" s="342"/>
      <c r="Y378" s="343"/>
      <c r="Z378" s="342"/>
      <c r="AA378" s="343"/>
      <c r="AB378" s="342"/>
      <c r="AC378" s="343"/>
      <c r="AD378" s="342"/>
      <c r="AE378" s="343"/>
      <c r="AF378" s="342"/>
      <c r="AG378" s="343"/>
      <c r="AH378" s="342"/>
      <c r="AI378" s="343"/>
      <c r="AJ378" s="342"/>
      <c r="AK378" s="147">
        <v>57.16</v>
      </c>
      <c r="AL378" s="344"/>
      <c r="AM378" s="343"/>
      <c r="AN378" s="159">
        <f t="shared" si="77"/>
        <v>-120.57</v>
      </c>
    </row>
    <row r="379" spans="1:40" ht="16.149999999999999" customHeight="1" x14ac:dyDescent="0.25">
      <c r="A379" s="301">
        <f t="shared" si="78"/>
        <v>43032</v>
      </c>
      <c r="B379" s="337">
        <v>3329.81</v>
      </c>
      <c r="C379" s="316">
        <v>110</v>
      </c>
      <c r="D379" s="338">
        <v>5</v>
      </c>
      <c r="E379" s="337">
        <v>71.5</v>
      </c>
      <c r="F379" s="337">
        <v>250</v>
      </c>
      <c r="G379" s="339">
        <f t="shared" si="72"/>
        <v>2898.31</v>
      </c>
      <c r="H379" s="340">
        <v>1331.97</v>
      </c>
      <c r="I379" s="317">
        <v>1542.99</v>
      </c>
      <c r="J379" s="340"/>
      <c r="K379" s="340">
        <v>23.35</v>
      </c>
      <c r="L379" s="317">
        <v>1330</v>
      </c>
      <c r="M379" s="341"/>
      <c r="N379" s="305">
        <f t="shared" si="73"/>
        <v>2982.99</v>
      </c>
      <c r="O379" s="305">
        <f t="shared" si="74"/>
        <v>68335.697000000204</v>
      </c>
      <c r="P379" s="306">
        <f t="shared" si="75"/>
        <v>6.1719600000000003</v>
      </c>
      <c r="Q379" s="307">
        <f t="shared" si="76"/>
        <v>43032</v>
      </c>
      <c r="R379" s="342"/>
      <c r="S379" s="343"/>
      <c r="T379" s="342"/>
      <c r="U379" s="343"/>
      <c r="V379" s="342">
        <v>171032</v>
      </c>
      <c r="W379" s="147">
        <v>580.41</v>
      </c>
      <c r="X379" s="342"/>
      <c r="Y379" s="343"/>
      <c r="Z379" s="342"/>
      <c r="AA379" s="343"/>
      <c r="AB379" s="342"/>
      <c r="AC379" s="343"/>
      <c r="AD379" s="342"/>
      <c r="AE379" s="343"/>
      <c r="AF379" s="342"/>
      <c r="AG379" s="343"/>
      <c r="AH379" s="342"/>
      <c r="AI379" s="343"/>
      <c r="AJ379" s="342">
        <v>170958</v>
      </c>
      <c r="AK379" s="147">
        <v>58</v>
      </c>
      <c r="AL379" s="344"/>
      <c r="AM379" s="343"/>
      <c r="AN379" s="159">
        <f t="shared" si="77"/>
        <v>638.41</v>
      </c>
    </row>
    <row r="380" spans="1:40" ht="16.149999999999999" customHeight="1" x14ac:dyDescent="0.25">
      <c r="A380" s="301">
        <f t="shared" si="78"/>
        <v>43033</v>
      </c>
      <c r="B380" s="337">
        <v>3283.77</v>
      </c>
      <c r="C380" s="316">
        <v>370</v>
      </c>
      <c r="D380" s="338">
        <v>9</v>
      </c>
      <c r="E380" s="337">
        <v>84.7</v>
      </c>
      <c r="F380" s="337">
        <v>226</v>
      </c>
      <c r="G380" s="339">
        <f t="shared" si="72"/>
        <v>2603.0700000000002</v>
      </c>
      <c r="H380" s="340">
        <v>1500.82</v>
      </c>
      <c r="I380" s="317">
        <v>1087.95</v>
      </c>
      <c r="J380" s="340"/>
      <c r="K380" s="340">
        <v>14.3</v>
      </c>
      <c r="L380" s="317">
        <v>1500</v>
      </c>
      <c r="M380" s="341"/>
      <c r="N380" s="305">
        <f t="shared" si="73"/>
        <v>2957.95</v>
      </c>
      <c r="O380" s="305">
        <f t="shared" si="74"/>
        <v>67309.387000000206</v>
      </c>
      <c r="P380" s="306">
        <f t="shared" si="75"/>
        <v>4.3517999999999999</v>
      </c>
      <c r="Q380" s="307">
        <f t="shared" si="76"/>
        <v>43033</v>
      </c>
      <c r="R380" s="342">
        <v>171009</v>
      </c>
      <c r="S380" s="147">
        <v>998.23</v>
      </c>
      <c r="T380" s="342"/>
      <c r="U380" s="343"/>
      <c r="V380" s="342"/>
      <c r="W380" s="343"/>
      <c r="X380" s="342">
        <v>171039</v>
      </c>
      <c r="Y380" s="147">
        <v>2553.0300000000002</v>
      </c>
      <c r="Z380" s="342"/>
      <c r="AA380" s="343"/>
      <c r="AB380" s="342"/>
      <c r="AC380" s="343"/>
      <c r="AD380" s="342"/>
      <c r="AE380" s="343"/>
      <c r="AF380" s="342"/>
      <c r="AG380" s="343"/>
      <c r="AH380" s="342"/>
      <c r="AI380" s="343"/>
      <c r="AJ380" s="342">
        <v>170963</v>
      </c>
      <c r="AK380" s="147">
        <v>433</v>
      </c>
      <c r="AL380" s="344"/>
      <c r="AM380" s="343"/>
      <c r="AN380" s="159">
        <f t="shared" si="77"/>
        <v>3984.26</v>
      </c>
    </row>
    <row r="381" spans="1:40" ht="16.149999999999999" customHeight="1" x14ac:dyDescent="0.25">
      <c r="A381" s="301">
        <f t="shared" si="78"/>
        <v>43034</v>
      </c>
      <c r="B381" s="337">
        <v>3641.26</v>
      </c>
      <c r="C381" s="316">
        <v>200</v>
      </c>
      <c r="D381" s="338">
        <v>5</v>
      </c>
      <c r="E381" s="337">
        <v>420.7</v>
      </c>
      <c r="F381" s="337">
        <v>152</v>
      </c>
      <c r="G381" s="339">
        <f t="shared" si="72"/>
        <v>2868.5600000000004</v>
      </c>
      <c r="H381" s="340">
        <v>1352.48</v>
      </c>
      <c r="I381" s="317">
        <v>1512.38</v>
      </c>
      <c r="J381" s="340"/>
      <c r="K381" s="340">
        <v>3.7</v>
      </c>
      <c r="L381" s="317">
        <v>1350</v>
      </c>
      <c r="M381" s="341"/>
      <c r="N381" s="305">
        <f t="shared" si="73"/>
        <v>3062.38</v>
      </c>
      <c r="O381" s="305">
        <f t="shared" si="74"/>
        <v>69248.487000000212</v>
      </c>
      <c r="P381" s="306">
        <f t="shared" si="75"/>
        <v>6.0495200000000002</v>
      </c>
      <c r="Q381" s="307">
        <f t="shared" si="76"/>
        <v>43034</v>
      </c>
      <c r="R381" s="342"/>
      <c r="S381" s="147">
        <v>68.680000000000007</v>
      </c>
      <c r="T381" s="342"/>
      <c r="U381" s="343"/>
      <c r="V381" s="342"/>
      <c r="W381" s="343"/>
      <c r="X381" s="342">
        <v>171044</v>
      </c>
      <c r="Y381" s="147">
        <v>16.600000000000001</v>
      </c>
      <c r="Z381" s="342"/>
      <c r="AA381" s="343"/>
      <c r="AB381" s="342"/>
      <c r="AC381" s="343"/>
      <c r="AD381" s="342"/>
      <c r="AE381" s="343"/>
      <c r="AF381" s="342"/>
      <c r="AG381" s="343"/>
      <c r="AH381" s="342"/>
      <c r="AI381" s="343"/>
      <c r="AJ381" s="342">
        <v>170964</v>
      </c>
      <c r="AK381" s="147">
        <v>1038</v>
      </c>
      <c r="AL381" s="344"/>
      <c r="AM381" s="343"/>
      <c r="AN381" s="159">
        <f t="shared" si="77"/>
        <v>1123.28</v>
      </c>
    </row>
    <row r="382" spans="1:40" ht="16.149999999999999" customHeight="1" x14ac:dyDescent="0.25">
      <c r="A382" s="301">
        <f t="shared" si="78"/>
        <v>43035</v>
      </c>
      <c r="B382" s="337">
        <v>4368.76</v>
      </c>
      <c r="C382" s="316">
        <v>580</v>
      </c>
      <c r="D382" s="338">
        <v>15</v>
      </c>
      <c r="E382" s="337">
        <v>114.2</v>
      </c>
      <c r="F382" s="337">
        <v>154</v>
      </c>
      <c r="G382" s="339">
        <f t="shared" si="72"/>
        <v>3520.5600000000004</v>
      </c>
      <c r="H382" s="340">
        <v>1358.89</v>
      </c>
      <c r="I382" s="317">
        <v>2127.62</v>
      </c>
      <c r="J382" s="340"/>
      <c r="K382" s="340">
        <v>34.049999999999997</v>
      </c>
      <c r="L382" s="317">
        <v>1360</v>
      </c>
      <c r="M382" s="341"/>
      <c r="N382" s="305">
        <f t="shared" si="73"/>
        <v>4067.62</v>
      </c>
      <c r="O382" s="305">
        <f t="shared" si="74"/>
        <v>73622.107000000207</v>
      </c>
      <c r="P382" s="306">
        <f t="shared" si="75"/>
        <v>8.5104799999999994</v>
      </c>
      <c r="Q382" s="307">
        <f t="shared" si="76"/>
        <v>43035</v>
      </c>
      <c r="R382" s="342">
        <v>171012</v>
      </c>
      <c r="S382" s="147">
        <v>-306</v>
      </c>
      <c r="T382" s="342"/>
      <c r="U382" s="343"/>
      <c r="V382" s="342"/>
      <c r="W382" s="343"/>
      <c r="X382" s="342"/>
      <c r="Y382" s="343"/>
      <c r="Z382" s="342"/>
      <c r="AA382" s="343"/>
      <c r="AB382" s="344"/>
      <c r="AC382" s="343"/>
      <c r="AD382" s="342"/>
      <c r="AE382" s="343"/>
      <c r="AF382" s="342"/>
      <c r="AG382" s="343"/>
      <c r="AH382" s="342"/>
      <c r="AI382" s="343"/>
      <c r="AJ382" s="342"/>
      <c r="AK382" s="343"/>
      <c r="AL382" s="344"/>
      <c r="AM382" s="343"/>
      <c r="AN382" s="159">
        <f t="shared" si="77"/>
        <v>-306</v>
      </c>
    </row>
    <row r="383" spans="1:40" ht="16.149999999999999" customHeight="1" x14ac:dyDescent="0.25">
      <c r="A383" s="301">
        <f t="shared" si="78"/>
        <v>43036</v>
      </c>
      <c r="B383" s="337">
        <v>4207.8900000000003</v>
      </c>
      <c r="C383" s="316">
        <v>370</v>
      </c>
      <c r="D383" s="338">
        <v>11</v>
      </c>
      <c r="E383" s="337">
        <v>125.3</v>
      </c>
      <c r="F383" s="337">
        <v>89</v>
      </c>
      <c r="G383" s="339">
        <f t="shared" si="72"/>
        <v>3623.59</v>
      </c>
      <c r="H383" s="340">
        <v>1744.65</v>
      </c>
      <c r="I383" s="317">
        <v>1826.94</v>
      </c>
      <c r="J383" s="317">
        <v>36.9</v>
      </c>
      <c r="K383" s="340">
        <v>15.1</v>
      </c>
      <c r="L383" s="317">
        <v>1740</v>
      </c>
      <c r="M383" s="317">
        <v>700</v>
      </c>
      <c r="N383" s="305">
        <f t="shared" si="73"/>
        <v>4673.84</v>
      </c>
      <c r="O383" s="305">
        <f t="shared" si="74"/>
        <v>77637.967000000208</v>
      </c>
      <c r="P383" s="306">
        <f t="shared" si="75"/>
        <v>7.30776</v>
      </c>
      <c r="Q383" s="307">
        <f t="shared" si="76"/>
        <v>43036</v>
      </c>
      <c r="R383" s="342">
        <v>171011</v>
      </c>
      <c r="S383" s="147">
        <v>282</v>
      </c>
      <c r="T383" s="342"/>
      <c r="U383" s="343"/>
      <c r="V383" s="342"/>
      <c r="W383" s="343"/>
      <c r="X383" s="342"/>
      <c r="Y383" s="343"/>
      <c r="Z383" s="342"/>
      <c r="AA383" s="343"/>
      <c r="AB383" s="344"/>
      <c r="AC383" s="343"/>
      <c r="AD383" s="342"/>
      <c r="AE383" s="343"/>
      <c r="AF383" s="342"/>
      <c r="AG383" s="343"/>
      <c r="AH383" s="342"/>
      <c r="AI383" s="343"/>
      <c r="AJ383" s="342">
        <v>171069</v>
      </c>
      <c r="AK383" s="147">
        <v>375.98</v>
      </c>
      <c r="AL383" s="344"/>
      <c r="AM383" s="343"/>
      <c r="AN383" s="159">
        <f t="shared" si="77"/>
        <v>657.98</v>
      </c>
    </row>
    <row r="384" spans="1:40" ht="16.149999999999999" customHeight="1" x14ac:dyDescent="0.25">
      <c r="A384" s="301">
        <f t="shared" si="78"/>
        <v>43037</v>
      </c>
      <c r="B384" s="337">
        <v>2940.85</v>
      </c>
      <c r="C384" s="316">
        <v>240</v>
      </c>
      <c r="D384" s="338">
        <v>8</v>
      </c>
      <c r="E384" s="337">
        <v>280.2</v>
      </c>
      <c r="F384" s="337">
        <v>34</v>
      </c>
      <c r="G384" s="339">
        <f t="shared" si="72"/>
        <v>2386.65</v>
      </c>
      <c r="H384" s="340">
        <v>1344.45</v>
      </c>
      <c r="I384" s="317">
        <v>1045.9000000000001</v>
      </c>
      <c r="J384" s="340"/>
      <c r="K384" s="340">
        <v>4.7</v>
      </c>
      <c r="L384" s="317">
        <v>1350</v>
      </c>
      <c r="M384" s="341"/>
      <c r="N384" s="305">
        <f t="shared" si="73"/>
        <v>2635.9</v>
      </c>
      <c r="O384" s="305">
        <f t="shared" si="74"/>
        <v>79847.067000000199</v>
      </c>
      <c r="P384" s="306">
        <f t="shared" si="75"/>
        <v>4.1836000000000002</v>
      </c>
      <c r="Q384" s="307">
        <f t="shared" si="76"/>
        <v>43037</v>
      </c>
      <c r="R384" s="342"/>
      <c r="S384" s="343"/>
      <c r="T384" s="342">
        <v>170819</v>
      </c>
      <c r="U384" s="147">
        <v>201.3</v>
      </c>
      <c r="V384" s="342"/>
      <c r="W384" s="343"/>
      <c r="X384" s="342"/>
      <c r="Y384" s="343"/>
      <c r="Z384" s="342" t="s">
        <v>269</v>
      </c>
      <c r="AA384" s="343">
        <v>0</v>
      </c>
      <c r="AB384" s="344"/>
      <c r="AC384" s="343"/>
      <c r="AD384" s="342">
        <v>171054</v>
      </c>
      <c r="AE384" s="147">
        <v>145.82</v>
      </c>
      <c r="AF384" s="342"/>
      <c r="AG384" s="343"/>
      <c r="AH384" s="342"/>
      <c r="AI384" s="343"/>
      <c r="AJ384" s="342">
        <v>171070</v>
      </c>
      <c r="AK384" s="147">
        <v>79.680000000000007</v>
      </c>
      <c r="AL384" s="344"/>
      <c r="AM384" s="343"/>
      <c r="AN384" s="159">
        <f t="shared" si="77"/>
        <v>426.8</v>
      </c>
    </row>
    <row r="385" spans="1:40" ht="16.149999999999999" customHeight="1" x14ac:dyDescent="0.25">
      <c r="A385" s="301">
        <f t="shared" si="78"/>
        <v>43038</v>
      </c>
      <c r="B385" s="337">
        <v>5081.6899999999996</v>
      </c>
      <c r="C385" s="316">
        <v>290</v>
      </c>
      <c r="D385" s="338">
        <v>6</v>
      </c>
      <c r="E385" s="337">
        <v>402.25</v>
      </c>
      <c r="F385" s="337">
        <v>136</v>
      </c>
      <c r="G385" s="339">
        <f t="shared" si="72"/>
        <v>4253.4399999999996</v>
      </c>
      <c r="H385" s="340">
        <v>1760.95</v>
      </c>
      <c r="I385" s="317">
        <v>2475.89</v>
      </c>
      <c r="J385" s="340"/>
      <c r="K385" s="340">
        <v>16.600000000000001</v>
      </c>
      <c r="L385" s="317">
        <v>1760</v>
      </c>
      <c r="M385" s="341"/>
      <c r="N385" s="305">
        <f t="shared" si="73"/>
        <v>4525.8899999999994</v>
      </c>
      <c r="O385" s="305">
        <f t="shared" si="74"/>
        <v>78441.0370000002</v>
      </c>
      <c r="P385" s="306">
        <f t="shared" si="75"/>
        <v>9.9035599999999988</v>
      </c>
      <c r="Q385" s="307">
        <f t="shared" si="76"/>
        <v>43038</v>
      </c>
      <c r="R385" s="342"/>
      <c r="S385" s="343"/>
      <c r="T385" s="344">
        <v>171025</v>
      </c>
      <c r="U385" s="147">
        <v>64.12</v>
      </c>
      <c r="V385" s="342"/>
      <c r="W385" s="343"/>
      <c r="X385" s="344">
        <v>171130</v>
      </c>
      <c r="Y385" s="147">
        <v>-98.35</v>
      </c>
      <c r="Z385" s="342"/>
      <c r="AA385" s="343"/>
      <c r="AB385" s="344"/>
      <c r="AC385" s="343"/>
      <c r="AD385" s="342">
        <v>171052</v>
      </c>
      <c r="AE385" s="147">
        <v>-215.28</v>
      </c>
      <c r="AF385" s="344"/>
      <c r="AG385" s="343"/>
      <c r="AH385" s="344">
        <v>171060</v>
      </c>
      <c r="AI385" s="343">
        <v>454.12</v>
      </c>
      <c r="AJ385" s="344">
        <v>171066</v>
      </c>
      <c r="AK385" s="147">
        <v>5713.62</v>
      </c>
      <c r="AL385" s="344">
        <v>171068</v>
      </c>
      <c r="AM385" s="147">
        <v>13.69</v>
      </c>
      <c r="AN385" s="159">
        <f t="shared" si="77"/>
        <v>5931.9199999999992</v>
      </c>
    </row>
    <row r="386" spans="1:40" ht="16.149999999999999" customHeight="1" x14ac:dyDescent="0.25">
      <c r="A386" s="301">
        <f t="shared" si="78"/>
        <v>43039</v>
      </c>
      <c r="B386" s="337">
        <v>4195.3500000000004</v>
      </c>
      <c r="C386" s="316">
        <v>520</v>
      </c>
      <c r="D386" s="338">
        <v>8</v>
      </c>
      <c r="E386" s="337">
        <v>220.9</v>
      </c>
      <c r="F386" s="337">
        <v>140</v>
      </c>
      <c r="G386" s="339">
        <f t="shared" si="72"/>
        <v>3314.4500000000003</v>
      </c>
      <c r="H386" s="340">
        <v>1543.65</v>
      </c>
      <c r="I386" s="317">
        <v>1705.45</v>
      </c>
      <c r="J386" s="340"/>
      <c r="K386" s="340">
        <v>65.349999999999994</v>
      </c>
      <c r="L386" s="317">
        <v>1540</v>
      </c>
      <c r="M386" s="341"/>
      <c r="N386" s="305">
        <f t="shared" si="73"/>
        <v>3765.45</v>
      </c>
      <c r="O386" s="305">
        <f t="shared" si="74"/>
        <v>78013.997000000192</v>
      </c>
      <c r="P386" s="306">
        <f t="shared" si="75"/>
        <v>6.8218000000000005</v>
      </c>
      <c r="Q386" s="307">
        <f t="shared" si="76"/>
        <v>43039</v>
      </c>
      <c r="R386" s="342"/>
      <c r="S386" s="343"/>
      <c r="T386" s="342">
        <v>171024</v>
      </c>
      <c r="U386" s="147">
        <v>123.11</v>
      </c>
      <c r="V386" s="342">
        <v>171033</v>
      </c>
      <c r="W386" s="147">
        <v>607.07000000000005</v>
      </c>
      <c r="X386" s="342">
        <v>171131</v>
      </c>
      <c r="Y386" s="147">
        <v>12</v>
      </c>
      <c r="Z386" s="342"/>
      <c r="AA386" s="343"/>
      <c r="AB386" s="342"/>
      <c r="AC386" s="343"/>
      <c r="AD386" s="342">
        <v>171053</v>
      </c>
      <c r="AE386" s="147">
        <v>37.79</v>
      </c>
      <c r="AF386" s="342">
        <v>171055</v>
      </c>
      <c r="AG386" s="147">
        <v>2287.9899999999998</v>
      </c>
      <c r="AH386" s="342">
        <v>170956</v>
      </c>
      <c r="AI386" s="147">
        <v>-27</v>
      </c>
      <c r="AJ386" s="342">
        <v>171065</v>
      </c>
      <c r="AK386" s="147">
        <v>1151.53</v>
      </c>
      <c r="AL386" s="344"/>
      <c r="AM386" s="343"/>
      <c r="AN386" s="159">
        <f t="shared" si="77"/>
        <v>4192.49</v>
      </c>
    </row>
    <row r="387" spans="1:40" ht="15" customHeight="1" x14ac:dyDescent="0.2">
      <c r="B387" s="141">
        <f t="shared" ref="B387:N387" si="79">SUM(B356:B386)</f>
        <v>124658.78000000001</v>
      </c>
      <c r="C387" s="141">
        <f t="shared" si="79"/>
        <v>9600</v>
      </c>
      <c r="D387" s="314">
        <f t="shared" si="79"/>
        <v>247</v>
      </c>
      <c r="E387" s="141">
        <f t="shared" si="79"/>
        <v>7030.5</v>
      </c>
      <c r="F387" s="141">
        <f t="shared" si="79"/>
        <v>5714</v>
      </c>
      <c r="G387" s="141">
        <f t="shared" si="79"/>
        <v>102314.27999999998</v>
      </c>
      <c r="H387" s="141">
        <f t="shared" si="79"/>
        <v>48468.34</v>
      </c>
      <c r="I387" s="141">
        <f t="shared" si="79"/>
        <v>53562.889999999985</v>
      </c>
      <c r="J387" s="141">
        <f t="shared" si="79"/>
        <v>392.49999999999994</v>
      </c>
      <c r="K387" s="141">
        <f t="shared" si="79"/>
        <v>747.30000000000007</v>
      </c>
      <c r="L387" s="141">
        <f t="shared" si="79"/>
        <v>48490</v>
      </c>
      <c r="M387" s="141">
        <f t="shared" si="79"/>
        <v>2020</v>
      </c>
      <c r="N387" s="141">
        <f t="shared" si="79"/>
        <v>114065.38999999998</v>
      </c>
      <c r="O387" s="141">
        <f>O386</f>
        <v>78013.997000000192</v>
      </c>
      <c r="R387" s="141"/>
      <c r="S387" s="141">
        <f>SUM(S356:S386)</f>
        <v>4413.8300000000008</v>
      </c>
      <c r="T387" s="141"/>
      <c r="U387" s="141">
        <f>SUM(U356:U386)</f>
        <v>762.87000000000012</v>
      </c>
      <c r="V387" s="141"/>
      <c r="W387" s="141">
        <f>SUM(W356:W386)</f>
        <v>2938.3</v>
      </c>
      <c r="X387" s="141"/>
      <c r="Y387" s="141">
        <f>SUM(Y356:Y386)</f>
        <v>17730.03</v>
      </c>
      <c r="Z387" s="141"/>
      <c r="AA387" s="141">
        <f>SUM(AA356:AA386)</f>
        <v>68891.399999999994</v>
      </c>
      <c r="AB387" s="141"/>
      <c r="AC387" s="141">
        <f>SUM(AC356:AC386)</f>
        <v>-7904.2069999999985</v>
      </c>
      <c r="AD387" s="141"/>
      <c r="AE387" s="141">
        <f>SUM(AE356:AE386)</f>
        <v>1245.7199999999998</v>
      </c>
      <c r="AG387" s="141">
        <f>SUM(AG356:AG386)</f>
        <v>4886.8099999999995</v>
      </c>
      <c r="AH387" s="141"/>
      <c r="AI387" s="141">
        <f>SUM(AI356:AI386)</f>
        <v>778.57999999999993</v>
      </c>
      <c r="AJ387" s="141"/>
      <c r="AK387" s="141">
        <f>SUM(AK356:AK386)</f>
        <v>11070.050000000001</v>
      </c>
      <c r="AL387" s="141"/>
      <c r="AM387" s="141">
        <f>SUM(AM356:AM386)</f>
        <v>368.59</v>
      </c>
      <c r="AN387" s="141">
        <f>SUM(AN356:AN386)</f>
        <v>105181.97299999998</v>
      </c>
    </row>
    <row r="388" spans="1:40" x14ac:dyDescent="0.25">
      <c r="B388" s="132">
        <f>B387+B349</f>
        <v>1228509.8499999999</v>
      </c>
      <c r="G388" s="132"/>
      <c r="O388" s="141"/>
    </row>
    <row r="389" spans="1:40" x14ac:dyDescent="0.25">
      <c r="B389" s="72" t="s">
        <v>78</v>
      </c>
      <c r="C389" s="132">
        <f>H387-L387</f>
        <v>-21.660000000003492</v>
      </c>
      <c r="E389" s="72" t="s">
        <v>79</v>
      </c>
      <c r="F389" s="315">
        <f>D387</f>
        <v>247</v>
      </c>
      <c r="H389" s="72" t="s">
        <v>80</v>
      </c>
      <c r="J389" s="131">
        <f>I387*0.007</f>
        <v>374.94022999999993</v>
      </c>
    </row>
    <row r="390" spans="1:40" x14ac:dyDescent="0.25">
      <c r="B390" s="72" t="s">
        <v>90</v>
      </c>
      <c r="C390" s="132">
        <f>C389+C351</f>
        <v>-38.610000000007858</v>
      </c>
    </row>
    <row r="392" spans="1:40" ht="16.149999999999999" customHeight="1" x14ac:dyDescent="0.25">
      <c r="A392" s="562" t="s">
        <v>270</v>
      </c>
      <c r="B392" s="563"/>
      <c r="C392" s="563"/>
      <c r="D392" s="564"/>
      <c r="E392" s="563"/>
      <c r="F392" s="563"/>
      <c r="G392" s="563"/>
      <c r="H392" s="559" t="str">
        <f>A392</f>
        <v>NOVEMBRE 2017</v>
      </c>
      <c r="I392" s="560"/>
      <c r="J392" s="560"/>
      <c r="K392" s="560"/>
      <c r="L392" s="560"/>
      <c r="M392" s="560"/>
      <c r="N392" s="560"/>
      <c r="R392" s="559" t="str">
        <f>A392</f>
        <v>NOVEMBRE 2017</v>
      </c>
      <c r="S392" s="560"/>
      <c r="T392" s="560"/>
      <c r="U392" s="560"/>
      <c r="V392" s="560"/>
      <c r="W392" s="560"/>
      <c r="X392" s="560"/>
      <c r="Y392" s="559" t="str">
        <f>A392</f>
        <v>NOVEMBRE 2017</v>
      </c>
      <c r="Z392" s="560"/>
      <c r="AA392" s="560"/>
      <c r="AB392" s="560"/>
      <c r="AC392" s="560"/>
      <c r="AD392" s="560"/>
      <c r="AE392" s="560"/>
      <c r="AF392" s="559" t="str">
        <f>A392</f>
        <v>NOVEMBRE 2017</v>
      </c>
      <c r="AG392" s="560"/>
      <c r="AH392" s="560"/>
      <c r="AI392" s="560"/>
      <c r="AJ392" s="560"/>
      <c r="AK392" s="560"/>
      <c r="AL392" s="560"/>
    </row>
    <row r="393" spans="1:40" ht="16.149999999999999" customHeight="1" x14ac:dyDescent="0.25">
      <c r="A393" s="290"/>
      <c r="B393" s="567" t="s">
        <v>69</v>
      </c>
      <c r="C393" s="554"/>
      <c r="D393" s="554"/>
      <c r="E393" s="554"/>
      <c r="F393" s="554"/>
      <c r="G393" s="568"/>
      <c r="H393" s="567" t="s">
        <v>1</v>
      </c>
      <c r="I393" s="554"/>
      <c r="J393" s="554"/>
      <c r="K393" s="568"/>
      <c r="L393" s="567" t="s">
        <v>2</v>
      </c>
      <c r="M393" s="554"/>
      <c r="N393" s="568"/>
      <c r="O393" s="291" t="s">
        <v>70</v>
      </c>
      <c r="P393" s="292"/>
      <c r="Q393" s="293"/>
      <c r="R393" s="549" t="str">
        <f>R3</f>
        <v>Agedi</v>
      </c>
      <c r="S393" s="550"/>
      <c r="T393" s="549" t="str">
        <f>T3</f>
        <v>Saf</v>
      </c>
      <c r="U393" s="550"/>
      <c r="V393" s="549" t="str">
        <f>V3</f>
        <v>Midi Libre</v>
      </c>
      <c r="W393" s="550"/>
      <c r="X393" s="549" t="str">
        <f>X3</f>
        <v>Loto</v>
      </c>
      <c r="Y393" s="550"/>
      <c r="Z393" s="555" t="str">
        <f>Z3</f>
        <v>Altadis</v>
      </c>
      <c r="AA393" s="556"/>
      <c r="AB393" s="549" t="str">
        <f>AB3</f>
        <v>Crédit agricole</v>
      </c>
      <c r="AC393" s="550"/>
      <c r="AD393" s="549" t="str">
        <f>AD3</f>
        <v>charges locatives</v>
      </c>
      <c r="AE393" s="550"/>
      <c r="AF393" s="555" t="str">
        <f>AF3</f>
        <v>Poste TCN TF PVA</v>
      </c>
      <c r="AG393" s="556"/>
      <c r="AH393" s="549" t="str">
        <f>AH3</f>
        <v>GSA/NVX FR</v>
      </c>
      <c r="AI393" s="550"/>
      <c r="AJ393" s="549" t="str">
        <f>AJ3</f>
        <v>Charge</v>
      </c>
      <c r="AK393" s="550"/>
      <c r="AL393" s="549" t="str">
        <f>AL3</f>
        <v>Divers</v>
      </c>
      <c r="AM393" s="550"/>
      <c r="AN393" s="83" t="s">
        <v>16</v>
      </c>
    </row>
    <row r="394" spans="1:40" ht="16.149999999999999" customHeight="1" x14ac:dyDescent="0.25">
      <c r="A394" s="294"/>
      <c r="B394" s="85" t="s">
        <v>73</v>
      </c>
      <c r="C394" s="578" t="s">
        <v>24</v>
      </c>
      <c r="D394" s="579"/>
      <c r="E394" s="86" t="s">
        <v>23</v>
      </c>
      <c r="F394" s="86" t="s">
        <v>22</v>
      </c>
      <c r="G394" s="90" t="s">
        <v>38</v>
      </c>
      <c r="H394" s="85" t="s">
        <v>17</v>
      </c>
      <c r="I394" s="86" t="s">
        <v>19</v>
      </c>
      <c r="J394" s="86" t="s">
        <v>18</v>
      </c>
      <c r="K394" s="90" t="s">
        <v>29</v>
      </c>
      <c r="L394" s="85" t="s">
        <v>32</v>
      </c>
      <c r="M394" s="91" t="s">
        <v>33</v>
      </c>
      <c r="N394" s="90" t="s">
        <v>74</v>
      </c>
      <c r="O394" s="295">
        <f>O386</f>
        <v>78013.997000000192</v>
      </c>
      <c r="Q394" s="296"/>
      <c r="R394" s="93" t="s">
        <v>34</v>
      </c>
      <c r="S394" s="94"/>
      <c r="T394" s="95" t="s">
        <v>34</v>
      </c>
      <c r="U394" s="96"/>
      <c r="V394" s="95" t="s">
        <v>34</v>
      </c>
      <c r="W394" s="96"/>
      <c r="X394" s="95" t="s">
        <v>34</v>
      </c>
      <c r="Y394" s="96"/>
      <c r="Z394" s="95" t="s">
        <v>34</v>
      </c>
      <c r="AA394" s="96"/>
      <c r="AB394" s="95" t="s">
        <v>34</v>
      </c>
      <c r="AC394" s="96"/>
      <c r="AD394" s="95" t="s">
        <v>34</v>
      </c>
      <c r="AE394" s="96"/>
      <c r="AF394" s="98" t="s">
        <v>34</v>
      </c>
      <c r="AG394" s="94"/>
      <c r="AH394" s="95" t="s">
        <v>34</v>
      </c>
      <c r="AI394" s="94"/>
      <c r="AJ394" s="95" t="s">
        <v>34</v>
      </c>
      <c r="AK394" s="94"/>
      <c r="AL394" s="95" t="s">
        <v>34</v>
      </c>
      <c r="AM394" s="94"/>
      <c r="AN394" s="99"/>
    </row>
    <row r="395" spans="1:40" ht="16.149999999999999" customHeight="1" x14ac:dyDescent="0.25">
      <c r="A395" s="301">
        <v>43040</v>
      </c>
      <c r="B395" s="337">
        <v>1955.83</v>
      </c>
      <c r="C395" s="316">
        <v>200</v>
      </c>
      <c r="D395" s="338">
        <v>5</v>
      </c>
      <c r="E395" s="337">
        <v>146.9</v>
      </c>
      <c r="F395" s="337">
        <v>53</v>
      </c>
      <c r="G395" s="339">
        <f t="shared" ref="G395:G424" si="80">B395-C395-E395-F395</f>
        <v>1555.9299999999998</v>
      </c>
      <c r="H395" s="340">
        <v>1001.08</v>
      </c>
      <c r="I395" s="317">
        <v>551.15</v>
      </c>
      <c r="J395" s="340"/>
      <c r="K395" s="340">
        <v>3.7</v>
      </c>
      <c r="L395" s="317">
        <v>1000</v>
      </c>
      <c r="M395" s="341"/>
      <c r="N395" s="305">
        <f t="shared" ref="N395:N425" si="81">L395+I395+J395+C395+M395</f>
        <v>1751.15</v>
      </c>
      <c r="O395" s="305">
        <f t="shared" ref="O395:O425" si="82">O394+N395-AN395</f>
        <v>73073.80700000019</v>
      </c>
      <c r="P395" s="306">
        <f t="shared" ref="P395:P425" si="83">I395*0.004</f>
        <v>2.2046000000000001</v>
      </c>
      <c r="Q395" s="307">
        <f t="shared" ref="Q395:Q424" si="84">A395</f>
        <v>43040</v>
      </c>
      <c r="R395" s="342">
        <v>171014</v>
      </c>
      <c r="S395" s="147">
        <v>1548.8</v>
      </c>
      <c r="T395" s="342">
        <v>171029</v>
      </c>
      <c r="U395" s="147">
        <v>-3.96</v>
      </c>
      <c r="V395" s="344"/>
      <c r="W395" s="343"/>
      <c r="X395" s="344">
        <v>171040</v>
      </c>
      <c r="Y395" s="147">
        <v>2166.84</v>
      </c>
      <c r="Z395" s="344"/>
      <c r="AA395" s="343"/>
      <c r="AB395" s="344">
        <v>171144</v>
      </c>
      <c r="AC395" s="147">
        <v>1.4</v>
      </c>
      <c r="AD395" s="344">
        <v>170137</v>
      </c>
      <c r="AE395" s="147">
        <v>978.26</v>
      </c>
      <c r="AF395" s="347"/>
      <c r="AG395" s="343"/>
      <c r="AH395" s="344"/>
      <c r="AI395" s="343"/>
      <c r="AJ395" s="344" t="s">
        <v>214</v>
      </c>
      <c r="AK395" s="147">
        <v>2000</v>
      </c>
      <c r="AL395" s="344"/>
      <c r="AM395" s="343"/>
      <c r="AN395" s="125">
        <f t="shared" ref="AN395:AN425" si="85">S395+U395+W395+Y395+AA395+AC395+AE395+AG395+AI395+AK395+AM395</f>
        <v>6691.34</v>
      </c>
    </row>
    <row r="396" spans="1:40" ht="16.149999999999999" customHeight="1" x14ac:dyDescent="0.25">
      <c r="A396" s="301">
        <f t="shared" ref="A396:A424" si="86">A395+1</f>
        <v>43041</v>
      </c>
      <c r="B396" s="337">
        <v>4740.67</v>
      </c>
      <c r="C396" s="316">
        <v>250</v>
      </c>
      <c r="D396" s="338">
        <v>6</v>
      </c>
      <c r="E396" s="337">
        <v>122.3</v>
      </c>
      <c r="F396" s="337">
        <v>176</v>
      </c>
      <c r="G396" s="339">
        <f t="shared" si="80"/>
        <v>4192.37</v>
      </c>
      <c r="H396" s="340">
        <v>1713.5</v>
      </c>
      <c r="I396" s="317">
        <v>2475.17</v>
      </c>
      <c r="J396" s="340"/>
      <c r="K396" s="340">
        <v>3.7</v>
      </c>
      <c r="L396" s="317">
        <v>1720</v>
      </c>
      <c r="M396" s="341"/>
      <c r="N396" s="305">
        <f t="shared" si="81"/>
        <v>4445.17</v>
      </c>
      <c r="O396" s="305">
        <f t="shared" si="82"/>
        <v>45541.137000000192</v>
      </c>
      <c r="P396" s="306">
        <f t="shared" si="83"/>
        <v>9.9006800000000013</v>
      </c>
      <c r="Q396" s="307">
        <f t="shared" si="84"/>
        <v>43041</v>
      </c>
      <c r="R396" s="342"/>
      <c r="S396" s="147">
        <v>250.01</v>
      </c>
      <c r="T396" s="344">
        <v>170918</v>
      </c>
      <c r="U396" s="147">
        <v>143.69</v>
      </c>
      <c r="V396" s="342"/>
      <c r="W396" s="343"/>
      <c r="X396" s="344">
        <v>171045</v>
      </c>
      <c r="Y396" s="147">
        <v>272.8</v>
      </c>
      <c r="Z396" s="342">
        <v>171048</v>
      </c>
      <c r="AA396" s="147">
        <v>31063.68</v>
      </c>
      <c r="AB396" s="344">
        <v>171144</v>
      </c>
      <c r="AC396" s="147">
        <v>247.66</v>
      </c>
      <c r="AD396" s="342"/>
      <c r="AE396" s="343"/>
      <c r="AF396" s="344"/>
      <c r="AG396" s="343"/>
      <c r="AH396" s="342"/>
      <c r="AI396" s="343"/>
      <c r="AJ396" s="344"/>
      <c r="AK396" s="343"/>
      <c r="AL396" s="344"/>
      <c r="AM396" s="343"/>
      <c r="AN396" s="125">
        <f t="shared" si="85"/>
        <v>31977.84</v>
      </c>
    </row>
    <row r="397" spans="1:40" ht="16.149999999999999" customHeight="1" x14ac:dyDescent="0.25">
      <c r="A397" s="301">
        <f t="shared" si="86"/>
        <v>43042</v>
      </c>
      <c r="B397" s="337">
        <v>4900.51</v>
      </c>
      <c r="C397" s="316">
        <v>290</v>
      </c>
      <c r="D397" s="338">
        <v>7</v>
      </c>
      <c r="E397" s="337">
        <v>101.8</v>
      </c>
      <c r="F397" s="337">
        <v>184</v>
      </c>
      <c r="G397" s="339">
        <f t="shared" si="80"/>
        <v>4324.71</v>
      </c>
      <c r="H397" s="340">
        <v>2070.12</v>
      </c>
      <c r="I397" s="317">
        <v>2236.14</v>
      </c>
      <c r="J397" s="340"/>
      <c r="K397" s="340">
        <v>18.45</v>
      </c>
      <c r="L397" s="317">
        <v>2070</v>
      </c>
      <c r="M397" s="341"/>
      <c r="N397" s="305">
        <f t="shared" si="81"/>
        <v>4596.1399999999994</v>
      </c>
      <c r="O397" s="305">
        <f t="shared" si="82"/>
        <v>49416.677000000192</v>
      </c>
      <c r="P397" s="306">
        <f t="shared" si="83"/>
        <v>8.9445599999999992</v>
      </c>
      <c r="Q397" s="307">
        <f t="shared" si="84"/>
        <v>43042</v>
      </c>
      <c r="R397" s="342"/>
      <c r="S397" s="343"/>
      <c r="T397" s="344">
        <v>170917</v>
      </c>
      <c r="U397" s="147">
        <v>134.65</v>
      </c>
      <c r="V397" s="342"/>
      <c r="W397" s="343"/>
      <c r="X397" s="344"/>
      <c r="Y397" s="343"/>
      <c r="Z397" s="342" t="s">
        <v>164</v>
      </c>
      <c r="AA397" s="147">
        <v>516.95000000000005</v>
      </c>
      <c r="AB397" s="344">
        <v>171144</v>
      </c>
      <c r="AC397" s="147">
        <v>69</v>
      </c>
      <c r="AD397" s="342"/>
      <c r="AE397" s="343"/>
      <c r="AF397" s="344"/>
      <c r="AG397" s="343"/>
      <c r="AH397" s="342"/>
      <c r="AI397" s="343"/>
      <c r="AJ397" s="344"/>
      <c r="AK397" s="343"/>
      <c r="AL397" s="344"/>
      <c r="AM397" s="343"/>
      <c r="AN397" s="125">
        <f t="shared" si="85"/>
        <v>720.6</v>
      </c>
    </row>
    <row r="398" spans="1:40" ht="16.149999999999999" customHeight="1" x14ac:dyDescent="0.25">
      <c r="A398" s="301">
        <f t="shared" si="86"/>
        <v>43043</v>
      </c>
      <c r="B398" s="337">
        <v>4919.7700000000004</v>
      </c>
      <c r="C398" s="316">
        <v>190</v>
      </c>
      <c r="D398" s="338">
        <v>6</v>
      </c>
      <c r="E398" s="337">
        <v>216.4</v>
      </c>
      <c r="F398" s="337">
        <v>106</v>
      </c>
      <c r="G398" s="339">
        <f t="shared" si="80"/>
        <v>4407.3700000000008</v>
      </c>
      <c r="H398" s="340">
        <v>2214.8200000000002</v>
      </c>
      <c r="I398" s="317">
        <v>2262.25</v>
      </c>
      <c r="J398" s="340"/>
      <c r="K398" s="340">
        <v>9.6999999999999993</v>
      </c>
      <c r="L398" s="317">
        <v>2210</v>
      </c>
      <c r="M398" s="341"/>
      <c r="N398" s="305">
        <f t="shared" si="81"/>
        <v>4662.25</v>
      </c>
      <c r="O398" s="305">
        <f t="shared" si="82"/>
        <v>54233.027000000191</v>
      </c>
      <c r="P398" s="306">
        <f t="shared" si="83"/>
        <v>9.0489999999999995</v>
      </c>
      <c r="Q398" s="307">
        <f t="shared" si="84"/>
        <v>43043</v>
      </c>
      <c r="R398" s="342"/>
      <c r="S398" s="343"/>
      <c r="T398" s="344">
        <v>170916</v>
      </c>
      <c r="U398" s="147">
        <v>19.5</v>
      </c>
      <c r="V398" s="342"/>
      <c r="W398" s="343"/>
      <c r="X398" s="344"/>
      <c r="Y398" s="343"/>
      <c r="Z398" s="342"/>
      <c r="AA398" s="343"/>
      <c r="AB398" s="344" t="s">
        <v>271</v>
      </c>
      <c r="AC398" s="147">
        <v>-173.6</v>
      </c>
      <c r="AD398" s="342"/>
      <c r="AE398" s="343"/>
      <c r="AF398" s="344"/>
      <c r="AG398" s="343"/>
      <c r="AH398" s="342"/>
      <c r="AI398" s="343"/>
      <c r="AJ398" s="344"/>
      <c r="AK398" s="343"/>
      <c r="AL398" s="344"/>
      <c r="AM398" s="343"/>
      <c r="AN398" s="125">
        <f t="shared" si="85"/>
        <v>-154.1</v>
      </c>
    </row>
    <row r="399" spans="1:40" ht="16.149999999999999" customHeight="1" x14ac:dyDescent="0.25">
      <c r="A399" s="301">
        <f t="shared" si="86"/>
        <v>43044</v>
      </c>
      <c r="B399" s="337">
        <v>3478.92</v>
      </c>
      <c r="C399" s="316">
        <v>230</v>
      </c>
      <c r="D399" s="338">
        <v>6</v>
      </c>
      <c r="E399" s="337">
        <v>446.45</v>
      </c>
      <c r="F399" s="337">
        <v>99</v>
      </c>
      <c r="G399" s="339">
        <f t="shared" si="80"/>
        <v>2703.4700000000003</v>
      </c>
      <c r="H399" s="340">
        <v>1337.39</v>
      </c>
      <c r="I399" s="317">
        <v>1357.68</v>
      </c>
      <c r="J399" s="340"/>
      <c r="K399" s="340">
        <v>8.4</v>
      </c>
      <c r="L399" s="317">
        <v>1350</v>
      </c>
      <c r="M399" s="341"/>
      <c r="N399" s="305">
        <f t="shared" si="81"/>
        <v>2937.6800000000003</v>
      </c>
      <c r="O399" s="305">
        <f t="shared" si="82"/>
        <v>68564.967000000193</v>
      </c>
      <c r="P399" s="306">
        <f t="shared" si="83"/>
        <v>5.43072</v>
      </c>
      <c r="Q399" s="307">
        <f t="shared" si="84"/>
        <v>43044</v>
      </c>
      <c r="R399" s="342"/>
      <c r="S399" s="343"/>
      <c r="T399" s="344">
        <v>170915</v>
      </c>
      <c r="U399" s="147">
        <v>618.16999999999996</v>
      </c>
      <c r="V399" s="342"/>
      <c r="W399" s="343"/>
      <c r="X399" s="342"/>
      <c r="Y399" s="343"/>
      <c r="Z399" s="342"/>
      <c r="AA399" s="343"/>
      <c r="AB399" s="342" t="s">
        <v>185</v>
      </c>
      <c r="AC399" s="147">
        <v>-12012.43</v>
      </c>
      <c r="AD399" s="342"/>
      <c r="AE399" s="343"/>
      <c r="AF399" s="342"/>
      <c r="AG399" s="343"/>
      <c r="AH399" s="342"/>
      <c r="AI399" s="343"/>
      <c r="AJ399" s="342"/>
      <c r="AK399" s="343"/>
      <c r="AL399" s="344"/>
      <c r="AM399" s="343"/>
      <c r="AN399" s="125">
        <f t="shared" si="85"/>
        <v>-11394.26</v>
      </c>
    </row>
    <row r="400" spans="1:40" ht="16.149999999999999" customHeight="1" x14ac:dyDescent="0.25">
      <c r="A400" s="301">
        <f t="shared" si="86"/>
        <v>43045</v>
      </c>
      <c r="B400" s="337">
        <v>4593.16</v>
      </c>
      <c r="C400" s="316">
        <v>60</v>
      </c>
      <c r="D400" s="338">
        <v>2</v>
      </c>
      <c r="E400" s="337">
        <v>361.2</v>
      </c>
      <c r="F400" s="337">
        <v>144</v>
      </c>
      <c r="G400" s="339">
        <f t="shared" si="80"/>
        <v>4027.96</v>
      </c>
      <c r="H400" s="340">
        <v>1977.97</v>
      </c>
      <c r="I400" s="317">
        <v>2046.29</v>
      </c>
      <c r="J400" s="340"/>
      <c r="K400" s="340">
        <v>3.7</v>
      </c>
      <c r="L400" s="317">
        <v>1970</v>
      </c>
      <c r="M400" s="341"/>
      <c r="N400" s="305">
        <f t="shared" si="81"/>
        <v>4076.29</v>
      </c>
      <c r="O400" s="305">
        <f t="shared" si="82"/>
        <v>69773.407000000181</v>
      </c>
      <c r="P400" s="306">
        <f t="shared" si="83"/>
        <v>8.1851599999999998</v>
      </c>
      <c r="Q400" s="307">
        <f t="shared" si="84"/>
        <v>43045</v>
      </c>
      <c r="R400" s="342"/>
      <c r="S400" s="343"/>
      <c r="T400" s="342"/>
      <c r="U400" s="147"/>
      <c r="V400" s="342">
        <v>171034</v>
      </c>
      <c r="W400" s="147">
        <v>290.33999999999997</v>
      </c>
      <c r="X400" s="342"/>
      <c r="Y400" s="343"/>
      <c r="Z400" s="342"/>
      <c r="AA400" s="343"/>
      <c r="AB400" s="342" t="s">
        <v>166</v>
      </c>
      <c r="AC400" s="147">
        <v>-2.4900000000000002</v>
      </c>
      <c r="AD400" s="342"/>
      <c r="AE400" s="343"/>
      <c r="AF400" s="342"/>
      <c r="AG400" s="343"/>
      <c r="AH400" s="342"/>
      <c r="AI400" s="343"/>
      <c r="AJ400" s="342">
        <v>171154</v>
      </c>
      <c r="AK400" s="147">
        <v>2580</v>
      </c>
      <c r="AL400" s="344"/>
      <c r="AM400" s="343"/>
      <c r="AN400" s="125">
        <f t="shared" si="85"/>
        <v>2867.85</v>
      </c>
    </row>
    <row r="401" spans="1:40" ht="16.149999999999999" customHeight="1" x14ac:dyDescent="0.25">
      <c r="A401" s="301">
        <f t="shared" si="86"/>
        <v>43046</v>
      </c>
      <c r="B401" s="337">
        <v>3692.72</v>
      </c>
      <c r="C401" s="316">
        <v>130</v>
      </c>
      <c r="D401" s="338">
        <v>4</v>
      </c>
      <c r="E401" s="337">
        <v>163.1</v>
      </c>
      <c r="F401" s="337">
        <v>247</v>
      </c>
      <c r="G401" s="339">
        <f t="shared" si="80"/>
        <v>3152.62</v>
      </c>
      <c r="H401" s="340">
        <v>1418.41</v>
      </c>
      <c r="I401" s="317">
        <v>2246.71</v>
      </c>
      <c r="J401" s="340"/>
      <c r="K401" s="340">
        <v>6.55</v>
      </c>
      <c r="L401" s="317">
        <v>1410</v>
      </c>
      <c r="M401" s="317">
        <v>360</v>
      </c>
      <c r="N401" s="305">
        <f t="shared" si="81"/>
        <v>4146.71</v>
      </c>
      <c r="O401" s="305">
        <f t="shared" si="82"/>
        <v>70463.457000000184</v>
      </c>
      <c r="P401" s="306">
        <f t="shared" si="83"/>
        <v>8.9868400000000008</v>
      </c>
      <c r="Q401" s="307">
        <f t="shared" si="84"/>
        <v>43046</v>
      </c>
      <c r="R401" s="342"/>
      <c r="S401" s="343"/>
      <c r="T401" s="342"/>
      <c r="U401" s="147"/>
      <c r="V401" s="342">
        <v>171125</v>
      </c>
      <c r="W401" s="147">
        <v>484.78</v>
      </c>
      <c r="X401" s="342"/>
      <c r="Y401" s="343"/>
      <c r="Z401" s="342"/>
      <c r="AA401" s="343"/>
      <c r="AB401" s="342" t="s">
        <v>218</v>
      </c>
      <c r="AC401" s="147">
        <v>2531.8200000000002</v>
      </c>
      <c r="AD401" s="342"/>
      <c r="AE401" s="343"/>
      <c r="AF401" s="342"/>
      <c r="AG401" s="343"/>
      <c r="AH401" s="342">
        <v>171062</v>
      </c>
      <c r="AI401" s="147">
        <v>108.06</v>
      </c>
      <c r="AJ401" s="342">
        <v>171155</v>
      </c>
      <c r="AK401" s="147">
        <v>332</v>
      </c>
      <c r="AL401" s="344"/>
      <c r="AM401" s="343"/>
      <c r="AN401" s="125">
        <f t="shared" si="85"/>
        <v>3456.6600000000003</v>
      </c>
    </row>
    <row r="402" spans="1:40" ht="16.149999999999999" customHeight="1" x14ac:dyDescent="0.25">
      <c r="A402" s="301">
        <f t="shared" si="86"/>
        <v>43047</v>
      </c>
      <c r="B402" s="337">
        <v>3423.68</v>
      </c>
      <c r="C402" s="316">
        <v>320</v>
      </c>
      <c r="D402" s="338">
        <v>6</v>
      </c>
      <c r="E402" s="337">
        <v>154.25</v>
      </c>
      <c r="F402" s="337">
        <v>180</v>
      </c>
      <c r="G402" s="339">
        <f t="shared" si="80"/>
        <v>2769.43</v>
      </c>
      <c r="H402" s="340">
        <v>1031.1300000000001</v>
      </c>
      <c r="I402" s="317">
        <v>1728.4</v>
      </c>
      <c r="J402" s="340"/>
      <c r="K402" s="340">
        <v>9.9</v>
      </c>
      <c r="L402" s="317">
        <v>1030</v>
      </c>
      <c r="M402" s="341"/>
      <c r="N402" s="305">
        <f t="shared" si="81"/>
        <v>3078.4</v>
      </c>
      <c r="O402" s="305">
        <f t="shared" si="82"/>
        <v>68604.927000000171</v>
      </c>
      <c r="P402" s="306">
        <f t="shared" si="83"/>
        <v>6.9136000000000006</v>
      </c>
      <c r="Q402" s="307">
        <f t="shared" si="84"/>
        <v>43047</v>
      </c>
      <c r="R402" s="342">
        <v>171015</v>
      </c>
      <c r="S402" s="147">
        <v>443.31</v>
      </c>
      <c r="T402" s="342"/>
      <c r="U402" s="147"/>
      <c r="V402" s="342"/>
      <c r="W402" s="343"/>
      <c r="X402" s="342">
        <v>171041</v>
      </c>
      <c r="Y402" s="147">
        <v>3294.28</v>
      </c>
      <c r="Z402" s="342"/>
      <c r="AA402" s="343"/>
      <c r="AB402" s="342" t="s">
        <v>166</v>
      </c>
      <c r="AC402" s="147">
        <v>220.14</v>
      </c>
      <c r="AD402" s="342"/>
      <c r="AE402" s="343"/>
      <c r="AF402" s="342">
        <v>171056</v>
      </c>
      <c r="AG402" s="147">
        <v>979.2</v>
      </c>
      <c r="AH402" s="342"/>
      <c r="AI402" s="343"/>
      <c r="AJ402" s="342"/>
      <c r="AK402" s="343"/>
      <c r="AL402" s="344"/>
      <c r="AM402" s="343"/>
      <c r="AN402" s="125">
        <f t="shared" si="85"/>
        <v>4936.93</v>
      </c>
    </row>
    <row r="403" spans="1:40" ht="16.149999999999999" customHeight="1" x14ac:dyDescent="0.25">
      <c r="A403" s="301">
        <f t="shared" si="86"/>
        <v>43048</v>
      </c>
      <c r="B403" s="337">
        <v>3560.07</v>
      </c>
      <c r="C403" s="316">
        <v>260</v>
      </c>
      <c r="D403" s="338">
        <v>8</v>
      </c>
      <c r="E403" s="337">
        <v>121</v>
      </c>
      <c r="F403" s="337">
        <v>130</v>
      </c>
      <c r="G403" s="339">
        <f t="shared" si="80"/>
        <v>3049.07</v>
      </c>
      <c r="H403" s="340">
        <v>1581.09</v>
      </c>
      <c r="I403" s="317">
        <v>1421.73</v>
      </c>
      <c r="J403" s="317">
        <v>31.1</v>
      </c>
      <c r="K403" s="340">
        <v>15.15</v>
      </c>
      <c r="L403" s="317">
        <v>1590</v>
      </c>
      <c r="M403" s="341"/>
      <c r="N403" s="305">
        <f t="shared" si="81"/>
        <v>3302.83</v>
      </c>
      <c r="O403" s="305">
        <f t="shared" si="82"/>
        <v>70521.737000000168</v>
      </c>
      <c r="P403" s="306">
        <f t="shared" si="83"/>
        <v>5.6869199999999998</v>
      </c>
      <c r="Q403" s="307">
        <f t="shared" si="84"/>
        <v>43048</v>
      </c>
      <c r="R403" s="342"/>
      <c r="S403" s="147">
        <v>118.1</v>
      </c>
      <c r="T403" s="342"/>
      <c r="U403" s="147"/>
      <c r="V403" s="342"/>
      <c r="W403" s="343"/>
      <c r="X403" s="342">
        <v>171046</v>
      </c>
      <c r="Y403" s="147">
        <v>1195.8</v>
      </c>
      <c r="Z403" s="342"/>
      <c r="AA403" s="343"/>
      <c r="AB403" s="342" t="s">
        <v>219</v>
      </c>
      <c r="AC403" s="147">
        <v>72.12</v>
      </c>
      <c r="AD403" s="342"/>
      <c r="AE403" s="343"/>
      <c r="AF403" s="342"/>
      <c r="AG403" s="343"/>
      <c r="AH403" s="342"/>
      <c r="AI403" s="343"/>
      <c r="AJ403" s="342"/>
      <c r="AK403" s="343"/>
      <c r="AL403" s="344"/>
      <c r="AM403" s="343"/>
      <c r="AN403" s="125">
        <f t="shared" si="85"/>
        <v>1386.02</v>
      </c>
    </row>
    <row r="404" spans="1:40" ht="16.149999999999999" customHeight="1" x14ac:dyDescent="0.25">
      <c r="A404" s="301">
        <f t="shared" si="86"/>
        <v>43049</v>
      </c>
      <c r="B404" s="337">
        <v>4998.83</v>
      </c>
      <c r="C404" s="316">
        <v>540</v>
      </c>
      <c r="D404" s="338">
        <v>10</v>
      </c>
      <c r="E404" s="337">
        <v>141.80000000000001</v>
      </c>
      <c r="F404" s="337">
        <v>150</v>
      </c>
      <c r="G404" s="339">
        <f t="shared" si="80"/>
        <v>4167.03</v>
      </c>
      <c r="H404" s="340">
        <v>1515.88</v>
      </c>
      <c r="I404" s="317">
        <v>2642.45</v>
      </c>
      <c r="J404" s="340"/>
      <c r="K404" s="340">
        <v>8.6999999999999993</v>
      </c>
      <c r="L404" s="317">
        <v>1510</v>
      </c>
      <c r="M404" s="341"/>
      <c r="N404" s="305">
        <f t="shared" si="81"/>
        <v>4692.45</v>
      </c>
      <c r="O404" s="305">
        <f t="shared" si="82"/>
        <v>76023.627000000168</v>
      </c>
      <c r="P404" s="306">
        <f t="shared" si="83"/>
        <v>10.569799999999999</v>
      </c>
      <c r="Q404" s="307">
        <f t="shared" si="84"/>
        <v>43049</v>
      </c>
      <c r="R404" s="342"/>
      <c r="S404" s="343"/>
      <c r="T404" s="342">
        <v>171027</v>
      </c>
      <c r="U404" s="147">
        <v>19.7</v>
      </c>
      <c r="V404" s="342"/>
      <c r="W404" s="343"/>
      <c r="X404" s="342"/>
      <c r="Y404" s="343"/>
      <c r="Z404" s="342"/>
      <c r="AA404" s="343"/>
      <c r="AB404" s="342" t="s">
        <v>149</v>
      </c>
      <c r="AC404" s="147">
        <v>-1000</v>
      </c>
      <c r="AD404" s="342"/>
      <c r="AE404" s="343"/>
      <c r="AF404" s="342">
        <v>171058</v>
      </c>
      <c r="AG404" s="147">
        <v>153.22</v>
      </c>
      <c r="AH404" s="342"/>
      <c r="AI404" s="343"/>
      <c r="AJ404" s="342"/>
      <c r="AK404" s="343"/>
      <c r="AL404" s="344">
        <v>171158</v>
      </c>
      <c r="AM404" s="147">
        <v>17.64</v>
      </c>
      <c r="AN404" s="125">
        <f t="shared" si="85"/>
        <v>-809.43999999999994</v>
      </c>
    </row>
    <row r="405" spans="1:40" ht="16.149999999999999" customHeight="1" x14ac:dyDescent="0.25">
      <c r="A405" s="301">
        <f t="shared" si="86"/>
        <v>43050</v>
      </c>
      <c r="B405" s="337">
        <v>2558.3000000000002</v>
      </c>
      <c r="C405" s="316">
        <v>240</v>
      </c>
      <c r="D405" s="338">
        <v>5</v>
      </c>
      <c r="E405" s="337">
        <v>81.599999999999994</v>
      </c>
      <c r="F405" s="337">
        <v>62</v>
      </c>
      <c r="G405" s="339">
        <f t="shared" si="80"/>
        <v>2174.7000000000003</v>
      </c>
      <c r="H405" s="340">
        <v>957.61</v>
      </c>
      <c r="I405" s="317">
        <v>1211.99</v>
      </c>
      <c r="J405" s="340"/>
      <c r="K405" s="340">
        <v>5.0999999999999996</v>
      </c>
      <c r="L405" s="317">
        <v>950</v>
      </c>
      <c r="M405" s="341"/>
      <c r="N405" s="305">
        <f t="shared" si="81"/>
        <v>2401.9899999999998</v>
      </c>
      <c r="O405" s="305">
        <f t="shared" si="82"/>
        <v>76528.717000000179</v>
      </c>
      <c r="P405" s="306">
        <f t="shared" si="83"/>
        <v>4.8479600000000005</v>
      </c>
      <c r="Q405" s="307">
        <f t="shared" si="84"/>
        <v>43050</v>
      </c>
      <c r="R405" s="342"/>
      <c r="S405" s="343"/>
      <c r="T405" s="342">
        <v>171028</v>
      </c>
      <c r="U405" s="147">
        <v>44.32</v>
      </c>
      <c r="V405" s="342"/>
      <c r="W405" s="343"/>
      <c r="X405" s="342"/>
      <c r="Y405" s="343"/>
      <c r="Z405" s="342"/>
      <c r="AA405" s="343"/>
      <c r="AB405" s="342" t="s">
        <v>149</v>
      </c>
      <c r="AC405" s="147">
        <v>1000</v>
      </c>
      <c r="AD405" s="342"/>
      <c r="AE405" s="343"/>
      <c r="AF405" s="342">
        <v>171059</v>
      </c>
      <c r="AG405" s="147">
        <v>852.58</v>
      </c>
      <c r="AH405" s="342"/>
      <c r="AI405" s="343"/>
      <c r="AJ405" s="342"/>
      <c r="AK405" s="343"/>
      <c r="AL405" s="344"/>
      <c r="AM405" s="343"/>
      <c r="AN405" s="125">
        <f t="shared" si="85"/>
        <v>1896.9</v>
      </c>
    </row>
    <row r="406" spans="1:40" ht="16.149999999999999" customHeight="1" x14ac:dyDescent="0.25">
      <c r="A406" s="301">
        <f t="shared" si="86"/>
        <v>43051</v>
      </c>
      <c r="B406" s="337">
        <v>3471.69</v>
      </c>
      <c r="C406" s="316">
        <v>250</v>
      </c>
      <c r="D406" s="338">
        <v>7</v>
      </c>
      <c r="E406" s="337">
        <v>263.64999999999998</v>
      </c>
      <c r="F406" s="337">
        <v>29</v>
      </c>
      <c r="G406" s="339">
        <f t="shared" si="80"/>
        <v>2929.04</v>
      </c>
      <c r="H406" s="340">
        <v>1613.49</v>
      </c>
      <c r="I406" s="317">
        <v>1313.75</v>
      </c>
      <c r="J406" s="340"/>
      <c r="K406" s="340">
        <v>1.8</v>
      </c>
      <c r="L406" s="317">
        <v>1610</v>
      </c>
      <c r="M406" s="341"/>
      <c r="N406" s="305">
        <f t="shared" si="81"/>
        <v>3173.75</v>
      </c>
      <c r="O406" s="305">
        <f t="shared" si="82"/>
        <v>79254.467000000179</v>
      </c>
      <c r="P406" s="306">
        <f t="shared" si="83"/>
        <v>5.2549999999999999</v>
      </c>
      <c r="Q406" s="307">
        <f t="shared" si="84"/>
        <v>43051</v>
      </c>
      <c r="R406" s="342"/>
      <c r="S406" s="343"/>
      <c r="T406" s="342"/>
      <c r="U406" s="343"/>
      <c r="V406" s="342"/>
      <c r="W406" s="343"/>
      <c r="X406" s="342"/>
      <c r="Y406" s="343"/>
      <c r="Z406" s="342"/>
      <c r="AA406" s="343"/>
      <c r="AB406" s="342" t="s">
        <v>207</v>
      </c>
      <c r="AC406" s="147">
        <v>448</v>
      </c>
      <c r="AD406" s="342"/>
      <c r="AE406" s="343"/>
      <c r="AF406" s="342"/>
      <c r="AG406" s="343"/>
      <c r="AH406" s="342"/>
      <c r="AI406" s="343"/>
      <c r="AJ406" s="342"/>
      <c r="AK406" s="343"/>
      <c r="AL406" s="344"/>
      <c r="AM406" s="343"/>
      <c r="AN406" s="125">
        <f t="shared" si="85"/>
        <v>448</v>
      </c>
    </row>
    <row r="407" spans="1:40" ht="16.149999999999999" customHeight="1" x14ac:dyDescent="0.25">
      <c r="A407" s="301">
        <f t="shared" si="86"/>
        <v>43052</v>
      </c>
      <c r="B407" s="337">
        <v>3565.47</v>
      </c>
      <c r="C407" s="316">
        <v>220</v>
      </c>
      <c r="D407" s="338">
        <v>7</v>
      </c>
      <c r="E407" s="337">
        <v>155.6</v>
      </c>
      <c r="F407" s="337">
        <v>264</v>
      </c>
      <c r="G407" s="339">
        <f t="shared" si="80"/>
        <v>2925.87</v>
      </c>
      <c r="H407" s="340">
        <v>1544.37</v>
      </c>
      <c r="I407" s="317">
        <v>1378.9</v>
      </c>
      <c r="J407" s="340"/>
      <c r="K407" s="340">
        <v>2.6</v>
      </c>
      <c r="L407" s="317">
        <v>1540</v>
      </c>
      <c r="M407" s="341"/>
      <c r="N407" s="305">
        <f t="shared" si="81"/>
        <v>3138.9</v>
      </c>
      <c r="O407" s="305">
        <f t="shared" si="82"/>
        <v>81388.367000000173</v>
      </c>
      <c r="P407" s="306">
        <f t="shared" si="83"/>
        <v>5.5156000000000001</v>
      </c>
      <c r="Q407" s="307">
        <f t="shared" si="84"/>
        <v>43052</v>
      </c>
      <c r="R407" s="342"/>
      <c r="S407" s="343"/>
      <c r="T407" s="342"/>
      <c r="U407" s="343"/>
      <c r="V407" s="342"/>
      <c r="W407" s="343"/>
      <c r="X407" s="342"/>
      <c r="Y407" s="343"/>
      <c r="Z407" s="342"/>
      <c r="AA407" s="343"/>
      <c r="AB407" s="342" t="s">
        <v>207</v>
      </c>
      <c r="AC407" s="147">
        <v>1005</v>
      </c>
      <c r="AD407" s="342"/>
      <c r="AE407" s="343"/>
      <c r="AF407" s="342"/>
      <c r="AG407" s="343"/>
      <c r="AH407" s="342"/>
      <c r="AI407" s="343"/>
      <c r="AJ407" s="342"/>
      <c r="AK407" s="343"/>
      <c r="AL407" s="344"/>
      <c r="AM407" s="343"/>
      <c r="AN407" s="125">
        <f t="shared" si="85"/>
        <v>1005</v>
      </c>
    </row>
    <row r="408" spans="1:40" ht="16.149999999999999" customHeight="1" x14ac:dyDescent="0.25">
      <c r="A408" s="301">
        <f t="shared" si="86"/>
        <v>43053</v>
      </c>
      <c r="B408" s="337">
        <v>3597.51</v>
      </c>
      <c r="C408" s="316">
        <v>290</v>
      </c>
      <c r="D408" s="338">
        <v>7</v>
      </c>
      <c r="E408" s="337">
        <v>502.3</v>
      </c>
      <c r="F408" s="337">
        <v>77</v>
      </c>
      <c r="G408" s="339">
        <f t="shared" si="80"/>
        <v>2728.21</v>
      </c>
      <c r="H408" s="340">
        <v>1112.67</v>
      </c>
      <c r="I408" s="317">
        <v>1610.64</v>
      </c>
      <c r="J408" s="340"/>
      <c r="K408" s="340">
        <v>4.9000000000000004</v>
      </c>
      <c r="L408" s="317">
        <v>1110</v>
      </c>
      <c r="M408" s="317">
        <v>560</v>
      </c>
      <c r="N408" s="305">
        <f t="shared" si="81"/>
        <v>3570.6400000000003</v>
      </c>
      <c r="O408" s="305">
        <f t="shared" si="82"/>
        <v>84053.437000000165</v>
      </c>
      <c r="P408" s="306">
        <f t="shared" si="83"/>
        <v>6.4425600000000003</v>
      </c>
      <c r="Q408" s="307">
        <f t="shared" si="84"/>
        <v>43053</v>
      </c>
      <c r="R408" s="342"/>
      <c r="S408" s="343"/>
      <c r="T408" s="342"/>
      <c r="U408" s="343"/>
      <c r="V408" s="342">
        <v>171126</v>
      </c>
      <c r="W408" s="147">
        <v>585.57000000000005</v>
      </c>
      <c r="X408" s="342"/>
      <c r="Y408" s="343"/>
      <c r="Z408" s="342"/>
      <c r="AA408" s="343"/>
      <c r="AB408" s="342" t="s">
        <v>207</v>
      </c>
      <c r="AC408" s="147">
        <v>320</v>
      </c>
      <c r="AD408" s="342"/>
      <c r="AE408" s="343"/>
      <c r="AF408" s="342"/>
      <c r="AG408" s="343"/>
      <c r="AH408" s="342"/>
      <c r="AI408" s="343"/>
      <c r="AJ408" s="342"/>
      <c r="AK408" s="343"/>
      <c r="AL408" s="344"/>
      <c r="AM408" s="343"/>
      <c r="AN408" s="125">
        <f t="shared" si="85"/>
        <v>905.57</v>
      </c>
    </row>
    <row r="409" spans="1:40" ht="16.149999999999999" customHeight="1" x14ac:dyDescent="0.25">
      <c r="A409" s="301">
        <f t="shared" si="86"/>
        <v>43054</v>
      </c>
      <c r="B409" s="337">
        <v>3254.68</v>
      </c>
      <c r="C409" s="316">
        <v>20</v>
      </c>
      <c r="D409" s="338">
        <v>1</v>
      </c>
      <c r="E409" s="337">
        <v>112.95</v>
      </c>
      <c r="F409" s="337">
        <v>145</v>
      </c>
      <c r="G409" s="339">
        <f t="shared" si="80"/>
        <v>2976.73</v>
      </c>
      <c r="H409" s="340">
        <v>1689.14</v>
      </c>
      <c r="I409" s="317">
        <v>1130.69</v>
      </c>
      <c r="J409" s="317">
        <v>153.19999999999999</v>
      </c>
      <c r="K409" s="340">
        <v>3.7</v>
      </c>
      <c r="L409" s="317">
        <v>1710</v>
      </c>
      <c r="M409" s="341"/>
      <c r="N409" s="305">
        <f t="shared" si="81"/>
        <v>3013.89</v>
      </c>
      <c r="O409" s="305">
        <f t="shared" si="82"/>
        <v>81853.887000000163</v>
      </c>
      <c r="P409" s="306">
        <f t="shared" si="83"/>
        <v>4.5227599999999999</v>
      </c>
      <c r="Q409" s="307">
        <f t="shared" si="84"/>
        <v>43054</v>
      </c>
      <c r="R409" s="342">
        <v>171101</v>
      </c>
      <c r="S409" s="147">
        <v>1664.6</v>
      </c>
      <c r="T409" s="342"/>
      <c r="U409" s="343"/>
      <c r="V409" s="342"/>
      <c r="W409" s="343"/>
      <c r="X409" s="342">
        <v>171133</v>
      </c>
      <c r="Y409" s="147">
        <v>2477.6</v>
      </c>
      <c r="Z409" s="342"/>
      <c r="AA409" s="343"/>
      <c r="AB409" s="342" t="s">
        <v>207</v>
      </c>
      <c r="AC409" s="147">
        <v>761</v>
      </c>
      <c r="AD409" s="342" t="s">
        <v>216</v>
      </c>
      <c r="AE409" s="147">
        <v>246.33</v>
      </c>
      <c r="AF409" s="342"/>
      <c r="AG409" s="343"/>
      <c r="AH409" s="342"/>
      <c r="AI409" s="343"/>
      <c r="AJ409" s="342" t="s">
        <v>129</v>
      </c>
      <c r="AK409" s="147">
        <v>63.91</v>
      </c>
      <c r="AL409" s="344"/>
      <c r="AM409" s="343"/>
      <c r="AN409" s="125">
        <f t="shared" si="85"/>
        <v>5213.4399999999996</v>
      </c>
    </row>
    <row r="410" spans="1:40" ht="16.149999999999999" customHeight="1" x14ac:dyDescent="0.25">
      <c r="A410" s="301">
        <f t="shared" si="86"/>
        <v>43055</v>
      </c>
      <c r="B410" s="337">
        <v>3428.7</v>
      </c>
      <c r="C410" s="316">
        <v>310</v>
      </c>
      <c r="D410" s="338">
        <v>9</v>
      </c>
      <c r="E410" s="337">
        <v>166.15</v>
      </c>
      <c r="F410" s="337">
        <v>114</v>
      </c>
      <c r="G410" s="339">
        <f t="shared" si="80"/>
        <v>2838.5499999999997</v>
      </c>
      <c r="H410" s="340">
        <v>1654</v>
      </c>
      <c r="I410" s="317">
        <v>1126.6500000000001</v>
      </c>
      <c r="J410" s="340"/>
      <c r="K410" s="340">
        <v>57.9</v>
      </c>
      <c r="L410" s="317">
        <v>1650</v>
      </c>
      <c r="M410" s="341"/>
      <c r="N410" s="305">
        <f t="shared" si="81"/>
        <v>3086.65</v>
      </c>
      <c r="O410" s="305">
        <f t="shared" si="82"/>
        <v>54012.567000000156</v>
      </c>
      <c r="P410" s="306">
        <f t="shared" si="83"/>
        <v>4.5066000000000006</v>
      </c>
      <c r="Q410" s="307">
        <f t="shared" si="84"/>
        <v>43055</v>
      </c>
      <c r="R410" s="342"/>
      <c r="S410" s="147">
        <v>39.07</v>
      </c>
      <c r="T410" s="342"/>
      <c r="U410" s="343"/>
      <c r="V410" s="342"/>
      <c r="W410" s="343"/>
      <c r="X410" s="342">
        <v>171138</v>
      </c>
      <c r="Y410" s="147">
        <v>663.5</v>
      </c>
      <c r="Z410" s="342">
        <v>171049</v>
      </c>
      <c r="AA410" s="147">
        <v>30126.23</v>
      </c>
      <c r="AB410" s="342"/>
      <c r="AC410" s="343"/>
      <c r="AD410" s="342"/>
      <c r="AE410" s="343"/>
      <c r="AF410" s="342"/>
      <c r="AG410" s="343"/>
      <c r="AH410" s="342"/>
      <c r="AI410" s="343"/>
      <c r="AJ410" s="342" t="s">
        <v>217</v>
      </c>
      <c r="AK410" s="147">
        <v>99.17</v>
      </c>
      <c r="AL410" s="344"/>
      <c r="AM410" s="343"/>
      <c r="AN410" s="125">
        <f t="shared" si="85"/>
        <v>30927.969999999998</v>
      </c>
    </row>
    <row r="411" spans="1:40" ht="16.149999999999999" customHeight="1" x14ac:dyDescent="0.25">
      <c r="A411" s="301">
        <f t="shared" si="86"/>
        <v>43056</v>
      </c>
      <c r="B411" s="337">
        <v>4312.8100000000004</v>
      </c>
      <c r="C411" s="316">
        <v>290</v>
      </c>
      <c r="D411" s="338">
        <v>6</v>
      </c>
      <c r="E411" s="337">
        <v>437.75</v>
      </c>
      <c r="F411" s="337">
        <v>214</v>
      </c>
      <c r="G411" s="339">
        <f t="shared" si="80"/>
        <v>3371.0600000000004</v>
      </c>
      <c r="H411" s="340">
        <v>1453.76</v>
      </c>
      <c r="I411" s="317">
        <v>1908.6</v>
      </c>
      <c r="J411" s="340"/>
      <c r="K411" s="340">
        <v>8.6999999999999993</v>
      </c>
      <c r="L411" s="317">
        <v>1450</v>
      </c>
      <c r="M411" s="341"/>
      <c r="N411" s="305">
        <f t="shared" si="81"/>
        <v>3648.6</v>
      </c>
      <c r="O411" s="305">
        <f t="shared" si="82"/>
        <v>45646.247000000156</v>
      </c>
      <c r="P411" s="306">
        <f t="shared" si="83"/>
        <v>7.6343999999999994</v>
      </c>
      <c r="Q411" s="307">
        <f t="shared" si="84"/>
        <v>43056</v>
      </c>
      <c r="R411" s="342"/>
      <c r="S411" s="343"/>
      <c r="T411" s="342"/>
      <c r="U411" s="343"/>
      <c r="V411" s="342"/>
      <c r="W411" s="343"/>
      <c r="X411" s="342"/>
      <c r="Y411" s="343"/>
      <c r="Z411" s="342"/>
      <c r="AA411" s="343"/>
      <c r="AB411" s="342" t="s">
        <v>194</v>
      </c>
      <c r="AC411" s="147">
        <v>12014.92</v>
      </c>
      <c r="AD411" s="342"/>
      <c r="AE411" s="343"/>
      <c r="AF411" s="342"/>
      <c r="AG411" s="343"/>
      <c r="AH411" s="342"/>
      <c r="AI411" s="343"/>
      <c r="AJ411" s="342"/>
      <c r="AK411" s="343"/>
      <c r="AL411" s="344"/>
      <c r="AM411" s="343"/>
      <c r="AN411" s="125">
        <f t="shared" si="85"/>
        <v>12014.92</v>
      </c>
    </row>
    <row r="412" spans="1:40" ht="16.149999999999999" customHeight="1" x14ac:dyDescent="0.25">
      <c r="A412" s="301">
        <f t="shared" si="86"/>
        <v>43057</v>
      </c>
      <c r="B412" s="337">
        <v>3902.52</v>
      </c>
      <c r="C412" s="316">
        <v>620</v>
      </c>
      <c r="D412" s="338">
        <v>12</v>
      </c>
      <c r="E412" s="337">
        <v>184.65</v>
      </c>
      <c r="F412" s="337">
        <v>104</v>
      </c>
      <c r="G412" s="339">
        <f t="shared" si="80"/>
        <v>2993.87</v>
      </c>
      <c r="H412" s="340">
        <v>1571.07</v>
      </c>
      <c r="I412" s="317">
        <v>1413.1</v>
      </c>
      <c r="J412" s="340"/>
      <c r="K412" s="340">
        <v>9.6999999999999993</v>
      </c>
      <c r="L412" s="317">
        <v>1580</v>
      </c>
      <c r="M412" s="341"/>
      <c r="N412" s="305">
        <f t="shared" si="81"/>
        <v>3613.1</v>
      </c>
      <c r="O412" s="305">
        <f t="shared" si="82"/>
        <v>49206.547000000151</v>
      </c>
      <c r="P412" s="306">
        <f t="shared" si="83"/>
        <v>5.6524000000000001</v>
      </c>
      <c r="Q412" s="307">
        <f t="shared" si="84"/>
        <v>43057</v>
      </c>
      <c r="R412" s="342"/>
      <c r="S412" s="343"/>
      <c r="T412" s="342"/>
      <c r="U412" s="343"/>
      <c r="V412" s="342"/>
      <c r="W412" s="343"/>
      <c r="X412" s="342"/>
      <c r="Y412" s="343"/>
      <c r="Z412" s="342"/>
      <c r="AA412" s="343"/>
      <c r="AB412" s="342"/>
      <c r="AC412" s="343"/>
      <c r="AD412" s="342">
        <v>171145</v>
      </c>
      <c r="AE412" s="147">
        <v>52.8</v>
      </c>
      <c r="AF412" s="342"/>
      <c r="AG412" s="343"/>
      <c r="AH412" s="342"/>
      <c r="AI412" s="343"/>
      <c r="AJ412" s="342"/>
      <c r="AK412" s="343"/>
      <c r="AL412" s="344"/>
      <c r="AM412" s="343"/>
      <c r="AN412" s="125">
        <f t="shared" si="85"/>
        <v>52.8</v>
      </c>
    </row>
    <row r="413" spans="1:40" ht="16.149999999999999" customHeight="1" x14ac:dyDescent="0.25">
      <c r="A413" s="301">
        <f t="shared" si="86"/>
        <v>43058</v>
      </c>
      <c r="B413" s="337">
        <v>2869.65</v>
      </c>
      <c r="C413" s="316">
        <v>330</v>
      </c>
      <c r="D413" s="338">
        <v>7</v>
      </c>
      <c r="E413" s="337">
        <v>59.7</v>
      </c>
      <c r="F413" s="337">
        <v>212</v>
      </c>
      <c r="G413" s="339">
        <f t="shared" si="80"/>
        <v>2267.9500000000003</v>
      </c>
      <c r="H413" s="340">
        <v>1375.2</v>
      </c>
      <c r="I413" s="317">
        <v>909.15</v>
      </c>
      <c r="J413" s="340"/>
      <c r="K413" s="340">
        <v>5.2</v>
      </c>
      <c r="L413" s="317">
        <v>1370</v>
      </c>
      <c r="M413" s="341"/>
      <c r="N413" s="305">
        <f t="shared" si="81"/>
        <v>2609.15</v>
      </c>
      <c r="O413" s="305">
        <f t="shared" si="82"/>
        <v>51337.847000000154</v>
      </c>
      <c r="P413" s="306">
        <f t="shared" si="83"/>
        <v>3.6366000000000001</v>
      </c>
      <c r="Q413" s="307">
        <f t="shared" si="84"/>
        <v>43058</v>
      </c>
      <c r="R413" s="342"/>
      <c r="S413" s="343"/>
      <c r="T413" s="342">
        <v>170922</v>
      </c>
      <c r="U413" s="147">
        <v>407.89</v>
      </c>
      <c r="V413" s="342"/>
      <c r="W413" s="343"/>
      <c r="X413" s="342"/>
      <c r="Y413" s="343"/>
      <c r="Z413" s="342"/>
      <c r="AA413" s="343"/>
      <c r="AB413" s="342"/>
      <c r="AC413" s="343"/>
      <c r="AD413" s="342"/>
      <c r="AE413" s="343"/>
      <c r="AF413" s="342"/>
      <c r="AG413" s="343"/>
      <c r="AH413" s="342"/>
      <c r="AI413" s="343"/>
      <c r="AJ413" s="342"/>
      <c r="AK413" s="343"/>
      <c r="AL413" s="344">
        <v>171160</v>
      </c>
      <c r="AM413" s="147">
        <v>69.959999999999994</v>
      </c>
      <c r="AN413" s="125">
        <f t="shared" si="85"/>
        <v>477.84999999999997</v>
      </c>
    </row>
    <row r="414" spans="1:40" ht="16.149999999999999" customHeight="1" x14ac:dyDescent="0.25">
      <c r="A414" s="301">
        <f t="shared" si="86"/>
        <v>43059</v>
      </c>
      <c r="B414" s="337">
        <v>3840.77</v>
      </c>
      <c r="C414" s="316">
        <v>210</v>
      </c>
      <c r="D414" s="338">
        <v>6</v>
      </c>
      <c r="E414" s="337">
        <v>237.8</v>
      </c>
      <c r="F414" s="337">
        <v>104</v>
      </c>
      <c r="G414" s="339">
        <f t="shared" si="80"/>
        <v>3288.97</v>
      </c>
      <c r="H414" s="340">
        <v>1666.33</v>
      </c>
      <c r="I414" s="317">
        <v>1620.04</v>
      </c>
      <c r="J414" s="340"/>
      <c r="K414" s="340">
        <v>2.6</v>
      </c>
      <c r="L414" s="317">
        <v>1660</v>
      </c>
      <c r="M414" s="341"/>
      <c r="N414" s="305">
        <f t="shared" si="81"/>
        <v>3490.04</v>
      </c>
      <c r="O414" s="305">
        <f t="shared" si="82"/>
        <v>54715.677000000156</v>
      </c>
      <c r="P414" s="306">
        <f t="shared" si="83"/>
        <v>6.4801599999999997</v>
      </c>
      <c r="Q414" s="307">
        <f t="shared" si="84"/>
        <v>43059</v>
      </c>
      <c r="R414" s="342"/>
      <c r="S414" s="343"/>
      <c r="T414" s="344">
        <v>170925</v>
      </c>
      <c r="U414" s="147">
        <v>112.21</v>
      </c>
      <c r="V414" s="342"/>
      <c r="W414" s="343"/>
      <c r="X414" s="344"/>
      <c r="Y414" s="343"/>
      <c r="Z414" s="342"/>
      <c r="AA414" s="343"/>
      <c r="AB414" s="344"/>
      <c r="AC414" s="343"/>
      <c r="AD414" s="342"/>
      <c r="AE414" s="343"/>
      <c r="AF414" s="344"/>
      <c r="AG414" s="343"/>
      <c r="AH414" s="342"/>
      <c r="AI414" s="343"/>
      <c r="AJ414" s="344"/>
      <c r="AK414" s="343"/>
      <c r="AL414" s="344"/>
      <c r="AM414" s="343"/>
      <c r="AN414" s="125">
        <f t="shared" si="85"/>
        <v>112.21</v>
      </c>
    </row>
    <row r="415" spans="1:40" ht="16.149999999999999" customHeight="1" x14ac:dyDescent="0.25">
      <c r="A415" s="301">
        <f t="shared" si="86"/>
        <v>43060</v>
      </c>
      <c r="B415" s="337">
        <v>3519.18</v>
      </c>
      <c r="C415" s="316">
        <v>320</v>
      </c>
      <c r="D415" s="338">
        <v>8</v>
      </c>
      <c r="E415" s="337">
        <v>370.55</v>
      </c>
      <c r="F415" s="337">
        <v>123</v>
      </c>
      <c r="G415" s="339">
        <f t="shared" si="80"/>
        <v>2705.6299999999997</v>
      </c>
      <c r="H415" s="340">
        <v>1406.58</v>
      </c>
      <c r="I415" s="317">
        <v>1295.25</v>
      </c>
      <c r="J415" s="340"/>
      <c r="K415" s="340">
        <v>3.8</v>
      </c>
      <c r="L415" s="317">
        <v>1400</v>
      </c>
      <c r="M415" s="341"/>
      <c r="N415" s="305">
        <f t="shared" si="81"/>
        <v>3015.25</v>
      </c>
      <c r="O415" s="305">
        <f t="shared" si="82"/>
        <v>57008.377000000153</v>
      </c>
      <c r="P415" s="306">
        <f t="shared" si="83"/>
        <v>5.181</v>
      </c>
      <c r="Q415" s="307">
        <f t="shared" si="84"/>
        <v>43060</v>
      </c>
      <c r="R415" s="342"/>
      <c r="S415" s="343"/>
      <c r="T415" s="342">
        <v>171114</v>
      </c>
      <c r="U415" s="147">
        <v>118.06</v>
      </c>
      <c r="V415" s="342">
        <v>171127</v>
      </c>
      <c r="W415" s="147">
        <v>604.49</v>
      </c>
      <c r="X415" s="342"/>
      <c r="Y415" s="343"/>
      <c r="Z415" s="342"/>
      <c r="AA415" s="343"/>
      <c r="AB415" s="342"/>
      <c r="AC415" s="343"/>
      <c r="AD415" s="342"/>
      <c r="AE415" s="343"/>
      <c r="AF415" s="342"/>
      <c r="AG415" s="343"/>
      <c r="AH415" s="342"/>
      <c r="AI415" s="343"/>
      <c r="AJ415" s="342"/>
      <c r="AK415" s="343"/>
      <c r="AL415" s="344"/>
      <c r="AM415" s="343"/>
      <c r="AN415" s="125">
        <f t="shared" si="85"/>
        <v>722.55</v>
      </c>
    </row>
    <row r="416" spans="1:40" ht="16.149999999999999" customHeight="1" x14ac:dyDescent="0.25">
      <c r="A416" s="301">
        <f t="shared" si="86"/>
        <v>43061</v>
      </c>
      <c r="B416" s="337">
        <v>3828.47</v>
      </c>
      <c r="C416" s="316">
        <v>250</v>
      </c>
      <c r="D416" s="338">
        <v>8</v>
      </c>
      <c r="E416" s="337">
        <v>117.7</v>
      </c>
      <c r="F416" s="337">
        <v>125</v>
      </c>
      <c r="G416" s="339">
        <f t="shared" si="80"/>
        <v>3335.77</v>
      </c>
      <c r="H416" s="340">
        <v>1516.19</v>
      </c>
      <c r="I416" s="317">
        <v>1810.88</v>
      </c>
      <c r="J416" s="340"/>
      <c r="K416" s="340">
        <v>8.6999999999999993</v>
      </c>
      <c r="L416" s="317">
        <v>1530</v>
      </c>
      <c r="M416" s="341"/>
      <c r="N416" s="305">
        <f t="shared" si="81"/>
        <v>3590.88</v>
      </c>
      <c r="O416" s="305">
        <f t="shared" si="82"/>
        <v>56451.027000000147</v>
      </c>
      <c r="P416" s="306">
        <f t="shared" si="83"/>
        <v>7.2435200000000002</v>
      </c>
      <c r="Q416" s="307">
        <f t="shared" si="84"/>
        <v>43061</v>
      </c>
      <c r="R416" s="342">
        <v>171103</v>
      </c>
      <c r="S416" s="147">
        <v>1136.8800000000001</v>
      </c>
      <c r="T416" s="342">
        <v>171115</v>
      </c>
      <c r="U416" s="147">
        <v>65</v>
      </c>
      <c r="V416" s="342"/>
      <c r="W416" s="343"/>
      <c r="X416" s="342">
        <v>171134</v>
      </c>
      <c r="Y416" s="147">
        <v>2946.35</v>
      </c>
      <c r="Z416" s="342"/>
      <c r="AA416" s="343"/>
      <c r="AB416" s="342"/>
      <c r="AC416" s="343"/>
      <c r="AD416" s="342"/>
      <c r="AE416" s="343"/>
      <c r="AF416" s="342"/>
      <c r="AG416" s="343"/>
      <c r="AH416" s="342"/>
      <c r="AI416" s="343"/>
      <c r="AJ416" s="342"/>
      <c r="AK416" s="343"/>
      <c r="AL416" s="344"/>
      <c r="AM416" s="343"/>
      <c r="AN416" s="125">
        <f t="shared" si="85"/>
        <v>4148.2299999999996</v>
      </c>
    </row>
    <row r="417" spans="1:40" ht="16.149999999999999" customHeight="1" x14ac:dyDescent="0.25">
      <c r="A417" s="301">
        <f t="shared" si="86"/>
        <v>43062</v>
      </c>
      <c r="B417" s="337">
        <v>3524.64</v>
      </c>
      <c r="C417" s="316">
        <v>170</v>
      </c>
      <c r="D417" s="338">
        <v>7</v>
      </c>
      <c r="E417" s="337">
        <v>286.64999999999998</v>
      </c>
      <c r="F417" s="337">
        <v>187</v>
      </c>
      <c r="G417" s="339">
        <f t="shared" si="80"/>
        <v>2880.99</v>
      </c>
      <c r="H417" s="340">
        <v>1605.94</v>
      </c>
      <c r="I417" s="317">
        <v>1270.05</v>
      </c>
      <c r="J417" s="340"/>
      <c r="K417" s="340">
        <v>4.8</v>
      </c>
      <c r="L417" s="317">
        <v>1610</v>
      </c>
      <c r="M417" s="341"/>
      <c r="N417" s="305">
        <f t="shared" si="81"/>
        <v>3050.05</v>
      </c>
      <c r="O417" s="305">
        <f t="shared" si="82"/>
        <v>59315.14700000015</v>
      </c>
      <c r="P417" s="306">
        <f t="shared" si="83"/>
        <v>5.0801999999999996</v>
      </c>
      <c r="Q417" s="307">
        <f t="shared" si="84"/>
        <v>43062</v>
      </c>
      <c r="R417" s="342"/>
      <c r="S417" s="147">
        <v>-532.66999999999996</v>
      </c>
      <c r="T417" s="342"/>
      <c r="U417" s="343"/>
      <c r="V417" s="342"/>
      <c r="W417" s="343"/>
      <c r="X417" s="342">
        <v>171139</v>
      </c>
      <c r="Y417" s="147">
        <v>718.6</v>
      </c>
      <c r="Z417" s="342"/>
      <c r="AA417" s="343"/>
      <c r="AB417" s="342"/>
      <c r="AC417" s="343"/>
      <c r="AD417" s="342"/>
      <c r="AE417" s="343"/>
      <c r="AF417" s="342"/>
      <c r="AG417" s="343"/>
      <c r="AH417" s="342"/>
      <c r="AI417" s="343"/>
      <c r="AJ417" s="342"/>
      <c r="AK417" s="343"/>
      <c r="AL417" s="344"/>
      <c r="AM417" s="343"/>
      <c r="AN417" s="125">
        <f t="shared" si="85"/>
        <v>185.93000000000006</v>
      </c>
    </row>
    <row r="418" spans="1:40" ht="16.149999999999999" customHeight="1" x14ac:dyDescent="0.25">
      <c r="A418" s="301">
        <f t="shared" si="86"/>
        <v>43063</v>
      </c>
      <c r="B418" s="337">
        <v>4428.25</v>
      </c>
      <c r="C418" s="316">
        <v>300</v>
      </c>
      <c r="D418" s="338">
        <v>6</v>
      </c>
      <c r="E418" s="337">
        <v>130.69999999999999</v>
      </c>
      <c r="F418" s="337">
        <v>358</v>
      </c>
      <c r="G418" s="339">
        <f t="shared" si="80"/>
        <v>3639.55</v>
      </c>
      <c r="H418" s="340">
        <v>1672.6</v>
      </c>
      <c r="I418" s="317">
        <v>1938.85</v>
      </c>
      <c r="J418" s="317">
        <v>19.5</v>
      </c>
      <c r="K418" s="340">
        <v>8.6</v>
      </c>
      <c r="L418" s="317">
        <v>1670</v>
      </c>
      <c r="M418" s="317">
        <v>500</v>
      </c>
      <c r="N418" s="305">
        <f t="shared" si="81"/>
        <v>4428.3500000000004</v>
      </c>
      <c r="O418" s="305">
        <f t="shared" si="82"/>
        <v>64668.157000000152</v>
      </c>
      <c r="P418" s="306">
        <f t="shared" si="83"/>
        <v>7.7553999999999998</v>
      </c>
      <c r="Q418" s="307">
        <f t="shared" si="84"/>
        <v>43063</v>
      </c>
      <c r="R418" s="342" t="s">
        <v>272</v>
      </c>
      <c r="S418" s="147">
        <v>-924.66</v>
      </c>
      <c r="T418" s="342"/>
      <c r="U418" s="343"/>
      <c r="V418" s="342"/>
      <c r="W418" s="343"/>
      <c r="X418" s="342"/>
      <c r="Y418" s="343"/>
      <c r="Z418" s="342"/>
      <c r="AA418" s="343"/>
      <c r="AB418" s="342"/>
      <c r="AC418" s="343"/>
      <c r="AD418" s="342"/>
      <c r="AE418" s="343"/>
      <c r="AF418" s="342"/>
      <c r="AG418" s="343"/>
      <c r="AH418" s="342"/>
      <c r="AI418" s="343"/>
      <c r="AJ418" s="342"/>
      <c r="AK418" s="343"/>
      <c r="AL418" s="344"/>
      <c r="AM418" s="343"/>
      <c r="AN418" s="125">
        <f t="shared" si="85"/>
        <v>-924.66</v>
      </c>
    </row>
    <row r="419" spans="1:40" ht="16.149999999999999" customHeight="1" x14ac:dyDescent="0.25">
      <c r="A419" s="301">
        <f t="shared" si="86"/>
        <v>43064</v>
      </c>
      <c r="B419" s="337">
        <v>4580.03</v>
      </c>
      <c r="C419" s="316">
        <v>370</v>
      </c>
      <c r="D419" s="338">
        <v>9</v>
      </c>
      <c r="E419" s="337">
        <v>660.1</v>
      </c>
      <c r="F419" s="337">
        <v>110</v>
      </c>
      <c r="G419" s="339">
        <f t="shared" si="80"/>
        <v>3439.93</v>
      </c>
      <c r="H419" s="340">
        <v>1516.7</v>
      </c>
      <c r="I419" s="317">
        <v>1921.03</v>
      </c>
      <c r="J419" s="340"/>
      <c r="K419" s="340">
        <v>2.2000000000000002</v>
      </c>
      <c r="L419" s="317">
        <v>1510</v>
      </c>
      <c r="M419" s="341"/>
      <c r="N419" s="305">
        <f t="shared" si="81"/>
        <v>3801.0299999999997</v>
      </c>
      <c r="O419" s="305">
        <f t="shared" si="82"/>
        <v>68469.187000000151</v>
      </c>
      <c r="P419" s="306">
        <f t="shared" si="83"/>
        <v>7.6841200000000001</v>
      </c>
      <c r="Q419" s="307">
        <f t="shared" si="84"/>
        <v>43064</v>
      </c>
      <c r="R419" s="342"/>
      <c r="S419" s="343"/>
      <c r="T419" s="342"/>
      <c r="U419" s="343"/>
      <c r="V419" s="342"/>
      <c r="W419" s="343"/>
      <c r="X419" s="342"/>
      <c r="Y419" s="343"/>
      <c r="Z419" s="342"/>
      <c r="AA419" s="343"/>
      <c r="AB419" s="342"/>
      <c r="AC419" s="343"/>
      <c r="AD419" s="342"/>
      <c r="AE419" s="343"/>
      <c r="AF419" s="342"/>
      <c r="AG419" s="343"/>
      <c r="AH419" s="342"/>
      <c r="AI419" s="343"/>
      <c r="AJ419" s="342"/>
      <c r="AK419" s="343"/>
      <c r="AL419" s="344"/>
      <c r="AM419" s="343"/>
      <c r="AN419" s="125">
        <f t="shared" si="85"/>
        <v>0</v>
      </c>
    </row>
    <row r="420" spans="1:40" ht="16.149999999999999" customHeight="1" x14ac:dyDescent="0.25">
      <c r="A420" s="301">
        <f t="shared" si="86"/>
        <v>43065</v>
      </c>
      <c r="B420" s="337">
        <v>2922.4</v>
      </c>
      <c r="C420" s="316">
        <v>270</v>
      </c>
      <c r="D420" s="338">
        <v>8</v>
      </c>
      <c r="E420" s="337">
        <v>94.7</v>
      </c>
      <c r="F420" s="337">
        <v>81</v>
      </c>
      <c r="G420" s="339">
        <f t="shared" si="80"/>
        <v>2476.7000000000003</v>
      </c>
      <c r="H420" s="340">
        <v>1226.07</v>
      </c>
      <c r="I420" s="317">
        <v>1255.43</v>
      </c>
      <c r="J420" s="340"/>
      <c r="K420" s="340">
        <v>3.6</v>
      </c>
      <c r="L420" s="317">
        <v>1220</v>
      </c>
      <c r="M420" s="341"/>
      <c r="N420" s="305">
        <f t="shared" si="81"/>
        <v>2745.4300000000003</v>
      </c>
      <c r="O420" s="305">
        <f t="shared" si="82"/>
        <v>71214.617000000144</v>
      </c>
      <c r="P420" s="306">
        <f t="shared" si="83"/>
        <v>5.0217200000000002</v>
      </c>
      <c r="Q420" s="307">
        <f t="shared" si="84"/>
        <v>43065</v>
      </c>
      <c r="R420" s="342"/>
      <c r="S420" s="343"/>
      <c r="T420" s="342"/>
      <c r="U420" s="343"/>
      <c r="V420" s="342"/>
      <c r="W420" s="343"/>
      <c r="X420" s="342"/>
      <c r="Y420" s="343"/>
      <c r="Z420" s="342"/>
      <c r="AA420" s="343"/>
      <c r="AB420" s="342"/>
      <c r="AC420" s="343"/>
      <c r="AD420" s="342"/>
      <c r="AE420" s="343"/>
      <c r="AF420" s="342"/>
      <c r="AG420" s="343"/>
      <c r="AH420" s="342"/>
      <c r="AI420" s="343"/>
      <c r="AJ420" s="342"/>
      <c r="AK420" s="343"/>
      <c r="AL420" s="344"/>
      <c r="AM420" s="343"/>
      <c r="AN420" s="125">
        <f t="shared" si="85"/>
        <v>0</v>
      </c>
    </row>
    <row r="421" spans="1:40" ht="16.149999999999999" customHeight="1" x14ac:dyDescent="0.25">
      <c r="A421" s="301">
        <f t="shared" si="86"/>
        <v>43066</v>
      </c>
      <c r="B421" s="337">
        <v>4092.35</v>
      </c>
      <c r="C421" s="316">
        <v>200</v>
      </c>
      <c r="D421" s="338">
        <v>7</v>
      </c>
      <c r="E421" s="337">
        <v>376.3</v>
      </c>
      <c r="F421" s="337">
        <v>207</v>
      </c>
      <c r="G421" s="339">
        <f t="shared" si="80"/>
        <v>3309.0499999999997</v>
      </c>
      <c r="H421" s="340">
        <v>1646.9</v>
      </c>
      <c r="I421" s="317">
        <v>1659.55</v>
      </c>
      <c r="J421" s="340"/>
      <c r="K421" s="340">
        <v>2.6</v>
      </c>
      <c r="L421" s="317">
        <v>1640</v>
      </c>
      <c r="M421" s="341"/>
      <c r="N421" s="305">
        <f t="shared" si="81"/>
        <v>3499.55</v>
      </c>
      <c r="O421" s="305">
        <f t="shared" si="82"/>
        <v>75158.757000000143</v>
      </c>
      <c r="P421" s="306">
        <f t="shared" si="83"/>
        <v>6.6382000000000003</v>
      </c>
      <c r="Q421" s="307">
        <f t="shared" si="84"/>
        <v>43066</v>
      </c>
      <c r="R421" s="342">
        <v>171110</v>
      </c>
      <c r="S421" s="147">
        <v>-342</v>
      </c>
      <c r="T421" s="342"/>
      <c r="U421" s="343"/>
      <c r="V421" s="342"/>
      <c r="W421" s="343"/>
      <c r="X421" s="342">
        <v>171232</v>
      </c>
      <c r="Y421" s="147">
        <v>-102.59</v>
      </c>
      <c r="Z421" s="342"/>
      <c r="AA421" s="343"/>
      <c r="AB421" s="344"/>
      <c r="AC421" s="343"/>
      <c r="AD421" s="342"/>
      <c r="AE421" s="343"/>
      <c r="AF421" s="342"/>
      <c r="AG421" s="343"/>
      <c r="AH421" s="342"/>
      <c r="AI421" s="343"/>
      <c r="AJ421" s="342"/>
      <c r="AK421" s="343"/>
      <c r="AL421" s="344"/>
      <c r="AM421" s="343"/>
      <c r="AN421" s="125">
        <f t="shared" si="85"/>
        <v>-444.59000000000003</v>
      </c>
    </row>
    <row r="422" spans="1:40" ht="16.149999999999999" customHeight="1" x14ac:dyDescent="0.25">
      <c r="A422" s="301">
        <f t="shared" si="86"/>
        <v>43067</v>
      </c>
      <c r="B422" s="337">
        <v>3870.71</v>
      </c>
      <c r="C422" s="316">
        <v>200</v>
      </c>
      <c r="D422" s="338">
        <v>6</v>
      </c>
      <c r="E422" s="337">
        <v>255.7</v>
      </c>
      <c r="F422" s="337">
        <v>133</v>
      </c>
      <c r="G422" s="339">
        <f t="shared" si="80"/>
        <v>3282.01</v>
      </c>
      <c r="H422" s="340">
        <v>1538.47</v>
      </c>
      <c r="I422" s="317">
        <v>1738.64</v>
      </c>
      <c r="J422" s="340"/>
      <c r="K422" s="340">
        <v>4.9000000000000004</v>
      </c>
      <c r="L422" s="317">
        <v>1530</v>
      </c>
      <c r="M422" s="341"/>
      <c r="N422" s="305">
        <f t="shared" si="81"/>
        <v>3468.6400000000003</v>
      </c>
      <c r="O422" s="305">
        <f t="shared" si="82"/>
        <v>77119.037000000142</v>
      </c>
      <c r="P422" s="306">
        <f t="shared" si="83"/>
        <v>6.9545600000000007</v>
      </c>
      <c r="Q422" s="307">
        <f t="shared" si="84"/>
        <v>43067</v>
      </c>
      <c r="R422" s="342">
        <v>171109</v>
      </c>
      <c r="S422" s="147">
        <v>366</v>
      </c>
      <c r="T422" s="342">
        <v>171119</v>
      </c>
      <c r="U422" s="147">
        <v>162.27000000000001</v>
      </c>
      <c r="V422" s="342">
        <v>171128</v>
      </c>
      <c r="W422" s="147">
        <v>592.11</v>
      </c>
      <c r="X422" s="342">
        <v>171233</v>
      </c>
      <c r="Y422" s="147">
        <v>12</v>
      </c>
      <c r="Z422" s="342"/>
      <c r="AA422" s="343"/>
      <c r="AB422" s="344"/>
      <c r="AC422" s="343"/>
      <c r="AD422" s="342"/>
      <c r="AE422" s="343"/>
      <c r="AF422" s="342"/>
      <c r="AG422" s="343"/>
      <c r="AH422" s="342"/>
      <c r="AI422" s="343"/>
      <c r="AJ422" s="342">
        <v>171157</v>
      </c>
      <c r="AK422" s="147">
        <v>375.98</v>
      </c>
      <c r="AL422" s="344"/>
      <c r="AM422" s="343"/>
      <c r="AN422" s="125">
        <f t="shared" si="85"/>
        <v>1508.3600000000001</v>
      </c>
    </row>
    <row r="423" spans="1:40" ht="16.149999999999999" customHeight="1" x14ac:dyDescent="0.25">
      <c r="A423" s="301">
        <f t="shared" si="86"/>
        <v>43068</v>
      </c>
      <c r="B423" s="337">
        <v>4000.2</v>
      </c>
      <c r="C423" s="316">
        <v>340</v>
      </c>
      <c r="D423" s="338">
        <v>8</v>
      </c>
      <c r="E423" s="337">
        <v>354.8</v>
      </c>
      <c r="F423" s="337">
        <v>140</v>
      </c>
      <c r="G423" s="339">
        <f t="shared" si="80"/>
        <v>3165.3999999999996</v>
      </c>
      <c r="H423" s="340">
        <v>1649.22</v>
      </c>
      <c r="I423" s="317">
        <v>1478.28</v>
      </c>
      <c r="J423" s="340"/>
      <c r="K423" s="340">
        <v>37.9</v>
      </c>
      <c r="L423" s="317">
        <v>1680</v>
      </c>
      <c r="M423" s="341"/>
      <c r="N423" s="305">
        <f t="shared" si="81"/>
        <v>3498.2799999999997</v>
      </c>
      <c r="O423" s="305">
        <f t="shared" si="82"/>
        <v>75437.517000000138</v>
      </c>
      <c r="P423" s="306">
        <f t="shared" si="83"/>
        <v>5.9131200000000002</v>
      </c>
      <c r="Q423" s="307">
        <f t="shared" si="84"/>
        <v>43068</v>
      </c>
      <c r="R423" s="342">
        <v>171105</v>
      </c>
      <c r="S423" s="147">
        <v>1454.45</v>
      </c>
      <c r="T423" s="342">
        <v>170926</v>
      </c>
      <c r="U423" s="147">
        <v>7.9</v>
      </c>
      <c r="V423" s="342"/>
      <c r="W423" s="343"/>
      <c r="X423" s="342">
        <v>171135</v>
      </c>
      <c r="Y423" s="147">
        <v>2661.55</v>
      </c>
      <c r="Z423" s="342" t="s">
        <v>273</v>
      </c>
      <c r="AA423" s="343">
        <v>0</v>
      </c>
      <c r="AB423" s="344"/>
      <c r="AC423" s="343"/>
      <c r="AD423" s="342"/>
      <c r="AE423" s="343"/>
      <c r="AF423" s="342">
        <v>171057</v>
      </c>
      <c r="AG423" s="147">
        <v>979.2</v>
      </c>
      <c r="AH423" s="342"/>
      <c r="AI423" s="343"/>
      <c r="AJ423" s="342">
        <v>171156</v>
      </c>
      <c r="AK423" s="147">
        <v>34.200000000000003</v>
      </c>
      <c r="AL423" s="344">
        <v>171159</v>
      </c>
      <c r="AM423" s="147">
        <v>42.5</v>
      </c>
      <c r="AN423" s="125">
        <f t="shared" si="85"/>
        <v>5179.8</v>
      </c>
    </row>
    <row r="424" spans="1:40" ht="16.149999999999999" customHeight="1" x14ac:dyDescent="0.25">
      <c r="A424" s="301">
        <f t="shared" si="86"/>
        <v>43069</v>
      </c>
      <c r="B424" s="337">
        <v>4438.42</v>
      </c>
      <c r="C424" s="316">
        <v>380</v>
      </c>
      <c r="D424" s="338">
        <v>9</v>
      </c>
      <c r="E424" s="337">
        <v>400.8</v>
      </c>
      <c r="F424" s="337">
        <v>131</v>
      </c>
      <c r="G424" s="339">
        <f t="shared" si="80"/>
        <v>3526.62</v>
      </c>
      <c r="H424" s="340">
        <v>1332.48</v>
      </c>
      <c r="I424" s="317">
        <v>2190.44</v>
      </c>
      <c r="J424" s="340"/>
      <c r="K424" s="340">
        <v>3.7</v>
      </c>
      <c r="L424" s="317">
        <v>1330</v>
      </c>
      <c r="M424" s="341"/>
      <c r="N424" s="305">
        <f t="shared" si="81"/>
        <v>3900.44</v>
      </c>
      <c r="O424" s="305">
        <f t="shared" si="82"/>
        <v>41345.407000000137</v>
      </c>
      <c r="P424" s="306">
        <f t="shared" si="83"/>
        <v>8.7617600000000007</v>
      </c>
      <c r="Q424" s="307">
        <f t="shared" si="84"/>
        <v>43069</v>
      </c>
      <c r="R424" s="342"/>
      <c r="S424" s="147">
        <v>565.70000000000005</v>
      </c>
      <c r="T424" s="344">
        <v>171118</v>
      </c>
      <c r="U424" s="147">
        <v>28.52</v>
      </c>
      <c r="V424" s="342"/>
      <c r="W424" s="343"/>
      <c r="X424" s="344">
        <v>171140</v>
      </c>
      <c r="Y424" s="147">
        <v>1045</v>
      </c>
      <c r="Z424" s="342">
        <v>171142</v>
      </c>
      <c r="AA424" s="147">
        <v>31784.57</v>
      </c>
      <c r="AB424" s="344"/>
      <c r="AC424" s="343"/>
      <c r="AD424" s="342"/>
      <c r="AE424" s="343"/>
      <c r="AF424" s="344" t="s">
        <v>274</v>
      </c>
      <c r="AG424" s="147">
        <v>3448.19</v>
      </c>
      <c r="AH424" s="344">
        <v>171061</v>
      </c>
      <c r="AI424" s="147">
        <v>-30.96</v>
      </c>
      <c r="AJ424" s="344">
        <v>172253</v>
      </c>
      <c r="AK424" s="147">
        <v>1151.53</v>
      </c>
      <c r="AL424" s="344"/>
      <c r="AM424" s="343"/>
      <c r="AN424" s="125">
        <f t="shared" si="85"/>
        <v>37992.550000000003</v>
      </c>
    </row>
    <row r="425" spans="1:40" ht="16.149999999999999" customHeight="1" x14ac:dyDescent="0.25">
      <c r="A425" s="321"/>
      <c r="B425" s="155"/>
      <c r="C425" s="155"/>
      <c r="D425" s="156"/>
      <c r="E425" s="155"/>
      <c r="F425" s="155"/>
      <c r="G425" s="125"/>
      <c r="H425" s="125"/>
      <c r="I425" s="125"/>
      <c r="J425" s="125"/>
      <c r="K425" s="125"/>
      <c r="L425" s="125"/>
      <c r="M425" s="125"/>
      <c r="N425" s="305">
        <f t="shared" si="81"/>
        <v>0</v>
      </c>
      <c r="O425" s="305">
        <f t="shared" si="82"/>
        <v>41307.617000000137</v>
      </c>
      <c r="P425" s="306">
        <f t="shared" si="83"/>
        <v>0</v>
      </c>
      <c r="Q425" s="307"/>
      <c r="R425" s="342"/>
      <c r="S425" s="343"/>
      <c r="T425" s="342"/>
      <c r="U425" s="343"/>
      <c r="V425" s="342"/>
      <c r="W425" s="343"/>
      <c r="X425" s="342"/>
      <c r="Y425" s="343"/>
      <c r="Z425" s="342"/>
      <c r="AA425" s="343"/>
      <c r="AB425" s="342"/>
      <c r="AC425" s="343"/>
      <c r="AD425" s="342">
        <v>171146</v>
      </c>
      <c r="AE425" s="147">
        <v>37.79</v>
      </c>
      <c r="AF425" s="342"/>
      <c r="AG425" s="343"/>
      <c r="AH425" s="342"/>
      <c r="AI425" s="343"/>
      <c r="AJ425" s="342"/>
      <c r="AK425" s="343"/>
      <c r="AL425" s="344"/>
      <c r="AM425" s="343"/>
      <c r="AN425" s="125">
        <f t="shared" si="85"/>
        <v>37.79</v>
      </c>
    </row>
    <row r="426" spans="1:40" ht="15" customHeight="1" x14ac:dyDescent="0.2">
      <c r="B426" s="141">
        <f t="shared" ref="B426:N426" si="87">SUM(B395:B425)</f>
        <v>114270.91</v>
      </c>
      <c r="C426" s="141">
        <f t="shared" si="87"/>
        <v>8050</v>
      </c>
      <c r="D426" s="314">
        <f t="shared" si="87"/>
        <v>203</v>
      </c>
      <c r="E426" s="141">
        <f t="shared" si="87"/>
        <v>7225.3499999999995</v>
      </c>
      <c r="F426" s="141">
        <f t="shared" si="87"/>
        <v>4389</v>
      </c>
      <c r="G426" s="141">
        <f t="shared" si="87"/>
        <v>94606.56</v>
      </c>
      <c r="H426" s="141">
        <f t="shared" si="87"/>
        <v>45610.180000000008</v>
      </c>
      <c r="I426" s="141">
        <f t="shared" si="87"/>
        <v>49149.88</v>
      </c>
      <c r="J426" s="141">
        <f t="shared" si="87"/>
        <v>203.79999999999998</v>
      </c>
      <c r="K426" s="141">
        <f t="shared" si="87"/>
        <v>270.94999999999993</v>
      </c>
      <c r="L426" s="141">
        <f t="shared" si="87"/>
        <v>45610</v>
      </c>
      <c r="M426" s="141">
        <f t="shared" si="87"/>
        <v>1420</v>
      </c>
      <c r="N426" s="141">
        <f t="shared" si="87"/>
        <v>104433.68</v>
      </c>
      <c r="O426" s="141">
        <f>O425</f>
        <v>41307.617000000137</v>
      </c>
      <c r="R426" s="141"/>
      <c r="S426" s="141">
        <f>SUM(S395:S425)</f>
        <v>5787.59</v>
      </c>
      <c r="T426" s="141"/>
      <c r="U426" s="141">
        <f>SUM(U395:U425)</f>
        <v>1877.92</v>
      </c>
      <c r="V426" s="141"/>
      <c r="W426" s="141">
        <f>SUM(W395:W425)</f>
        <v>2557.29</v>
      </c>
      <c r="X426" s="141"/>
      <c r="Y426" s="141">
        <f>SUM(Y395:Y425)</f>
        <v>17351.73</v>
      </c>
      <c r="Z426" s="141"/>
      <c r="AA426" s="141">
        <f>SUM(AA395:AA425)</f>
        <v>93491.43</v>
      </c>
      <c r="AB426" s="141"/>
      <c r="AC426" s="141">
        <f>SUM(AC395:AC425)</f>
        <v>5502.5399999999991</v>
      </c>
      <c r="AD426" s="141"/>
      <c r="AE426" s="141">
        <f>SUM(AE395:AE425)</f>
        <v>1315.1799999999998</v>
      </c>
      <c r="AG426" s="141">
        <f>SUM(AG395:AG425)</f>
        <v>6412.3899999999994</v>
      </c>
      <c r="AH426" s="141"/>
      <c r="AI426" s="141">
        <f>SUM(AI395:AI425)</f>
        <v>77.099999999999994</v>
      </c>
      <c r="AJ426" s="141"/>
      <c r="AK426" s="141">
        <f>SUM(AK395:AK425)</f>
        <v>6636.7899999999991</v>
      </c>
      <c r="AL426" s="141"/>
      <c r="AM426" s="141">
        <f>SUM(AM395:AM425)</f>
        <v>130.1</v>
      </c>
      <c r="AN426" s="141">
        <f>SUM(AN395:AN425)</f>
        <v>141140.06000000003</v>
      </c>
    </row>
    <row r="427" spans="1:40" x14ac:dyDescent="0.25">
      <c r="B427" s="132">
        <f>B426+B388</f>
        <v>1342780.7599999998</v>
      </c>
      <c r="G427" s="132"/>
      <c r="O427" s="141"/>
    </row>
    <row r="428" spans="1:40" x14ac:dyDescent="0.25">
      <c r="B428" s="72" t="s">
        <v>78</v>
      </c>
      <c r="C428" s="132">
        <f>H426-L426</f>
        <v>0.180000000007567</v>
      </c>
      <c r="E428" s="72" t="s">
        <v>79</v>
      </c>
      <c r="F428" s="315">
        <f>D426</f>
        <v>203</v>
      </c>
      <c r="H428" s="72" t="s">
        <v>80</v>
      </c>
      <c r="J428" s="131">
        <f>I426*0.007</f>
        <v>344.04915999999997</v>
      </c>
    </row>
    <row r="429" spans="1:40" x14ac:dyDescent="0.25">
      <c r="B429" s="72" t="s">
        <v>90</v>
      </c>
      <c r="C429" s="132">
        <f>C428+C390</f>
        <v>-38.430000000000291</v>
      </c>
    </row>
    <row r="431" spans="1:40" ht="16.149999999999999" customHeight="1" x14ac:dyDescent="0.25">
      <c r="A431" s="562" t="s">
        <v>275</v>
      </c>
      <c r="B431" s="563"/>
      <c r="C431" s="563"/>
      <c r="D431" s="564"/>
      <c r="E431" s="563"/>
      <c r="F431" s="563"/>
      <c r="G431" s="563"/>
      <c r="H431" s="559" t="str">
        <f>A431</f>
        <v>DECEMBRE 2017</v>
      </c>
      <c r="I431" s="560"/>
      <c r="J431" s="560"/>
      <c r="K431" s="560"/>
      <c r="L431" s="560"/>
      <c r="M431" s="560"/>
      <c r="N431" s="560"/>
      <c r="R431" s="559" t="str">
        <f>A431</f>
        <v>DECEMBRE 2017</v>
      </c>
      <c r="S431" s="560"/>
      <c r="T431" s="560"/>
      <c r="U431" s="560"/>
      <c r="V431" s="560"/>
      <c r="W431" s="560"/>
      <c r="X431" s="560"/>
      <c r="Y431" s="559" t="str">
        <f>A431</f>
        <v>DECEMBRE 2017</v>
      </c>
      <c r="Z431" s="560"/>
      <c r="AA431" s="560"/>
      <c r="AB431" s="560"/>
      <c r="AC431" s="560"/>
      <c r="AD431" s="560"/>
      <c r="AE431" s="560"/>
      <c r="AF431" s="559" t="str">
        <f>A431</f>
        <v>DECEMBRE 2017</v>
      </c>
      <c r="AG431" s="560"/>
      <c r="AH431" s="560"/>
      <c r="AI431" s="560"/>
      <c r="AJ431" s="560"/>
      <c r="AK431" s="560"/>
      <c r="AL431" s="560"/>
    </row>
    <row r="432" spans="1:40" ht="16.149999999999999" customHeight="1" x14ac:dyDescent="0.25">
      <c r="A432" s="290"/>
      <c r="B432" s="567" t="s">
        <v>69</v>
      </c>
      <c r="C432" s="554"/>
      <c r="D432" s="554"/>
      <c r="E432" s="554"/>
      <c r="F432" s="554"/>
      <c r="G432" s="568"/>
      <c r="H432" s="567" t="s">
        <v>1</v>
      </c>
      <c r="I432" s="554"/>
      <c r="J432" s="554"/>
      <c r="K432" s="568"/>
      <c r="L432" s="567" t="s">
        <v>2</v>
      </c>
      <c r="M432" s="554"/>
      <c r="N432" s="568"/>
      <c r="O432" s="291" t="s">
        <v>70</v>
      </c>
      <c r="P432" s="292"/>
      <c r="Q432" s="293"/>
      <c r="R432" s="549" t="str">
        <f>R3</f>
        <v>Agedi</v>
      </c>
      <c r="S432" s="550"/>
      <c r="T432" s="549" t="str">
        <f>T3</f>
        <v>Saf</v>
      </c>
      <c r="U432" s="550"/>
      <c r="V432" s="549" t="str">
        <f>V3</f>
        <v>Midi Libre</v>
      </c>
      <c r="W432" s="550"/>
      <c r="X432" s="549" t="str">
        <f>X3</f>
        <v>Loto</v>
      </c>
      <c r="Y432" s="550"/>
      <c r="Z432" s="555" t="str">
        <f>Z3</f>
        <v>Altadis</v>
      </c>
      <c r="AA432" s="556"/>
      <c r="AB432" s="549" t="str">
        <f>AB3</f>
        <v>Crédit agricole</v>
      </c>
      <c r="AC432" s="550"/>
      <c r="AD432" s="549" t="str">
        <f>AD3</f>
        <v>charges locatives</v>
      </c>
      <c r="AE432" s="550"/>
      <c r="AF432" s="555" t="str">
        <f>AF3</f>
        <v>Poste TCN TF PVA</v>
      </c>
      <c r="AG432" s="556"/>
      <c r="AH432" s="549" t="str">
        <f>AH3</f>
        <v>GSA/NVX FR</v>
      </c>
      <c r="AI432" s="550"/>
      <c r="AJ432" s="549" t="str">
        <f>AJ3</f>
        <v>Charge</v>
      </c>
      <c r="AK432" s="550"/>
      <c r="AL432" s="549" t="str">
        <f>AL3</f>
        <v>Divers</v>
      </c>
      <c r="AM432" s="550"/>
      <c r="AN432" s="83" t="s">
        <v>16</v>
      </c>
    </row>
    <row r="433" spans="1:40" ht="16.149999999999999" customHeight="1" x14ac:dyDescent="0.25">
      <c r="A433" s="294"/>
      <c r="B433" s="85" t="s">
        <v>73</v>
      </c>
      <c r="C433" s="578" t="s">
        <v>24</v>
      </c>
      <c r="D433" s="579"/>
      <c r="E433" s="86" t="s">
        <v>23</v>
      </c>
      <c r="F433" s="86" t="s">
        <v>22</v>
      </c>
      <c r="G433" s="90" t="s">
        <v>38</v>
      </c>
      <c r="H433" s="85" t="s">
        <v>17</v>
      </c>
      <c r="I433" s="86" t="s">
        <v>19</v>
      </c>
      <c r="J433" s="86" t="s">
        <v>18</v>
      </c>
      <c r="K433" s="90" t="s">
        <v>29</v>
      </c>
      <c r="L433" s="85" t="s">
        <v>32</v>
      </c>
      <c r="M433" s="91" t="s">
        <v>33</v>
      </c>
      <c r="N433" s="90" t="s">
        <v>74</v>
      </c>
      <c r="O433" s="295">
        <f>O425</f>
        <v>41307.617000000137</v>
      </c>
      <c r="Q433" s="296"/>
      <c r="R433" s="93" t="s">
        <v>34</v>
      </c>
      <c r="S433" s="94"/>
      <c r="T433" s="95" t="s">
        <v>34</v>
      </c>
      <c r="U433" s="96"/>
      <c r="V433" s="95" t="s">
        <v>34</v>
      </c>
      <c r="W433" s="96"/>
      <c r="X433" s="95" t="s">
        <v>34</v>
      </c>
      <c r="Y433" s="96"/>
      <c r="Z433" s="95" t="s">
        <v>34</v>
      </c>
      <c r="AA433" s="96"/>
      <c r="AB433" s="95" t="s">
        <v>34</v>
      </c>
      <c r="AC433" s="96"/>
      <c r="AD433" s="95" t="s">
        <v>34</v>
      </c>
      <c r="AE433" s="96"/>
      <c r="AF433" s="98" t="s">
        <v>34</v>
      </c>
      <c r="AG433" s="94"/>
      <c r="AH433" s="95" t="s">
        <v>34</v>
      </c>
      <c r="AI433" s="94"/>
      <c r="AJ433" s="95" t="s">
        <v>34</v>
      </c>
      <c r="AK433" s="94"/>
      <c r="AL433" s="95" t="s">
        <v>34</v>
      </c>
      <c r="AM433" s="94"/>
      <c r="AN433" s="99"/>
    </row>
    <row r="434" spans="1:40" ht="16.149999999999999" customHeight="1" x14ac:dyDescent="0.25">
      <c r="A434" s="301">
        <v>43070</v>
      </c>
      <c r="B434" s="337">
        <v>4778.7299999999996</v>
      </c>
      <c r="C434" s="316">
        <v>540</v>
      </c>
      <c r="D434" s="338">
        <v>11</v>
      </c>
      <c r="E434" s="337">
        <v>156.55000000000001</v>
      </c>
      <c r="F434" s="337">
        <v>191</v>
      </c>
      <c r="G434" s="339">
        <f t="shared" ref="G434:G464" si="88">B434-C434-E434-F434</f>
        <v>3891.1799999999994</v>
      </c>
      <c r="H434" s="340">
        <v>1596.15</v>
      </c>
      <c r="I434" s="317">
        <v>2352.33</v>
      </c>
      <c r="J434" s="340"/>
      <c r="K434" s="340">
        <v>9.9</v>
      </c>
      <c r="L434" s="317">
        <v>1590</v>
      </c>
      <c r="M434" s="317">
        <v>430</v>
      </c>
      <c r="N434" s="305">
        <f t="shared" ref="N434:N464" si="89">L434+I434+J434+C434+M434</f>
        <v>4912.33</v>
      </c>
      <c r="O434" s="305">
        <f t="shared" ref="O434:O464" si="90">O433+N434-AN434</f>
        <v>43240.287000000142</v>
      </c>
      <c r="P434" s="306">
        <f t="shared" ref="P434:P457" si="91">I434*0.004</f>
        <v>9.4093199999999992</v>
      </c>
      <c r="Q434" s="307">
        <f t="shared" ref="Q434:Q464" si="92">A434</f>
        <v>43070</v>
      </c>
      <c r="R434" s="342"/>
      <c r="S434" s="343"/>
      <c r="T434" s="344"/>
      <c r="U434" s="343"/>
      <c r="V434" s="344"/>
      <c r="W434" s="343"/>
      <c r="X434" s="344"/>
      <c r="Y434" s="343"/>
      <c r="Z434" s="344"/>
      <c r="AA434" s="343"/>
      <c r="AB434" s="344">
        <v>171250</v>
      </c>
      <c r="AC434" s="147">
        <v>1.4</v>
      </c>
      <c r="AD434" s="344">
        <v>170137</v>
      </c>
      <c r="AE434" s="147">
        <v>978.26</v>
      </c>
      <c r="AF434" s="347"/>
      <c r="AG434" s="343"/>
      <c r="AH434" s="344"/>
      <c r="AI434" s="343"/>
      <c r="AJ434" s="344" t="s">
        <v>276</v>
      </c>
      <c r="AK434" s="147">
        <v>2000</v>
      </c>
      <c r="AL434" s="344"/>
      <c r="AM434" s="343"/>
      <c r="AN434" s="125">
        <f t="shared" ref="AN434:AN464" si="93">S434+U434+W434+Y434+AA434+AC434+AE434+AG434+AI434+AK434+AM434</f>
        <v>2979.66</v>
      </c>
    </row>
    <row r="435" spans="1:40" ht="16.149999999999999" customHeight="1" x14ac:dyDescent="0.25">
      <c r="A435" s="301">
        <f t="shared" ref="A435:A464" si="94">A434+1</f>
        <v>43071</v>
      </c>
      <c r="B435" s="337">
        <v>3903.98</v>
      </c>
      <c r="C435" s="316">
        <v>290</v>
      </c>
      <c r="D435" s="338">
        <v>8</v>
      </c>
      <c r="E435" s="337">
        <v>123.15</v>
      </c>
      <c r="F435" s="337">
        <v>57</v>
      </c>
      <c r="G435" s="339">
        <f t="shared" si="88"/>
        <v>3433.83</v>
      </c>
      <c r="H435" s="340">
        <v>1838.54</v>
      </c>
      <c r="I435" s="317">
        <v>1594.09</v>
      </c>
      <c r="J435" s="340"/>
      <c r="K435" s="340">
        <v>1.2</v>
      </c>
      <c r="L435" s="317">
        <v>1830</v>
      </c>
      <c r="M435" s="341"/>
      <c r="N435" s="305">
        <f t="shared" si="89"/>
        <v>3714.09</v>
      </c>
      <c r="O435" s="305">
        <f t="shared" si="90"/>
        <v>46731.927000000142</v>
      </c>
      <c r="P435" s="306">
        <f t="shared" si="91"/>
        <v>6.37636</v>
      </c>
      <c r="Q435" s="307">
        <f t="shared" si="92"/>
        <v>43071</v>
      </c>
      <c r="R435" s="342"/>
      <c r="S435" s="343"/>
      <c r="T435" s="344"/>
      <c r="U435" s="343"/>
      <c r="V435" s="342"/>
      <c r="W435" s="343"/>
      <c r="X435" s="344"/>
      <c r="Y435" s="343"/>
      <c r="Z435" s="342"/>
      <c r="AA435" s="343"/>
      <c r="AB435" s="344">
        <v>171250</v>
      </c>
      <c r="AC435" s="147">
        <v>222.45</v>
      </c>
      <c r="AD435" s="342"/>
      <c r="AE435" s="343"/>
      <c r="AF435" s="344"/>
      <c r="AG435" s="343"/>
      <c r="AH435" s="342"/>
      <c r="AI435" s="343"/>
      <c r="AJ435" s="344"/>
      <c r="AK435" s="343"/>
      <c r="AL435" s="344"/>
      <c r="AM435" s="343"/>
      <c r="AN435" s="125">
        <f t="shared" si="93"/>
        <v>222.45</v>
      </c>
    </row>
    <row r="436" spans="1:40" ht="16.149999999999999" customHeight="1" x14ac:dyDescent="0.25">
      <c r="A436" s="301">
        <f t="shared" si="94"/>
        <v>43072</v>
      </c>
      <c r="B436" s="337">
        <v>2866.19</v>
      </c>
      <c r="C436" s="316">
        <v>280</v>
      </c>
      <c r="D436" s="338">
        <v>6</v>
      </c>
      <c r="E436" s="337">
        <v>226.1</v>
      </c>
      <c r="F436" s="337">
        <v>153</v>
      </c>
      <c r="G436" s="339">
        <f t="shared" si="88"/>
        <v>2207.09</v>
      </c>
      <c r="H436" s="340">
        <v>947.68</v>
      </c>
      <c r="I436" s="317">
        <v>1237.9100000000001</v>
      </c>
      <c r="J436" s="340"/>
      <c r="K436" s="340">
        <v>21.5</v>
      </c>
      <c r="L436" s="317">
        <v>960</v>
      </c>
      <c r="M436" s="341"/>
      <c r="N436" s="305">
        <f t="shared" si="89"/>
        <v>2477.91</v>
      </c>
      <c r="O436" s="305">
        <f t="shared" si="90"/>
        <v>48693.127000000146</v>
      </c>
      <c r="P436" s="306">
        <f t="shared" si="91"/>
        <v>4.9516400000000003</v>
      </c>
      <c r="Q436" s="307">
        <f t="shared" si="92"/>
        <v>43072</v>
      </c>
      <c r="R436" s="342"/>
      <c r="S436" s="343"/>
      <c r="T436" s="344">
        <v>171019</v>
      </c>
      <c r="U436" s="147">
        <v>447.71</v>
      </c>
      <c r="V436" s="342"/>
      <c r="W436" s="343"/>
      <c r="X436" s="344"/>
      <c r="Y436" s="343"/>
      <c r="Z436" s="342"/>
      <c r="AA436" s="343"/>
      <c r="AB436" s="344">
        <v>171250</v>
      </c>
      <c r="AC436" s="147">
        <v>69</v>
      </c>
      <c r="AD436" s="342"/>
      <c r="AE436" s="343"/>
      <c r="AF436" s="344"/>
      <c r="AG436" s="343"/>
      <c r="AH436" s="342"/>
      <c r="AI436" s="343"/>
      <c r="AJ436" s="344"/>
      <c r="AK436" s="343"/>
      <c r="AL436" s="344"/>
      <c r="AM436" s="343"/>
      <c r="AN436" s="125">
        <f t="shared" si="93"/>
        <v>516.71</v>
      </c>
    </row>
    <row r="437" spans="1:40" ht="16.149999999999999" customHeight="1" x14ac:dyDescent="0.25">
      <c r="A437" s="301">
        <f t="shared" si="94"/>
        <v>43073</v>
      </c>
      <c r="B437" s="337">
        <v>4184.21</v>
      </c>
      <c r="C437" s="316">
        <v>70</v>
      </c>
      <c r="D437" s="338">
        <v>2</v>
      </c>
      <c r="E437" s="337">
        <v>123.5</v>
      </c>
      <c r="F437" s="337">
        <v>126</v>
      </c>
      <c r="G437" s="339">
        <f t="shared" si="88"/>
        <v>3864.71</v>
      </c>
      <c r="H437" s="340">
        <v>2150.52</v>
      </c>
      <c r="I437" s="317">
        <v>1680.49</v>
      </c>
      <c r="J437" s="317">
        <v>30.6</v>
      </c>
      <c r="K437" s="340">
        <v>11.1</v>
      </c>
      <c r="L437" s="317">
        <v>2150</v>
      </c>
      <c r="M437" s="341"/>
      <c r="N437" s="305">
        <f t="shared" si="89"/>
        <v>3931.0899999999997</v>
      </c>
      <c r="O437" s="305">
        <f t="shared" si="90"/>
        <v>52720.697000000146</v>
      </c>
      <c r="P437" s="306">
        <f t="shared" si="91"/>
        <v>6.7219600000000002</v>
      </c>
      <c r="Q437" s="307">
        <f t="shared" si="92"/>
        <v>43073</v>
      </c>
      <c r="R437" s="342"/>
      <c r="S437" s="343"/>
      <c r="T437" s="344">
        <v>171020</v>
      </c>
      <c r="U437" s="147">
        <v>46.32</v>
      </c>
      <c r="V437" s="342"/>
      <c r="W437" s="343"/>
      <c r="X437" s="344"/>
      <c r="Y437" s="343"/>
      <c r="Z437" s="342"/>
      <c r="AA437" s="343"/>
      <c r="AB437" s="344" t="s">
        <v>271</v>
      </c>
      <c r="AC437" s="147">
        <v>-142.80000000000001</v>
      </c>
      <c r="AD437" s="342"/>
      <c r="AE437" s="343"/>
      <c r="AF437" s="344"/>
      <c r="AG437" s="343"/>
      <c r="AH437" s="342"/>
      <c r="AI437" s="343"/>
      <c r="AJ437" s="344"/>
      <c r="AK437" s="343"/>
      <c r="AL437" s="344"/>
      <c r="AM437" s="343"/>
      <c r="AN437" s="125">
        <f t="shared" si="93"/>
        <v>-96.480000000000018</v>
      </c>
    </row>
    <row r="438" spans="1:40" ht="16.149999999999999" customHeight="1" x14ac:dyDescent="0.25">
      <c r="A438" s="301">
        <f t="shared" si="94"/>
        <v>43074</v>
      </c>
      <c r="B438" s="337">
        <v>4771.09</v>
      </c>
      <c r="C438" s="316">
        <v>440</v>
      </c>
      <c r="D438" s="338">
        <v>8</v>
      </c>
      <c r="E438" s="337">
        <v>469.9</v>
      </c>
      <c r="F438" s="337">
        <v>264</v>
      </c>
      <c r="G438" s="339">
        <f t="shared" si="88"/>
        <v>3597.19</v>
      </c>
      <c r="H438" s="340">
        <v>898.34</v>
      </c>
      <c r="I438" s="317">
        <v>2694.95</v>
      </c>
      <c r="J438" s="340"/>
      <c r="K438" s="340">
        <v>3.9</v>
      </c>
      <c r="L438" s="317">
        <v>910</v>
      </c>
      <c r="M438" s="317">
        <v>580</v>
      </c>
      <c r="N438" s="305">
        <f t="shared" si="89"/>
        <v>4624.95</v>
      </c>
      <c r="O438" s="305">
        <f t="shared" si="90"/>
        <v>57110.807000000146</v>
      </c>
      <c r="P438" s="306">
        <f t="shared" si="91"/>
        <v>10.7798</v>
      </c>
      <c r="Q438" s="307">
        <f t="shared" si="92"/>
        <v>43074</v>
      </c>
      <c r="R438" s="342"/>
      <c r="S438" s="343"/>
      <c r="T438" s="344"/>
      <c r="U438" s="147"/>
      <c r="V438" s="342">
        <v>171129</v>
      </c>
      <c r="W438" s="147">
        <v>234.84</v>
      </c>
      <c r="X438" s="342"/>
      <c r="Y438" s="343"/>
      <c r="Z438" s="342"/>
      <c r="AA438" s="343"/>
      <c r="AB438" s="342"/>
      <c r="AC438" s="343"/>
      <c r="AD438" s="342"/>
      <c r="AE438" s="343"/>
      <c r="AF438" s="342"/>
      <c r="AG438" s="343"/>
      <c r="AH438" s="342"/>
      <c r="AI438" s="343"/>
      <c r="AJ438" s="342"/>
      <c r="AK438" s="343"/>
      <c r="AL438" s="344"/>
      <c r="AM438" s="343"/>
      <c r="AN438" s="125">
        <f t="shared" si="93"/>
        <v>234.84</v>
      </c>
    </row>
    <row r="439" spans="1:40" ht="16.149999999999999" customHeight="1" x14ac:dyDescent="0.25">
      <c r="A439" s="301">
        <f t="shared" si="94"/>
        <v>43075</v>
      </c>
      <c r="B439" s="337">
        <v>3710.19</v>
      </c>
      <c r="C439" s="316">
        <v>450</v>
      </c>
      <c r="D439" s="338">
        <v>12</v>
      </c>
      <c r="E439" s="337">
        <v>325.5</v>
      </c>
      <c r="F439" s="337">
        <v>204</v>
      </c>
      <c r="G439" s="339">
        <f t="shared" si="88"/>
        <v>2730.69</v>
      </c>
      <c r="H439" s="340">
        <v>1017.85</v>
      </c>
      <c r="I439" s="317">
        <v>1699.75</v>
      </c>
      <c r="J439" s="340"/>
      <c r="K439" s="340">
        <v>13.09</v>
      </c>
      <c r="L439" s="317">
        <v>1010</v>
      </c>
      <c r="M439" s="341"/>
      <c r="N439" s="305">
        <f t="shared" si="89"/>
        <v>3159.75</v>
      </c>
      <c r="O439" s="305">
        <f t="shared" si="90"/>
        <v>56400.897000000143</v>
      </c>
      <c r="P439" s="306">
        <f t="shared" si="91"/>
        <v>6.7990000000000004</v>
      </c>
      <c r="Q439" s="307">
        <f t="shared" si="92"/>
        <v>43075</v>
      </c>
      <c r="R439" s="342">
        <v>171111</v>
      </c>
      <c r="S439" s="147">
        <v>868.68</v>
      </c>
      <c r="T439" s="342"/>
      <c r="U439" s="147"/>
      <c r="V439" s="342">
        <v>171227</v>
      </c>
      <c r="W439" s="147">
        <v>359.65</v>
      </c>
      <c r="X439" s="342">
        <v>171136</v>
      </c>
      <c r="Y439" s="147">
        <v>2641.33</v>
      </c>
      <c r="Z439" s="342"/>
      <c r="AA439" s="343"/>
      <c r="AB439" s="342"/>
      <c r="AC439" s="343"/>
      <c r="AD439" s="342"/>
      <c r="AE439" s="343"/>
      <c r="AF439" s="342"/>
      <c r="AG439" s="343"/>
      <c r="AH439" s="342"/>
      <c r="AI439" s="343"/>
      <c r="AJ439" s="342"/>
      <c r="AK439" s="343"/>
      <c r="AL439" s="344"/>
      <c r="AM439" s="343"/>
      <c r="AN439" s="125">
        <f t="shared" si="93"/>
        <v>3869.66</v>
      </c>
    </row>
    <row r="440" spans="1:40" ht="16.149999999999999" customHeight="1" x14ac:dyDescent="0.25">
      <c r="A440" s="301">
        <f t="shared" si="94"/>
        <v>43076</v>
      </c>
      <c r="B440" s="337">
        <v>4033.53</v>
      </c>
      <c r="C440" s="316">
        <v>180</v>
      </c>
      <c r="D440" s="338">
        <v>8</v>
      </c>
      <c r="E440" s="337">
        <v>237.05</v>
      </c>
      <c r="F440" s="337">
        <v>242</v>
      </c>
      <c r="G440" s="339">
        <f t="shared" si="88"/>
        <v>3374.48</v>
      </c>
      <c r="H440" s="340">
        <v>1513.39</v>
      </c>
      <c r="I440" s="317">
        <v>1779.34</v>
      </c>
      <c r="J440" s="317">
        <v>77.849999999999994</v>
      </c>
      <c r="K440" s="340">
        <v>3.9</v>
      </c>
      <c r="L440" s="317">
        <v>1510</v>
      </c>
      <c r="M440" s="341"/>
      <c r="N440" s="305">
        <f t="shared" si="89"/>
        <v>3547.19</v>
      </c>
      <c r="O440" s="305">
        <f t="shared" si="90"/>
        <v>58547.677000000142</v>
      </c>
      <c r="P440" s="306">
        <f t="shared" si="91"/>
        <v>7.1173599999999997</v>
      </c>
      <c r="Q440" s="307">
        <f t="shared" si="92"/>
        <v>43076</v>
      </c>
      <c r="R440" s="342">
        <v>171109</v>
      </c>
      <c r="S440" s="147">
        <v>40.200000000000003</v>
      </c>
      <c r="T440" s="342"/>
      <c r="U440" s="147"/>
      <c r="V440" s="342"/>
      <c r="W440" s="343"/>
      <c r="X440" s="342">
        <v>171141</v>
      </c>
      <c r="Y440" s="147">
        <v>406.21</v>
      </c>
      <c r="Z440" s="342"/>
      <c r="AA440" s="343"/>
      <c r="AB440" s="342" t="s">
        <v>207</v>
      </c>
      <c r="AC440" s="147">
        <v>954</v>
      </c>
      <c r="AD440" s="342"/>
      <c r="AE440" s="343"/>
      <c r="AF440" s="342"/>
      <c r="AG440" s="343"/>
      <c r="AH440" s="342"/>
      <c r="AI440" s="343"/>
      <c r="AJ440" s="342"/>
      <c r="AK440" s="343"/>
      <c r="AL440" s="344"/>
      <c r="AM440" s="343"/>
      <c r="AN440" s="125">
        <f t="shared" si="93"/>
        <v>1400.4099999999999</v>
      </c>
    </row>
    <row r="441" spans="1:40" ht="16.149999999999999" customHeight="1" x14ac:dyDescent="0.25">
      <c r="A441" s="301">
        <f t="shared" si="94"/>
        <v>43077</v>
      </c>
      <c r="B441" s="337">
        <v>6044.07</v>
      </c>
      <c r="C441" s="316">
        <v>180</v>
      </c>
      <c r="D441" s="338">
        <v>5</v>
      </c>
      <c r="E441" s="337">
        <v>97</v>
      </c>
      <c r="F441" s="337">
        <v>612</v>
      </c>
      <c r="G441" s="339">
        <f t="shared" si="88"/>
        <v>5155.07</v>
      </c>
      <c r="H441" s="340">
        <v>1765.21</v>
      </c>
      <c r="I441" s="317">
        <v>3105.26</v>
      </c>
      <c r="J441" s="317">
        <v>275.39999999999998</v>
      </c>
      <c r="K441" s="340">
        <v>9.1999999999999993</v>
      </c>
      <c r="L441" s="317">
        <v>1760</v>
      </c>
      <c r="M441" s="341"/>
      <c r="N441" s="305">
        <f t="shared" si="89"/>
        <v>5320.66</v>
      </c>
      <c r="O441" s="305">
        <f t="shared" si="90"/>
        <v>63868.337000000145</v>
      </c>
      <c r="P441" s="306">
        <f t="shared" si="91"/>
        <v>12.421040000000001</v>
      </c>
      <c r="Q441" s="307">
        <f t="shared" si="92"/>
        <v>43077</v>
      </c>
      <c r="R441" s="342"/>
      <c r="S441" s="343"/>
      <c r="T441" s="342"/>
      <c r="U441" s="147"/>
      <c r="V441" s="342"/>
      <c r="W441" s="343"/>
      <c r="X441" s="342"/>
      <c r="Y441" s="343"/>
      <c r="Z441" s="342"/>
      <c r="AA441" s="343"/>
      <c r="AB441" s="342"/>
      <c r="AC441" s="343"/>
      <c r="AD441" s="342"/>
      <c r="AE441" s="343"/>
      <c r="AF441" s="342"/>
      <c r="AG441" s="343"/>
      <c r="AH441" s="342"/>
      <c r="AI441" s="343"/>
      <c r="AJ441" s="342">
        <v>171265</v>
      </c>
      <c r="AK441" s="343">
        <v>0</v>
      </c>
      <c r="AL441" s="344"/>
      <c r="AM441" s="343"/>
      <c r="AN441" s="125">
        <f t="shared" si="93"/>
        <v>0</v>
      </c>
    </row>
    <row r="442" spans="1:40" ht="16.149999999999999" customHeight="1" x14ac:dyDescent="0.25">
      <c r="A442" s="301">
        <f t="shared" si="94"/>
        <v>43078</v>
      </c>
      <c r="B442" s="337">
        <v>3801.22</v>
      </c>
      <c r="C442" s="316">
        <v>410</v>
      </c>
      <c r="D442" s="338">
        <v>10</v>
      </c>
      <c r="E442" s="337">
        <v>152.30000000000001</v>
      </c>
      <c r="F442" s="337">
        <v>154</v>
      </c>
      <c r="G442" s="339">
        <f t="shared" si="88"/>
        <v>3084.9199999999996</v>
      </c>
      <c r="H442" s="340">
        <v>1480.15</v>
      </c>
      <c r="I442" s="317">
        <v>1602.37</v>
      </c>
      <c r="J442" s="340"/>
      <c r="K442" s="340">
        <v>2.4</v>
      </c>
      <c r="L442" s="317">
        <v>1480</v>
      </c>
      <c r="M442" s="341"/>
      <c r="N442" s="305">
        <f t="shared" si="89"/>
        <v>3492.37</v>
      </c>
      <c r="O442" s="305">
        <f t="shared" si="90"/>
        <v>67360.70700000014</v>
      </c>
      <c r="P442" s="306">
        <f t="shared" si="91"/>
        <v>6.4094799999999994</v>
      </c>
      <c r="Q442" s="307">
        <f t="shared" si="92"/>
        <v>43078</v>
      </c>
      <c r="R442" s="342"/>
      <c r="S442" s="343"/>
      <c r="T442" s="342"/>
      <c r="U442" s="147"/>
      <c r="V442" s="342"/>
      <c r="W442" s="343"/>
      <c r="X442" s="342"/>
      <c r="Y442" s="343"/>
      <c r="Z442" s="342"/>
      <c r="AA442" s="343"/>
      <c r="AB442" s="342"/>
      <c r="AC442" s="343"/>
      <c r="AD442" s="342"/>
      <c r="AE442" s="343"/>
      <c r="AF442" s="342"/>
      <c r="AG442" s="343"/>
      <c r="AH442" s="342"/>
      <c r="AI442" s="343"/>
      <c r="AJ442" s="342"/>
      <c r="AK442" s="343"/>
      <c r="AL442" s="344"/>
      <c r="AM442" s="343"/>
      <c r="AN442" s="125">
        <f t="shared" si="93"/>
        <v>0</v>
      </c>
    </row>
    <row r="443" spans="1:40" ht="16.149999999999999" customHeight="1" x14ac:dyDescent="0.25">
      <c r="A443" s="301">
        <f t="shared" si="94"/>
        <v>43079</v>
      </c>
      <c r="B443" s="337">
        <v>3101.46</v>
      </c>
      <c r="C443" s="316">
        <v>150</v>
      </c>
      <c r="D443" s="338">
        <v>4</v>
      </c>
      <c r="E443" s="337">
        <v>186.85</v>
      </c>
      <c r="F443" s="337">
        <v>91</v>
      </c>
      <c r="G443" s="339">
        <f t="shared" si="88"/>
        <v>2673.61</v>
      </c>
      <c r="H443" s="340">
        <v>1405.96</v>
      </c>
      <c r="I443" s="317">
        <v>1270.05</v>
      </c>
      <c r="J443" s="340"/>
      <c r="K443" s="340">
        <v>5.4</v>
      </c>
      <c r="L443" s="317">
        <v>1400</v>
      </c>
      <c r="M443" s="341"/>
      <c r="N443" s="305">
        <f t="shared" si="89"/>
        <v>2820.05</v>
      </c>
      <c r="O443" s="305">
        <f t="shared" si="90"/>
        <v>70042.817000000141</v>
      </c>
      <c r="P443" s="306">
        <f t="shared" si="91"/>
        <v>5.0801999999999996</v>
      </c>
      <c r="Q443" s="307">
        <f t="shared" si="92"/>
        <v>43079</v>
      </c>
      <c r="R443" s="342"/>
      <c r="S443" s="343"/>
      <c r="T443" s="342">
        <v>171122</v>
      </c>
      <c r="U443" s="147">
        <v>132.84</v>
      </c>
      <c r="V443" s="342"/>
      <c r="W443" s="343"/>
      <c r="X443" s="342"/>
      <c r="Y443" s="343"/>
      <c r="Z443" s="342"/>
      <c r="AA443" s="343"/>
      <c r="AB443" s="342"/>
      <c r="AC443" s="343"/>
      <c r="AD443" s="342"/>
      <c r="AE443" s="343"/>
      <c r="AF443" s="342" t="s">
        <v>277</v>
      </c>
      <c r="AG443" s="147">
        <v>5.0999999999999996</v>
      </c>
      <c r="AH443" s="342"/>
      <c r="AI443" s="343"/>
      <c r="AJ443" s="342"/>
      <c r="AK443" s="343"/>
      <c r="AL443" s="344"/>
      <c r="AM443" s="343"/>
      <c r="AN443" s="125">
        <f t="shared" si="93"/>
        <v>137.94</v>
      </c>
    </row>
    <row r="444" spans="1:40" ht="16.149999999999999" customHeight="1" x14ac:dyDescent="0.25">
      <c r="A444" s="301">
        <f t="shared" si="94"/>
        <v>43080</v>
      </c>
      <c r="B444" s="337">
        <v>3960.99</v>
      </c>
      <c r="C444" s="316">
        <v>150</v>
      </c>
      <c r="D444" s="338">
        <v>6</v>
      </c>
      <c r="E444" s="337">
        <v>561.85</v>
      </c>
      <c r="F444" s="337">
        <v>270</v>
      </c>
      <c r="G444" s="339">
        <f t="shared" si="88"/>
        <v>2979.14</v>
      </c>
      <c r="H444" s="340">
        <v>1487.4</v>
      </c>
      <c r="I444" s="317">
        <v>1592.04</v>
      </c>
      <c r="J444" s="340"/>
      <c r="K444" s="340">
        <v>4.4000000000000004</v>
      </c>
      <c r="L444" s="317">
        <v>1480</v>
      </c>
      <c r="M444" s="317">
        <v>950</v>
      </c>
      <c r="N444" s="305">
        <f t="shared" si="89"/>
        <v>4172.04</v>
      </c>
      <c r="O444" s="305">
        <f t="shared" si="90"/>
        <v>74191.007000000129</v>
      </c>
      <c r="P444" s="306">
        <f t="shared" si="91"/>
        <v>6.3681599999999996</v>
      </c>
      <c r="Q444" s="307">
        <f t="shared" si="92"/>
        <v>43080</v>
      </c>
      <c r="R444" s="342"/>
      <c r="S444" s="343"/>
      <c r="T444" s="342">
        <v>171123</v>
      </c>
      <c r="U444" s="147">
        <v>23.85</v>
      </c>
      <c r="V444" s="342"/>
      <c r="W444" s="343"/>
      <c r="X444" s="342"/>
      <c r="Y444" s="343"/>
      <c r="Z444" s="342"/>
      <c r="AA444" s="343"/>
      <c r="AB444" s="342"/>
      <c r="AC444" s="343"/>
      <c r="AD444" s="342"/>
      <c r="AE444" s="343"/>
      <c r="AF444" s="342"/>
      <c r="AG444" s="343"/>
      <c r="AH444" s="342"/>
      <c r="AI444" s="343"/>
      <c r="AJ444" s="342"/>
      <c r="AK444" s="343"/>
      <c r="AL444" s="344"/>
      <c r="AM444" s="343"/>
      <c r="AN444" s="125">
        <f t="shared" si="93"/>
        <v>23.85</v>
      </c>
    </row>
    <row r="445" spans="1:40" ht="16.149999999999999" customHeight="1" x14ac:dyDescent="0.25">
      <c r="A445" s="301">
        <f t="shared" si="94"/>
        <v>43081</v>
      </c>
      <c r="B445" s="337">
        <v>4689.17</v>
      </c>
      <c r="C445" s="316">
        <v>180</v>
      </c>
      <c r="D445" s="338">
        <v>6</v>
      </c>
      <c r="E445" s="337">
        <v>397.9</v>
      </c>
      <c r="F445" s="337">
        <v>282</v>
      </c>
      <c r="G445" s="339">
        <f t="shared" si="88"/>
        <v>3829.2700000000004</v>
      </c>
      <c r="H445" s="340">
        <v>1583.54</v>
      </c>
      <c r="I445" s="317">
        <v>2241.83</v>
      </c>
      <c r="J445" s="340"/>
      <c r="K445" s="340">
        <v>3.9</v>
      </c>
      <c r="L445" s="317">
        <v>1580</v>
      </c>
      <c r="M445" s="341"/>
      <c r="N445" s="305">
        <f t="shared" si="89"/>
        <v>4001.83</v>
      </c>
      <c r="O445" s="305">
        <f t="shared" si="90"/>
        <v>75590.817000000126</v>
      </c>
      <c r="P445" s="306">
        <f t="shared" si="91"/>
        <v>8.9673199999999991</v>
      </c>
      <c r="Q445" s="307">
        <f t="shared" si="92"/>
        <v>43081</v>
      </c>
      <c r="R445" s="342"/>
      <c r="S445" s="343"/>
      <c r="T445" s="342"/>
      <c r="U445" s="343"/>
      <c r="V445" s="342">
        <v>171228</v>
      </c>
      <c r="W445" s="147">
        <v>630.32000000000005</v>
      </c>
      <c r="X445" s="342"/>
      <c r="Y445" s="343"/>
      <c r="Z445" s="342"/>
      <c r="AA445" s="343"/>
      <c r="AB445" s="342" t="s">
        <v>207</v>
      </c>
      <c r="AC445" s="147">
        <v>980</v>
      </c>
      <c r="AD445" s="342"/>
      <c r="AE445" s="343"/>
      <c r="AF445" s="342">
        <v>171147</v>
      </c>
      <c r="AG445" s="147">
        <v>991.7</v>
      </c>
      <c r="AH445" s="342"/>
      <c r="AI445" s="343"/>
      <c r="AJ445" s="342"/>
      <c r="AK445" s="343"/>
      <c r="AL445" s="344"/>
      <c r="AM445" s="343"/>
      <c r="AN445" s="125">
        <f t="shared" si="93"/>
        <v>2602.0200000000004</v>
      </c>
    </row>
    <row r="446" spans="1:40" ht="16.149999999999999" customHeight="1" x14ac:dyDescent="0.25">
      <c r="A446" s="301">
        <f t="shared" si="94"/>
        <v>43082</v>
      </c>
      <c r="B446" s="337">
        <v>3927.05</v>
      </c>
      <c r="C446" s="316">
        <v>660</v>
      </c>
      <c r="D446" s="338">
        <v>13</v>
      </c>
      <c r="E446" s="337">
        <v>331.75</v>
      </c>
      <c r="F446" s="337">
        <v>124</v>
      </c>
      <c r="G446" s="339">
        <f t="shared" si="88"/>
        <v>2811.3</v>
      </c>
      <c r="H446" s="340">
        <v>1070.2</v>
      </c>
      <c r="I446" s="317">
        <v>1736</v>
      </c>
      <c r="J446" s="340"/>
      <c r="K446" s="340">
        <v>5.0999999999999996</v>
      </c>
      <c r="L446" s="317">
        <v>1100</v>
      </c>
      <c r="M446" s="341"/>
      <c r="N446" s="305">
        <f t="shared" si="89"/>
        <v>3496</v>
      </c>
      <c r="O446" s="305">
        <f t="shared" si="90"/>
        <v>75168.887000000133</v>
      </c>
      <c r="P446" s="306">
        <f t="shared" si="91"/>
        <v>6.944</v>
      </c>
      <c r="Q446" s="307">
        <f t="shared" si="92"/>
        <v>43082</v>
      </c>
      <c r="R446" s="342">
        <v>171201</v>
      </c>
      <c r="S446" s="147">
        <v>812.85</v>
      </c>
      <c r="T446" s="342"/>
      <c r="U446" s="343"/>
      <c r="V446" s="342"/>
      <c r="W446" s="343"/>
      <c r="X446" s="342">
        <v>171236</v>
      </c>
      <c r="Y446" s="147">
        <v>2877.6</v>
      </c>
      <c r="Z446" s="342"/>
      <c r="AA446" s="343"/>
      <c r="AB446" s="342"/>
      <c r="AC446" s="343"/>
      <c r="AD446" s="342"/>
      <c r="AE446" s="343"/>
      <c r="AF446" s="342">
        <v>171148</v>
      </c>
      <c r="AG446" s="147">
        <v>227.48</v>
      </c>
      <c r="AH446" s="342"/>
      <c r="AI446" s="343"/>
      <c r="AJ446" s="342"/>
      <c r="AK446" s="343"/>
      <c r="AL446" s="344"/>
      <c r="AM446" s="343"/>
      <c r="AN446" s="125">
        <f t="shared" si="93"/>
        <v>3917.93</v>
      </c>
    </row>
    <row r="447" spans="1:40" ht="16.149999999999999" customHeight="1" x14ac:dyDescent="0.25">
      <c r="A447" s="301">
        <f t="shared" si="94"/>
        <v>43083</v>
      </c>
      <c r="B447" s="337">
        <v>3767.45</v>
      </c>
      <c r="C447" s="316">
        <v>360</v>
      </c>
      <c r="D447" s="338">
        <v>9</v>
      </c>
      <c r="E447" s="337">
        <v>277.8</v>
      </c>
      <c r="F447" s="337">
        <v>128</v>
      </c>
      <c r="G447" s="339">
        <f t="shared" si="88"/>
        <v>3001.6499999999996</v>
      </c>
      <c r="H447" s="340">
        <v>1187.6500000000001</v>
      </c>
      <c r="I447" s="317">
        <v>1808.9</v>
      </c>
      <c r="J447" s="340"/>
      <c r="K447" s="340">
        <v>43.4</v>
      </c>
      <c r="L447" s="317">
        <v>1180</v>
      </c>
      <c r="M447" s="341"/>
      <c r="N447" s="305">
        <f t="shared" si="89"/>
        <v>3348.9</v>
      </c>
      <c r="O447" s="305">
        <f t="shared" si="90"/>
        <v>61247.797000000122</v>
      </c>
      <c r="P447" s="306">
        <f t="shared" si="91"/>
        <v>7.2356000000000007</v>
      </c>
      <c r="Q447" s="307">
        <f t="shared" si="92"/>
        <v>43083</v>
      </c>
      <c r="R447" s="342"/>
      <c r="S447" s="147">
        <v>-109.09</v>
      </c>
      <c r="T447" s="342"/>
      <c r="U447" s="343"/>
      <c r="V447" s="342"/>
      <c r="W447" s="343"/>
      <c r="X447" s="342">
        <v>171237</v>
      </c>
      <c r="Y447" s="147">
        <v>1008.8</v>
      </c>
      <c r="Z447" s="342">
        <v>171143</v>
      </c>
      <c r="AA447" s="147">
        <v>16261.31</v>
      </c>
      <c r="AB447" s="342"/>
      <c r="AC447" s="343"/>
      <c r="AD447" s="342"/>
      <c r="AE447" s="343"/>
      <c r="AF447" s="342"/>
      <c r="AG447" s="343"/>
      <c r="AH447" s="342">
        <v>171152</v>
      </c>
      <c r="AI447" s="147">
        <v>108.97</v>
      </c>
      <c r="AJ447" s="342"/>
      <c r="AK447" s="343"/>
      <c r="AL447" s="344"/>
      <c r="AM447" s="343"/>
      <c r="AN447" s="125">
        <f t="shared" si="93"/>
        <v>17269.990000000002</v>
      </c>
    </row>
    <row r="448" spans="1:40" ht="16.149999999999999" customHeight="1" x14ac:dyDescent="0.25">
      <c r="A448" s="301">
        <f t="shared" si="94"/>
        <v>43084</v>
      </c>
      <c r="B448" s="337">
        <v>4939.03</v>
      </c>
      <c r="C448" s="316">
        <v>110</v>
      </c>
      <c r="D448" s="338">
        <v>4</v>
      </c>
      <c r="E448" s="337">
        <v>467.85</v>
      </c>
      <c r="F448" s="337">
        <v>368</v>
      </c>
      <c r="G448" s="339">
        <f t="shared" si="88"/>
        <v>3993.1799999999994</v>
      </c>
      <c r="H448" s="340">
        <v>1504.69</v>
      </c>
      <c r="I448" s="317">
        <v>2472.69</v>
      </c>
      <c r="J448" s="340"/>
      <c r="K448" s="340">
        <v>15.8</v>
      </c>
      <c r="L448" s="317">
        <v>1500</v>
      </c>
      <c r="M448" s="341"/>
      <c r="N448" s="305">
        <f t="shared" si="89"/>
        <v>4082.69</v>
      </c>
      <c r="O448" s="305">
        <f t="shared" si="90"/>
        <v>66027.547000000122</v>
      </c>
      <c r="P448" s="306">
        <f t="shared" si="91"/>
        <v>9.8907600000000002</v>
      </c>
      <c r="Q448" s="307">
        <f t="shared" si="92"/>
        <v>43084</v>
      </c>
      <c r="R448" s="342"/>
      <c r="S448" s="343"/>
      <c r="T448" s="342"/>
      <c r="U448" s="343"/>
      <c r="V448" s="342"/>
      <c r="W448" s="343"/>
      <c r="X448" s="342"/>
      <c r="Y448" s="343"/>
      <c r="Z448" s="342"/>
      <c r="AA448" s="147"/>
      <c r="AB448" s="342" t="s">
        <v>149</v>
      </c>
      <c r="AC448" s="147">
        <v>-1090</v>
      </c>
      <c r="AD448" s="342"/>
      <c r="AE448" s="343"/>
      <c r="AF448" s="342"/>
      <c r="AG448" s="343"/>
      <c r="AH448" s="342">
        <v>171063</v>
      </c>
      <c r="AI448" s="147">
        <v>392.94</v>
      </c>
      <c r="AJ448" s="342"/>
      <c r="AK448" s="343"/>
      <c r="AL448" s="344"/>
      <c r="AM448" s="343"/>
      <c r="AN448" s="125">
        <f t="shared" si="93"/>
        <v>-697.06</v>
      </c>
    </row>
    <row r="449" spans="1:40" ht="16.149999999999999" customHeight="1" x14ac:dyDescent="0.25">
      <c r="A449" s="301">
        <f t="shared" si="94"/>
        <v>43085</v>
      </c>
      <c r="B449" s="337">
        <v>4521.9399999999996</v>
      </c>
      <c r="C449" s="316">
        <v>370</v>
      </c>
      <c r="D449" s="338">
        <v>12</v>
      </c>
      <c r="E449" s="337">
        <v>476.1</v>
      </c>
      <c r="F449" s="337">
        <v>535</v>
      </c>
      <c r="G449" s="339">
        <f t="shared" si="88"/>
        <v>3140.8399999999997</v>
      </c>
      <c r="H449" s="340">
        <v>1833.59</v>
      </c>
      <c r="I449" s="317">
        <v>1304.8499999999999</v>
      </c>
      <c r="J449" s="340"/>
      <c r="K449" s="340">
        <v>2.4</v>
      </c>
      <c r="L449" s="317">
        <v>1830</v>
      </c>
      <c r="M449" s="341"/>
      <c r="N449" s="305">
        <f t="shared" si="89"/>
        <v>3504.85</v>
      </c>
      <c r="O449" s="305">
        <f t="shared" si="90"/>
        <v>68378.487000000125</v>
      </c>
      <c r="P449" s="306">
        <f t="shared" si="91"/>
        <v>5.2193999999999994</v>
      </c>
      <c r="Q449" s="307">
        <f t="shared" si="92"/>
        <v>43085</v>
      </c>
      <c r="R449" s="342"/>
      <c r="S449" s="343"/>
      <c r="T449" s="342"/>
      <c r="U449" s="343"/>
      <c r="V449" s="342"/>
      <c r="W449" s="343"/>
      <c r="X449" s="342"/>
      <c r="Y449" s="343"/>
      <c r="Z449" s="342"/>
      <c r="AA449" s="147"/>
      <c r="AB449" s="342" t="s">
        <v>149</v>
      </c>
      <c r="AC449" s="147">
        <v>1090</v>
      </c>
      <c r="AD449" s="342"/>
      <c r="AE449" s="343"/>
      <c r="AF449" s="342"/>
      <c r="AG449" s="343"/>
      <c r="AH449" s="342"/>
      <c r="AI449" s="343"/>
      <c r="AJ449" s="342" t="s">
        <v>199</v>
      </c>
      <c r="AK449" s="147">
        <v>63.91</v>
      </c>
      <c r="AL449" s="344"/>
      <c r="AM449" s="343"/>
      <c r="AN449" s="125">
        <f t="shared" si="93"/>
        <v>1153.9100000000001</v>
      </c>
    </row>
    <row r="450" spans="1:40" ht="16.149999999999999" customHeight="1" x14ac:dyDescent="0.25">
      <c r="A450" s="301">
        <f t="shared" si="94"/>
        <v>43086</v>
      </c>
      <c r="B450" s="337">
        <v>2418.25</v>
      </c>
      <c r="C450" s="316">
        <v>320</v>
      </c>
      <c r="D450" s="338">
        <v>5</v>
      </c>
      <c r="E450" s="337">
        <v>187.5</v>
      </c>
      <c r="F450" s="337">
        <v>119</v>
      </c>
      <c r="G450" s="339">
        <f t="shared" si="88"/>
        <v>1791.75</v>
      </c>
      <c r="H450" s="340">
        <v>839.08</v>
      </c>
      <c r="I450" s="317">
        <v>956.07</v>
      </c>
      <c r="J450" s="340"/>
      <c r="K450" s="340">
        <v>5.7</v>
      </c>
      <c r="L450" s="317">
        <v>830</v>
      </c>
      <c r="M450" s="341"/>
      <c r="N450" s="305">
        <f t="shared" si="89"/>
        <v>2106.0700000000002</v>
      </c>
      <c r="O450" s="305">
        <f t="shared" si="90"/>
        <v>69396.22700000013</v>
      </c>
      <c r="P450" s="306">
        <f t="shared" si="91"/>
        <v>3.8242800000000003</v>
      </c>
      <c r="Q450" s="307">
        <f t="shared" si="92"/>
        <v>43086</v>
      </c>
      <c r="R450" s="342"/>
      <c r="S450" s="343"/>
      <c r="T450" s="342">
        <v>171023</v>
      </c>
      <c r="U450" s="147">
        <v>580.41999999999996</v>
      </c>
      <c r="V450" s="342"/>
      <c r="W450" s="343"/>
      <c r="X450" s="342"/>
      <c r="Y450" s="343"/>
      <c r="Z450" s="342"/>
      <c r="AA450" s="147"/>
      <c r="AB450" s="342" t="s">
        <v>233</v>
      </c>
      <c r="AC450" s="147">
        <v>71.14</v>
      </c>
      <c r="AD450" s="342"/>
      <c r="AE450" s="343"/>
      <c r="AF450" s="342"/>
      <c r="AG450" s="343"/>
      <c r="AH450" s="344">
        <v>171258</v>
      </c>
      <c r="AI450" s="147">
        <v>337.6</v>
      </c>
      <c r="AJ450" s="342" t="s">
        <v>104</v>
      </c>
      <c r="AK450" s="147">
        <v>99.17</v>
      </c>
      <c r="AL450" s="344"/>
      <c r="AM450" s="343"/>
      <c r="AN450" s="125">
        <f t="shared" si="93"/>
        <v>1088.33</v>
      </c>
    </row>
    <row r="451" spans="1:40" ht="16.149999999999999" customHeight="1" x14ac:dyDescent="0.25">
      <c r="A451" s="301">
        <f t="shared" si="94"/>
        <v>43087</v>
      </c>
      <c r="B451" s="337">
        <v>3968.48</v>
      </c>
      <c r="C451" s="316">
        <v>200</v>
      </c>
      <c r="D451" s="338">
        <v>6</v>
      </c>
      <c r="E451" s="337">
        <v>826.3</v>
      </c>
      <c r="F451" s="337">
        <v>161</v>
      </c>
      <c r="G451" s="339">
        <f t="shared" si="88"/>
        <v>2781.1800000000003</v>
      </c>
      <c r="H451" s="340">
        <v>1018.93</v>
      </c>
      <c r="I451" s="317">
        <v>1759.55</v>
      </c>
      <c r="J451" s="340"/>
      <c r="K451" s="340">
        <v>2.7</v>
      </c>
      <c r="L451" s="317">
        <v>1010</v>
      </c>
      <c r="M451" s="341"/>
      <c r="N451" s="305">
        <f t="shared" si="89"/>
        <v>2969.55</v>
      </c>
      <c r="O451" s="305">
        <f t="shared" si="90"/>
        <v>64131.407000000137</v>
      </c>
      <c r="P451" s="306">
        <f t="shared" si="91"/>
        <v>7.0381999999999998</v>
      </c>
      <c r="Q451" s="307">
        <f t="shared" si="92"/>
        <v>43087</v>
      </c>
      <c r="R451" s="342"/>
      <c r="S451" s="343"/>
      <c r="T451" s="342"/>
      <c r="U451" s="147"/>
      <c r="V451" s="342">
        <v>171229</v>
      </c>
      <c r="W451" s="147">
        <v>634.16</v>
      </c>
      <c r="X451" s="342"/>
      <c r="Y451" s="343"/>
      <c r="Z451" s="342">
        <v>171244</v>
      </c>
      <c r="AA451" s="147">
        <v>7328.58</v>
      </c>
      <c r="AB451" s="342" t="s">
        <v>166</v>
      </c>
      <c r="AC451" s="147">
        <v>217.17</v>
      </c>
      <c r="AD451" s="342">
        <v>171251</v>
      </c>
      <c r="AE451" s="147">
        <v>54.46</v>
      </c>
      <c r="AF451" s="342"/>
      <c r="AG451" s="343"/>
      <c r="AH451" s="342"/>
      <c r="AI451" s="343"/>
      <c r="AJ451" s="342"/>
      <c r="AK451" s="343"/>
      <c r="AL451" s="344"/>
      <c r="AM451" s="343"/>
      <c r="AN451" s="125">
        <f t="shared" si="93"/>
        <v>8234.369999999999</v>
      </c>
    </row>
    <row r="452" spans="1:40" ht="16.149999999999999" customHeight="1" x14ac:dyDescent="0.25">
      <c r="A452" s="301">
        <f t="shared" si="94"/>
        <v>43088</v>
      </c>
      <c r="B452" s="337">
        <v>4004.88</v>
      </c>
      <c r="C452" s="316">
        <v>240</v>
      </c>
      <c r="D452" s="338">
        <v>5</v>
      </c>
      <c r="E452" s="337">
        <v>484.3</v>
      </c>
      <c r="F452" s="337">
        <v>98</v>
      </c>
      <c r="G452" s="339">
        <f t="shared" si="88"/>
        <v>3182.58</v>
      </c>
      <c r="H452" s="340">
        <v>1306.18</v>
      </c>
      <c r="I452" s="317">
        <v>1872.5</v>
      </c>
      <c r="J452" s="340"/>
      <c r="K452" s="340">
        <v>3.9</v>
      </c>
      <c r="L452" s="317">
        <v>1300</v>
      </c>
      <c r="M452" s="341"/>
      <c r="N452" s="305">
        <f t="shared" si="89"/>
        <v>3412.5</v>
      </c>
      <c r="O452" s="305">
        <f t="shared" si="90"/>
        <v>72312.497000000134</v>
      </c>
      <c r="P452" s="306">
        <f t="shared" si="91"/>
        <v>7.49</v>
      </c>
      <c r="Q452" s="307">
        <f t="shared" si="92"/>
        <v>43088</v>
      </c>
      <c r="R452" s="342"/>
      <c r="S452" s="343"/>
      <c r="T452" s="342">
        <v>171026</v>
      </c>
      <c r="U452" s="147">
        <v>25.2</v>
      </c>
      <c r="V452" s="342"/>
      <c r="W452" s="343"/>
      <c r="X452" s="342"/>
      <c r="Y452" s="343"/>
      <c r="Z452" s="342">
        <v>171245</v>
      </c>
      <c r="AA452" s="147">
        <v>-7328.58</v>
      </c>
      <c r="AB452" s="342" t="s">
        <v>156</v>
      </c>
      <c r="AC452" s="147">
        <v>2534.79</v>
      </c>
      <c r="AD452" s="342"/>
      <c r="AE452" s="343"/>
      <c r="AF452" s="342"/>
      <c r="AG452" s="343"/>
      <c r="AH452" s="342"/>
      <c r="AI452" s="343"/>
      <c r="AJ452" s="342"/>
      <c r="AK452" s="349"/>
      <c r="AL452" s="344"/>
      <c r="AM452" s="343"/>
      <c r="AN452" s="125">
        <f t="shared" si="93"/>
        <v>-4768.59</v>
      </c>
    </row>
    <row r="453" spans="1:40" ht="16.149999999999999" customHeight="1" x14ac:dyDescent="0.25">
      <c r="A453" s="301">
        <f t="shared" si="94"/>
        <v>43089</v>
      </c>
      <c r="B453" s="337">
        <v>4246.53</v>
      </c>
      <c r="C453" s="316">
        <v>300</v>
      </c>
      <c r="D453" s="338">
        <v>8</v>
      </c>
      <c r="E453" s="337">
        <v>243.6</v>
      </c>
      <c r="F453" s="337">
        <v>48</v>
      </c>
      <c r="G453" s="339">
        <f t="shared" si="88"/>
        <v>3654.93</v>
      </c>
      <c r="H453" s="340">
        <v>1968.05</v>
      </c>
      <c r="I453" s="317">
        <v>1670.08</v>
      </c>
      <c r="J453" s="340"/>
      <c r="K453" s="340">
        <v>16.8</v>
      </c>
      <c r="L453" s="317">
        <v>2000</v>
      </c>
      <c r="M453" s="341"/>
      <c r="N453" s="305">
        <f t="shared" si="89"/>
        <v>3970.08</v>
      </c>
      <c r="O453" s="305">
        <f t="shared" si="90"/>
        <v>65177.337000000138</v>
      </c>
      <c r="P453" s="306">
        <f t="shared" si="91"/>
        <v>6.68032</v>
      </c>
      <c r="Q453" s="307">
        <f t="shared" si="92"/>
        <v>43089</v>
      </c>
      <c r="R453" s="342">
        <v>171206</v>
      </c>
      <c r="S453" s="147">
        <v>1406.53</v>
      </c>
      <c r="T453" s="344">
        <v>171217</v>
      </c>
      <c r="U453" s="147">
        <v>48.5</v>
      </c>
      <c r="V453" s="342"/>
      <c r="W453" s="343"/>
      <c r="X453" s="344">
        <v>171238</v>
      </c>
      <c r="Y453" s="147">
        <v>2321.63</v>
      </c>
      <c r="Z453" s="342">
        <v>171246</v>
      </c>
      <c r="AA453" s="147">
        <v>7328.58</v>
      </c>
      <c r="AB453" s="344"/>
      <c r="AC453" s="343"/>
      <c r="AD453" s="342"/>
      <c r="AE453" s="343"/>
      <c r="AF453" s="344"/>
      <c r="AG453" s="343"/>
      <c r="AH453" s="342"/>
      <c r="AI453" s="343"/>
      <c r="AJ453" s="344"/>
      <c r="AK453" s="343"/>
      <c r="AL453" s="344"/>
      <c r="AM453" s="343"/>
      <c r="AN453" s="125">
        <f t="shared" si="93"/>
        <v>11105.24</v>
      </c>
    </row>
    <row r="454" spans="1:40" ht="16.149999999999999" customHeight="1" x14ac:dyDescent="0.25">
      <c r="A454" s="301">
        <f t="shared" si="94"/>
        <v>43090</v>
      </c>
      <c r="B454" s="337">
        <v>4906.87</v>
      </c>
      <c r="C454" s="316">
        <v>200</v>
      </c>
      <c r="D454" s="338">
        <v>6</v>
      </c>
      <c r="E454" s="337">
        <v>338.65</v>
      </c>
      <c r="F454" s="337">
        <v>175</v>
      </c>
      <c r="G454" s="339">
        <f t="shared" si="88"/>
        <v>4193.22</v>
      </c>
      <c r="H454" s="340">
        <v>1648.53</v>
      </c>
      <c r="I454" s="317">
        <v>2272.79</v>
      </c>
      <c r="J454" s="317">
        <v>184</v>
      </c>
      <c r="K454" s="340">
        <v>87.9</v>
      </c>
      <c r="L454" s="317">
        <v>1640</v>
      </c>
      <c r="M454" s="317">
        <v>580</v>
      </c>
      <c r="N454" s="305">
        <f t="shared" si="89"/>
        <v>4876.79</v>
      </c>
      <c r="O454" s="305">
        <f t="shared" si="90"/>
        <v>31612.537000000142</v>
      </c>
      <c r="P454" s="306">
        <f t="shared" si="91"/>
        <v>9.0911600000000004</v>
      </c>
      <c r="Q454" s="307">
        <f t="shared" si="92"/>
        <v>43090</v>
      </c>
      <c r="R454" s="342"/>
      <c r="S454" s="147">
        <v>-39.11</v>
      </c>
      <c r="T454" s="342">
        <v>171218</v>
      </c>
      <c r="U454" s="147">
        <v>78.790000000000006</v>
      </c>
      <c r="V454" s="342"/>
      <c r="W454" s="343"/>
      <c r="X454" s="342">
        <v>171239</v>
      </c>
      <c r="Y454" s="147">
        <v>307</v>
      </c>
      <c r="Z454" s="342">
        <v>171247</v>
      </c>
      <c r="AA454" s="147">
        <v>37115.71</v>
      </c>
      <c r="AB454" s="342"/>
      <c r="AC454" s="343"/>
      <c r="AD454" s="342"/>
      <c r="AE454" s="343"/>
      <c r="AF454" s="342">
        <v>171149</v>
      </c>
      <c r="AG454" s="147">
        <v>979.2</v>
      </c>
      <c r="AH454" s="342"/>
      <c r="AI454" s="343"/>
      <c r="AJ454" s="342"/>
      <c r="AK454" s="343"/>
      <c r="AL454" s="344"/>
      <c r="AM454" s="343"/>
      <c r="AN454" s="125">
        <f t="shared" si="93"/>
        <v>38441.589999999997</v>
      </c>
    </row>
    <row r="455" spans="1:40" ht="16.149999999999999" customHeight="1" x14ac:dyDescent="0.25">
      <c r="A455" s="301">
        <f t="shared" si="94"/>
        <v>43091</v>
      </c>
      <c r="B455" s="337">
        <v>6243.16</v>
      </c>
      <c r="C455" s="316">
        <v>400</v>
      </c>
      <c r="D455" s="338">
        <v>8</v>
      </c>
      <c r="E455" s="337">
        <v>163</v>
      </c>
      <c r="F455" s="337">
        <v>264</v>
      </c>
      <c r="G455" s="339">
        <f t="shared" si="88"/>
        <v>5416.16</v>
      </c>
      <c r="H455" s="340">
        <v>2903.08</v>
      </c>
      <c r="I455" s="317">
        <v>2488.38</v>
      </c>
      <c r="J455" s="340"/>
      <c r="K455" s="340">
        <v>24.7</v>
      </c>
      <c r="L455" s="317">
        <v>2900</v>
      </c>
      <c r="M455" s="341"/>
      <c r="N455" s="305">
        <f t="shared" si="89"/>
        <v>5788.38</v>
      </c>
      <c r="O455" s="305">
        <f t="shared" si="90"/>
        <v>49415.837000000138</v>
      </c>
      <c r="P455" s="306">
        <f t="shared" si="91"/>
        <v>9.953520000000001</v>
      </c>
      <c r="Q455" s="307">
        <f t="shared" si="92"/>
        <v>43091</v>
      </c>
      <c r="R455" s="342"/>
      <c r="S455" s="343"/>
      <c r="T455" s="342"/>
      <c r="U455" s="343"/>
      <c r="V455" s="342"/>
      <c r="W455" s="343"/>
      <c r="X455" s="342"/>
      <c r="Y455" s="343"/>
      <c r="Z455" s="342" t="s">
        <v>278</v>
      </c>
      <c r="AA455" s="343">
        <v>0</v>
      </c>
      <c r="AB455" s="342" t="s">
        <v>185</v>
      </c>
      <c r="AC455" s="147">
        <v>-12014.92</v>
      </c>
      <c r="AD455" s="342"/>
      <c r="AE455" s="343"/>
      <c r="AF455" s="342"/>
      <c r="AG455" s="343"/>
      <c r="AH455" s="342"/>
      <c r="AI455" s="343"/>
      <c r="AJ455" s="342"/>
      <c r="AK455" s="343"/>
      <c r="AL455" s="344"/>
      <c r="AM455" s="343"/>
      <c r="AN455" s="125">
        <f t="shared" si="93"/>
        <v>-12014.92</v>
      </c>
    </row>
    <row r="456" spans="1:40" ht="16.149999999999999" customHeight="1" x14ac:dyDescent="0.25">
      <c r="A456" s="301">
        <f t="shared" si="94"/>
        <v>43092</v>
      </c>
      <c r="B456" s="337">
        <v>4955.7299999999996</v>
      </c>
      <c r="C456" s="316">
        <v>90</v>
      </c>
      <c r="D456" s="338">
        <v>2</v>
      </c>
      <c r="E456" s="337">
        <v>655.5</v>
      </c>
      <c r="F456" s="337">
        <v>201</v>
      </c>
      <c r="G456" s="339">
        <f t="shared" si="88"/>
        <v>4009.2299999999996</v>
      </c>
      <c r="H456" s="340">
        <v>1483.34</v>
      </c>
      <c r="I456" s="317">
        <v>2520.69</v>
      </c>
      <c r="J456" s="340"/>
      <c r="K456" s="340">
        <v>5.2</v>
      </c>
      <c r="L456" s="317">
        <v>1480</v>
      </c>
      <c r="M456" s="341"/>
      <c r="N456" s="305">
        <f t="shared" si="89"/>
        <v>4090.69</v>
      </c>
      <c r="O456" s="305">
        <f t="shared" si="90"/>
        <v>53504.037000000142</v>
      </c>
      <c r="P456" s="306">
        <f t="shared" si="91"/>
        <v>10.08276</v>
      </c>
      <c r="Q456" s="307">
        <f t="shared" si="92"/>
        <v>43092</v>
      </c>
      <c r="R456" s="342"/>
      <c r="S456" s="343"/>
      <c r="T456" s="342"/>
      <c r="U456" s="343"/>
      <c r="V456" s="342"/>
      <c r="W456" s="343"/>
      <c r="X456" s="342"/>
      <c r="Y456" s="343"/>
      <c r="Z456" s="342"/>
      <c r="AA456" s="343"/>
      <c r="AB456" s="342" t="s">
        <v>230</v>
      </c>
      <c r="AC456" s="147">
        <v>2.4900000000000002</v>
      </c>
      <c r="AD456" s="342"/>
      <c r="AE456" s="343"/>
      <c r="AF456" s="342"/>
      <c r="AG456" s="343"/>
      <c r="AH456" s="342"/>
      <c r="AI456" s="343"/>
      <c r="AJ456" s="342"/>
      <c r="AK456" s="343"/>
      <c r="AL456" s="344"/>
      <c r="AM456" s="343"/>
      <c r="AN456" s="125">
        <f t="shared" si="93"/>
        <v>2.4900000000000002</v>
      </c>
    </row>
    <row r="457" spans="1:40" ht="16.149999999999999" customHeight="1" x14ac:dyDescent="0.25">
      <c r="A457" s="301">
        <f t="shared" si="94"/>
        <v>43093</v>
      </c>
      <c r="B457" s="337">
        <v>4301.55</v>
      </c>
      <c r="C457" s="316">
        <v>310</v>
      </c>
      <c r="D457" s="338">
        <v>6</v>
      </c>
      <c r="E457" s="337">
        <v>617.79999999999995</v>
      </c>
      <c r="F457" s="337">
        <v>287</v>
      </c>
      <c r="G457" s="339">
        <f t="shared" si="88"/>
        <v>3086.75</v>
      </c>
      <c r="H457" s="340">
        <v>1000.95</v>
      </c>
      <c r="I457" s="317">
        <v>2084.1999999999998</v>
      </c>
      <c r="J457" s="340"/>
      <c r="K457" s="340">
        <v>10.7</v>
      </c>
      <c r="L457" s="317">
        <v>1020</v>
      </c>
      <c r="M457" s="341"/>
      <c r="N457" s="305">
        <f t="shared" si="89"/>
        <v>3414.2</v>
      </c>
      <c r="O457" s="305">
        <f t="shared" si="90"/>
        <v>44900.827000000136</v>
      </c>
      <c r="P457" s="306">
        <f t="shared" si="91"/>
        <v>8.3368000000000002</v>
      </c>
      <c r="Q457" s="307">
        <f t="shared" si="92"/>
        <v>43093</v>
      </c>
      <c r="R457" s="342"/>
      <c r="S457" s="343"/>
      <c r="T457" s="342"/>
      <c r="U457" s="343"/>
      <c r="V457" s="342"/>
      <c r="W457" s="343"/>
      <c r="X457" s="342"/>
      <c r="Y457" s="343"/>
      <c r="Z457" s="342"/>
      <c r="AA457" s="343"/>
      <c r="AB457" s="342" t="s">
        <v>185</v>
      </c>
      <c r="AC457" s="147">
        <v>12017.41</v>
      </c>
      <c r="AD457" s="342"/>
      <c r="AE457" s="343"/>
      <c r="AF457" s="342"/>
      <c r="AG457" s="343"/>
      <c r="AH457" s="342"/>
      <c r="AI457" s="343"/>
      <c r="AJ457" s="342"/>
      <c r="AK457" s="343"/>
      <c r="AL457" s="344"/>
      <c r="AM457" s="343"/>
      <c r="AN457" s="125">
        <f t="shared" si="93"/>
        <v>12017.41</v>
      </c>
    </row>
    <row r="458" spans="1:40" ht="16.149999999999999" customHeight="1" x14ac:dyDescent="0.25">
      <c r="A458" s="350">
        <f t="shared" si="94"/>
        <v>43094</v>
      </c>
      <c r="B458" s="348"/>
      <c r="C458" s="348"/>
      <c r="D458" s="351"/>
      <c r="E458" s="348"/>
      <c r="F458" s="348"/>
      <c r="G458" s="335">
        <f t="shared" si="88"/>
        <v>0</v>
      </c>
      <c r="H458" s="335"/>
      <c r="I458" s="335"/>
      <c r="J458" s="335"/>
      <c r="K458" s="335"/>
      <c r="L458" s="335"/>
      <c r="M458" s="335"/>
      <c r="N458" s="352">
        <f t="shared" si="89"/>
        <v>0</v>
      </c>
      <c r="O458" s="352">
        <f t="shared" si="90"/>
        <v>44900.827000000136</v>
      </c>
      <c r="P458" s="353">
        <f>I458*0.007</f>
        <v>0</v>
      </c>
      <c r="Q458" s="354">
        <f t="shared" si="92"/>
        <v>43094</v>
      </c>
      <c r="R458" s="355"/>
      <c r="S458" s="356"/>
      <c r="T458" s="355"/>
      <c r="U458" s="356"/>
      <c r="V458" s="355"/>
      <c r="W458" s="356"/>
      <c r="X458" s="355"/>
      <c r="Y458" s="356"/>
      <c r="Z458" s="355"/>
      <c r="AA458" s="356"/>
      <c r="AB458" s="355"/>
      <c r="AC458" s="356"/>
      <c r="AD458" s="355"/>
      <c r="AE458" s="356"/>
      <c r="AF458" s="355"/>
      <c r="AG458" s="356"/>
      <c r="AH458" s="355"/>
      <c r="AI458" s="356"/>
      <c r="AJ458" s="355"/>
      <c r="AK458" s="356"/>
      <c r="AL458" s="357"/>
      <c r="AM458" s="356"/>
      <c r="AN458" s="335">
        <f t="shared" si="93"/>
        <v>0</v>
      </c>
    </row>
    <row r="459" spans="1:40" ht="16.149999999999999" customHeight="1" x14ac:dyDescent="0.25">
      <c r="A459" s="301">
        <f t="shared" si="94"/>
        <v>43095</v>
      </c>
      <c r="B459" s="337">
        <v>4030.93</v>
      </c>
      <c r="C459" s="316">
        <v>220</v>
      </c>
      <c r="D459" s="338">
        <v>5</v>
      </c>
      <c r="E459" s="337">
        <v>364.8</v>
      </c>
      <c r="F459" s="337">
        <v>476</v>
      </c>
      <c r="G459" s="339">
        <f t="shared" si="88"/>
        <v>2970.1299999999997</v>
      </c>
      <c r="H459" s="340">
        <v>1344.72</v>
      </c>
      <c r="I459" s="317">
        <v>1625.41</v>
      </c>
      <c r="J459" s="340"/>
      <c r="K459" s="340"/>
      <c r="L459" s="317">
        <v>1340</v>
      </c>
      <c r="M459" s="341"/>
      <c r="N459" s="305">
        <f t="shared" si="89"/>
        <v>3185.41</v>
      </c>
      <c r="O459" s="305">
        <f t="shared" si="90"/>
        <v>47874.057000000139</v>
      </c>
      <c r="P459" s="306">
        <f t="shared" ref="P459:P464" si="95">I459*0.004</f>
        <v>6.5016400000000001</v>
      </c>
      <c r="Q459" s="307">
        <f t="shared" si="92"/>
        <v>43095</v>
      </c>
      <c r="R459" s="342"/>
      <c r="S459" s="343"/>
      <c r="T459" s="342"/>
      <c r="U459" s="343"/>
      <c r="V459" s="342">
        <v>171230</v>
      </c>
      <c r="W459" s="147">
        <v>656.18</v>
      </c>
      <c r="X459" s="342"/>
      <c r="Y459" s="343"/>
      <c r="Z459" s="342" t="s">
        <v>279</v>
      </c>
      <c r="AA459" s="343">
        <v>0</v>
      </c>
      <c r="AB459" s="342" t="s">
        <v>149</v>
      </c>
      <c r="AC459" s="147">
        <v>-1160</v>
      </c>
      <c r="AD459" s="342"/>
      <c r="AE459" s="343"/>
      <c r="AF459" s="342"/>
      <c r="AG459" s="343"/>
      <c r="AH459" s="342"/>
      <c r="AI459" s="343"/>
      <c r="AJ459" s="342">
        <v>171269</v>
      </c>
      <c r="AK459" s="147">
        <v>656</v>
      </c>
      <c r="AL459" s="344">
        <v>171266</v>
      </c>
      <c r="AM459" s="343">
        <v>60</v>
      </c>
      <c r="AN459" s="125">
        <f t="shared" si="93"/>
        <v>212.17999999999995</v>
      </c>
    </row>
    <row r="460" spans="1:40" ht="16.149999999999999" customHeight="1" x14ac:dyDescent="0.25">
      <c r="A460" s="301">
        <f t="shared" si="94"/>
        <v>43096</v>
      </c>
      <c r="B460" s="337">
        <v>4048.96</v>
      </c>
      <c r="C460" s="316">
        <v>120</v>
      </c>
      <c r="D460" s="338">
        <v>3</v>
      </c>
      <c r="E460" s="337">
        <v>344.2</v>
      </c>
      <c r="F460" s="337">
        <v>251</v>
      </c>
      <c r="G460" s="339">
        <f t="shared" si="88"/>
        <v>3333.76</v>
      </c>
      <c r="H460" s="340">
        <v>1252.72</v>
      </c>
      <c r="I460" s="317">
        <v>2053.14</v>
      </c>
      <c r="J460" s="340"/>
      <c r="K460" s="340">
        <v>27.9</v>
      </c>
      <c r="L460" s="317">
        <v>1260</v>
      </c>
      <c r="M460" s="317">
        <v>490</v>
      </c>
      <c r="N460" s="305">
        <f t="shared" si="89"/>
        <v>3923.14</v>
      </c>
      <c r="O460" s="305">
        <f t="shared" si="90"/>
        <v>46821.887000000141</v>
      </c>
      <c r="P460" s="306">
        <f t="shared" si="95"/>
        <v>8.2125599999999999</v>
      </c>
      <c r="Q460" s="307">
        <f t="shared" si="92"/>
        <v>43096</v>
      </c>
      <c r="R460" s="342">
        <v>171208</v>
      </c>
      <c r="S460" s="147">
        <v>1566.56</v>
      </c>
      <c r="T460" s="342"/>
      <c r="U460" s="343"/>
      <c r="V460" s="342"/>
      <c r="W460" s="343"/>
      <c r="X460" s="342">
        <v>171240</v>
      </c>
      <c r="Y460" s="147">
        <v>2274.5500000000002</v>
      </c>
      <c r="Z460" s="342"/>
      <c r="AA460" s="343"/>
      <c r="AB460" s="342" t="s">
        <v>149</v>
      </c>
      <c r="AC460" s="147">
        <v>1160</v>
      </c>
      <c r="AD460" s="342"/>
      <c r="AE460" s="343"/>
      <c r="AF460" s="342"/>
      <c r="AG460" s="343"/>
      <c r="AH460" s="342"/>
      <c r="AI460" s="343"/>
      <c r="AJ460" s="342">
        <v>171268</v>
      </c>
      <c r="AK460" s="147">
        <v>34.200000000000003</v>
      </c>
      <c r="AL460" s="344">
        <v>180259</v>
      </c>
      <c r="AM460" s="343">
        <v>-60</v>
      </c>
      <c r="AN460" s="125">
        <f t="shared" si="93"/>
        <v>4975.3100000000004</v>
      </c>
    </row>
    <row r="461" spans="1:40" ht="16.149999999999999" customHeight="1" x14ac:dyDescent="0.25">
      <c r="A461" s="301">
        <f t="shared" si="94"/>
        <v>43097</v>
      </c>
      <c r="B461" s="337">
        <v>4425.2299999999996</v>
      </c>
      <c r="C461" s="316">
        <v>160</v>
      </c>
      <c r="D461" s="338">
        <v>4</v>
      </c>
      <c r="E461" s="337">
        <v>169.9</v>
      </c>
      <c r="F461" s="337">
        <v>259</v>
      </c>
      <c r="G461" s="339">
        <f t="shared" si="88"/>
        <v>3836.3299999999995</v>
      </c>
      <c r="H461" s="340">
        <v>2094.92</v>
      </c>
      <c r="I461" s="317">
        <v>1725.31</v>
      </c>
      <c r="J461" s="340"/>
      <c r="K461" s="340">
        <v>16.100000000000001</v>
      </c>
      <c r="L461" s="317">
        <v>2090</v>
      </c>
      <c r="M461" s="341"/>
      <c r="N461" s="305">
        <f t="shared" si="89"/>
        <v>3975.31</v>
      </c>
      <c r="O461" s="305">
        <f t="shared" si="90"/>
        <v>48828.087000000138</v>
      </c>
      <c r="P461" s="306">
        <f t="shared" si="95"/>
        <v>6.9012399999999996</v>
      </c>
      <c r="Q461" s="307">
        <f t="shared" si="92"/>
        <v>43097</v>
      </c>
      <c r="R461" s="342"/>
      <c r="S461" s="147">
        <v>132.74</v>
      </c>
      <c r="T461" s="342">
        <v>171223</v>
      </c>
      <c r="U461" s="147">
        <v>15.88</v>
      </c>
      <c r="V461" s="342"/>
      <c r="W461" s="343"/>
      <c r="X461" s="342">
        <v>171241</v>
      </c>
      <c r="Y461" s="147">
        <v>324.51</v>
      </c>
      <c r="Z461" s="342"/>
      <c r="AA461" s="343"/>
      <c r="AB461" s="358" t="s">
        <v>207</v>
      </c>
      <c r="AC461" s="147">
        <v>1120</v>
      </c>
      <c r="AD461" s="342"/>
      <c r="AE461" s="343"/>
      <c r="AF461" s="342"/>
      <c r="AG461" s="343"/>
      <c r="AH461" s="342"/>
      <c r="AI461" s="343"/>
      <c r="AJ461" s="342">
        <v>171267</v>
      </c>
      <c r="AK461" s="147">
        <v>375.98</v>
      </c>
      <c r="AL461" s="344"/>
      <c r="AM461" s="343"/>
      <c r="AN461" s="125">
        <f t="shared" si="93"/>
        <v>1969.1100000000001</v>
      </c>
    </row>
    <row r="462" spans="1:40" ht="16.149999999999999" customHeight="1" x14ac:dyDescent="0.25">
      <c r="A462" s="301">
        <f t="shared" si="94"/>
        <v>43098</v>
      </c>
      <c r="B462" s="337">
        <v>4927.66</v>
      </c>
      <c r="C462" s="316">
        <v>540</v>
      </c>
      <c r="D462" s="338">
        <v>12</v>
      </c>
      <c r="E462" s="337">
        <v>229.1</v>
      </c>
      <c r="F462" s="337">
        <v>929</v>
      </c>
      <c r="G462" s="339">
        <f t="shared" si="88"/>
        <v>3229.5599999999995</v>
      </c>
      <c r="H462" s="340">
        <v>1229.57</v>
      </c>
      <c r="I462" s="317">
        <v>1978.09</v>
      </c>
      <c r="J462" s="340"/>
      <c r="K462" s="340">
        <v>21.9</v>
      </c>
      <c r="L462" s="317">
        <v>1220</v>
      </c>
      <c r="M462" s="341"/>
      <c r="N462" s="305">
        <f t="shared" si="89"/>
        <v>3738.09</v>
      </c>
      <c r="O462" s="305">
        <f t="shared" si="90"/>
        <v>52759.427000000142</v>
      </c>
      <c r="P462" s="306">
        <f t="shared" si="95"/>
        <v>7.9123599999999996</v>
      </c>
      <c r="Q462" s="307">
        <f t="shared" si="92"/>
        <v>43098</v>
      </c>
      <c r="R462" s="342">
        <v>171213</v>
      </c>
      <c r="S462" s="147">
        <v>-396</v>
      </c>
      <c r="T462" s="342">
        <v>171222</v>
      </c>
      <c r="U462" s="147">
        <v>39.75</v>
      </c>
      <c r="V462" s="342"/>
      <c r="W462" s="343"/>
      <c r="X462" s="342" t="s">
        <v>280</v>
      </c>
      <c r="Y462" s="147">
        <v>36</v>
      </c>
      <c r="Z462" s="342"/>
      <c r="AA462" s="343"/>
      <c r="AB462" s="358"/>
      <c r="AC462" s="343"/>
      <c r="AD462" s="342"/>
      <c r="AE462" s="343"/>
      <c r="AF462" s="342"/>
      <c r="AG462" s="343"/>
      <c r="AH462" s="342"/>
      <c r="AI462" s="343"/>
      <c r="AJ462" s="344">
        <v>171264</v>
      </c>
      <c r="AK462" s="147">
        <v>127</v>
      </c>
      <c r="AL462" s="344"/>
      <c r="AM462" s="343"/>
      <c r="AN462" s="125">
        <f t="shared" si="93"/>
        <v>-193.25</v>
      </c>
    </row>
    <row r="463" spans="1:40" ht="16.149999999999999" customHeight="1" x14ac:dyDescent="0.25">
      <c r="A463" s="301">
        <f t="shared" si="94"/>
        <v>43099</v>
      </c>
      <c r="B463" s="337">
        <v>5263.49</v>
      </c>
      <c r="C463" s="316">
        <v>170</v>
      </c>
      <c r="D463" s="338">
        <v>5</v>
      </c>
      <c r="E463" s="337">
        <v>196.6</v>
      </c>
      <c r="F463" s="337">
        <v>424</v>
      </c>
      <c r="G463" s="339">
        <f t="shared" si="88"/>
        <v>4472.8899999999994</v>
      </c>
      <c r="H463" s="340">
        <v>2112.34</v>
      </c>
      <c r="I463" s="317">
        <v>2428.85</v>
      </c>
      <c r="J463" s="340"/>
      <c r="K463" s="340">
        <v>29.8</v>
      </c>
      <c r="L463" s="317">
        <v>2110</v>
      </c>
      <c r="M463" s="341"/>
      <c r="N463" s="305">
        <f t="shared" si="89"/>
        <v>4708.8500000000004</v>
      </c>
      <c r="O463" s="305">
        <f t="shared" si="90"/>
        <v>56603.507000000143</v>
      </c>
      <c r="P463" s="306">
        <f t="shared" si="95"/>
        <v>9.7154000000000007</v>
      </c>
      <c r="Q463" s="307">
        <f t="shared" si="92"/>
        <v>43099</v>
      </c>
      <c r="R463" s="342">
        <v>171212</v>
      </c>
      <c r="S463" s="147">
        <v>396</v>
      </c>
      <c r="T463" s="344">
        <v>171221</v>
      </c>
      <c r="U463" s="147">
        <v>24.62</v>
      </c>
      <c r="V463" s="342"/>
      <c r="W463" s="343"/>
      <c r="X463" s="344">
        <v>171235</v>
      </c>
      <c r="Y463" s="147">
        <v>12</v>
      </c>
      <c r="Z463" s="342"/>
      <c r="AA463" s="343"/>
      <c r="AB463" s="358"/>
      <c r="AC463" s="343"/>
      <c r="AD463" s="342"/>
      <c r="AE463" s="343"/>
      <c r="AF463" s="344"/>
      <c r="AG463" s="343"/>
      <c r="AH463" s="359" t="s">
        <v>281</v>
      </c>
      <c r="AI463" s="147">
        <v>-57.85</v>
      </c>
      <c r="AJ463" s="344">
        <v>171264</v>
      </c>
      <c r="AK463" s="147">
        <v>490</v>
      </c>
      <c r="AL463" s="344"/>
      <c r="AM463" s="343"/>
      <c r="AN463" s="125">
        <f t="shared" si="93"/>
        <v>864.77</v>
      </c>
    </row>
    <row r="464" spans="1:40" ht="16.149999999999999" customHeight="1" x14ac:dyDescent="0.25">
      <c r="A464" s="301">
        <f t="shared" si="94"/>
        <v>43100</v>
      </c>
      <c r="B464" s="337">
        <v>3402.61</v>
      </c>
      <c r="C464" s="316">
        <v>340</v>
      </c>
      <c r="D464" s="338">
        <v>7</v>
      </c>
      <c r="E464" s="337">
        <v>279.10000000000002</v>
      </c>
      <c r="F464" s="337">
        <v>220</v>
      </c>
      <c r="G464" s="125">
        <f t="shared" si="88"/>
        <v>2563.5100000000002</v>
      </c>
      <c r="H464" s="340">
        <v>1016.21</v>
      </c>
      <c r="I464" s="317">
        <v>1660.79</v>
      </c>
      <c r="J464" s="340"/>
      <c r="K464" s="340">
        <v>3.8</v>
      </c>
      <c r="L464" s="317">
        <v>1010</v>
      </c>
      <c r="M464" s="341"/>
      <c r="N464" s="305">
        <f t="shared" si="89"/>
        <v>3010.79</v>
      </c>
      <c r="O464" s="305">
        <f t="shared" si="90"/>
        <v>55829.017000000145</v>
      </c>
      <c r="P464" s="306">
        <f t="shared" si="95"/>
        <v>6.64316</v>
      </c>
      <c r="Q464" s="307">
        <f t="shared" si="92"/>
        <v>43100</v>
      </c>
      <c r="R464" s="342"/>
      <c r="S464" s="343"/>
      <c r="T464" s="342">
        <v>171220</v>
      </c>
      <c r="U464" s="147">
        <v>197</v>
      </c>
      <c r="V464" s="342"/>
      <c r="W464" s="343"/>
      <c r="X464" s="342">
        <v>171234</v>
      </c>
      <c r="Y464" s="147">
        <v>-110.19</v>
      </c>
      <c r="Z464" s="342"/>
      <c r="AA464" s="343"/>
      <c r="AB464" s="342"/>
      <c r="AC464" s="343"/>
      <c r="AD464" s="342">
        <v>171252</v>
      </c>
      <c r="AE464" s="147">
        <v>37.79</v>
      </c>
      <c r="AF464" s="342" t="s">
        <v>282</v>
      </c>
      <c r="AG464" s="147">
        <v>2546.9499999999998</v>
      </c>
      <c r="AH464" s="342" t="s">
        <v>283</v>
      </c>
      <c r="AI464" s="147">
        <v>-37.799999999999997</v>
      </c>
      <c r="AJ464" s="342">
        <v>171263</v>
      </c>
      <c r="AK464" s="147">
        <v>1151.53</v>
      </c>
      <c r="AL464" s="344"/>
      <c r="AM464" s="343"/>
      <c r="AN464" s="125">
        <f t="shared" si="93"/>
        <v>3785.2799999999997</v>
      </c>
    </row>
    <row r="465" spans="1:40" ht="15" customHeight="1" x14ac:dyDescent="0.2">
      <c r="B465" s="141">
        <f t="shared" ref="B465:N465" si="96">SUM(B434:B464)</f>
        <v>128144.62999999999</v>
      </c>
      <c r="C465" s="141">
        <f t="shared" si="96"/>
        <v>8430</v>
      </c>
      <c r="D465" s="314">
        <f t="shared" si="96"/>
        <v>206</v>
      </c>
      <c r="E465" s="141">
        <f t="shared" si="96"/>
        <v>9711.5000000000018</v>
      </c>
      <c r="F465" s="141">
        <f t="shared" si="96"/>
        <v>7713</v>
      </c>
      <c r="G465" s="141">
        <f t="shared" si="96"/>
        <v>102290.12999999999</v>
      </c>
      <c r="H465" s="141">
        <f t="shared" si="96"/>
        <v>44499.479999999989</v>
      </c>
      <c r="I465" s="141">
        <f t="shared" si="96"/>
        <v>57268.7</v>
      </c>
      <c r="J465" s="141">
        <f t="shared" si="96"/>
        <v>567.84999999999991</v>
      </c>
      <c r="K465" s="141">
        <f t="shared" si="96"/>
        <v>413.69</v>
      </c>
      <c r="L465" s="141">
        <f t="shared" si="96"/>
        <v>44480</v>
      </c>
      <c r="M465" s="141">
        <f t="shared" si="96"/>
        <v>3030</v>
      </c>
      <c r="N465" s="141">
        <f t="shared" si="96"/>
        <v>113776.55</v>
      </c>
      <c r="O465" s="141">
        <f>O464</f>
        <v>55829.017000000145</v>
      </c>
      <c r="R465" s="141"/>
      <c r="S465" s="141">
        <f>SUM(S434:S464)</f>
        <v>4679.3599999999997</v>
      </c>
      <c r="T465" s="141"/>
      <c r="U465" s="141">
        <f>SUM(U434:U464)</f>
        <v>1660.8799999999999</v>
      </c>
      <c r="V465" s="141"/>
      <c r="W465" s="141">
        <f>SUM(W434:W464)</f>
        <v>2515.1499999999996</v>
      </c>
      <c r="X465" s="141"/>
      <c r="Y465" s="141">
        <f>SUM(Y434:Y464)</f>
        <v>12099.439999999999</v>
      </c>
      <c r="Z465" s="141"/>
      <c r="AA465" s="141">
        <f>SUM(AA434:AA464)</f>
        <v>60705.599999999999</v>
      </c>
      <c r="AB465" s="141"/>
      <c r="AC465" s="141">
        <f>SUM(AC434:AC464)</f>
        <v>6032.1299999999992</v>
      </c>
      <c r="AD465" s="141"/>
      <c r="AE465" s="141">
        <f>SUM(AE434:AE464)</f>
        <v>1070.51</v>
      </c>
      <c r="AG465" s="141">
        <f>SUM(AG434:AG464)</f>
        <v>4750.43</v>
      </c>
      <c r="AH465" s="141"/>
      <c r="AI465" s="141">
        <f>SUM(AI434:AI464)</f>
        <v>743.86</v>
      </c>
      <c r="AJ465" s="141"/>
      <c r="AK465" s="141">
        <f>SUM(AK434:AK464)</f>
        <v>4997.79</v>
      </c>
      <c r="AL465" s="141"/>
      <c r="AM465" s="141">
        <f>SUM(AM434:AM464)</f>
        <v>0</v>
      </c>
      <c r="AN465" s="141">
        <f>SUM(AN434:AN464)</f>
        <v>99255.15</v>
      </c>
    </row>
    <row r="466" spans="1:40" x14ac:dyDescent="0.25">
      <c r="B466" s="132">
        <f>B465+B427</f>
        <v>1470925.3899999997</v>
      </c>
      <c r="G466" s="132"/>
      <c r="O466" s="141"/>
    </row>
    <row r="467" spans="1:40" ht="15" customHeight="1" x14ac:dyDescent="0.2">
      <c r="A467" s="336"/>
      <c r="B467" s="72" t="s">
        <v>78</v>
      </c>
      <c r="C467" s="132">
        <f>H465-L465</f>
        <v>19.47999999998865</v>
      </c>
      <c r="E467" s="72" t="s">
        <v>79</v>
      </c>
      <c r="F467" s="315">
        <f>D465</f>
        <v>206</v>
      </c>
      <c r="H467" s="72" t="s">
        <v>80</v>
      </c>
      <c r="J467" s="131">
        <f>I465*0.007</f>
        <v>400.8809</v>
      </c>
      <c r="R467" s="77" t="s">
        <v>48</v>
      </c>
      <c r="S467" s="73">
        <v>19548.93</v>
      </c>
      <c r="T467" s="77">
        <v>140236</v>
      </c>
      <c r="U467" s="73" t="s">
        <v>49</v>
      </c>
      <c r="Z467" s="168">
        <v>160240</v>
      </c>
      <c r="AA467" s="169">
        <v>17789.36</v>
      </c>
    </row>
    <row r="468" spans="1:40" x14ac:dyDescent="0.25">
      <c r="B468" s="72" t="s">
        <v>90</v>
      </c>
      <c r="C468" s="132">
        <f>C467+C429</f>
        <v>-18.950000000011642</v>
      </c>
      <c r="Z468" s="168"/>
      <c r="AA468" s="169" t="s">
        <v>50</v>
      </c>
    </row>
    <row r="469" spans="1:40" x14ac:dyDescent="0.25">
      <c r="Z469" s="168"/>
      <c r="AA469" s="170">
        <v>42825</v>
      </c>
    </row>
    <row r="471" spans="1:40" x14ac:dyDescent="0.25">
      <c r="Z471" s="77">
        <v>170238</v>
      </c>
      <c r="AA471" s="73" t="s">
        <v>51</v>
      </c>
      <c r="AB471" s="77" t="s">
        <v>284</v>
      </c>
      <c r="AC471" s="171">
        <v>43278</v>
      </c>
    </row>
    <row r="472" spans="1:40" x14ac:dyDescent="0.25">
      <c r="AA472" s="73" t="s">
        <v>50</v>
      </c>
    </row>
    <row r="473" spans="1:40" x14ac:dyDescent="0.25">
      <c r="AA473" s="171">
        <v>43190</v>
      </c>
    </row>
    <row r="474" spans="1:40" x14ac:dyDescent="0.25">
      <c r="AA474" s="171"/>
    </row>
  </sheetData>
  <mergeCells count="240">
    <mergeCell ref="C433:D433"/>
    <mergeCell ref="X315:Y315"/>
    <mergeCell ref="L120:N120"/>
    <mergeCell ref="AJ315:AK315"/>
    <mergeCell ref="R80:X80"/>
    <mergeCell ref="B159:G159"/>
    <mergeCell ref="AL315:AM315"/>
    <mergeCell ref="X81:Y81"/>
    <mergeCell ref="C199:D199"/>
    <mergeCell ref="X276:Y276"/>
    <mergeCell ref="Z276:AA276"/>
    <mergeCell ref="AF197:AL197"/>
    <mergeCell ref="H236:N236"/>
    <mergeCell ref="X393:Y393"/>
    <mergeCell ref="AB120:AC120"/>
    <mergeCell ref="AD120:AE120"/>
    <mergeCell ref="R3:S3"/>
    <mergeCell ref="R314:X314"/>
    <mergeCell ref="Z432:AA432"/>
    <mergeCell ref="A41:G41"/>
    <mergeCell ref="AF392:AL392"/>
    <mergeCell ref="AB42:AC42"/>
    <mergeCell ref="AD42:AE42"/>
    <mergeCell ref="AB3:AC3"/>
    <mergeCell ref="A2:G2"/>
    <mergeCell ref="AH237:AI237"/>
    <mergeCell ref="V198:W198"/>
    <mergeCell ref="X198:Y198"/>
    <mergeCell ref="L3:N3"/>
    <mergeCell ref="T3:U3"/>
    <mergeCell ref="V3:W3"/>
    <mergeCell ref="AH198:AI198"/>
    <mergeCell ref="B120:G120"/>
    <mergeCell ref="AF3:AG3"/>
    <mergeCell ref="B42:G42"/>
    <mergeCell ref="AH3:AI3"/>
    <mergeCell ref="AF41:AL41"/>
    <mergeCell ref="H198:K198"/>
    <mergeCell ref="AB198:AC198"/>
    <mergeCell ref="V159:W159"/>
    <mergeCell ref="X159:Y159"/>
    <mergeCell ref="R2:X2"/>
    <mergeCell ref="AH159:AI159"/>
    <mergeCell ref="AJ159:AK159"/>
    <mergeCell ref="V81:W81"/>
    <mergeCell ref="AH42:AI42"/>
    <mergeCell ref="H197:N197"/>
    <mergeCell ref="AL159:AM159"/>
    <mergeCell ref="A236:G236"/>
    <mergeCell ref="X432:Y432"/>
    <mergeCell ref="A158:G158"/>
    <mergeCell ref="AF80:AL80"/>
    <mergeCell ref="R432:S432"/>
    <mergeCell ref="AH354:AI354"/>
    <mergeCell ref="B276:G276"/>
    <mergeCell ref="AF237:AG237"/>
    <mergeCell ref="L198:N198"/>
    <mergeCell ref="AL354:AM354"/>
    <mergeCell ref="H431:N431"/>
    <mergeCell ref="R431:X431"/>
    <mergeCell ref="A314:G314"/>
    <mergeCell ref="V354:W354"/>
    <mergeCell ref="X354:Y354"/>
    <mergeCell ref="AF431:AL431"/>
    <mergeCell ref="C394:D394"/>
    <mergeCell ref="H392:N392"/>
    <mergeCell ref="C238:D238"/>
    <mergeCell ref="R315:S315"/>
    <mergeCell ref="R392:X392"/>
    <mergeCell ref="H353:N353"/>
    <mergeCell ref="B198:G198"/>
    <mergeCell ref="V393:W393"/>
    <mergeCell ref="L432:N432"/>
    <mergeCell ref="Z81:AA81"/>
    <mergeCell ref="AF158:AL158"/>
    <mergeCell ref="AJ120:AK120"/>
    <mergeCell ref="L159:N159"/>
    <mergeCell ref="AL120:AM120"/>
    <mergeCell ref="AB81:AC81"/>
    <mergeCell ref="R119:X119"/>
    <mergeCell ref="A431:G431"/>
    <mergeCell ref="A275:G275"/>
    <mergeCell ref="L81:N81"/>
    <mergeCell ref="R276:S276"/>
    <mergeCell ref="AB276:AC276"/>
    <mergeCell ref="T276:U276"/>
    <mergeCell ref="AD276:AE276"/>
    <mergeCell ref="H315:K315"/>
    <mergeCell ref="V276:W276"/>
    <mergeCell ref="B393:G393"/>
    <mergeCell ref="AB237:AC237"/>
    <mergeCell ref="A197:G197"/>
    <mergeCell ref="V237:W237"/>
    <mergeCell ref="H314:N314"/>
    <mergeCell ref="R158:X158"/>
    <mergeCell ref="V120:W120"/>
    <mergeCell ref="T120:U120"/>
    <mergeCell ref="H3:K3"/>
    <mergeCell ref="Z393:AA393"/>
    <mergeCell ref="C160:D160"/>
    <mergeCell ref="H158:N158"/>
    <mergeCell ref="AB393:AC393"/>
    <mergeCell ref="AF120:AG120"/>
    <mergeCell ref="AL393:AM393"/>
    <mergeCell ref="AH120:AI120"/>
    <mergeCell ref="Z315:AA315"/>
    <mergeCell ref="Z159:AA159"/>
    <mergeCell ref="L393:N393"/>
    <mergeCell ref="AB315:AC315"/>
    <mergeCell ref="AB159:AC159"/>
    <mergeCell ref="T315:U315"/>
    <mergeCell ref="Y41:AE41"/>
    <mergeCell ref="R353:X353"/>
    <mergeCell ref="Z42:AA42"/>
    <mergeCell ref="B315:G315"/>
    <mergeCell ref="L237:N237"/>
    <mergeCell ref="Y275:AE275"/>
    <mergeCell ref="AL42:AM42"/>
    <mergeCell ref="AF314:AL314"/>
    <mergeCell ref="B81:G81"/>
    <mergeCell ref="H432:K432"/>
    <mergeCell ref="H276:K276"/>
    <mergeCell ref="B237:G237"/>
    <mergeCell ref="C316:D316"/>
    <mergeCell ref="AF198:AG198"/>
    <mergeCell ref="AF42:AG42"/>
    <mergeCell ref="AF275:AL275"/>
    <mergeCell ref="T237:U237"/>
    <mergeCell ref="Y2:AE2"/>
    <mergeCell ref="B3:G3"/>
    <mergeCell ref="A80:G80"/>
    <mergeCell ref="C82:D82"/>
    <mergeCell ref="B432:G432"/>
    <mergeCell ref="R81:S81"/>
    <mergeCell ref="Z354:AA354"/>
    <mergeCell ref="C355:D355"/>
    <mergeCell ref="AB354:AC354"/>
    <mergeCell ref="Y314:AE314"/>
    <mergeCell ref="Y158:AE158"/>
    <mergeCell ref="H354:K354"/>
    <mergeCell ref="Y119:AE119"/>
    <mergeCell ref="H237:K237"/>
    <mergeCell ref="L354:N354"/>
    <mergeCell ref="H159:K159"/>
    <mergeCell ref="V432:W432"/>
    <mergeCell ref="L315:N315"/>
    <mergeCell ref="H120:K120"/>
    <mergeCell ref="AF119:AL119"/>
    <mergeCell ref="Y431:AE431"/>
    <mergeCell ref="B354:G354"/>
    <mergeCell ref="AL237:AM237"/>
    <mergeCell ref="C4:D4"/>
    <mergeCell ref="AH315:AI315"/>
    <mergeCell ref="T432:U432"/>
    <mergeCell ref="Y197:AE197"/>
    <mergeCell ref="AJ237:AK237"/>
    <mergeCell ref="L276:N276"/>
    <mergeCell ref="Z198:AA198"/>
    <mergeCell ref="Y392:AE392"/>
    <mergeCell ref="AF432:AG432"/>
    <mergeCell ref="AF276:AG276"/>
    <mergeCell ref="AL198:AM198"/>
    <mergeCell ref="AH432:AI432"/>
    <mergeCell ref="AH276:AI276"/>
    <mergeCell ref="A119:G119"/>
    <mergeCell ref="Y353:AE353"/>
    <mergeCell ref="R42:S42"/>
    <mergeCell ref="Y236:AE236"/>
    <mergeCell ref="R236:X236"/>
    <mergeCell ref="AH393:AI393"/>
    <mergeCell ref="T81:U81"/>
    <mergeCell ref="AJ393:AK393"/>
    <mergeCell ref="H119:N119"/>
    <mergeCell ref="AF353:AL353"/>
    <mergeCell ref="AD81:AE81"/>
    <mergeCell ref="H2:N2"/>
    <mergeCell ref="AF81:AG81"/>
    <mergeCell ref="AF236:AL236"/>
    <mergeCell ref="AH81:AI81"/>
    <mergeCell ref="R120:S120"/>
    <mergeCell ref="H81:K81"/>
    <mergeCell ref="AF2:AL2"/>
    <mergeCell ref="AJ81:AK81"/>
    <mergeCell ref="AL81:AM81"/>
    <mergeCell ref="Z237:AA237"/>
    <mergeCell ref="X120:Y120"/>
    <mergeCell ref="Z120:AA120"/>
    <mergeCell ref="X3:Y3"/>
    <mergeCell ref="Z3:AA3"/>
    <mergeCell ref="AJ3:AK3"/>
    <mergeCell ref="AL3:AM3"/>
    <mergeCell ref="Y80:AE80"/>
    <mergeCell ref="A392:G392"/>
    <mergeCell ref="X237:Y237"/>
    <mergeCell ref="H42:K42"/>
    <mergeCell ref="T42:U42"/>
    <mergeCell ref="A353:G353"/>
    <mergeCell ref="R354:S354"/>
    <mergeCell ref="T354:U354"/>
    <mergeCell ref="C121:D121"/>
    <mergeCell ref="AD354:AE354"/>
    <mergeCell ref="C277:D277"/>
    <mergeCell ref="H275:N275"/>
    <mergeCell ref="AD237:AE237"/>
    <mergeCell ref="R198:S198"/>
    <mergeCell ref="R275:X275"/>
    <mergeCell ref="T198:U198"/>
    <mergeCell ref="AD198:AE198"/>
    <mergeCell ref="C43:D43"/>
    <mergeCell ref="R197:X197"/>
    <mergeCell ref="X42:Y42"/>
    <mergeCell ref="R159:S159"/>
    <mergeCell ref="T159:U159"/>
    <mergeCell ref="AD315:AE315"/>
    <mergeCell ref="AD159:AE159"/>
    <mergeCell ref="V315:W315"/>
    <mergeCell ref="AD3:AE3"/>
    <mergeCell ref="AJ432:AK432"/>
    <mergeCell ref="AJ276:AK276"/>
    <mergeCell ref="H80:N80"/>
    <mergeCell ref="AB432:AC432"/>
    <mergeCell ref="AL432:AM432"/>
    <mergeCell ref="AL276:AM276"/>
    <mergeCell ref="AD432:AE432"/>
    <mergeCell ref="R237:S237"/>
    <mergeCell ref="R41:X41"/>
    <mergeCell ref="L42:N42"/>
    <mergeCell ref="V42:W42"/>
    <mergeCell ref="AJ198:AK198"/>
    <mergeCell ref="AJ42:AK42"/>
    <mergeCell ref="AF354:AG354"/>
    <mergeCell ref="H41:N41"/>
    <mergeCell ref="R393:S393"/>
    <mergeCell ref="T393:U393"/>
    <mergeCell ref="AJ354:AK354"/>
    <mergeCell ref="AD393:AE393"/>
    <mergeCell ref="AF393:AG393"/>
    <mergeCell ref="H393:K393"/>
    <mergeCell ref="AF315:AG315"/>
    <mergeCell ref="AF159:AG159"/>
  </mergeCells>
  <pageMargins left="0.7" right="0.7" top="1.14375" bottom="1.14375" header="0.511811023622047" footer="0.511811023622047"/>
  <pageSetup paperSize="9" orientation="portrait" horizontalDpi="300" verticalDpi="300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477"/>
  <sheetViews>
    <sheetView zoomScaleNormal="100" workbookViewId="0"/>
  </sheetViews>
  <sheetFormatPr baseColWidth="10" defaultColWidth="11.7109375" defaultRowHeight="15.75" x14ac:dyDescent="0.25"/>
  <cols>
    <col min="1" max="1" width="38.28515625" style="71" customWidth="1"/>
    <col min="2" max="2" width="15.5703125" style="72" customWidth="1"/>
    <col min="3" max="3" width="15.7109375" style="72" customWidth="1"/>
    <col min="4" max="4" width="6.28515625" style="73" customWidth="1"/>
    <col min="5" max="5" width="15.7109375" style="72" customWidth="1"/>
    <col min="6" max="6" width="13.140625" style="72" customWidth="1"/>
    <col min="7" max="7" width="17.28515625" style="72" customWidth="1"/>
    <col min="8" max="8" width="14.85546875" style="72" customWidth="1"/>
    <col min="9" max="9" width="15.7109375" style="72" customWidth="1"/>
    <col min="10" max="10" width="13.85546875" style="72" customWidth="1"/>
    <col min="11" max="11" width="15.7109375" style="72" customWidth="1"/>
    <col min="12" max="12" width="15.5703125" style="72" customWidth="1"/>
    <col min="13" max="13" width="13.42578125" style="72" customWidth="1"/>
    <col min="14" max="14" width="16.42578125" style="72" customWidth="1"/>
    <col min="15" max="15" width="19.7109375" style="72" customWidth="1"/>
    <col min="16" max="16" width="13.28515625" style="131" customWidth="1"/>
    <col min="17" max="17" width="37.28515625" style="75" customWidth="1"/>
    <col min="18" max="18" width="11.28515625" style="76" customWidth="1"/>
    <col min="19" max="19" width="14.7109375" style="73" customWidth="1"/>
    <col min="20" max="20" width="11.28515625" style="77" customWidth="1"/>
    <col min="21" max="21" width="13.7109375" style="73" customWidth="1"/>
    <col min="22" max="22" width="11.28515625" style="77" customWidth="1"/>
    <col min="23" max="23" width="13.7109375" style="73" customWidth="1"/>
    <col min="24" max="24" width="11.28515625" style="77" customWidth="1"/>
    <col min="25" max="25" width="14.42578125" style="73" customWidth="1"/>
    <col min="26" max="26" width="11.28515625" style="77" customWidth="1"/>
    <col min="27" max="27" width="15.5703125" style="73" customWidth="1"/>
    <col min="28" max="28" width="11.7109375" style="77" customWidth="1"/>
    <col min="29" max="29" width="15.28515625" style="73" customWidth="1"/>
    <col min="30" max="30" width="11.28515625" style="77" customWidth="1"/>
    <col min="31" max="31" width="13.140625" style="73" customWidth="1"/>
    <col min="32" max="32" width="11.28515625" style="72" customWidth="1"/>
    <col min="33" max="33" width="13" style="72" customWidth="1"/>
    <col min="34" max="34" width="11.28515625" style="77" customWidth="1"/>
    <col min="35" max="35" width="12.85546875" style="72" customWidth="1"/>
    <col min="36" max="36" width="11.28515625" style="77" customWidth="1"/>
    <col min="37" max="37" width="14.7109375" style="72" customWidth="1"/>
    <col min="38" max="38" width="11.28515625" style="72" customWidth="1"/>
    <col min="39" max="39" width="15.28515625" style="72" customWidth="1"/>
    <col min="40" max="40" width="15.7109375" style="72" customWidth="1"/>
    <col min="41" max="64" width="11.7109375" style="72" customWidth="1"/>
    <col min="65" max="254" width="11.7109375" style="1" customWidth="1"/>
    <col min="255" max="255" width="3" style="1" customWidth="1"/>
    <col min="256" max="256" width="3.140625" style="1" customWidth="1"/>
    <col min="257" max="257" width="12.28515625" style="1" customWidth="1"/>
    <col min="258" max="258" width="10.28515625" style="1" customWidth="1"/>
    <col min="259" max="259" width="4.28515625" style="1" customWidth="1"/>
    <col min="260" max="260" width="9.7109375" style="1" customWidth="1"/>
    <col min="261" max="261" width="9.140625" style="1" customWidth="1"/>
    <col min="262" max="265" width="11.7109375" style="1" customWidth="1"/>
    <col min="266" max="266" width="14.28515625" style="1" customWidth="1"/>
    <col min="267" max="268" width="13.42578125" style="1" customWidth="1"/>
    <col min="269" max="269" width="10" style="1" customWidth="1"/>
    <col min="270" max="271" width="13.28515625" style="1" customWidth="1"/>
    <col min="272" max="272" width="3.140625" style="1" customWidth="1"/>
    <col min="273" max="273" width="3.7109375" style="1" customWidth="1"/>
    <col min="274" max="282" width="11.28515625" style="1" customWidth="1"/>
    <col min="283" max="283" width="13.140625" style="1" customWidth="1"/>
    <col min="284" max="284" width="11.28515625" style="1" customWidth="1"/>
    <col min="285" max="285" width="10.7109375" style="1" customWidth="1"/>
    <col min="286" max="286" width="11.28515625" style="1" customWidth="1"/>
    <col min="287" max="287" width="13.140625" style="1" customWidth="1"/>
    <col min="288" max="294" width="11.28515625" style="1" customWidth="1"/>
    <col min="295" max="510" width="11.7109375" style="1" customWidth="1"/>
    <col min="511" max="511" width="3" style="1" customWidth="1"/>
    <col min="512" max="512" width="3.140625" style="1" customWidth="1"/>
    <col min="513" max="513" width="12.28515625" style="1" customWidth="1"/>
    <col min="514" max="514" width="10.28515625" style="1" customWidth="1"/>
    <col min="515" max="515" width="4.28515625" style="1" customWidth="1"/>
    <col min="516" max="516" width="9.7109375" style="1" customWidth="1"/>
    <col min="517" max="517" width="9.140625" style="1" customWidth="1"/>
    <col min="518" max="521" width="11.7109375" style="1" customWidth="1"/>
    <col min="522" max="522" width="14.28515625" style="1" customWidth="1"/>
    <col min="523" max="524" width="13.42578125" style="1" customWidth="1"/>
    <col min="525" max="525" width="10" style="1" customWidth="1"/>
    <col min="526" max="527" width="13.28515625" style="1" customWidth="1"/>
    <col min="528" max="528" width="3.140625" style="1" customWidth="1"/>
    <col min="529" max="529" width="3.7109375" style="1" customWidth="1"/>
    <col min="530" max="538" width="11.28515625" style="1" customWidth="1"/>
    <col min="539" max="539" width="13.140625" style="1" customWidth="1"/>
    <col min="540" max="540" width="11.28515625" style="1" customWidth="1"/>
    <col min="541" max="541" width="10.7109375" style="1" customWidth="1"/>
    <col min="542" max="542" width="11.28515625" style="1" customWidth="1"/>
    <col min="543" max="543" width="13.140625" style="1" customWidth="1"/>
    <col min="544" max="550" width="11.28515625" style="1" customWidth="1"/>
    <col min="551" max="766" width="11.7109375" style="1" customWidth="1"/>
    <col min="767" max="767" width="3" style="1" customWidth="1"/>
    <col min="768" max="768" width="3.140625" style="1" customWidth="1"/>
    <col min="769" max="769" width="12.28515625" style="1" customWidth="1"/>
    <col min="770" max="770" width="10.28515625" style="1" customWidth="1"/>
    <col min="771" max="771" width="4.28515625" style="1" customWidth="1"/>
    <col min="772" max="772" width="9.7109375" style="1" customWidth="1"/>
    <col min="773" max="773" width="9.140625" style="1" customWidth="1"/>
    <col min="774" max="777" width="11.7109375" style="1" customWidth="1"/>
    <col min="778" max="778" width="14.28515625" style="1" customWidth="1"/>
    <col min="779" max="780" width="13.42578125" style="1" customWidth="1"/>
    <col min="781" max="781" width="10" style="1" customWidth="1"/>
    <col min="782" max="783" width="13.28515625" style="1" customWidth="1"/>
    <col min="784" max="784" width="3.140625" style="1" customWidth="1"/>
    <col min="785" max="785" width="3.7109375" style="1" customWidth="1"/>
    <col min="786" max="794" width="11.28515625" style="1" customWidth="1"/>
    <col min="795" max="795" width="13.140625" style="1" customWidth="1"/>
    <col min="796" max="796" width="11.28515625" style="1" customWidth="1"/>
    <col min="797" max="797" width="10.7109375" style="1" customWidth="1"/>
    <col min="798" max="798" width="11.28515625" style="1" customWidth="1"/>
    <col min="799" max="799" width="13.140625" style="1" customWidth="1"/>
    <col min="800" max="806" width="11.28515625" style="1" customWidth="1"/>
    <col min="807" max="1022" width="11.7109375" style="1" customWidth="1"/>
    <col min="1023" max="1023" width="3" style="1" customWidth="1"/>
    <col min="1024" max="1024" width="3.140625" style="1" customWidth="1"/>
  </cols>
  <sheetData>
    <row r="1" spans="1:40" x14ac:dyDescent="0.25">
      <c r="G1" s="143"/>
    </row>
    <row r="2" spans="1:40" ht="16.149999999999999" customHeight="1" x14ac:dyDescent="0.25">
      <c r="A2" s="562" t="s">
        <v>285</v>
      </c>
      <c r="B2" s="563"/>
      <c r="C2" s="563"/>
      <c r="D2" s="564"/>
      <c r="E2" s="563"/>
      <c r="F2" s="563"/>
      <c r="G2" s="563"/>
      <c r="H2" s="559" t="str">
        <f>A2</f>
        <v>JANVIER 2018</v>
      </c>
      <c r="I2" s="560"/>
      <c r="J2" s="560"/>
      <c r="K2" s="560"/>
      <c r="L2" s="560"/>
      <c r="M2" s="560"/>
      <c r="N2" s="560"/>
      <c r="R2" s="559" t="str">
        <f>A2</f>
        <v>JANVIER 2018</v>
      </c>
      <c r="S2" s="560"/>
      <c r="T2" s="560"/>
      <c r="U2" s="560"/>
      <c r="V2" s="560"/>
      <c r="W2" s="560"/>
      <c r="X2" s="560"/>
      <c r="Y2" s="559" t="str">
        <f>A2</f>
        <v>JANVIER 2018</v>
      </c>
      <c r="Z2" s="560"/>
      <c r="AA2" s="560"/>
      <c r="AB2" s="560"/>
      <c r="AC2" s="560"/>
      <c r="AD2" s="560"/>
      <c r="AE2" s="560"/>
      <c r="AF2" s="559" t="str">
        <f>A2</f>
        <v>JANVIER 2018</v>
      </c>
      <c r="AG2" s="560"/>
      <c r="AH2" s="560"/>
      <c r="AI2" s="560"/>
      <c r="AJ2" s="560"/>
      <c r="AK2" s="560"/>
      <c r="AL2" s="560"/>
    </row>
    <row r="3" spans="1:40" ht="16.149999999999999" customHeight="1" x14ac:dyDescent="0.25">
      <c r="A3" s="81"/>
      <c r="B3" s="567" t="s">
        <v>69</v>
      </c>
      <c r="C3" s="554"/>
      <c r="D3" s="554"/>
      <c r="E3" s="554"/>
      <c r="F3" s="554"/>
      <c r="G3" s="568"/>
      <c r="H3" s="567" t="s">
        <v>1</v>
      </c>
      <c r="I3" s="554"/>
      <c r="J3" s="554"/>
      <c r="K3" s="568"/>
      <c r="L3" s="567" t="s">
        <v>2</v>
      </c>
      <c r="M3" s="554"/>
      <c r="N3" s="568"/>
      <c r="O3" s="291" t="s">
        <v>70</v>
      </c>
      <c r="P3" s="292" t="s">
        <v>71</v>
      </c>
      <c r="Q3" s="135" t="s">
        <v>3</v>
      </c>
      <c r="R3" s="549" t="s">
        <v>4</v>
      </c>
      <c r="S3" s="550"/>
      <c r="T3" s="561" t="s">
        <v>5</v>
      </c>
      <c r="U3" s="550"/>
      <c r="V3" s="561" t="s">
        <v>6</v>
      </c>
      <c r="W3" s="550"/>
      <c r="X3" s="561" t="s">
        <v>7</v>
      </c>
      <c r="Y3" s="550"/>
      <c r="Z3" s="551" t="s">
        <v>8</v>
      </c>
      <c r="AA3" s="552"/>
      <c r="AB3" s="551" t="s">
        <v>9</v>
      </c>
      <c r="AC3" s="552"/>
      <c r="AD3" s="551" t="s">
        <v>11</v>
      </c>
      <c r="AE3" s="552"/>
      <c r="AF3" s="551" t="s">
        <v>12</v>
      </c>
      <c r="AG3" s="552"/>
      <c r="AH3" s="551" t="s">
        <v>13</v>
      </c>
      <c r="AI3" s="552"/>
      <c r="AJ3" s="566" t="s">
        <v>14</v>
      </c>
      <c r="AK3" s="556"/>
      <c r="AL3" s="566" t="s">
        <v>15</v>
      </c>
      <c r="AM3" s="556"/>
      <c r="AN3" s="83" t="s">
        <v>16</v>
      </c>
    </row>
    <row r="4" spans="1:40" ht="16.149999999999999" customHeight="1" x14ac:dyDescent="0.25">
      <c r="A4" s="84"/>
      <c r="B4" s="85" t="s">
        <v>73</v>
      </c>
      <c r="C4" s="578" t="s">
        <v>24</v>
      </c>
      <c r="D4" s="579"/>
      <c r="E4" s="86" t="s">
        <v>23</v>
      </c>
      <c r="F4" s="86" t="s">
        <v>22</v>
      </c>
      <c r="G4" s="90" t="s">
        <v>38</v>
      </c>
      <c r="H4" s="85" t="s">
        <v>17</v>
      </c>
      <c r="I4" s="86" t="s">
        <v>19</v>
      </c>
      <c r="J4" s="86" t="s">
        <v>18</v>
      </c>
      <c r="K4" s="90" t="s">
        <v>29</v>
      </c>
      <c r="L4" s="85" t="s">
        <v>32</v>
      </c>
      <c r="M4" s="91" t="s">
        <v>33</v>
      </c>
      <c r="N4" s="90" t="s">
        <v>74</v>
      </c>
      <c r="O4" s="295">
        <f>'2017'!O465</f>
        <v>55829.017000000145</v>
      </c>
      <c r="Q4" s="136"/>
      <c r="R4" s="93" t="s">
        <v>34</v>
      </c>
      <c r="S4" s="94"/>
      <c r="T4" s="95" t="s">
        <v>34</v>
      </c>
      <c r="U4" s="94"/>
      <c r="V4" s="95" t="s">
        <v>34</v>
      </c>
      <c r="W4" s="96"/>
      <c r="X4" s="95" t="s">
        <v>34</v>
      </c>
      <c r="Y4" s="96"/>
      <c r="Z4" s="95" t="s">
        <v>34</v>
      </c>
      <c r="AA4" s="96"/>
      <c r="AB4" s="95" t="s">
        <v>34</v>
      </c>
      <c r="AC4" s="96"/>
      <c r="AD4" s="95" t="s">
        <v>34</v>
      </c>
      <c r="AE4" s="96"/>
      <c r="AF4" s="98" t="s">
        <v>34</v>
      </c>
      <c r="AG4" s="94"/>
      <c r="AH4" s="95" t="s">
        <v>34</v>
      </c>
      <c r="AI4" s="94"/>
      <c r="AJ4" s="95" t="s">
        <v>34</v>
      </c>
      <c r="AK4" s="94"/>
      <c r="AL4" s="95" t="s">
        <v>34</v>
      </c>
      <c r="AM4" s="94"/>
      <c r="AN4" s="99"/>
    </row>
    <row r="5" spans="1:40" ht="16.149999999999999" customHeight="1" x14ac:dyDescent="0.25">
      <c r="A5" s="100">
        <v>43101</v>
      </c>
      <c r="B5" s="102"/>
      <c r="C5" s="102"/>
      <c r="D5" s="103"/>
      <c r="E5" s="102"/>
      <c r="F5" s="102"/>
      <c r="G5" s="106">
        <f t="shared" ref="G5:G35" si="0">B5-C5-E5-F5</f>
        <v>0</v>
      </c>
      <c r="H5" s="101"/>
      <c r="I5" s="101"/>
      <c r="J5" s="101"/>
      <c r="K5" s="101"/>
      <c r="L5" s="106"/>
      <c r="M5" s="106"/>
      <c r="N5" s="298">
        <f>L5+I5+J5+C5</f>
        <v>0</v>
      </c>
      <c r="O5" s="298">
        <f t="shared" ref="O5:O35" si="1">O4+N5-AN5</f>
        <v>55922.197000000146</v>
      </c>
      <c r="P5" s="299"/>
      <c r="Q5" s="107">
        <f t="shared" ref="Q5:Q35" si="2">A5</f>
        <v>43101</v>
      </c>
      <c r="R5" s="108"/>
      <c r="S5" s="109"/>
      <c r="T5" s="110"/>
      <c r="U5" s="109"/>
      <c r="V5" s="110"/>
      <c r="W5" s="109"/>
      <c r="X5" s="110"/>
      <c r="Y5" s="109"/>
      <c r="Z5" s="110"/>
      <c r="AA5" s="109"/>
      <c r="AB5" s="110"/>
      <c r="AC5" s="109"/>
      <c r="AD5" s="110"/>
      <c r="AE5" s="109"/>
      <c r="AF5" s="111"/>
      <c r="AG5" s="109"/>
      <c r="AH5" s="110"/>
      <c r="AI5" s="109"/>
      <c r="AJ5" s="110"/>
      <c r="AK5" s="109"/>
      <c r="AL5" s="110"/>
      <c r="AM5" s="109"/>
      <c r="AN5" s="106">
        <f>S5+U5+W5+Y31+AA5+AC5+AE5+AG5+AI5+AK5+AM5</f>
        <v>-93.18</v>
      </c>
    </row>
    <row r="6" spans="1:40" ht="16.149999999999999" customHeight="1" x14ac:dyDescent="0.25">
      <c r="A6" s="112">
        <f t="shared" ref="A6:A35" si="3">A5+1</f>
        <v>43102</v>
      </c>
      <c r="B6" s="360">
        <v>4392.7299999999996</v>
      </c>
      <c r="C6" s="316">
        <v>140</v>
      </c>
      <c r="D6" s="361">
        <v>5</v>
      </c>
      <c r="E6" s="360">
        <v>118.9</v>
      </c>
      <c r="F6" s="360">
        <v>488</v>
      </c>
      <c r="G6" s="339">
        <f t="shared" si="0"/>
        <v>3645.83</v>
      </c>
      <c r="H6" s="362">
        <v>1441.73</v>
      </c>
      <c r="I6" s="317">
        <v>2187.6</v>
      </c>
      <c r="J6" s="362"/>
      <c r="K6" s="362">
        <v>16.5</v>
      </c>
      <c r="L6" s="317">
        <v>1440</v>
      </c>
      <c r="M6" s="363"/>
      <c r="N6" s="305"/>
      <c r="O6" s="305">
        <f t="shared" si="1"/>
        <v>52469.997000000149</v>
      </c>
      <c r="P6" s="306">
        <f t="shared" ref="P6:P35" si="4">I6*0.004</f>
        <v>8.7503999999999991</v>
      </c>
      <c r="Q6" s="120">
        <f t="shared" si="2"/>
        <v>43102</v>
      </c>
      <c r="R6" s="364"/>
      <c r="S6" s="365"/>
      <c r="T6" s="366">
        <v>171112</v>
      </c>
      <c r="U6" s="147">
        <v>472.54</v>
      </c>
      <c r="V6" s="364"/>
      <c r="W6" s="365"/>
      <c r="X6" s="366"/>
      <c r="Y6" s="365"/>
      <c r="Z6" s="364"/>
      <c r="AA6" s="365"/>
      <c r="AB6" s="366">
        <v>180137</v>
      </c>
      <c r="AC6" s="147">
        <v>1.4</v>
      </c>
      <c r="AD6" s="364">
        <v>180150</v>
      </c>
      <c r="AE6" s="147">
        <v>978.26</v>
      </c>
      <c r="AF6" s="366"/>
      <c r="AG6" s="365"/>
      <c r="AH6" s="364"/>
      <c r="AI6" s="365"/>
      <c r="AJ6" s="366" t="s">
        <v>214</v>
      </c>
      <c r="AK6" s="147">
        <v>2000</v>
      </c>
      <c r="AL6" s="366"/>
      <c r="AM6" s="365"/>
      <c r="AN6" s="125">
        <f t="shared" ref="AN6:AN35" si="5">S6+U6+W6+Y6+AA6+AC6+AE6+AG6+AI6+AK6+AM6</f>
        <v>3452.2</v>
      </c>
    </row>
    <row r="7" spans="1:40" ht="16.149999999999999" customHeight="1" x14ac:dyDescent="0.25">
      <c r="A7" s="112">
        <f t="shared" si="3"/>
        <v>43103</v>
      </c>
      <c r="B7" s="360">
        <v>3631.53</v>
      </c>
      <c r="C7" s="316">
        <v>220</v>
      </c>
      <c r="D7" s="361">
        <v>6</v>
      </c>
      <c r="E7" s="360">
        <v>553.70000000000005</v>
      </c>
      <c r="F7" s="360">
        <v>172</v>
      </c>
      <c r="G7" s="339">
        <f t="shared" si="0"/>
        <v>2685.83</v>
      </c>
      <c r="H7" s="362">
        <v>1155.33</v>
      </c>
      <c r="I7" s="317">
        <v>1510.33</v>
      </c>
      <c r="J7" s="362"/>
      <c r="K7" s="362">
        <v>20.2</v>
      </c>
      <c r="L7" s="317">
        <v>1150</v>
      </c>
      <c r="M7" s="363"/>
      <c r="N7" s="305"/>
      <c r="O7" s="305">
        <f t="shared" si="1"/>
        <v>50252.537000000149</v>
      </c>
      <c r="P7" s="306">
        <f t="shared" si="4"/>
        <v>6.0413199999999998</v>
      </c>
      <c r="Q7" s="120">
        <f t="shared" si="2"/>
        <v>43103</v>
      </c>
      <c r="R7" s="364">
        <v>171214</v>
      </c>
      <c r="S7" s="147">
        <v>1382.21</v>
      </c>
      <c r="T7" s="366">
        <v>171113</v>
      </c>
      <c r="U7" s="147">
        <v>40.49</v>
      </c>
      <c r="V7" s="364">
        <v>171231</v>
      </c>
      <c r="W7" s="147">
        <v>537.84</v>
      </c>
      <c r="X7" s="366"/>
      <c r="Y7" s="365"/>
      <c r="Z7" s="364"/>
      <c r="AA7" s="365"/>
      <c r="AB7" s="366">
        <v>180137</v>
      </c>
      <c r="AC7" s="147">
        <v>256.92</v>
      </c>
      <c r="AD7" s="364"/>
      <c r="AE7" s="365"/>
      <c r="AF7" s="366"/>
      <c r="AG7" s="365"/>
      <c r="AH7" s="364"/>
      <c r="AI7" s="365"/>
      <c r="AJ7" s="366"/>
      <c r="AK7" s="365"/>
      <c r="AL7" s="366"/>
      <c r="AM7" s="365"/>
      <c r="AN7" s="125">
        <f t="shared" si="5"/>
        <v>2217.46</v>
      </c>
    </row>
    <row r="8" spans="1:40" ht="16.149999999999999" customHeight="1" x14ac:dyDescent="0.25">
      <c r="A8" s="112">
        <f t="shared" si="3"/>
        <v>43104</v>
      </c>
      <c r="B8" s="360">
        <v>4343.6000000000004</v>
      </c>
      <c r="C8" s="316">
        <v>180</v>
      </c>
      <c r="D8" s="361">
        <v>5</v>
      </c>
      <c r="E8" s="360">
        <v>549.70000000000005</v>
      </c>
      <c r="F8" s="360">
        <v>288</v>
      </c>
      <c r="G8" s="339">
        <f t="shared" si="0"/>
        <v>3325.9000000000005</v>
      </c>
      <c r="H8" s="362">
        <v>1236.2</v>
      </c>
      <c r="I8" s="317">
        <v>2079.6999999999998</v>
      </c>
      <c r="J8" s="362"/>
      <c r="K8" s="362">
        <v>10</v>
      </c>
      <c r="L8" s="317">
        <v>1260</v>
      </c>
      <c r="M8" s="317">
        <v>390</v>
      </c>
      <c r="N8" s="305"/>
      <c r="O8" s="305">
        <f t="shared" si="1"/>
        <v>48221.367000000151</v>
      </c>
      <c r="P8" s="306">
        <f t="shared" si="4"/>
        <v>8.3187999999999995</v>
      </c>
      <c r="Q8" s="120">
        <f t="shared" si="2"/>
        <v>43104</v>
      </c>
      <c r="R8" s="364"/>
      <c r="S8" s="147">
        <v>-20.46</v>
      </c>
      <c r="T8" s="364">
        <v>171116</v>
      </c>
      <c r="U8" s="147">
        <v>25.2</v>
      </c>
      <c r="V8" s="364"/>
      <c r="W8" s="365"/>
      <c r="X8" s="366">
        <v>171242</v>
      </c>
      <c r="Y8" s="147">
        <v>1957.43</v>
      </c>
      <c r="Z8" s="364"/>
      <c r="AA8" s="365"/>
      <c r="AB8" s="366">
        <v>180137</v>
      </c>
      <c r="AC8" s="147">
        <v>69</v>
      </c>
      <c r="AD8" s="364"/>
      <c r="AE8" s="365"/>
      <c r="AF8" s="366"/>
      <c r="AG8" s="365"/>
      <c r="AH8" s="364"/>
      <c r="AI8" s="365"/>
      <c r="AJ8" s="366"/>
      <c r="AK8" s="365"/>
      <c r="AL8" s="366"/>
      <c r="AM8" s="365"/>
      <c r="AN8" s="125">
        <f t="shared" si="5"/>
        <v>2031.17</v>
      </c>
    </row>
    <row r="9" spans="1:40" ht="16.149999999999999" customHeight="1" x14ac:dyDescent="0.25">
      <c r="A9" s="112">
        <f t="shared" si="3"/>
        <v>43105</v>
      </c>
      <c r="B9" s="360">
        <v>4670.79</v>
      </c>
      <c r="C9" s="316">
        <v>170</v>
      </c>
      <c r="D9" s="361">
        <v>5</v>
      </c>
      <c r="E9" s="360">
        <v>365.1</v>
      </c>
      <c r="F9" s="360">
        <v>174</v>
      </c>
      <c r="G9" s="339">
        <f t="shared" si="0"/>
        <v>3961.6899999999996</v>
      </c>
      <c r="H9" s="362">
        <v>1788.93</v>
      </c>
      <c r="I9" s="317">
        <v>2156.06</v>
      </c>
      <c r="J9" s="362"/>
      <c r="K9" s="362">
        <v>16.7</v>
      </c>
      <c r="L9" s="317">
        <v>1780</v>
      </c>
      <c r="M9" s="363"/>
      <c r="N9" s="305"/>
      <c r="O9" s="305">
        <f t="shared" si="1"/>
        <v>45164.917000000154</v>
      </c>
      <c r="P9" s="306">
        <f t="shared" si="4"/>
        <v>8.6242400000000004</v>
      </c>
      <c r="Q9" s="120">
        <f t="shared" si="2"/>
        <v>43105</v>
      </c>
      <c r="R9" s="364"/>
      <c r="S9" s="365"/>
      <c r="T9" s="364">
        <v>171225</v>
      </c>
      <c r="U9" s="147">
        <v>428.33</v>
      </c>
      <c r="V9" s="364"/>
      <c r="W9" s="365"/>
      <c r="X9" s="364">
        <v>171243</v>
      </c>
      <c r="Y9" s="147">
        <v>2275.8000000000002</v>
      </c>
      <c r="Z9" s="364"/>
      <c r="AA9" s="365"/>
      <c r="AB9" s="364"/>
      <c r="AC9" s="365"/>
      <c r="AD9" s="364"/>
      <c r="AE9" s="365"/>
      <c r="AF9" s="364"/>
      <c r="AG9" s="365"/>
      <c r="AH9" s="364">
        <v>171151</v>
      </c>
      <c r="AI9" s="147">
        <v>352.32</v>
      </c>
      <c r="AJ9" s="364"/>
      <c r="AK9" s="365"/>
      <c r="AL9" s="366"/>
      <c r="AM9" s="365"/>
      <c r="AN9" s="125">
        <f t="shared" si="5"/>
        <v>3056.4500000000003</v>
      </c>
    </row>
    <row r="10" spans="1:40" ht="16.149999999999999" customHeight="1" x14ac:dyDescent="0.25">
      <c r="A10" s="112">
        <f t="shared" si="3"/>
        <v>43106</v>
      </c>
      <c r="B10" s="360">
        <v>5099.49</v>
      </c>
      <c r="C10" s="316">
        <v>300</v>
      </c>
      <c r="D10" s="361">
        <v>7</v>
      </c>
      <c r="E10" s="360">
        <v>394.9</v>
      </c>
      <c r="F10" s="360">
        <v>382</v>
      </c>
      <c r="G10" s="339">
        <f t="shared" si="0"/>
        <v>4022.59</v>
      </c>
      <c r="H10" s="362">
        <v>1743.09</v>
      </c>
      <c r="I10" s="317">
        <v>2221.81</v>
      </c>
      <c r="J10" s="362"/>
      <c r="K10" s="362">
        <v>57.69</v>
      </c>
      <c r="L10" s="317">
        <v>1740</v>
      </c>
      <c r="M10" s="363"/>
      <c r="N10" s="305"/>
      <c r="O10" s="305">
        <f t="shared" si="1"/>
        <v>46244.937000000151</v>
      </c>
      <c r="P10" s="306">
        <f t="shared" si="4"/>
        <v>8.8872400000000003</v>
      </c>
      <c r="Q10" s="120">
        <f t="shared" si="2"/>
        <v>43106</v>
      </c>
      <c r="R10" s="364"/>
      <c r="S10" s="365"/>
      <c r="T10" s="364">
        <v>171226</v>
      </c>
      <c r="U10" s="147">
        <v>39.979999999999997</v>
      </c>
      <c r="V10" s="364"/>
      <c r="W10" s="365"/>
      <c r="X10" s="364"/>
      <c r="Y10" s="365"/>
      <c r="Z10" s="364"/>
      <c r="AA10" s="365"/>
      <c r="AB10" s="364" t="s">
        <v>149</v>
      </c>
      <c r="AC10" s="147">
        <v>-1120</v>
      </c>
      <c r="AD10" s="364"/>
      <c r="AE10" s="365"/>
      <c r="AF10" s="364"/>
      <c r="AG10" s="365"/>
      <c r="AH10" s="364"/>
      <c r="AI10" s="365"/>
      <c r="AJ10" s="364"/>
      <c r="AK10" s="365"/>
      <c r="AL10" s="366"/>
      <c r="AM10" s="365"/>
      <c r="AN10" s="125">
        <f t="shared" si="5"/>
        <v>-1080.02</v>
      </c>
    </row>
    <row r="11" spans="1:40" ht="16.149999999999999" customHeight="1" x14ac:dyDescent="0.25">
      <c r="A11" s="112">
        <f t="shared" si="3"/>
        <v>43107</v>
      </c>
      <c r="B11" s="360">
        <v>3126.67</v>
      </c>
      <c r="C11" s="316">
        <v>210</v>
      </c>
      <c r="D11" s="361">
        <v>3</v>
      </c>
      <c r="E11" s="360">
        <v>313.39999999999998</v>
      </c>
      <c r="F11" s="360">
        <v>142</v>
      </c>
      <c r="G11" s="339">
        <f t="shared" si="0"/>
        <v>2461.27</v>
      </c>
      <c r="H11" s="362">
        <v>1113.43</v>
      </c>
      <c r="I11" s="317">
        <v>1353.84</v>
      </c>
      <c r="J11" s="362"/>
      <c r="K11" s="362">
        <v>1.9</v>
      </c>
      <c r="L11" s="317">
        <v>1110</v>
      </c>
      <c r="M11" s="363"/>
      <c r="N11" s="305"/>
      <c r="O11" s="305">
        <f t="shared" si="1"/>
        <v>45113.177000000149</v>
      </c>
      <c r="P11" s="306">
        <f t="shared" si="4"/>
        <v>5.4153599999999997</v>
      </c>
      <c r="Q11" s="120">
        <f t="shared" si="2"/>
        <v>43107</v>
      </c>
      <c r="R11" s="364"/>
      <c r="S11" s="365"/>
      <c r="T11" s="364"/>
      <c r="U11" s="147">
        <v>11.76</v>
      </c>
      <c r="V11" s="364"/>
      <c r="W11" s="365"/>
      <c r="X11" s="364"/>
      <c r="Y11" s="365"/>
      <c r="Z11" s="364"/>
      <c r="AA11" s="365"/>
      <c r="AB11" s="364" t="s">
        <v>149</v>
      </c>
      <c r="AC11" s="147">
        <v>1120</v>
      </c>
      <c r="AD11" s="364"/>
      <c r="AE11" s="365"/>
      <c r="AF11" s="364"/>
      <c r="AG11" s="365"/>
      <c r="AH11" s="364"/>
      <c r="AI11" s="365"/>
      <c r="AJ11" s="364"/>
      <c r="AK11" s="365"/>
      <c r="AL11" s="366"/>
      <c r="AM11" s="365"/>
      <c r="AN11" s="125">
        <f t="shared" si="5"/>
        <v>1131.76</v>
      </c>
    </row>
    <row r="12" spans="1:40" ht="16.149999999999999" customHeight="1" x14ac:dyDescent="0.25">
      <c r="A12" s="112">
        <f t="shared" si="3"/>
        <v>43108</v>
      </c>
      <c r="B12" s="360">
        <v>4359.9399999999996</v>
      </c>
      <c r="C12" s="316">
        <v>310</v>
      </c>
      <c r="D12" s="361">
        <v>9</v>
      </c>
      <c r="E12" s="360">
        <v>308.7</v>
      </c>
      <c r="F12" s="360">
        <v>121</v>
      </c>
      <c r="G12" s="339">
        <f t="shared" si="0"/>
        <v>3620.24</v>
      </c>
      <c r="H12" s="362">
        <v>1246.8900000000001</v>
      </c>
      <c r="I12" s="317">
        <v>2357.85</v>
      </c>
      <c r="J12" s="362"/>
      <c r="K12" s="362">
        <v>15.5</v>
      </c>
      <c r="L12" s="317">
        <v>1240</v>
      </c>
      <c r="M12" s="363"/>
      <c r="N12" s="305"/>
      <c r="O12" s="305">
        <f t="shared" si="1"/>
        <v>44133.977000000152</v>
      </c>
      <c r="P12" s="306">
        <f t="shared" si="4"/>
        <v>9.4314</v>
      </c>
      <c r="Q12" s="120">
        <f t="shared" si="2"/>
        <v>43108</v>
      </c>
      <c r="R12" s="364"/>
      <c r="S12" s="365"/>
      <c r="T12" s="364"/>
      <c r="U12" s="365"/>
      <c r="V12" s="364"/>
      <c r="W12" s="365"/>
      <c r="X12" s="364"/>
      <c r="Y12" s="365"/>
      <c r="Z12" s="364"/>
      <c r="AA12" s="365"/>
      <c r="AB12" s="364"/>
      <c r="AC12" s="365"/>
      <c r="AD12" s="364"/>
      <c r="AE12" s="365"/>
      <c r="AF12" s="364">
        <v>171255</v>
      </c>
      <c r="AG12" s="147">
        <v>979.2</v>
      </c>
      <c r="AH12" s="364"/>
      <c r="AI12" s="365"/>
      <c r="AJ12" s="364"/>
      <c r="AK12" s="365"/>
      <c r="AL12" s="366"/>
      <c r="AM12" s="365"/>
      <c r="AN12" s="125">
        <f t="shared" si="5"/>
        <v>979.2</v>
      </c>
    </row>
    <row r="13" spans="1:40" ht="16.149999999999999" customHeight="1" x14ac:dyDescent="0.25">
      <c r="A13" s="112">
        <f t="shared" si="3"/>
        <v>43109</v>
      </c>
      <c r="B13" s="360">
        <v>4300.6499999999996</v>
      </c>
      <c r="C13" s="316">
        <v>290</v>
      </c>
      <c r="D13" s="361">
        <v>10</v>
      </c>
      <c r="E13" s="360">
        <v>661.5</v>
      </c>
      <c r="F13" s="360">
        <v>138</v>
      </c>
      <c r="G13" s="339">
        <f t="shared" si="0"/>
        <v>3211.1499999999996</v>
      </c>
      <c r="H13" s="362">
        <v>1550.75</v>
      </c>
      <c r="I13" s="317">
        <v>1656.3</v>
      </c>
      <c r="J13" s="362"/>
      <c r="K13" s="362">
        <v>4.0999999999999996</v>
      </c>
      <c r="L13" s="317">
        <v>1550</v>
      </c>
      <c r="M13" s="363"/>
      <c r="N13" s="305"/>
      <c r="O13" s="305">
        <f t="shared" si="1"/>
        <v>43693.227000000152</v>
      </c>
      <c r="P13" s="306">
        <f t="shared" si="4"/>
        <v>6.6251999999999995</v>
      </c>
      <c r="Q13" s="120">
        <f t="shared" si="2"/>
        <v>43109</v>
      </c>
      <c r="R13" s="364"/>
      <c r="S13" s="365"/>
      <c r="T13" s="364"/>
      <c r="U13" s="365"/>
      <c r="V13" s="364">
        <v>180129</v>
      </c>
      <c r="W13" s="147">
        <v>586.35</v>
      </c>
      <c r="X13" s="364"/>
      <c r="Y13" s="365"/>
      <c r="Z13" s="364"/>
      <c r="AA13" s="365"/>
      <c r="AB13" s="364" t="s">
        <v>240</v>
      </c>
      <c r="AC13" s="147">
        <v>-145.6</v>
      </c>
      <c r="AD13" s="364"/>
      <c r="AE13" s="365"/>
      <c r="AF13" s="364"/>
      <c r="AG13" s="365"/>
      <c r="AH13" s="364"/>
      <c r="AI13" s="365"/>
      <c r="AJ13" s="364"/>
      <c r="AK13" s="365"/>
      <c r="AL13" s="366"/>
      <c r="AM13" s="365"/>
      <c r="AN13" s="125">
        <f t="shared" si="5"/>
        <v>440.75</v>
      </c>
    </row>
    <row r="14" spans="1:40" ht="16.149999999999999" customHeight="1" x14ac:dyDescent="0.25">
      <c r="A14" s="112">
        <f t="shared" si="3"/>
        <v>43110</v>
      </c>
      <c r="B14" s="360">
        <v>3434.92</v>
      </c>
      <c r="C14" s="316">
        <v>280</v>
      </c>
      <c r="D14" s="361">
        <v>8</v>
      </c>
      <c r="E14" s="360">
        <v>364.65</v>
      </c>
      <c r="F14" s="360">
        <v>203</v>
      </c>
      <c r="G14" s="339">
        <f t="shared" si="0"/>
        <v>2587.27</v>
      </c>
      <c r="H14" s="362">
        <v>1394.19</v>
      </c>
      <c r="I14" s="317">
        <v>1190.28</v>
      </c>
      <c r="J14" s="362"/>
      <c r="K14" s="362">
        <v>2.8</v>
      </c>
      <c r="L14" s="317">
        <v>1420</v>
      </c>
      <c r="M14" s="363"/>
      <c r="N14" s="305"/>
      <c r="O14" s="305">
        <f t="shared" si="1"/>
        <v>40932.807000000153</v>
      </c>
      <c r="P14" s="306">
        <f t="shared" si="4"/>
        <v>4.76112</v>
      </c>
      <c r="Q14" s="120">
        <f t="shared" si="2"/>
        <v>43110</v>
      </c>
      <c r="R14" s="364">
        <v>171216</v>
      </c>
      <c r="S14" s="147">
        <v>1187.54</v>
      </c>
      <c r="T14" s="364"/>
      <c r="U14" s="365"/>
      <c r="V14" s="364"/>
      <c r="W14" s="365"/>
      <c r="X14" s="364">
        <v>180138</v>
      </c>
      <c r="Y14" s="147">
        <v>1163.04</v>
      </c>
      <c r="Z14" s="364"/>
      <c r="AA14" s="365"/>
      <c r="AB14" s="364"/>
      <c r="AC14" s="365"/>
      <c r="AD14" s="364"/>
      <c r="AE14" s="365"/>
      <c r="AF14" s="364">
        <v>171253</v>
      </c>
      <c r="AG14" s="147">
        <v>409.84</v>
      </c>
      <c r="AH14" s="364"/>
      <c r="AI14" s="365"/>
      <c r="AJ14" s="364"/>
      <c r="AK14" s="365"/>
      <c r="AL14" s="366"/>
      <c r="AM14" s="365"/>
      <c r="AN14" s="125">
        <f t="shared" si="5"/>
        <v>2760.42</v>
      </c>
    </row>
    <row r="15" spans="1:40" ht="16.149999999999999" customHeight="1" x14ac:dyDescent="0.25">
      <c r="A15" s="112">
        <f t="shared" si="3"/>
        <v>43111</v>
      </c>
      <c r="B15" s="360">
        <v>3676.14</v>
      </c>
      <c r="C15" s="316">
        <v>140</v>
      </c>
      <c r="D15" s="361">
        <v>3</v>
      </c>
      <c r="E15" s="360">
        <v>517.85</v>
      </c>
      <c r="F15" s="360">
        <v>169</v>
      </c>
      <c r="G15" s="339">
        <f t="shared" si="0"/>
        <v>2849.29</v>
      </c>
      <c r="H15" s="362">
        <v>1374.64</v>
      </c>
      <c r="I15" s="317">
        <v>1405.45</v>
      </c>
      <c r="J15" s="362"/>
      <c r="K15" s="362">
        <v>69.2</v>
      </c>
      <c r="L15" s="317">
        <v>1370</v>
      </c>
      <c r="M15" s="363"/>
      <c r="N15" s="305"/>
      <c r="O15" s="305">
        <f t="shared" si="1"/>
        <v>51239.537000000157</v>
      </c>
      <c r="P15" s="306">
        <f t="shared" si="4"/>
        <v>5.6218000000000004</v>
      </c>
      <c r="Q15" s="120">
        <f t="shared" si="2"/>
        <v>43111</v>
      </c>
      <c r="R15" s="364"/>
      <c r="S15" s="147">
        <v>20.260000000000002</v>
      </c>
      <c r="T15" s="364"/>
      <c r="U15" s="365"/>
      <c r="V15" s="364"/>
      <c r="W15" s="365"/>
      <c r="X15" s="364">
        <v>180143</v>
      </c>
      <c r="Y15" s="147">
        <v>1198</v>
      </c>
      <c r="Z15" s="364"/>
      <c r="AA15" s="365"/>
      <c r="AB15" s="364" t="s">
        <v>194</v>
      </c>
      <c r="AC15" s="147">
        <v>-12017.41</v>
      </c>
      <c r="AD15" s="364"/>
      <c r="AE15" s="365"/>
      <c r="AF15" s="364">
        <v>171254</v>
      </c>
      <c r="AG15" s="147">
        <v>423</v>
      </c>
      <c r="AH15" s="364"/>
      <c r="AI15" s="365"/>
      <c r="AJ15" s="364" t="s">
        <v>129</v>
      </c>
      <c r="AK15" s="147">
        <v>69.42</v>
      </c>
      <c r="AL15" s="366"/>
      <c r="AM15" s="365"/>
      <c r="AN15" s="125">
        <f t="shared" si="5"/>
        <v>-10306.73</v>
      </c>
    </row>
    <row r="16" spans="1:40" ht="16.149999999999999" customHeight="1" x14ac:dyDescent="0.25">
      <c r="A16" s="112">
        <f t="shared" si="3"/>
        <v>43112</v>
      </c>
      <c r="B16" s="360">
        <v>4729.01</v>
      </c>
      <c r="C16" s="316">
        <v>240</v>
      </c>
      <c r="D16" s="361">
        <v>7</v>
      </c>
      <c r="E16" s="360">
        <v>428.2</v>
      </c>
      <c r="F16" s="360">
        <v>239</v>
      </c>
      <c r="G16" s="339">
        <f t="shared" si="0"/>
        <v>3821.8100000000004</v>
      </c>
      <c r="H16" s="362">
        <v>1724.57</v>
      </c>
      <c r="I16" s="317">
        <v>2061.64</v>
      </c>
      <c r="J16" s="317">
        <v>32.799999999999997</v>
      </c>
      <c r="K16" s="362">
        <v>2.8</v>
      </c>
      <c r="L16" s="317">
        <v>1720</v>
      </c>
      <c r="M16" s="317">
        <v>450</v>
      </c>
      <c r="N16" s="305"/>
      <c r="O16" s="305">
        <f t="shared" si="1"/>
        <v>51136.797000000159</v>
      </c>
      <c r="P16" s="306">
        <f t="shared" si="4"/>
        <v>8.2465599999999988</v>
      </c>
      <c r="Q16" s="120">
        <f t="shared" si="2"/>
        <v>43112</v>
      </c>
      <c r="R16" s="364"/>
      <c r="S16" s="365"/>
      <c r="T16" s="364"/>
      <c r="U16" s="365"/>
      <c r="V16" s="364"/>
      <c r="W16" s="365"/>
      <c r="X16" s="364"/>
      <c r="Y16" s="365"/>
      <c r="Z16" s="364"/>
      <c r="AA16" s="365"/>
      <c r="AB16" s="364" t="s">
        <v>286</v>
      </c>
      <c r="AC16" s="147">
        <v>-2.4900000000000002</v>
      </c>
      <c r="AD16" s="364"/>
      <c r="AE16" s="365"/>
      <c r="AF16" s="364"/>
      <c r="AG16" s="365"/>
      <c r="AH16" s="364"/>
      <c r="AI16" s="365"/>
      <c r="AJ16" s="364" t="s">
        <v>217</v>
      </c>
      <c r="AK16" s="147">
        <v>105.23</v>
      </c>
      <c r="AL16" s="366"/>
      <c r="AM16" s="365"/>
      <c r="AN16" s="125">
        <f t="shared" si="5"/>
        <v>102.74000000000001</v>
      </c>
    </row>
    <row r="17" spans="1:40" ht="16.149999999999999" customHeight="1" x14ac:dyDescent="0.25">
      <c r="A17" s="112">
        <f t="shared" si="3"/>
        <v>43113</v>
      </c>
      <c r="B17" s="360">
        <v>4646.2</v>
      </c>
      <c r="C17" s="316">
        <v>170</v>
      </c>
      <c r="D17" s="361">
        <v>3</v>
      </c>
      <c r="E17" s="360">
        <v>503.4</v>
      </c>
      <c r="F17" s="360">
        <v>309</v>
      </c>
      <c r="G17" s="339">
        <f t="shared" si="0"/>
        <v>3663.7999999999997</v>
      </c>
      <c r="H17" s="362">
        <v>1677.91</v>
      </c>
      <c r="I17" s="317">
        <v>1960.44</v>
      </c>
      <c r="J17" s="362"/>
      <c r="K17" s="362">
        <v>25.45</v>
      </c>
      <c r="L17" s="317">
        <v>1670</v>
      </c>
      <c r="M17" s="363"/>
      <c r="N17" s="305"/>
      <c r="O17" s="305">
        <f t="shared" si="1"/>
        <v>51136.797000000159</v>
      </c>
      <c r="P17" s="306">
        <f t="shared" si="4"/>
        <v>7.8417600000000007</v>
      </c>
      <c r="Q17" s="120">
        <f t="shared" si="2"/>
        <v>43113</v>
      </c>
      <c r="R17" s="364"/>
      <c r="S17" s="365"/>
      <c r="T17" s="364"/>
      <c r="U17" s="365"/>
      <c r="V17" s="364"/>
      <c r="W17" s="365"/>
      <c r="X17" s="364"/>
      <c r="Y17" s="365"/>
      <c r="Z17" s="364"/>
      <c r="AA17" s="365"/>
      <c r="AB17" s="364"/>
      <c r="AC17" s="365"/>
      <c r="AD17" s="364"/>
      <c r="AE17" s="365"/>
      <c r="AF17" s="364"/>
      <c r="AG17" s="365"/>
      <c r="AH17" s="364"/>
      <c r="AI17" s="365"/>
      <c r="AJ17" s="364"/>
      <c r="AK17" s="365"/>
      <c r="AL17" s="366"/>
      <c r="AM17" s="365"/>
      <c r="AN17" s="125">
        <f t="shared" si="5"/>
        <v>0</v>
      </c>
    </row>
    <row r="18" spans="1:40" ht="16.149999999999999" customHeight="1" x14ac:dyDescent="0.25">
      <c r="A18" s="112">
        <f t="shared" si="3"/>
        <v>43114</v>
      </c>
      <c r="B18" s="360">
        <v>2738.5</v>
      </c>
      <c r="C18" s="316">
        <v>20</v>
      </c>
      <c r="D18" s="361">
        <v>1</v>
      </c>
      <c r="E18" s="360">
        <v>660</v>
      </c>
      <c r="F18" s="360">
        <v>128</v>
      </c>
      <c r="G18" s="339">
        <f t="shared" si="0"/>
        <v>1930.5</v>
      </c>
      <c r="H18" s="362">
        <v>815.98</v>
      </c>
      <c r="I18" s="317">
        <v>1117.72</v>
      </c>
      <c r="J18" s="362"/>
      <c r="K18" s="362">
        <v>3.5</v>
      </c>
      <c r="L18" s="317">
        <v>810</v>
      </c>
      <c r="M18" s="363"/>
      <c r="N18" s="305"/>
      <c r="O18" s="305">
        <f t="shared" si="1"/>
        <v>50233.367000000158</v>
      </c>
      <c r="P18" s="306">
        <f t="shared" si="4"/>
        <v>4.4708800000000002</v>
      </c>
      <c r="Q18" s="120">
        <f t="shared" si="2"/>
        <v>43114</v>
      </c>
      <c r="R18" s="364"/>
      <c r="S18" s="365"/>
      <c r="T18" s="364">
        <v>171117</v>
      </c>
      <c r="U18" s="147">
        <v>833.26</v>
      </c>
      <c r="V18" s="364"/>
      <c r="W18" s="365"/>
      <c r="X18" s="364"/>
      <c r="Y18" s="365"/>
      <c r="Z18" s="364"/>
      <c r="AA18" s="365"/>
      <c r="AB18" s="364" t="s">
        <v>261</v>
      </c>
      <c r="AC18" s="147">
        <v>70.17</v>
      </c>
      <c r="AD18" s="364"/>
      <c r="AE18" s="365"/>
      <c r="AF18" s="364"/>
      <c r="AG18" s="365"/>
      <c r="AH18" s="364"/>
      <c r="AI18" s="365"/>
      <c r="AJ18" s="364"/>
      <c r="AK18" s="365"/>
      <c r="AL18" s="366"/>
      <c r="AM18" s="365"/>
      <c r="AN18" s="125">
        <f t="shared" si="5"/>
        <v>903.43</v>
      </c>
    </row>
    <row r="19" spans="1:40" ht="16.149999999999999" customHeight="1" x14ac:dyDescent="0.25">
      <c r="A19" s="112">
        <f t="shared" si="3"/>
        <v>43115</v>
      </c>
      <c r="B19" s="360">
        <v>3900.67</v>
      </c>
      <c r="C19" s="316">
        <v>210</v>
      </c>
      <c r="D19" s="361">
        <v>7</v>
      </c>
      <c r="E19" s="360">
        <v>311.5</v>
      </c>
      <c r="F19" s="360">
        <v>151</v>
      </c>
      <c r="G19" s="339">
        <f t="shared" si="0"/>
        <v>3228.17</v>
      </c>
      <c r="H19" s="362">
        <v>1805.28</v>
      </c>
      <c r="I19" s="317">
        <v>1398.19</v>
      </c>
      <c r="J19" s="362"/>
      <c r="K19" s="362">
        <v>24.7</v>
      </c>
      <c r="L19" s="317">
        <v>1800</v>
      </c>
      <c r="M19" s="363"/>
      <c r="N19" s="305"/>
      <c r="O19" s="305">
        <f t="shared" si="1"/>
        <v>47184.69700000016</v>
      </c>
      <c r="P19" s="306">
        <f t="shared" si="4"/>
        <v>5.5927600000000002</v>
      </c>
      <c r="Q19" s="120">
        <f t="shared" si="2"/>
        <v>43115</v>
      </c>
      <c r="R19" s="364"/>
      <c r="S19" s="365"/>
      <c r="T19" s="364">
        <v>171120</v>
      </c>
      <c r="U19" s="147">
        <v>18.579999999999998</v>
      </c>
      <c r="V19" s="364"/>
      <c r="W19" s="365"/>
      <c r="X19" s="364"/>
      <c r="Y19" s="365"/>
      <c r="Z19" s="364"/>
      <c r="AA19" s="365"/>
      <c r="AB19" s="364" t="s">
        <v>287</v>
      </c>
      <c r="AC19" s="147">
        <v>214.19</v>
      </c>
      <c r="AD19" s="364"/>
      <c r="AE19" s="365"/>
      <c r="AF19" s="364"/>
      <c r="AG19" s="365"/>
      <c r="AH19" s="364">
        <v>171262</v>
      </c>
      <c r="AI19" s="147">
        <v>92.9</v>
      </c>
      <c r="AJ19" s="364">
        <v>180171</v>
      </c>
      <c r="AK19" s="147">
        <v>2723</v>
      </c>
      <c r="AL19" s="366"/>
      <c r="AM19" s="365"/>
      <c r="AN19" s="125">
        <f t="shared" si="5"/>
        <v>3048.67</v>
      </c>
    </row>
    <row r="20" spans="1:40" ht="16.149999999999999" customHeight="1" x14ac:dyDescent="0.25">
      <c r="A20" s="112">
        <f t="shared" si="3"/>
        <v>43116</v>
      </c>
      <c r="B20" s="360">
        <v>3840.69</v>
      </c>
      <c r="C20" s="316">
        <v>260</v>
      </c>
      <c r="D20" s="361">
        <v>7</v>
      </c>
      <c r="E20" s="360">
        <v>112.3</v>
      </c>
      <c r="F20" s="360">
        <v>139</v>
      </c>
      <c r="G20" s="339">
        <f t="shared" si="0"/>
        <v>3329.39</v>
      </c>
      <c r="H20" s="362">
        <v>1578.55</v>
      </c>
      <c r="I20" s="317">
        <v>1731.24</v>
      </c>
      <c r="J20" s="362"/>
      <c r="K20" s="362">
        <v>19.600000000000001</v>
      </c>
      <c r="L20" s="317">
        <v>1610</v>
      </c>
      <c r="M20" s="363"/>
      <c r="N20" s="305"/>
      <c r="O20" s="305">
        <f t="shared" si="1"/>
        <v>42445.417000000161</v>
      </c>
      <c r="P20" s="306">
        <f t="shared" si="4"/>
        <v>6.9249600000000004</v>
      </c>
      <c r="Q20" s="120">
        <f t="shared" si="2"/>
        <v>43116</v>
      </c>
      <c r="R20" s="364"/>
      <c r="S20" s="365"/>
      <c r="T20" s="366">
        <v>180114</v>
      </c>
      <c r="U20" s="147">
        <v>222.24</v>
      </c>
      <c r="V20" s="364">
        <v>180130</v>
      </c>
      <c r="W20" s="147">
        <v>628.64</v>
      </c>
      <c r="X20" s="364"/>
      <c r="Y20" s="365"/>
      <c r="Z20" s="364"/>
      <c r="AA20" s="365"/>
      <c r="AB20" s="364" t="s">
        <v>218</v>
      </c>
      <c r="AC20" s="147">
        <v>2537.77</v>
      </c>
      <c r="AD20" s="364"/>
      <c r="AE20" s="365"/>
      <c r="AF20" s="364"/>
      <c r="AG20" s="365"/>
      <c r="AH20" s="364"/>
      <c r="AI20" s="365"/>
      <c r="AJ20" s="364">
        <v>180173</v>
      </c>
      <c r="AK20" s="147">
        <v>1350.63</v>
      </c>
      <c r="AL20" s="366"/>
      <c r="AM20" s="365"/>
      <c r="AN20" s="125">
        <f t="shared" si="5"/>
        <v>4739.2800000000007</v>
      </c>
    </row>
    <row r="21" spans="1:40" ht="16.149999999999999" customHeight="1" x14ac:dyDescent="0.25">
      <c r="A21" s="112">
        <f t="shared" si="3"/>
        <v>43117</v>
      </c>
      <c r="B21" s="360">
        <v>3649.48</v>
      </c>
      <c r="C21" s="316">
        <v>150</v>
      </c>
      <c r="D21" s="361">
        <v>4</v>
      </c>
      <c r="E21" s="360">
        <v>127.3</v>
      </c>
      <c r="F21" s="360">
        <v>208</v>
      </c>
      <c r="G21" s="339">
        <f t="shared" si="0"/>
        <v>3164.18</v>
      </c>
      <c r="H21" s="362">
        <v>1856.83</v>
      </c>
      <c r="I21" s="367">
        <v>1319.15</v>
      </c>
      <c r="J21" s="362"/>
      <c r="K21" s="362">
        <v>18.100000000000001</v>
      </c>
      <c r="L21" s="317">
        <v>1850</v>
      </c>
      <c r="M21" s="363"/>
      <c r="N21" s="305"/>
      <c r="O21" s="305">
        <f t="shared" si="1"/>
        <v>24667.747000000163</v>
      </c>
      <c r="P21" s="306">
        <f t="shared" si="4"/>
        <v>5.2766000000000002</v>
      </c>
      <c r="Q21" s="120">
        <f t="shared" si="2"/>
        <v>43117</v>
      </c>
      <c r="R21" s="364">
        <v>180102</v>
      </c>
      <c r="S21" s="147">
        <v>1307.01</v>
      </c>
      <c r="T21" s="364">
        <v>180115</v>
      </c>
      <c r="U21" s="147">
        <v>602.82000000000005</v>
      </c>
      <c r="V21" s="364"/>
      <c r="W21" s="365"/>
      <c r="X21" s="364">
        <v>180139</v>
      </c>
      <c r="Y21" s="147">
        <v>1307.1199999999999</v>
      </c>
      <c r="Z21" s="364">
        <v>171248</v>
      </c>
      <c r="AA21" s="147">
        <v>13978.96</v>
      </c>
      <c r="AB21" s="364"/>
      <c r="AC21" s="365"/>
      <c r="AD21" s="364"/>
      <c r="AE21" s="365"/>
      <c r="AF21" s="364"/>
      <c r="AG21" s="365"/>
      <c r="AH21" s="364"/>
      <c r="AI21" s="365"/>
      <c r="AJ21" s="364">
        <v>180174</v>
      </c>
      <c r="AK21" s="147">
        <v>581.76</v>
      </c>
      <c r="AL21" s="366"/>
      <c r="AM21" s="365"/>
      <c r="AN21" s="125">
        <f t="shared" si="5"/>
        <v>17777.669999999998</v>
      </c>
    </row>
    <row r="22" spans="1:40" ht="16.149999999999999" customHeight="1" x14ac:dyDescent="0.25">
      <c r="A22" s="112">
        <f t="shared" si="3"/>
        <v>43118</v>
      </c>
      <c r="B22" s="360">
        <v>3727.03</v>
      </c>
      <c r="C22" s="316">
        <v>210</v>
      </c>
      <c r="D22" s="361">
        <v>5</v>
      </c>
      <c r="E22" s="360">
        <v>358.1</v>
      </c>
      <c r="F22" s="360">
        <v>266</v>
      </c>
      <c r="G22" s="339">
        <f t="shared" si="0"/>
        <v>2892.9300000000003</v>
      </c>
      <c r="H22" s="362">
        <v>1582.69</v>
      </c>
      <c r="I22" s="317">
        <v>1284.79</v>
      </c>
      <c r="J22" s="362"/>
      <c r="K22" s="362">
        <v>25.45</v>
      </c>
      <c r="L22" s="317">
        <v>1590</v>
      </c>
      <c r="M22" s="363"/>
      <c r="N22" s="305"/>
      <c r="O22" s="305">
        <f t="shared" si="1"/>
        <v>34486.997000000163</v>
      </c>
      <c r="P22" s="306">
        <f t="shared" si="4"/>
        <v>5.1391600000000004</v>
      </c>
      <c r="Q22" s="120">
        <f t="shared" si="2"/>
        <v>43118</v>
      </c>
      <c r="R22" s="364"/>
      <c r="S22" s="147">
        <v>253.08</v>
      </c>
      <c r="T22" s="364"/>
      <c r="U22" s="365"/>
      <c r="V22" s="364"/>
      <c r="W22" s="365"/>
      <c r="X22" s="364">
        <v>180144</v>
      </c>
      <c r="Y22" s="147">
        <v>1394.8</v>
      </c>
      <c r="Z22" s="364">
        <v>171249</v>
      </c>
      <c r="AA22" s="147">
        <v>-13322.87</v>
      </c>
      <c r="AB22" s="364" t="s">
        <v>207</v>
      </c>
      <c r="AC22" s="147">
        <v>650</v>
      </c>
      <c r="AD22" s="364">
        <v>180154</v>
      </c>
      <c r="AE22" s="147">
        <v>53.04</v>
      </c>
      <c r="AF22" s="364" t="s">
        <v>288</v>
      </c>
      <c r="AG22" s="147">
        <v>979.2</v>
      </c>
      <c r="AH22" s="364">
        <v>180162</v>
      </c>
      <c r="AI22" s="147">
        <v>173.5</v>
      </c>
      <c r="AJ22" s="364"/>
      <c r="AK22" s="365"/>
      <c r="AL22" s="366"/>
      <c r="AM22" s="365"/>
      <c r="AN22" s="125">
        <f t="shared" si="5"/>
        <v>-9819.25</v>
      </c>
    </row>
    <row r="23" spans="1:40" ht="16.149999999999999" customHeight="1" x14ac:dyDescent="0.25">
      <c r="A23" s="112">
        <f t="shared" si="3"/>
        <v>43119</v>
      </c>
      <c r="B23" s="360">
        <v>4387.96</v>
      </c>
      <c r="C23" s="316">
        <v>590</v>
      </c>
      <c r="D23" s="361">
        <v>13</v>
      </c>
      <c r="E23" s="360">
        <v>146.05000000000001</v>
      </c>
      <c r="F23" s="360">
        <v>167</v>
      </c>
      <c r="G23" s="339">
        <f t="shared" si="0"/>
        <v>3484.91</v>
      </c>
      <c r="H23" s="362">
        <v>1690.26</v>
      </c>
      <c r="I23" s="317">
        <v>1771.35</v>
      </c>
      <c r="J23" s="362"/>
      <c r="K23" s="362">
        <v>23.3</v>
      </c>
      <c r="L23" s="317">
        <v>1690</v>
      </c>
      <c r="M23" s="317">
        <v>610</v>
      </c>
      <c r="N23" s="305"/>
      <c r="O23" s="305">
        <f t="shared" si="1"/>
        <v>6011.7170000001643</v>
      </c>
      <c r="P23" s="306">
        <f t="shared" si="4"/>
        <v>7.0853999999999999</v>
      </c>
      <c r="Q23" s="120">
        <f t="shared" si="2"/>
        <v>43119</v>
      </c>
      <c r="R23" s="364"/>
      <c r="S23" s="365"/>
      <c r="T23" s="364"/>
      <c r="U23" s="365"/>
      <c r="V23" s="364"/>
      <c r="W23" s="365"/>
      <c r="X23" s="364"/>
      <c r="Y23" s="365"/>
      <c r="Z23" s="364">
        <v>180134</v>
      </c>
      <c r="AA23" s="147">
        <v>28475.279999999999</v>
      </c>
      <c r="AB23" s="364"/>
      <c r="AC23" s="365"/>
      <c r="AD23" s="364"/>
      <c r="AE23" s="365"/>
      <c r="AF23" s="364"/>
      <c r="AG23" s="365"/>
      <c r="AH23" s="364"/>
      <c r="AI23" s="365"/>
      <c r="AJ23" s="364"/>
      <c r="AK23" s="365"/>
      <c r="AL23" s="366"/>
      <c r="AM23" s="365"/>
      <c r="AN23" s="125">
        <f t="shared" si="5"/>
        <v>28475.279999999999</v>
      </c>
    </row>
    <row r="24" spans="1:40" ht="16.149999999999999" customHeight="1" x14ac:dyDescent="0.25">
      <c r="A24" s="112">
        <f t="shared" si="3"/>
        <v>43120</v>
      </c>
      <c r="B24" s="360">
        <v>3818.7</v>
      </c>
      <c r="C24" s="316">
        <v>250</v>
      </c>
      <c r="D24" s="361">
        <v>5</v>
      </c>
      <c r="E24" s="360">
        <v>66.150000000000006</v>
      </c>
      <c r="F24" s="360">
        <v>282</v>
      </c>
      <c r="G24" s="339">
        <f t="shared" si="0"/>
        <v>3220.5499999999997</v>
      </c>
      <c r="H24" s="362">
        <v>1712.1</v>
      </c>
      <c r="I24" s="317">
        <v>1484.5</v>
      </c>
      <c r="J24" s="362"/>
      <c r="K24" s="362">
        <v>23.95</v>
      </c>
      <c r="L24" s="317">
        <v>1710</v>
      </c>
      <c r="M24" s="363"/>
      <c r="N24" s="305"/>
      <c r="O24" s="305">
        <f t="shared" si="1"/>
        <v>-5352.1829999998354</v>
      </c>
      <c r="P24" s="306">
        <f t="shared" si="4"/>
        <v>5.9379999999999997</v>
      </c>
      <c r="Q24" s="120">
        <f t="shared" si="2"/>
        <v>43120</v>
      </c>
      <c r="R24" s="364"/>
      <c r="S24" s="365"/>
      <c r="T24" s="366"/>
      <c r="U24" s="365"/>
      <c r="V24" s="364"/>
      <c r="W24" s="365"/>
      <c r="X24" s="366"/>
      <c r="Y24" s="365"/>
      <c r="Z24" s="364"/>
      <c r="AA24" s="365"/>
      <c r="AB24" s="366" t="s">
        <v>194</v>
      </c>
      <c r="AC24" s="147">
        <v>12019.9</v>
      </c>
      <c r="AD24" s="364"/>
      <c r="AE24" s="365"/>
      <c r="AF24" s="366"/>
      <c r="AG24" s="365"/>
      <c r="AH24" s="364"/>
      <c r="AI24" s="365"/>
      <c r="AJ24" s="366" t="s">
        <v>289</v>
      </c>
      <c r="AK24" s="147">
        <v>-656</v>
      </c>
      <c r="AL24" s="366"/>
      <c r="AM24" s="365"/>
      <c r="AN24" s="125">
        <f t="shared" si="5"/>
        <v>11363.9</v>
      </c>
    </row>
    <row r="25" spans="1:40" ht="16.149999999999999" customHeight="1" x14ac:dyDescent="0.25">
      <c r="A25" s="112">
        <f t="shared" si="3"/>
        <v>43121</v>
      </c>
      <c r="B25" s="360">
        <v>2559.77</v>
      </c>
      <c r="C25" s="316">
        <v>230</v>
      </c>
      <c r="D25" s="361">
        <v>5</v>
      </c>
      <c r="E25" s="360">
        <v>95.15</v>
      </c>
      <c r="F25" s="360">
        <v>275</v>
      </c>
      <c r="G25" s="339">
        <f t="shared" si="0"/>
        <v>1959.62</v>
      </c>
      <c r="H25" s="362">
        <v>1121.52</v>
      </c>
      <c r="I25" s="317">
        <v>829.2</v>
      </c>
      <c r="J25" s="362"/>
      <c r="K25" s="362">
        <v>18</v>
      </c>
      <c r="L25" s="317">
        <v>1120</v>
      </c>
      <c r="M25" s="363"/>
      <c r="N25" s="305"/>
      <c r="O25" s="305">
        <f t="shared" si="1"/>
        <v>-5352.1829999998354</v>
      </c>
      <c r="P25" s="306">
        <f t="shared" si="4"/>
        <v>3.3168000000000002</v>
      </c>
      <c r="Q25" s="120">
        <f t="shared" si="2"/>
        <v>43121</v>
      </c>
      <c r="R25" s="364"/>
      <c r="S25" s="365"/>
      <c r="T25" s="364"/>
      <c r="U25" s="365"/>
      <c r="V25" s="364"/>
      <c r="W25" s="365"/>
      <c r="X25" s="364"/>
      <c r="Y25" s="365"/>
      <c r="Z25" s="364"/>
      <c r="AA25" s="365"/>
      <c r="AB25" s="364"/>
      <c r="AC25" s="365"/>
      <c r="AD25" s="364"/>
      <c r="AE25" s="365"/>
      <c r="AF25" s="364"/>
      <c r="AG25" s="365"/>
      <c r="AH25" s="364"/>
      <c r="AI25" s="365"/>
      <c r="AJ25" s="364"/>
      <c r="AK25" s="365"/>
      <c r="AL25" s="366"/>
      <c r="AM25" s="365"/>
      <c r="AN25" s="125">
        <f t="shared" si="5"/>
        <v>0</v>
      </c>
    </row>
    <row r="26" spans="1:40" ht="16.149999999999999" customHeight="1" x14ac:dyDescent="0.25">
      <c r="A26" s="112">
        <f t="shared" si="3"/>
        <v>43122</v>
      </c>
      <c r="B26" s="360">
        <v>4268.76</v>
      </c>
      <c r="C26" s="316">
        <v>110</v>
      </c>
      <c r="D26" s="361">
        <v>4</v>
      </c>
      <c r="E26" s="360">
        <v>191.7</v>
      </c>
      <c r="F26" s="360">
        <v>431</v>
      </c>
      <c r="G26" s="339">
        <f t="shared" si="0"/>
        <v>3536.0600000000004</v>
      </c>
      <c r="H26" s="362">
        <v>1610.76</v>
      </c>
      <c r="I26" s="317">
        <v>1915.2</v>
      </c>
      <c r="J26" s="362"/>
      <c r="K26" s="362">
        <v>10.1</v>
      </c>
      <c r="L26" s="317">
        <v>1610</v>
      </c>
      <c r="M26" s="363"/>
      <c r="N26" s="305"/>
      <c r="O26" s="305">
        <f t="shared" si="1"/>
        <v>-5454.7129999998351</v>
      </c>
      <c r="P26" s="306">
        <f t="shared" si="4"/>
        <v>7.6608000000000001</v>
      </c>
      <c r="Q26" s="120">
        <f t="shared" si="2"/>
        <v>43122</v>
      </c>
      <c r="R26" s="364"/>
      <c r="S26" s="365"/>
      <c r="T26" s="364">
        <v>180122</v>
      </c>
      <c r="U26" s="147">
        <v>-98.5</v>
      </c>
      <c r="V26" s="364"/>
      <c r="W26" s="365"/>
      <c r="X26" s="364"/>
      <c r="Y26" s="365"/>
      <c r="Z26" s="364"/>
      <c r="AA26" s="365"/>
      <c r="AB26" s="364"/>
      <c r="AC26" s="365"/>
      <c r="AD26" s="364">
        <v>180151</v>
      </c>
      <c r="AE26" s="147">
        <v>201.03</v>
      </c>
      <c r="AF26" s="364"/>
      <c r="AG26" s="365"/>
      <c r="AH26" s="364"/>
      <c r="AI26" s="365"/>
      <c r="AJ26" s="364"/>
      <c r="AK26" s="365"/>
      <c r="AL26" s="366"/>
      <c r="AM26" s="365"/>
      <c r="AN26" s="125">
        <f t="shared" si="5"/>
        <v>102.53</v>
      </c>
    </row>
    <row r="27" spans="1:40" ht="16.149999999999999" customHeight="1" x14ac:dyDescent="0.25">
      <c r="A27" s="112">
        <f t="shared" si="3"/>
        <v>43123</v>
      </c>
      <c r="B27" s="360">
        <v>3571.25</v>
      </c>
      <c r="C27" s="316">
        <v>170</v>
      </c>
      <c r="D27" s="361">
        <v>7</v>
      </c>
      <c r="E27" s="360">
        <v>119.65</v>
      </c>
      <c r="F27" s="360">
        <v>149</v>
      </c>
      <c r="G27" s="339">
        <f t="shared" si="0"/>
        <v>3132.6</v>
      </c>
      <c r="H27" s="362">
        <v>1688.56</v>
      </c>
      <c r="I27" s="317">
        <v>1417.29</v>
      </c>
      <c r="J27" s="362"/>
      <c r="K27" s="362">
        <v>26.75</v>
      </c>
      <c r="L27" s="317">
        <v>1680</v>
      </c>
      <c r="M27" s="363"/>
      <c r="N27" s="305"/>
      <c r="O27" s="305">
        <f t="shared" si="1"/>
        <v>-6073.5129999998353</v>
      </c>
      <c r="P27" s="306">
        <f t="shared" si="4"/>
        <v>5.6691599999999998</v>
      </c>
      <c r="Q27" s="120">
        <f t="shared" si="2"/>
        <v>43123</v>
      </c>
      <c r="R27" s="364"/>
      <c r="S27" s="365"/>
      <c r="T27" s="364">
        <v>180123</v>
      </c>
      <c r="U27" s="147">
        <v>-7.19</v>
      </c>
      <c r="V27" s="364">
        <v>180131</v>
      </c>
      <c r="W27" s="147">
        <v>625.99</v>
      </c>
      <c r="X27" s="364"/>
      <c r="Y27" s="365"/>
      <c r="Z27" s="364"/>
      <c r="AA27" s="365"/>
      <c r="AB27" s="364"/>
      <c r="AC27" s="365"/>
      <c r="AD27" s="364"/>
      <c r="AE27" s="365"/>
      <c r="AF27" s="364"/>
      <c r="AG27" s="365"/>
      <c r="AH27" s="364"/>
      <c r="AI27" s="365"/>
      <c r="AJ27" s="364"/>
      <c r="AK27" s="365"/>
      <c r="AL27" s="366"/>
      <c r="AM27" s="365"/>
      <c r="AN27" s="125">
        <f t="shared" si="5"/>
        <v>618.79999999999995</v>
      </c>
    </row>
    <row r="28" spans="1:40" ht="16.149999999999999" customHeight="1" x14ac:dyDescent="0.25">
      <c r="A28" s="112">
        <f t="shared" si="3"/>
        <v>43124</v>
      </c>
      <c r="B28" s="360">
        <v>3755.71</v>
      </c>
      <c r="C28" s="316">
        <v>330</v>
      </c>
      <c r="D28" s="361">
        <v>10</v>
      </c>
      <c r="E28" s="360">
        <v>189.6</v>
      </c>
      <c r="F28" s="360">
        <v>32</v>
      </c>
      <c r="G28" s="339">
        <f t="shared" si="0"/>
        <v>3204.11</v>
      </c>
      <c r="H28" s="362">
        <v>1672.58</v>
      </c>
      <c r="I28" s="317">
        <v>1515.23</v>
      </c>
      <c r="J28" s="362"/>
      <c r="K28" s="362">
        <v>16.3</v>
      </c>
      <c r="L28" s="317">
        <v>1670</v>
      </c>
      <c r="M28" s="363"/>
      <c r="N28" s="305"/>
      <c r="O28" s="305">
        <f t="shared" si="1"/>
        <v>-11444.892999999835</v>
      </c>
      <c r="P28" s="306">
        <f t="shared" si="4"/>
        <v>6.0609200000000003</v>
      </c>
      <c r="Q28" s="120">
        <f t="shared" si="2"/>
        <v>43124</v>
      </c>
      <c r="R28" s="364">
        <v>180105</v>
      </c>
      <c r="S28" s="147">
        <v>583.08000000000004</v>
      </c>
      <c r="T28" s="364">
        <v>180119</v>
      </c>
      <c r="U28" s="147">
        <v>157.52000000000001</v>
      </c>
      <c r="V28" s="364"/>
      <c r="W28" s="365"/>
      <c r="X28" s="364">
        <v>180140</v>
      </c>
      <c r="Y28" s="147">
        <v>2433.21</v>
      </c>
      <c r="Z28" s="364"/>
      <c r="AA28" s="365"/>
      <c r="AB28" s="364" t="s">
        <v>207</v>
      </c>
      <c r="AC28" s="147">
        <v>1050</v>
      </c>
      <c r="AD28" s="364"/>
      <c r="AE28" s="365"/>
      <c r="AF28" s="364"/>
      <c r="AG28" s="365"/>
      <c r="AH28" s="364"/>
      <c r="AI28" s="365"/>
      <c r="AJ28" s="364">
        <v>180170</v>
      </c>
      <c r="AK28" s="147">
        <v>1147.57</v>
      </c>
      <c r="AL28" s="366"/>
      <c r="AM28" s="365"/>
      <c r="AN28" s="125">
        <f t="shared" si="5"/>
        <v>5371.3799999999992</v>
      </c>
    </row>
    <row r="29" spans="1:40" ht="16.149999999999999" customHeight="1" x14ac:dyDescent="0.25">
      <c r="A29" s="112">
        <f t="shared" si="3"/>
        <v>43125</v>
      </c>
      <c r="B29" s="360">
        <v>3801.99</v>
      </c>
      <c r="C29" s="316">
        <v>200</v>
      </c>
      <c r="D29" s="361">
        <v>7</v>
      </c>
      <c r="E29" s="360">
        <v>111.8</v>
      </c>
      <c r="F29" s="360">
        <v>148</v>
      </c>
      <c r="G29" s="339">
        <f t="shared" si="0"/>
        <v>3342.1899999999996</v>
      </c>
      <c r="H29" s="362">
        <v>1629.61</v>
      </c>
      <c r="I29" s="317">
        <v>1637.18</v>
      </c>
      <c r="J29" s="362"/>
      <c r="K29" s="362">
        <v>75.400000000000006</v>
      </c>
      <c r="L29" s="317">
        <v>1640</v>
      </c>
      <c r="M29" s="363"/>
      <c r="N29" s="305"/>
      <c r="O29" s="305">
        <f t="shared" si="1"/>
        <v>-13122.092999999833</v>
      </c>
      <c r="P29" s="306">
        <f t="shared" si="4"/>
        <v>6.5487200000000003</v>
      </c>
      <c r="Q29" s="120">
        <f t="shared" si="2"/>
        <v>43125</v>
      </c>
      <c r="R29" s="364"/>
      <c r="S29" s="147">
        <v>137.9</v>
      </c>
      <c r="T29" s="364"/>
      <c r="U29" s="147"/>
      <c r="V29" s="364"/>
      <c r="W29" s="365"/>
      <c r="X29" s="364">
        <v>180145</v>
      </c>
      <c r="Y29" s="147">
        <v>929.4</v>
      </c>
      <c r="Z29" s="364"/>
      <c r="AA29" s="365"/>
      <c r="AB29" s="364"/>
      <c r="AC29" s="365"/>
      <c r="AD29" s="364"/>
      <c r="AE29" s="365"/>
      <c r="AF29" s="364">
        <v>180157</v>
      </c>
      <c r="AG29" s="147">
        <v>609.9</v>
      </c>
      <c r="AH29" s="364"/>
      <c r="AI29" s="365"/>
      <c r="AJ29" s="364"/>
      <c r="AK29" s="365"/>
      <c r="AL29" s="366"/>
      <c r="AM29" s="365"/>
      <c r="AN29" s="125">
        <f t="shared" si="5"/>
        <v>1677.1999999999998</v>
      </c>
    </row>
    <row r="30" spans="1:40" ht="16.149999999999999" customHeight="1" x14ac:dyDescent="0.25">
      <c r="A30" s="112">
        <f t="shared" si="3"/>
        <v>43126</v>
      </c>
      <c r="B30" s="360">
        <v>4305.84</v>
      </c>
      <c r="C30" s="316">
        <v>180</v>
      </c>
      <c r="D30" s="361">
        <v>5</v>
      </c>
      <c r="E30" s="360">
        <v>311.2</v>
      </c>
      <c r="F30" s="360">
        <v>160</v>
      </c>
      <c r="G30" s="339">
        <f t="shared" si="0"/>
        <v>3654.6400000000003</v>
      </c>
      <c r="H30" s="362">
        <v>1282.5</v>
      </c>
      <c r="I30" s="317">
        <v>2346.54</v>
      </c>
      <c r="J30" s="362"/>
      <c r="K30" s="362">
        <v>25.6</v>
      </c>
      <c r="L30" s="317">
        <v>1280</v>
      </c>
      <c r="M30" s="317">
        <v>490</v>
      </c>
      <c r="N30" s="305"/>
      <c r="O30" s="305">
        <f t="shared" si="1"/>
        <v>-13620.622999999834</v>
      </c>
      <c r="P30" s="306">
        <f t="shared" si="4"/>
        <v>9.3861600000000003</v>
      </c>
      <c r="Q30" s="120">
        <f t="shared" si="2"/>
        <v>43126</v>
      </c>
      <c r="R30" s="364">
        <v>180106</v>
      </c>
      <c r="S30" s="147">
        <v>-342</v>
      </c>
      <c r="T30" s="364"/>
      <c r="U30" s="147"/>
      <c r="V30" s="364"/>
      <c r="W30" s="365"/>
      <c r="X30" s="364"/>
      <c r="Y30" s="365"/>
      <c r="Z30" s="364"/>
      <c r="AA30" s="365"/>
      <c r="AB30" s="364"/>
      <c r="AC30" s="365"/>
      <c r="AD30" s="364"/>
      <c r="AE30" s="365"/>
      <c r="AF30" s="364">
        <v>171256</v>
      </c>
      <c r="AG30" s="147">
        <v>979.2</v>
      </c>
      <c r="AH30" s="364">
        <v>171261</v>
      </c>
      <c r="AI30" s="147">
        <v>-138.66999999999999</v>
      </c>
      <c r="AJ30" s="364"/>
      <c r="AK30" s="365"/>
      <c r="AL30" s="366"/>
      <c r="AM30" s="365"/>
      <c r="AN30" s="125">
        <f t="shared" si="5"/>
        <v>498.53000000000009</v>
      </c>
    </row>
    <row r="31" spans="1:40" ht="16.149999999999999" customHeight="1" x14ac:dyDescent="0.25">
      <c r="A31" s="112">
        <f t="shared" si="3"/>
        <v>43127</v>
      </c>
      <c r="B31" s="360">
        <v>4729.22</v>
      </c>
      <c r="C31" s="316">
        <v>210</v>
      </c>
      <c r="D31" s="361">
        <v>6</v>
      </c>
      <c r="E31" s="360">
        <v>138.4</v>
      </c>
      <c r="F31" s="360">
        <v>175</v>
      </c>
      <c r="G31" s="339">
        <f t="shared" si="0"/>
        <v>4205.8200000000006</v>
      </c>
      <c r="H31" s="362">
        <v>1958.44</v>
      </c>
      <c r="I31" s="317">
        <v>2237.6799999999998</v>
      </c>
      <c r="J31" s="362"/>
      <c r="K31" s="362">
        <v>9.6999999999999993</v>
      </c>
      <c r="L31" s="317">
        <v>1950</v>
      </c>
      <c r="M31" s="363"/>
      <c r="N31" s="305"/>
      <c r="O31" s="305">
        <f t="shared" si="1"/>
        <v>-13968.322999999835</v>
      </c>
      <c r="P31" s="306">
        <f t="shared" si="4"/>
        <v>8.9507199999999987</v>
      </c>
      <c r="Q31" s="120">
        <f t="shared" si="2"/>
        <v>43127</v>
      </c>
      <c r="R31" s="364">
        <v>170107</v>
      </c>
      <c r="S31" s="147">
        <v>342</v>
      </c>
      <c r="T31" s="364"/>
      <c r="U31" s="147"/>
      <c r="V31" s="364"/>
      <c r="W31" s="365"/>
      <c r="X31" s="364">
        <v>180148</v>
      </c>
      <c r="Y31" s="147">
        <v>-93.18</v>
      </c>
      <c r="Z31" s="364"/>
      <c r="AA31" s="365"/>
      <c r="AB31" s="366"/>
      <c r="AC31" s="365"/>
      <c r="AD31" s="364"/>
      <c r="AE31" s="365"/>
      <c r="AF31" s="364"/>
      <c r="AG31" s="365"/>
      <c r="AH31" s="364">
        <v>171260</v>
      </c>
      <c r="AI31" s="147">
        <v>98.88</v>
      </c>
      <c r="AJ31" s="364"/>
      <c r="AK31" s="365"/>
      <c r="AL31" s="366"/>
      <c r="AM31" s="365"/>
      <c r="AN31" s="125">
        <f t="shared" si="5"/>
        <v>347.7</v>
      </c>
    </row>
    <row r="32" spans="1:40" ht="16.149999999999999" customHeight="1" x14ac:dyDescent="0.25">
      <c r="A32" s="112">
        <f t="shared" si="3"/>
        <v>43128</v>
      </c>
      <c r="B32" s="360">
        <v>2868.94</v>
      </c>
      <c r="C32" s="316">
        <v>70</v>
      </c>
      <c r="D32" s="361">
        <v>3</v>
      </c>
      <c r="E32" s="360">
        <v>630.15</v>
      </c>
      <c r="F32" s="360">
        <v>143</v>
      </c>
      <c r="G32" s="339">
        <f t="shared" si="0"/>
        <v>2025.79</v>
      </c>
      <c r="H32" s="362">
        <v>1108.95</v>
      </c>
      <c r="I32" s="346">
        <v>920.24</v>
      </c>
      <c r="J32" s="362"/>
      <c r="K32" s="362">
        <v>5.7</v>
      </c>
      <c r="L32" s="317">
        <v>1100</v>
      </c>
      <c r="M32" s="363"/>
      <c r="N32" s="305"/>
      <c r="O32" s="305">
        <f t="shared" si="1"/>
        <v>-14641.552999999834</v>
      </c>
      <c r="P32" s="306">
        <f t="shared" si="4"/>
        <v>3.6809600000000002</v>
      </c>
      <c r="Q32" s="120">
        <f t="shared" si="2"/>
        <v>43128</v>
      </c>
      <c r="R32" s="364"/>
      <c r="S32" s="365"/>
      <c r="T32" s="364">
        <v>171121</v>
      </c>
      <c r="U32" s="147">
        <v>164.42</v>
      </c>
      <c r="V32" s="364"/>
      <c r="W32" s="365"/>
      <c r="X32" s="364">
        <v>180149</v>
      </c>
      <c r="Y32" s="147">
        <v>12</v>
      </c>
      <c r="Z32" s="364"/>
      <c r="AA32" s="365"/>
      <c r="AB32" s="366"/>
      <c r="AC32" s="365"/>
      <c r="AD32" s="364"/>
      <c r="AE32" s="365"/>
      <c r="AF32" s="364"/>
      <c r="AG32" s="365"/>
      <c r="AH32" s="364">
        <v>171259</v>
      </c>
      <c r="AI32" s="147">
        <v>496.81</v>
      </c>
      <c r="AJ32" s="364"/>
      <c r="AK32" s="365"/>
      <c r="AL32" s="366"/>
      <c r="AM32" s="365"/>
      <c r="AN32" s="125">
        <f t="shared" si="5"/>
        <v>673.23</v>
      </c>
    </row>
    <row r="33" spans="1:40" ht="16.149999999999999" customHeight="1" x14ac:dyDescent="0.25">
      <c r="A33" s="112">
        <f t="shared" si="3"/>
        <v>43129</v>
      </c>
      <c r="B33" s="360">
        <v>4487.84</v>
      </c>
      <c r="C33" s="316">
        <v>210</v>
      </c>
      <c r="D33" s="361">
        <v>5</v>
      </c>
      <c r="E33" s="360">
        <v>490.8</v>
      </c>
      <c r="F33" s="360">
        <v>308</v>
      </c>
      <c r="G33" s="339">
        <f t="shared" si="0"/>
        <v>3479.04</v>
      </c>
      <c r="H33" s="362">
        <v>1654.07</v>
      </c>
      <c r="I33" s="317">
        <v>1809.87</v>
      </c>
      <c r="J33" s="362"/>
      <c r="K33" s="362">
        <v>15.1</v>
      </c>
      <c r="L33" s="317">
        <v>1650</v>
      </c>
      <c r="M33" s="363"/>
      <c r="N33" s="305"/>
      <c r="O33" s="305">
        <f t="shared" si="1"/>
        <v>-15024.162999999835</v>
      </c>
      <c r="P33" s="306">
        <f t="shared" si="4"/>
        <v>7.2394799999999995</v>
      </c>
      <c r="Q33" s="120">
        <f t="shared" si="2"/>
        <v>43129</v>
      </c>
      <c r="R33" s="364"/>
      <c r="S33" s="365"/>
      <c r="T33" s="364">
        <v>171124</v>
      </c>
      <c r="U33" s="147">
        <v>43.25</v>
      </c>
      <c r="V33" s="364"/>
      <c r="W33" s="365"/>
      <c r="X33" s="364"/>
      <c r="Y33" s="365"/>
      <c r="Z33" s="364"/>
      <c r="AA33" s="365"/>
      <c r="AB33" s="366"/>
      <c r="AC33" s="365"/>
      <c r="AD33" s="364"/>
      <c r="AE33" s="365"/>
      <c r="AF33" s="364"/>
      <c r="AG33" s="365"/>
      <c r="AH33" s="364">
        <v>171150</v>
      </c>
      <c r="AI33" s="147">
        <v>339.36</v>
      </c>
      <c r="AJ33" s="364"/>
      <c r="AK33" s="365"/>
      <c r="AL33" s="366"/>
      <c r="AM33" s="365"/>
      <c r="AN33" s="125">
        <f t="shared" si="5"/>
        <v>382.61</v>
      </c>
    </row>
    <row r="34" spans="1:40" ht="16.149999999999999" customHeight="1" x14ac:dyDescent="0.25">
      <c r="A34" s="112">
        <f t="shared" si="3"/>
        <v>43130</v>
      </c>
      <c r="B34" s="360">
        <v>3872.63</v>
      </c>
      <c r="C34" s="316">
        <v>180</v>
      </c>
      <c r="D34" s="361">
        <v>4</v>
      </c>
      <c r="E34" s="360">
        <v>55.1</v>
      </c>
      <c r="F34" s="360">
        <v>101</v>
      </c>
      <c r="G34" s="339">
        <f t="shared" si="0"/>
        <v>3536.53</v>
      </c>
      <c r="H34" s="362">
        <v>1477.06</v>
      </c>
      <c r="I34" s="317">
        <v>2056.67</v>
      </c>
      <c r="J34" s="362"/>
      <c r="K34" s="362">
        <v>2.8</v>
      </c>
      <c r="L34" s="317">
        <v>1470</v>
      </c>
      <c r="M34" s="363"/>
      <c r="N34" s="305"/>
      <c r="O34" s="305">
        <f t="shared" si="1"/>
        <v>-18434.042999999834</v>
      </c>
      <c r="P34" s="306">
        <f t="shared" si="4"/>
        <v>8.22668</v>
      </c>
      <c r="Q34" s="120">
        <f t="shared" si="2"/>
        <v>43130</v>
      </c>
      <c r="R34" s="364">
        <v>170109</v>
      </c>
      <c r="S34" s="147">
        <v>1687.65</v>
      </c>
      <c r="T34" s="366">
        <v>180120</v>
      </c>
      <c r="U34" s="147">
        <v>51.92</v>
      </c>
      <c r="V34" s="364">
        <v>180132</v>
      </c>
      <c r="W34" s="147">
        <v>608.11</v>
      </c>
      <c r="X34" s="366">
        <v>180146</v>
      </c>
      <c r="Y34" s="147">
        <v>610.6</v>
      </c>
      <c r="Z34" s="364"/>
      <c r="AA34" s="365"/>
      <c r="AB34" s="366"/>
      <c r="AC34" s="365"/>
      <c r="AD34" s="364">
        <v>180153</v>
      </c>
      <c r="AE34" s="147">
        <v>37.79</v>
      </c>
      <c r="AF34" s="366"/>
      <c r="AG34" s="365"/>
      <c r="AH34" s="366"/>
      <c r="AI34" s="365"/>
      <c r="AJ34" s="366">
        <v>180175</v>
      </c>
      <c r="AK34" s="147">
        <v>413.81</v>
      </c>
      <c r="AL34" s="366"/>
      <c r="AM34" s="365"/>
      <c r="AN34" s="125">
        <f t="shared" si="5"/>
        <v>3409.88</v>
      </c>
    </row>
    <row r="35" spans="1:40" ht="16.149999999999999" customHeight="1" x14ac:dyDescent="0.25">
      <c r="A35" s="112">
        <f t="shared" si="3"/>
        <v>43131</v>
      </c>
      <c r="B35" s="360">
        <v>4310.54</v>
      </c>
      <c r="C35" s="316">
        <v>500</v>
      </c>
      <c r="D35" s="361">
        <v>9</v>
      </c>
      <c r="E35" s="360">
        <v>237.7</v>
      </c>
      <c r="F35" s="360">
        <v>73</v>
      </c>
      <c r="G35" s="339">
        <f t="shared" si="0"/>
        <v>3499.84</v>
      </c>
      <c r="H35" s="362">
        <v>1402.52</v>
      </c>
      <c r="I35" s="317">
        <v>2052.42</v>
      </c>
      <c r="J35" s="317">
        <v>21.8</v>
      </c>
      <c r="K35" s="362">
        <v>23.1</v>
      </c>
      <c r="L35" s="317">
        <v>1400</v>
      </c>
      <c r="M35" s="363"/>
      <c r="N35" s="305"/>
      <c r="O35" s="305">
        <f t="shared" si="1"/>
        <v>-60120.172999999835</v>
      </c>
      <c r="P35" s="306">
        <f t="shared" si="4"/>
        <v>8.2096800000000005</v>
      </c>
      <c r="Q35" s="120">
        <f t="shared" si="2"/>
        <v>43131</v>
      </c>
      <c r="R35" s="364"/>
      <c r="S35" s="147">
        <v>199.62</v>
      </c>
      <c r="T35" s="364"/>
      <c r="U35" s="365"/>
      <c r="V35" s="364"/>
      <c r="W35" s="365"/>
      <c r="X35" s="364">
        <v>180141</v>
      </c>
      <c r="Y35" s="147">
        <v>2505.87</v>
      </c>
      <c r="Z35" s="364">
        <v>180135</v>
      </c>
      <c r="AA35" s="147">
        <v>33352.14</v>
      </c>
      <c r="AB35" s="364"/>
      <c r="AC35" s="365"/>
      <c r="AD35" s="364">
        <v>180152</v>
      </c>
      <c r="AE35" s="147">
        <v>145.82</v>
      </c>
      <c r="AF35" s="364">
        <v>180156</v>
      </c>
      <c r="AG35" s="147">
        <v>4352.63</v>
      </c>
      <c r="AH35" s="364">
        <v>171257</v>
      </c>
      <c r="AI35" s="147">
        <v>-43.56</v>
      </c>
      <c r="AJ35" s="364">
        <v>180169</v>
      </c>
      <c r="AK35" s="147">
        <v>1173.6099999999999</v>
      </c>
      <c r="AL35" s="366"/>
      <c r="AM35" s="365"/>
      <c r="AN35" s="125">
        <f t="shared" si="5"/>
        <v>41686.129999999997</v>
      </c>
    </row>
    <row r="36" spans="1:40" x14ac:dyDescent="0.25">
      <c r="B36" s="141">
        <f t="shared" ref="B36:N36" si="6">SUM(B5:B35)</f>
        <v>119007.19</v>
      </c>
      <c r="C36" s="141">
        <f t="shared" si="6"/>
        <v>6730</v>
      </c>
      <c r="D36" s="314">
        <f t="shared" si="6"/>
        <v>178</v>
      </c>
      <c r="E36" s="141">
        <f t="shared" si="6"/>
        <v>9432.65</v>
      </c>
      <c r="F36" s="141">
        <f t="shared" si="6"/>
        <v>6161</v>
      </c>
      <c r="G36" s="141">
        <f t="shared" si="6"/>
        <v>96683.540000000008</v>
      </c>
      <c r="H36" s="141">
        <f t="shared" si="6"/>
        <v>45095.919999999984</v>
      </c>
      <c r="I36" s="141">
        <f t="shared" si="6"/>
        <v>50985.759999999995</v>
      </c>
      <c r="J36" s="141">
        <f t="shared" si="6"/>
        <v>54.599999999999994</v>
      </c>
      <c r="K36" s="141">
        <f t="shared" si="6"/>
        <v>609.99000000000024</v>
      </c>
      <c r="L36" s="141">
        <f t="shared" si="6"/>
        <v>45080</v>
      </c>
      <c r="M36" s="141">
        <f t="shared" si="6"/>
        <v>1940</v>
      </c>
      <c r="N36" s="141">
        <f t="shared" si="6"/>
        <v>0</v>
      </c>
      <c r="O36" s="141">
        <f>O35</f>
        <v>-60120.172999999835</v>
      </c>
      <c r="P36" s="141">
        <f>SUM(P5:P35)</f>
        <v>203.94303999999994</v>
      </c>
      <c r="R36" s="141"/>
      <c r="S36" s="141">
        <f>SUM(S5:S35)</f>
        <v>6737.89</v>
      </c>
      <c r="T36" s="141"/>
      <c r="U36" s="141">
        <f>SUM(U5:U35)</f>
        <v>3006.6200000000003</v>
      </c>
      <c r="V36" s="141"/>
      <c r="W36" s="141">
        <f>SUM(W5:W35)</f>
        <v>2986.93</v>
      </c>
      <c r="X36" s="141"/>
      <c r="Y36" s="141">
        <f>SUM(Y6:Y34)</f>
        <v>13188.220000000001</v>
      </c>
      <c r="Z36" s="141"/>
      <c r="AA36" s="141">
        <f>SUM(AA5:AA35)</f>
        <v>62483.509999999995</v>
      </c>
      <c r="AB36" s="141"/>
      <c r="AC36" s="141">
        <f>SUM(AC5:AC35)</f>
        <v>4703.8500000000004</v>
      </c>
      <c r="AD36" s="141"/>
      <c r="AE36" s="141">
        <f>SUM(AE5:AE35)</f>
        <v>1415.9399999999998</v>
      </c>
      <c r="AG36" s="141">
        <f>SUM(AG5:AG35)</f>
        <v>8732.9700000000012</v>
      </c>
      <c r="AH36" s="141"/>
      <c r="AI36" s="141">
        <f>SUM(AI5:AI35)</f>
        <v>1371.54</v>
      </c>
      <c r="AJ36" s="141"/>
      <c r="AK36" s="141">
        <f>SUM(AK5:AK35)</f>
        <v>8909.0300000000007</v>
      </c>
      <c r="AL36" s="141"/>
      <c r="AM36" s="141">
        <f>SUM(AM5:AM35)</f>
        <v>0</v>
      </c>
      <c r="AN36" s="141">
        <f>SUM(AN5:AN35)</f>
        <v>115949.19</v>
      </c>
    </row>
    <row r="37" spans="1:40" x14ac:dyDescent="0.25">
      <c r="B37" s="141">
        <v>0</v>
      </c>
      <c r="G37" s="132"/>
      <c r="O37" s="141"/>
    </row>
    <row r="38" spans="1:40" x14ac:dyDescent="0.25">
      <c r="B38" s="72" t="s">
        <v>78</v>
      </c>
      <c r="C38" s="132"/>
      <c r="E38" s="72" t="s">
        <v>79</v>
      </c>
      <c r="F38" s="315">
        <f>D36</f>
        <v>178</v>
      </c>
      <c r="H38" s="72" t="s">
        <v>80</v>
      </c>
      <c r="J38" s="131">
        <f>I36*0.007</f>
        <v>356.90031999999997</v>
      </c>
    </row>
    <row r="39" spans="1:40" x14ac:dyDescent="0.25">
      <c r="C39" s="132"/>
      <c r="AJ39" s="77" t="s">
        <v>35</v>
      </c>
    </row>
    <row r="41" spans="1:40" ht="16.149999999999999" customHeight="1" x14ac:dyDescent="0.25">
      <c r="A41" s="562" t="s">
        <v>290</v>
      </c>
      <c r="B41" s="563"/>
      <c r="C41" s="563"/>
      <c r="D41" s="564"/>
      <c r="E41" s="563"/>
      <c r="F41" s="563"/>
      <c r="G41" s="563"/>
      <c r="H41" s="559" t="str">
        <f>A41</f>
        <v>FEVRIER 2018</v>
      </c>
      <c r="I41" s="560"/>
      <c r="J41" s="560"/>
      <c r="K41" s="560"/>
      <c r="L41" s="560"/>
      <c r="M41" s="560"/>
      <c r="N41" s="560"/>
      <c r="R41" s="559" t="str">
        <f>A41</f>
        <v>FEVRIER 2018</v>
      </c>
      <c r="S41" s="560"/>
      <c r="T41" s="560"/>
      <c r="U41" s="560"/>
      <c r="V41" s="560"/>
      <c r="W41" s="560"/>
      <c r="X41" s="560"/>
      <c r="Y41" s="559" t="str">
        <f>A41</f>
        <v>FEVRIER 2018</v>
      </c>
      <c r="Z41" s="560"/>
      <c r="AA41" s="560"/>
      <c r="AB41" s="560"/>
      <c r="AC41" s="560"/>
      <c r="AD41" s="560"/>
      <c r="AE41" s="560"/>
      <c r="AF41" s="559" t="str">
        <f>A41</f>
        <v>FEVRIER 2018</v>
      </c>
      <c r="AG41" s="560"/>
      <c r="AH41" s="560"/>
      <c r="AI41" s="560"/>
      <c r="AJ41" s="560"/>
      <c r="AK41" s="560"/>
      <c r="AL41" s="560"/>
    </row>
    <row r="42" spans="1:40" ht="16.149999999999999" customHeight="1" x14ac:dyDescent="0.25">
      <c r="A42" s="81"/>
      <c r="B42" s="567" t="s">
        <v>69</v>
      </c>
      <c r="C42" s="554"/>
      <c r="D42" s="554"/>
      <c r="E42" s="554"/>
      <c r="F42" s="554"/>
      <c r="G42" s="568"/>
      <c r="H42" s="567" t="s">
        <v>1</v>
      </c>
      <c r="I42" s="554"/>
      <c r="J42" s="554"/>
      <c r="K42" s="568"/>
      <c r="L42" s="567" t="s">
        <v>2</v>
      </c>
      <c r="M42" s="554"/>
      <c r="N42" s="568"/>
      <c r="O42" s="291" t="s">
        <v>70</v>
      </c>
      <c r="P42" s="292"/>
      <c r="Q42" s="135"/>
      <c r="R42" s="551" t="str">
        <f>R3</f>
        <v>Agedi</v>
      </c>
      <c r="S42" s="552"/>
      <c r="T42" s="551" t="str">
        <f>T3</f>
        <v>Saf</v>
      </c>
      <c r="U42" s="552"/>
      <c r="V42" s="551" t="str">
        <f>V3</f>
        <v>Midi Libre</v>
      </c>
      <c r="W42" s="552"/>
      <c r="X42" s="551" t="str">
        <f>X3</f>
        <v>Loto</v>
      </c>
      <c r="Y42" s="552"/>
      <c r="Z42" s="551" t="str">
        <f>Z3</f>
        <v>Altadis</v>
      </c>
      <c r="AA42" s="552"/>
      <c r="AB42" s="551" t="str">
        <f>AB3</f>
        <v>Crédit agricole</v>
      </c>
      <c r="AC42" s="552"/>
      <c r="AD42" s="551" t="s">
        <v>11</v>
      </c>
      <c r="AE42" s="552"/>
      <c r="AF42" s="551" t="str">
        <f>AF3</f>
        <v>Poste TCN TF PVA</v>
      </c>
      <c r="AG42" s="552"/>
      <c r="AH42" s="551" t="str">
        <f>AH3</f>
        <v>GSA/NVX FR</v>
      </c>
      <c r="AI42" s="552"/>
      <c r="AJ42" s="551" t="str">
        <f>AJ3</f>
        <v>Charge</v>
      </c>
      <c r="AK42" s="552"/>
      <c r="AL42" s="551" t="str">
        <f>AL3</f>
        <v>Divers</v>
      </c>
      <c r="AM42" s="552"/>
      <c r="AN42" s="83" t="s">
        <v>16</v>
      </c>
    </row>
    <row r="43" spans="1:40" ht="16.149999999999999" customHeight="1" x14ac:dyDescent="0.25">
      <c r="A43" s="84"/>
      <c r="B43" s="85" t="s">
        <v>73</v>
      </c>
      <c r="C43" s="578" t="s">
        <v>24</v>
      </c>
      <c r="D43" s="579"/>
      <c r="E43" s="86" t="s">
        <v>23</v>
      </c>
      <c r="F43" s="86" t="s">
        <v>22</v>
      </c>
      <c r="G43" s="90" t="s">
        <v>38</v>
      </c>
      <c r="H43" s="85" t="s">
        <v>17</v>
      </c>
      <c r="I43" s="86" t="s">
        <v>19</v>
      </c>
      <c r="J43" s="86" t="s">
        <v>18</v>
      </c>
      <c r="K43" s="90" t="s">
        <v>29</v>
      </c>
      <c r="L43" s="85" t="s">
        <v>32</v>
      </c>
      <c r="M43" s="91" t="s">
        <v>33</v>
      </c>
      <c r="N43" s="90" t="s">
        <v>74</v>
      </c>
      <c r="O43" s="295">
        <f>O35</f>
        <v>-60120.172999999835</v>
      </c>
      <c r="Q43" s="136"/>
      <c r="R43" s="93" t="s">
        <v>34</v>
      </c>
      <c r="S43" s="94"/>
      <c r="T43" s="95" t="s">
        <v>34</v>
      </c>
      <c r="U43" s="96"/>
      <c r="V43" s="95" t="s">
        <v>34</v>
      </c>
      <c r="W43" s="96"/>
      <c r="X43" s="95" t="s">
        <v>34</v>
      </c>
      <c r="Y43" s="96"/>
      <c r="Z43" s="95" t="s">
        <v>34</v>
      </c>
      <c r="AA43" s="96"/>
      <c r="AB43" s="95" t="s">
        <v>34</v>
      </c>
      <c r="AC43" s="96"/>
      <c r="AD43" s="95" t="s">
        <v>34</v>
      </c>
      <c r="AE43" s="96"/>
      <c r="AF43" s="98" t="s">
        <v>34</v>
      </c>
      <c r="AG43" s="94"/>
      <c r="AH43" s="95" t="s">
        <v>34</v>
      </c>
      <c r="AI43" s="94"/>
      <c r="AJ43" s="95" t="s">
        <v>34</v>
      </c>
      <c r="AK43" s="94"/>
      <c r="AL43" s="95" t="s">
        <v>34</v>
      </c>
      <c r="AM43" s="94"/>
      <c r="AN43" s="99"/>
    </row>
    <row r="44" spans="1:40" ht="16.149999999999999" customHeight="1" x14ac:dyDescent="0.25">
      <c r="A44" s="112">
        <f>A35+1</f>
        <v>43132</v>
      </c>
      <c r="B44" s="360">
        <v>4026.31</v>
      </c>
      <c r="C44" s="316">
        <v>160</v>
      </c>
      <c r="D44" s="361">
        <v>6</v>
      </c>
      <c r="E44" s="360">
        <v>241.25</v>
      </c>
      <c r="F44" s="360">
        <v>141</v>
      </c>
      <c r="G44" s="339">
        <f t="shared" ref="G44:G65" si="7">B44-C44-E44-F44</f>
        <v>3484.06</v>
      </c>
      <c r="H44" s="340">
        <v>1390.2</v>
      </c>
      <c r="I44" s="317">
        <v>2075.56</v>
      </c>
      <c r="J44" s="340"/>
      <c r="K44" s="340">
        <v>18.3</v>
      </c>
      <c r="L44" s="317">
        <v>1430</v>
      </c>
      <c r="M44" s="317">
        <v>630</v>
      </c>
      <c r="N44" s="305">
        <f t="shared" ref="N44:N71" si="8">L44+I44+J44+C44+M44</f>
        <v>4295.5599999999995</v>
      </c>
      <c r="O44" s="305">
        <f>O36</f>
        <v>-60120.172999999835</v>
      </c>
      <c r="P44" s="306">
        <f t="shared" ref="P44:P71" si="9">I44*0.004</f>
        <v>8.3022399999999994</v>
      </c>
      <c r="Q44" s="120">
        <f t="shared" ref="Q44:Q71" si="10">A44</f>
        <v>43132</v>
      </c>
      <c r="R44" s="364"/>
      <c r="S44" s="365"/>
      <c r="T44" s="366"/>
      <c r="U44" s="365"/>
      <c r="V44" s="366"/>
      <c r="W44" s="365"/>
      <c r="X44" s="366"/>
      <c r="Y44" s="365"/>
      <c r="Z44" s="366"/>
      <c r="AA44" s="365"/>
      <c r="AB44" s="366">
        <v>180240</v>
      </c>
      <c r="AC44" s="147">
        <v>1.4</v>
      </c>
      <c r="AD44" s="366">
        <v>180150</v>
      </c>
      <c r="AE44" s="147">
        <v>978.26</v>
      </c>
      <c r="AF44" s="368"/>
      <c r="AG44" s="365"/>
      <c r="AH44" s="366"/>
      <c r="AI44" s="365"/>
      <c r="AJ44" s="366" t="s">
        <v>291</v>
      </c>
      <c r="AK44" s="147">
        <v>2000</v>
      </c>
      <c r="AL44" s="366"/>
      <c r="AM44" s="365"/>
      <c r="AN44" s="125">
        <f t="shared" ref="AN44:AN67" si="11">S44+U44+W44+Y44+AA44+AC44+AE44+AG44+AI44+AK44+AM44</f>
        <v>2979.66</v>
      </c>
    </row>
    <row r="45" spans="1:40" ht="16.149999999999999" customHeight="1" x14ac:dyDescent="0.25">
      <c r="A45" s="112">
        <f t="shared" ref="A45:A71" si="12">A44+1</f>
        <v>43133</v>
      </c>
      <c r="B45" s="360">
        <v>4700.09</v>
      </c>
      <c r="C45" s="316">
        <v>280</v>
      </c>
      <c r="D45" s="361">
        <v>7</v>
      </c>
      <c r="E45" s="360">
        <v>191.4</v>
      </c>
      <c r="F45" s="360">
        <v>123</v>
      </c>
      <c r="G45" s="339">
        <f t="shared" si="7"/>
        <v>4105.6900000000005</v>
      </c>
      <c r="H45" s="340">
        <v>1876.82</v>
      </c>
      <c r="I45" s="317">
        <v>2675.07</v>
      </c>
      <c r="J45" s="317">
        <v>251.6</v>
      </c>
      <c r="K45" s="340">
        <v>14.4</v>
      </c>
      <c r="L45" s="317">
        <v>1870</v>
      </c>
      <c r="M45" s="363"/>
      <c r="N45" s="305">
        <f t="shared" si="8"/>
        <v>5076.67</v>
      </c>
      <c r="O45" s="305">
        <f t="shared" ref="O45:O71" si="13">O44+N45-AN45</f>
        <v>-55275.98299999984</v>
      </c>
      <c r="P45" s="306">
        <f t="shared" si="9"/>
        <v>10.700280000000001</v>
      </c>
      <c r="Q45" s="120">
        <f t="shared" si="10"/>
        <v>43133</v>
      </c>
      <c r="R45" s="364"/>
      <c r="S45" s="365"/>
      <c r="T45" s="366"/>
      <c r="U45" s="365"/>
      <c r="V45" s="364"/>
      <c r="W45" s="365"/>
      <c r="X45" s="366"/>
      <c r="Y45" s="365"/>
      <c r="Z45" s="364"/>
      <c r="AA45" s="365"/>
      <c r="AB45" s="366">
        <v>180240</v>
      </c>
      <c r="AC45" s="147">
        <v>232.48</v>
      </c>
      <c r="AD45" s="364"/>
      <c r="AE45" s="365"/>
      <c r="AF45" s="366"/>
      <c r="AG45" s="365"/>
      <c r="AH45" s="364"/>
      <c r="AI45" s="365"/>
      <c r="AJ45" s="366"/>
      <c r="AK45" s="365"/>
      <c r="AL45" s="366"/>
      <c r="AM45" s="365"/>
      <c r="AN45" s="125">
        <f t="shared" si="11"/>
        <v>232.48</v>
      </c>
    </row>
    <row r="46" spans="1:40" ht="16.149999999999999" customHeight="1" x14ac:dyDescent="0.25">
      <c r="A46" s="112">
        <f t="shared" si="12"/>
        <v>43134</v>
      </c>
      <c r="B46" s="360">
        <v>3898.67</v>
      </c>
      <c r="C46" s="316">
        <v>270</v>
      </c>
      <c r="D46" s="361">
        <v>8</v>
      </c>
      <c r="E46" s="360">
        <v>290.55</v>
      </c>
      <c r="F46" s="360">
        <v>203</v>
      </c>
      <c r="G46" s="339">
        <f t="shared" si="7"/>
        <v>3135.12</v>
      </c>
      <c r="H46" s="340">
        <v>1550.01</v>
      </c>
      <c r="I46" s="317">
        <v>1561.11</v>
      </c>
      <c r="J46" s="317"/>
      <c r="K46" s="340">
        <v>24</v>
      </c>
      <c r="L46" s="317">
        <v>1550</v>
      </c>
      <c r="M46" s="363"/>
      <c r="N46" s="305">
        <f t="shared" si="8"/>
        <v>3381.1099999999997</v>
      </c>
      <c r="O46" s="305">
        <f t="shared" si="13"/>
        <v>-51983.87299999984</v>
      </c>
      <c r="P46" s="306">
        <f t="shared" si="9"/>
        <v>6.24444</v>
      </c>
      <c r="Q46" s="120">
        <f t="shared" si="10"/>
        <v>43134</v>
      </c>
      <c r="R46" s="364"/>
      <c r="S46" s="365"/>
      <c r="T46" s="366"/>
      <c r="U46" s="365"/>
      <c r="V46" s="364"/>
      <c r="W46" s="365"/>
      <c r="X46" s="366"/>
      <c r="Y46" s="365"/>
      <c r="Z46" s="364"/>
      <c r="AA46" s="365"/>
      <c r="AB46" s="366">
        <v>180240</v>
      </c>
      <c r="AC46" s="147">
        <v>69</v>
      </c>
      <c r="AD46" s="364"/>
      <c r="AE46" s="365"/>
      <c r="AF46" s="366"/>
      <c r="AG46" s="365"/>
      <c r="AH46" s="364"/>
      <c r="AI46" s="365"/>
      <c r="AJ46" s="366"/>
      <c r="AK46" s="365"/>
      <c r="AL46" s="366">
        <v>180256</v>
      </c>
      <c r="AM46" s="147">
        <v>20</v>
      </c>
      <c r="AN46" s="125">
        <f t="shared" si="11"/>
        <v>89</v>
      </c>
    </row>
    <row r="47" spans="1:40" ht="16.149999999999999" customHeight="1" x14ac:dyDescent="0.25">
      <c r="A47" s="112">
        <f t="shared" si="12"/>
        <v>43135</v>
      </c>
      <c r="B47" s="360">
        <v>3171.57</v>
      </c>
      <c r="C47" s="316">
        <v>280</v>
      </c>
      <c r="D47" s="361">
        <v>5</v>
      </c>
      <c r="E47" s="360">
        <v>284.8</v>
      </c>
      <c r="F47" s="360">
        <v>303</v>
      </c>
      <c r="G47" s="339">
        <f t="shared" si="7"/>
        <v>2303.77</v>
      </c>
      <c r="H47" s="340">
        <v>1183.44</v>
      </c>
      <c r="I47" s="317">
        <v>1118.73</v>
      </c>
      <c r="J47" s="317"/>
      <c r="K47" s="340">
        <v>10.7</v>
      </c>
      <c r="L47" s="317">
        <v>1180</v>
      </c>
      <c r="M47" s="317">
        <v>610</v>
      </c>
      <c r="N47" s="305">
        <f t="shared" si="8"/>
        <v>3188.73</v>
      </c>
      <c r="O47" s="305">
        <f t="shared" si="13"/>
        <v>-48786.612999999837</v>
      </c>
      <c r="P47" s="306">
        <f t="shared" si="9"/>
        <v>4.47492</v>
      </c>
      <c r="Q47" s="120">
        <f t="shared" si="10"/>
        <v>43135</v>
      </c>
      <c r="R47" s="364">
        <v>180113</v>
      </c>
      <c r="S47" s="147">
        <v>1089.1199999999999</v>
      </c>
      <c r="T47" s="366"/>
      <c r="U47" s="365"/>
      <c r="V47" s="364"/>
      <c r="W47" s="365"/>
      <c r="X47" s="366"/>
      <c r="Y47" s="365"/>
      <c r="Z47" s="364"/>
      <c r="AA47" s="365"/>
      <c r="AB47" s="366" t="s">
        <v>149</v>
      </c>
      <c r="AC47" s="147">
        <v>-1120</v>
      </c>
      <c r="AD47" s="364"/>
      <c r="AE47" s="365"/>
      <c r="AF47" s="366"/>
      <c r="AG47" s="365"/>
      <c r="AH47" s="364"/>
      <c r="AI47" s="365"/>
      <c r="AJ47" s="366"/>
      <c r="AK47" s="365"/>
      <c r="AL47" s="366">
        <v>180257</v>
      </c>
      <c r="AM47" s="147">
        <v>22.35</v>
      </c>
      <c r="AN47" s="125">
        <f t="shared" si="11"/>
        <v>-8.5300000000001077</v>
      </c>
    </row>
    <row r="48" spans="1:40" ht="16.149999999999999" customHeight="1" x14ac:dyDescent="0.25">
      <c r="A48" s="112">
        <f t="shared" si="12"/>
        <v>43136</v>
      </c>
      <c r="B48" s="360">
        <v>4487.93</v>
      </c>
      <c r="C48" s="316">
        <v>80</v>
      </c>
      <c r="D48" s="361">
        <v>4</v>
      </c>
      <c r="E48" s="360">
        <v>324.05</v>
      </c>
      <c r="F48" s="360">
        <v>157</v>
      </c>
      <c r="G48" s="339">
        <f t="shared" si="7"/>
        <v>3926.88</v>
      </c>
      <c r="H48" s="340">
        <v>1807.16</v>
      </c>
      <c r="I48" s="317">
        <v>2020.62</v>
      </c>
      <c r="J48" s="317">
        <v>76</v>
      </c>
      <c r="K48" s="340">
        <v>23.1</v>
      </c>
      <c r="L48" s="317">
        <v>1810</v>
      </c>
      <c r="M48" s="363"/>
      <c r="N48" s="305">
        <f t="shared" si="8"/>
        <v>3986.62</v>
      </c>
      <c r="O48" s="305">
        <f t="shared" si="13"/>
        <v>-49509.832999999839</v>
      </c>
      <c r="P48" s="306">
        <f t="shared" si="9"/>
        <v>8.0824800000000003</v>
      </c>
      <c r="Q48" s="120">
        <f t="shared" si="10"/>
        <v>43136</v>
      </c>
      <c r="R48" s="364"/>
      <c r="S48" s="147">
        <v>-228.5</v>
      </c>
      <c r="T48" s="366"/>
      <c r="U48" s="365"/>
      <c r="V48" s="364">
        <v>180133</v>
      </c>
      <c r="W48" s="147">
        <v>172.34</v>
      </c>
      <c r="X48" s="364"/>
      <c r="Y48" s="365"/>
      <c r="Z48" s="364"/>
      <c r="AA48" s="365"/>
      <c r="AB48" s="366" t="s">
        <v>149</v>
      </c>
      <c r="AC48" s="147">
        <v>1120</v>
      </c>
      <c r="AD48" s="364"/>
      <c r="AE48" s="365"/>
      <c r="AF48" s="364"/>
      <c r="AG48" s="365"/>
      <c r="AH48" s="364"/>
      <c r="AI48" s="365"/>
      <c r="AJ48" s="364">
        <v>180251</v>
      </c>
      <c r="AK48" s="147">
        <v>3646</v>
      </c>
      <c r="AL48" s="366"/>
      <c r="AM48" s="365"/>
      <c r="AN48" s="125">
        <f t="shared" si="11"/>
        <v>4709.84</v>
      </c>
    </row>
    <row r="49" spans="1:40" ht="16.149999999999999" customHeight="1" x14ac:dyDescent="0.25">
      <c r="A49" s="112">
        <f t="shared" si="12"/>
        <v>43137</v>
      </c>
      <c r="B49" s="360">
        <v>4150.6099999999997</v>
      </c>
      <c r="C49" s="316">
        <v>290</v>
      </c>
      <c r="D49" s="361">
        <v>7</v>
      </c>
      <c r="E49" s="360">
        <v>108.9</v>
      </c>
      <c r="F49" s="360">
        <v>96</v>
      </c>
      <c r="G49" s="339">
        <f t="shared" si="7"/>
        <v>3655.7099999999996</v>
      </c>
      <c r="H49" s="340">
        <v>1755.9</v>
      </c>
      <c r="I49" s="317">
        <v>1988.1</v>
      </c>
      <c r="J49" s="340"/>
      <c r="K49" s="340">
        <v>12.6</v>
      </c>
      <c r="L49" s="317">
        <v>1750</v>
      </c>
      <c r="M49" s="363"/>
      <c r="N49" s="305">
        <f t="shared" si="8"/>
        <v>4028.1</v>
      </c>
      <c r="O49" s="305">
        <f t="shared" si="13"/>
        <v>-47230.492999999842</v>
      </c>
      <c r="P49" s="306">
        <f t="shared" si="9"/>
        <v>7.9523999999999999</v>
      </c>
      <c r="Q49" s="120">
        <f t="shared" si="10"/>
        <v>43137</v>
      </c>
      <c r="R49" s="364"/>
      <c r="S49" s="365"/>
      <c r="T49" s="364"/>
      <c r="U49" s="365"/>
      <c r="V49" s="364">
        <v>180223</v>
      </c>
      <c r="W49" s="147">
        <v>426.9</v>
      </c>
      <c r="X49" s="364"/>
      <c r="Y49" s="365"/>
      <c r="Z49" s="364"/>
      <c r="AA49" s="365"/>
      <c r="AB49" s="366" t="s">
        <v>149</v>
      </c>
      <c r="AC49" s="147">
        <v>1000</v>
      </c>
      <c r="AD49" s="364"/>
      <c r="AE49" s="365"/>
      <c r="AF49" s="364"/>
      <c r="AG49" s="365"/>
      <c r="AH49" s="364">
        <v>180249</v>
      </c>
      <c r="AI49" s="147">
        <v>-38.14</v>
      </c>
      <c r="AJ49" s="364">
        <v>180252</v>
      </c>
      <c r="AK49" s="147">
        <v>360</v>
      </c>
      <c r="AL49" s="366"/>
      <c r="AM49" s="365"/>
      <c r="AN49" s="125">
        <f t="shared" si="11"/>
        <v>1748.76</v>
      </c>
    </row>
    <row r="50" spans="1:40" ht="16.149999999999999" customHeight="1" x14ac:dyDescent="0.25">
      <c r="A50" s="112">
        <f t="shared" si="12"/>
        <v>43138</v>
      </c>
      <c r="B50" s="360">
        <v>3564.11</v>
      </c>
      <c r="C50" s="316">
        <v>280</v>
      </c>
      <c r="D50" s="361">
        <v>6</v>
      </c>
      <c r="E50" s="360">
        <v>145.69999999999999</v>
      </c>
      <c r="F50" s="360">
        <v>218</v>
      </c>
      <c r="G50" s="339">
        <f t="shared" si="7"/>
        <v>2920.4100000000003</v>
      </c>
      <c r="H50" s="340">
        <v>1385.48</v>
      </c>
      <c r="I50" s="317">
        <v>1515.38</v>
      </c>
      <c r="J50" s="340"/>
      <c r="K50" s="340">
        <v>19.55</v>
      </c>
      <c r="L50" s="317">
        <v>1380</v>
      </c>
      <c r="M50" s="363"/>
      <c r="N50" s="305">
        <f t="shared" si="8"/>
        <v>3175.38</v>
      </c>
      <c r="O50" s="305">
        <f t="shared" si="13"/>
        <v>-45130.642999999844</v>
      </c>
      <c r="P50" s="306">
        <f t="shared" si="9"/>
        <v>6.0615200000000007</v>
      </c>
      <c r="Q50" s="120">
        <f t="shared" si="10"/>
        <v>43138</v>
      </c>
      <c r="R50" s="364">
        <v>180101</v>
      </c>
      <c r="S50" s="365">
        <v>42</v>
      </c>
      <c r="T50" s="364"/>
      <c r="U50" s="365"/>
      <c r="V50" s="364"/>
      <c r="W50" s="365"/>
      <c r="X50" s="364">
        <v>180142</v>
      </c>
      <c r="Y50" s="147">
        <v>2033.53</v>
      </c>
      <c r="Z50" s="364"/>
      <c r="AA50" s="365"/>
      <c r="AB50" s="364" t="s">
        <v>149</v>
      </c>
      <c r="AC50" s="147">
        <v>-1000</v>
      </c>
      <c r="AD50" s="364"/>
      <c r="AE50" s="365"/>
      <c r="AF50" s="364"/>
      <c r="AG50" s="365"/>
      <c r="AH50" s="364"/>
      <c r="AI50" s="365"/>
      <c r="AJ50" s="364"/>
      <c r="AK50" s="365"/>
      <c r="AL50" s="366"/>
      <c r="AM50" s="365"/>
      <c r="AN50" s="125">
        <f t="shared" si="11"/>
        <v>1075.5299999999997</v>
      </c>
    </row>
    <row r="51" spans="1:40" ht="16.149999999999999" customHeight="1" x14ac:dyDescent="0.25">
      <c r="A51" s="112">
        <f t="shared" si="12"/>
        <v>43139</v>
      </c>
      <c r="B51" s="360">
        <v>4500.1400000000003</v>
      </c>
      <c r="C51" s="316">
        <v>210</v>
      </c>
      <c r="D51" s="361">
        <v>7</v>
      </c>
      <c r="E51" s="360">
        <v>226.1</v>
      </c>
      <c r="F51" s="360">
        <v>203</v>
      </c>
      <c r="G51" s="339">
        <f t="shared" si="7"/>
        <v>3861.0400000000004</v>
      </c>
      <c r="H51" s="340">
        <v>1641.15</v>
      </c>
      <c r="I51" s="317">
        <v>2164.29</v>
      </c>
      <c r="J51" s="340"/>
      <c r="K51" s="340">
        <v>55.6</v>
      </c>
      <c r="L51" s="317">
        <v>1650</v>
      </c>
      <c r="M51" s="363"/>
      <c r="N51" s="305">
        <f t="shared" si="8"/>
        <v>4024.29</v>
      </c>
      <c r="O51" s="305">
        <f t="shared" si="13"/>
        <v>-42275.452999999841</v>
      </c>
      <c r="P51" s="306">
        <f t="shared" si="9"/>
        <v>8.6571599999999993</v>
      </c>
      <c r="Q51" s="120">
        <f t="shared" si="10"/>
        <v>43139</v>
      </c>
      <c r="R51" s="364"/>
      <c r="S51" s="365"/>
      <c r="T51" s="364"/>
      <c r="U51" s="365"/>
      <c r="V51" s="364"/>
      <c r="W51" s="365"/>
      <c r="X51" s="364">
        <v>180147</v>
      </c>
      <c r="Y51" s="147">
        <v>551.1</v>
      </c>
      <c r="Z51" s="364"/>
      <c r="AA51" s="365"/>
      <c r="AB51" s="364" t="s">
        <v>33</v>
      </c>
      <c r="AC51" s="147">
        <v>618</v>
      </c>
      <c r="AD51" s="364"/>
      <c r="AE51" s="365"/>
      <c r="AF51" s="364"/>
      <c r="AG51" s="365"/>
      <c r="AH51" s="364"/>
      <c r="AI51" s="365"/>
      <c r="AJ51" s="364"/>
      <c r="AK51" s="365"/>
      <c r="AL51" s="366"/>
      <c r="AM51" s="365"/>
      <c r="AN51" s="125">
        <f t="shared" si="11"/>
        <v>1169.0999999999999</v>
      </c>
    </row>
    <row r="52" spans="1:40" ht="16.149999999999999" customHeight="1" x14ac:dyDescent="0.25">
      <c r="A52" s="112">
        <f t="shared" si="12"/>
        <v>43140</v>
      </c>
      <c r="B52" s="360">
        <v>4472.21</v>
      </c>
      <c r="C52" s="316">
        <v>350</v>
      </c>
      <c r="D52" s="361">
        <v>9</v>
      </c>
      <c r="E52" s="360">
        <v>505.45</v>
      </c>
      <c r="F52" s="360">
        <v>85</v>
      </c>
      <c r="G52" s="339">
        <f t="shared" si="7"/>
        <v>3531.76</v>
      </c>
      <c r="H52" s="340">
        <v>1592.62</v>
      </c>
      <c r="I52" s="317">
        <v>1909.24</v>
      </c>
      <c r="J52" s="340"/>
      <c r="K52" s="340">
        <v>29.9</v>
      </c>
      <c r="L52" s="317">
        <v>1590</v>
      </c>
      <c r="M52" s="363"/>
      <c r="N52" s="305">
        <f t="shared" si="8"/>
        <v>3849.24</v>
      </c>
      <c r="O52" s="305">
        <f t="shared" si="13"/>
        <v>-39467.352999999843</v>
      </c>
      <c r="P52" s="306">
        <f t="shared" si="9"/>
        <v>7.6369600000000002</v>
      </c>
      <c r="Q52" s="120">
        <f t="shared" si="10"/>
        <v>43140</v>
      </c>
      <c r="R52" s="364"/>
      <c r="S52" s="365"/>
      <c r="T52" s="364"/>
      <c r="U52" s="365"/>
      <c r="V52" s="364"/>
      <c r="W52" s="365"/>
      <c r="X52" s="364"/>
      <c r="Y52" s="365"/>
      <c r="Z52" s="364"/>
      <c r="AA52" s="365"/>
      <c r="AB52" s="364" t="s">
        <v>33</v>
      </c>
      <c r="AC52" s="147">
        <v>800</v>
      </c>
      <c r="AD52" s="364" t="s">
        <v>216</v>
      </c>
      <c r="AE52" s="147">
        <v>241.14</v>
      </c>
      <c r="AF52" s="364"/>
      <c r="AG52" s="365"/>
      <c r="AH52" s="364"/>
      <c r="AI52" s="365"/>
      <c r="AJ52" s="364"/>
      <c r="AK52" s="365"/>
      <c r="AL52" s="366"/>
      <c r="AM52" s="365"/>
      <c r="AN52" s="125">
        <f t="shared" si="11"/>
        <v>1041.1399999999999</v>
      </c>
    </row>
    <row r="53" spans="1:40" ht="16.149999999999999" customHeight="1" x14ac:dyDescent="0.25">
      <c r="A53" s="112">
        <f t="shared" si="12"/>
        <v>43141</v>
      </c>
      <c r="B53" s="360">
        <v>3877.87</v>
      </c>
      <c r="C53" s="316">
        <v>300</v>
      </c>
      <c r="D53" s="361">
        <v>8</v>
      </c>
      <c r="E53" s="360">
        <v>264.60000000000002</v>
      </c>
      <c r="F53" s="360">
        <v>160</v>
      </c>
      <c r="G53" s="339">
        <f t="shared" si="7"/>
        <v>3153.27</v>
      </c>
      <c r="H53" s="340">
        <v>1292.98</v>
      </c>
      <c r="I53" s="317">
        <v>1833.79</v>
      </c>
      <c r="J53" s="340"/>
      <c r="K53" s="340">
        <v>26.5</v>
      </c>
      <c r="L53" s="317">
        <v>1290</v>
      </c>
      <c r="M53" s="363"/>
      <c r="N53" s="305">
        <f t="shared" si="8"/>
        <v>3423.79</v>
      </c>
      <c r="O53" s="305">
        <f t="shared" si="13"/>
        <v>-37134.922999999842</v>
      </c>
      <c r="P53" s="306">
        <f t="shared" si="9"/>
        <v>7.3351600000000001</v>
      </c>
      <c r="Q53" s="120">
        <f t="shared" si="10"/>
        <v>43141</v>
      </c>
      <c r="R53" s="364"/>
      <c r="S53" s="365"/>
      <c r="T53" s="364">
        <v>180127</v>
      </c>
      <c r="U53" s="147">
        <v>166.36</v>
      </c>
      <c r="V53" s="364"/>
      <c r="W53" s="365"/>
      <c r="X53" s="364"/>
      <c r="Y53" s="365"/>
      <c r="Z53" s="364"/>
      <c r="AA53" s="365"/>
      <c r="AB53" s="364" t="s">
        <v>33</v>
      </c>
      <c r="AC53" s="147">
        <v>925</v>
      </c>
      <c r="AD53" s="364"/>
      <c r="AE53" s="365"/>
      <c r="AF53" s="364"/>
      <c r="AG53" s="365"/>
      <c r="AH53" s="364"/>
      <c r="AI53" s="365"/>
      <c r="AJ53" s="364"/>
      <c r="AK53" s="365"/>
      <c r="AL53" s="366"/>
      <c r="AM53" s="365"/>
      <c r="AN53" s="125">
        <f t="shared" si="11"/>
        <v>1091.3600000000001</v>
      </c>
    </row>
    <row r="54" spans="1:40" ht="16.149999999999999" customHeight="1" x14ac:dyDescent="0.25">
      <c r="A54" s="112">
        <f t="shared" si="12"/>
        <v>43142</v>
      </c>
      <c r="B54" s="360">
        <v>3463.7</v>
      </c>
      <c r="C54" s="316">
        <v>270</v>
      </c>
      <c r="D54" s="361">
        <v>8</v>
      </c>
      <c r="E54" s="360">
        <v>354.25</v>
      </c>
      <c r="F54" s="360">
        <v>223</v>
      </c>
      <c r="G54" s="339">
        <f t="shared" si="7"/>
        <v>2616.4499999999998</v>
      </c>
      <c r="H54" s="340">
        <v>1505.86</v>
      </c>
      <c r="I54" s="317">
        <v>1112.3900000000001</v>
      </c>
      <c r="J54" s="340"/>
      <c r="K54" s="340">
        <v>7.3</v>
      </c>
      <c r="L54" s="317">
        <v>1500</v>
      </c>
      <c r="M54" s="363"/>
      <c r="N54" s="305">
        <f t="shared" si="8"/>
        <v>2882.3900000000003</v>
      </c>
      <c r="O54" s="305">
        <f t="shared" si="13"/>
        <v>-35326.962999999843</v>
      </c>
      <c r="P54" s="306">
        <f t="shared" si="9"/>
        <v>4.4495600000000008</v>
      </c>
      <c r="Q54" s="120">
        <f t="shared" si="10"/>
        <v>43142</v>
      </c>
      <c r="R54" s="364"/>
      <c r="S54" s="365"/>
      <c r="T54" s="364">
        <v>171219</v>
      </c>
      <c r="U54" s="147">
        <v>465.01</v>
      </c>
      <c r="V54" s="364"/>
      <c r="W54" s="365"/>
      <c r="X54" s="364"/>
      <c r="Y54" s="365"/>
      <c r="Z54" s="364"/>
      <c r="AA54" s="365"/>
      <c r="AB54" s="364" t="s">
        <v>33</v>
      </c>
      <c r="AC54" s="147">
        <v>540</v>
      </c>
      <c r="AD54" s="364"/>
      <c r="AE54" s="365"/>
      <c r="AF54" s="364"/>
      <c r="AG54" s="365"/>
      <c r="AH54" s="364"/>
      <c r="AI54" s="365"/>
      <c r="AJ54" s="364" t="s">
        <v>129</v>
      </c>
      <c r="AK54" s="147">
        <v>69.42</v>
      </c>
      <c r="AL54" s="366"/>
      <c r="AM54" s="365"/>
      <c r="AN54" s="125">
        <f t="shared" si="11"/>
        <v>1074.43</v>
      </c>
    </row>
    <row r="55" spans="1:40" ht="16.149999999999999" customHeight="1" x14ac:dyDescent="0.25">
      <c r="A55" s="112">
        <f t="shared" si="12"/>
        <v>43143</v>
      </c>
      <c r="B55" s="360">
        <v>4929.82</v>
      </c>
      <c r="C55" s="316">
        <v>500</v>
      </c>
      <c r="D55" s="361">
        <v>13</v>
      </c>
      <c r="E55" s="360">
        <v>495.9</v>
      </c>
      <c r="F55" s="360">
        <v>295</v>
      </c>
      <c r="G55" s="339">
        <f t="shared" si="7"/>
        <v>3638.9199999999996</v>
      </c>
      <c r="H55" s="340">
        <v>1800.04</v>
      </c>
      <c r="I55" s="317">
        <v>1783.28</v>
      </c>
      <c r="J55" s="317">
        <v>29.8</v>
      </c>
      <c r="K55" s="340">
        <v>25.8</v>
      </c>
      <c r="L55" s="317">
        <v>1800</v>
      </c>
      <c r="M55" s="363"/>
      <c r="N55" s="305">
        <f t="shared" si="8"/>
        <v>4113.08</v>
      </c>
      <c r="O55" s="305">
        <f t="shared" si="13"/>
        <v>-32713.102999999843</v>
      </c>
      <c r="P55" s="306">
        <f t="shared" si="9"/>
        <v>7.1331199999999999</v>
      </c>
      <c r="Q55" s="120">
        <f t="shared" si="10"/>
        <v>43143</v>
      </c>
      <c r="R55" s="364"/>
      <c r="S55" s="365"/>
      <c r="T55" s="364">
        <v>180128</v>
      </c>
      <c r="U55" s="147">
        <v>29.55</v>
      </c>
      <c r="V55" s="364"/>
      <c r="W55" s="365"/>
      <c r="X55" s="364"/>
      <c r="Y55" s="365"/>
      <c r="Z55" s="364"/>
      <c r="AA55" s="365"/>
      <c r="AB55" s="364" t="s">
        <v>207</v>
      </c>
      <c r="AC55" s="147">
        <v>400</v>
      </c>
      <c r="AD55" s="364"/>
      <c r="AE55" s="365"/>
      <c r="AF55" s="364">
        <v>180158</v>
      </c>
      <c r="AG55" s="147">
        <v>964.44</v>
      </c>
      <c r="AH55" s="364"/>
      <c r="AI55" s="365"/>
      <c r="AJ55" s="364" t="s">
        <v>217</v>
      </c>
      <c r="AK55" s="147">
        <v>105.23</v>
      </c>
      <c r="AL55" s="366"/>
      <c r="AM55" s="365"/>
      <c r="AN55" s="125">
        <f t="shared" si="11"/>
        <v>1499.22</v>
      </c>
    </row>
    <row r="56" spans="1:40" ht="16.149999999999999" customHeight="1" x14ac:dyDescent="0.25">
      <c r="A56" s="112">
        <f t="shared" si="12"/>
        <v>43144</v>
      </c>
      <c r="B56" s="360">
        <v>3544.62</v>
      </c>
      <c r="C56" s="316">
        <v>240</v>
      </c>
      <c r="D56" s="361">
        <v>7</v>
      </c>
      <c r="E56" s="360">
        <v>251.4</v>
      </c>
      <c r="F56" s="360">
        <v>277</v>
      </c>
      <c r="G56" s="339">
        <f t="shared" si="7"/>
        <v>2776.22</v>
      </c>
      <c r="H56" s="340">
        <v>1421.17</v>
      </c>
      <c r="I56" s="317">
        <v>1334.45</v>
      </c>
      <c r="J56" s="340"/>
      <c r="K56" s="340">
        <v>20.6</v>
      </c>
      <c r="L56" s="317">
        <v>1420</v>
      </c>
      <c r="M56" s="317">
        <v>700</v>
      </c>
      <c r="N56" s="305">
        <f t="shared" si="8"/>
        <v>3694.45</v>
      </c>
      <c r="O56" s="305">
        <f t="shared" si="13"/>
        <v>-30014.182999999841</v>
      </c>
      <c r="P56" s="306">
        <f t="shared" si="9"/>
        <v>5.3378000000000005</v>
      </c>
      <c r="Q56" s="120">
        <f t="shared" si="10"/>
        <v>43144</v>
      </c>
      <c r="R56" s="364"/>
      <c r="S56" s="365"/>
      <c r="T56" s="364"/>
      <c r="U56" s="365"/>
      <c r="V56" s="364">
        <v>180224</v>
      </c>
      <c r="W56" s="147">
        <v>604.49</v>
      </c>
      <c r="X56" s="364"/>
      <c r="Y56" s="365"/>
      <c r="Z56" s="364"/>
      <c r="AA56" s="365"/>
      <c r="AB56" s="364"/>
      <c r="AC56" s="365"/>
      <c r="AD56" s="364"/>
      <c r="AE56" s="365"/>
      <c r="AF56" s="364">
        <v>180159</v>
      </c>
      <c r="AG56" s="147">
        <v>391.04</v>
      </c>
      <c r="AH56" s="364"/>
      <c r="AI56" s="365"/>
      <c r="AJ56" s="364"/>
      <c r="AK56" s="365"/>
      <c r="AL56" s="366"/>
      <c r="AM56" s="365"/>
      <c r="AN56" s="125">
        <f t="shared" si="11"/>
        <v>995.53</v>
      </c>
    </row>
    <row r="57" spans="1:40" ht="16.149999999999999" customHeight="1" x14ac:dyDescent="0.25">
      <c r="A57" s="112">
        <f t="shared" si="12"/>
        <v>43145</v>
      </c>
      <c r="B57" s="360">
        <v>4227.43</v>
      </c>
      <c r="C57" s="316">
        <v>460</v>
      </c>
      <c r="D57" s="361">
        <v>12</v>
      </c>
      <c r="E57" s="360">
        <v>167.2</v>
      </c>
      <c r="F57" s="360">
        <v>313</v>
      </c>
      <c r="G57" s="339">
        <f t="shared" si="7"/>
        <v>3287.2300000000005</v>
      </c>
      <c r="H57" s="340">
        <v>1633.48</v>
      </c>
      <c r="I57" s="317">
        <v>1622.95</v>
      </c>
      <c r="J57" s="340"/>
      <c r="K57" s="340">
        <v>30.8</v>
      </c>
      <c r="L57" s="317">
        <v>1650</v>
      </c>
      <c r="M57" s="363"/>
      <c r="N57" s="305">
        <f t="shared" si="8"/>
        <v>3732.95</v>
      </c>
      <c r="O57" s="305">
        <f t="shared" si="13"/>
        <v>-48958.292999999845</v>
      </c>
      <c r="P57" s="306">
        <f t="shared" si="9"/>
        <v>6.4918000000000005</v>
      </c>
      <c r="Q57" s="120">
        <f t="shared" si="10"/>
        <v>43145</v>
      </c>
      <c r="R57" s="364">
        <v>180201</v>
      </c>
      <c r="S57" s="147">
        <v>1227.5999999999999</v>
      </c>
      <c r="T57" s="364"/>
      <c r="U57" s="365"/>
      <c r="V57" s="364"/>
      <c r="W57" s="365"/>
      <c r="X57" s="364">
        <v>180228</v>
      </c>
      <c r="Y57" s="147">
        <v>3032.33</v>
      </c>
      <c r="Z57" s="364">
        <v>180136</v>
      </c>
      <c r="AA57" s="147">
        <v>30436.98</v>
      </c>
      <c r="AB57" s="364" t="s">
        <v>194</v>
      </c>
      <c r="AC57" s="147">
        <v>-12019.85</v>
      </c>
      <c r="AD57" s="364"/>
      <c r="AE57" s="365"/>
      <c r="AF57" s="364"/>
      <c r="AG57" s="365"/>
      <c r="AH57" s="364"/>
      <c r="AI57" s="365"/>
      <c r="AJ57" s="364"/>
      <c r="AK57" s="365"/>
      <c r="AL57" s="366"/>
      <c r="AM57" s="365"/>
      <c r="AN57" s="125">
        <f t="shared" si="11"/>
        <v>22677.060000000005</v>
      </c>
    </row>
    <row r="58" spans="1:40" ht="16.149999999999999" customHeight="1" x14ac:dyDescent="0.25">
      <c r="A58" s="112">
        <f t="shared" si="12"/>
        <v>43146</v>
      </c>
      <c r="B58" s="360">
        <v>4031.26</v>
      </c>
      <c r="C58" s="316">
        <v>50</v>
      </c>
      <c r="D58" s="361">
        <v>1</v>
      </c>
      <c r="E58" s="360">
        <v>391.55</v>
      </c>
      <c r="F58" s="360">
        <v>220</v>
      </c>
      <c r="G58" s="339">
        <f t="shared" si="7"/>
        <v>3369.71</v>
      </c>
      <c r="H58" s="340">
        <v>1391.67</v>
      </c>
      <c r="I58" s="317">
        <v>1966.34</v>
      </c>
      <c r="J58" s="340"/>
      <c r="K58" s="340">
        <v>11.7</v>
      </c>
      <c r="L58" s="317">
        <v>1390</v>
      </c>
      <c r="M58" s="363"/>
      <c r="N58" s="305">
        <f t="shared" si="8"/>
        <v>3406.34</v>
      </c>
      <c r="O58" s="305">
        <f t="shared" si="13"/>
        <v>-47638.362999999852</v>
      </c>
      <c r="P58" s="306">
        <f t="shared" si="9"/>
        <v>7.8653599999999999</v>
      </c>
      <c r="Q58" s="120">
        <f t="shared" si="10"/>
        <v>43146</v>
      </c>
      <c r="R58" s="364"/>
      <c r="S58" s="147">
        <v>-162.51</v>
      </c>
      <c r="T58" s="364"/>
      <c r="U58" s="365"/>
      <c r="V58" s="364"/>
      <c r="W58" s="365"/>
      <c r="X58" s="364">
        <v>180232</v>
      </c>
      <c r="Y58" s="147">
        <v>1129.4100000000001</v>
      </c>
      <c r="Z58" s="364">
        <v>180738</v>
      </c>
      <c r="AA58" s="147">
        <v>430</v>
      </c>
      <c r="AB58" s="364" t="s">
        <v>194</v>
      </c>
      <c r="AC58" s="147">
        <v>-2.4900000000000002</v>
      </c>
      <c r="AD58" s="364"/>
      <c r="AE58" s="365"/>
      <c r="AF58" s="364"/>
      <c r="AG58" s="365"/>
      <c r="AH58" s="364"/>
      <c r="AI58" s="365"/>
      <c r="AJ58" s="364">
        <v>180172</v>
      </c>
      <c r="AK58" s="147">
        <v>344</v>
      </c>
      <c r="AL58" s="366">
        <v>180258</v>
      </c>
      <c r="AM58" s="147">
        <v>348</v>
      </c>
      <c r="AN58" s="125">
        <f t="shared" si="11"/>
        <v>2086.41</v>
      </c>
    </row>
    <row r="59" spans="1:40" ht="16.149999999999999" customHeight="1" x14ac:dyDescent="0.25">
      <c r="A59" s="112">
        <f t="shared" si="12"/>
        <v>43147</v>
      </c>
      <c r="B59" s="360">
        <v>4501.18</v>
      </c>
      <c r="C59" s="316">
        <v>280</v>
      </c>
      <c r="D59" s="361">
        <v>8</v>
      </c>
      <c r="E59" s="360">
        <v>309.8</v>
      </c>
      <c r="F59" s="360">
        <v>223</v>
      </c>
      <c r="G59" s="339">
        <f t="shared" si="7"/>
        <v>3688.38</v>
      </c>
      <c r="H59" s="340">
        <v>1970.85</v>
      </c>
      <c r="I59" s="317">
        <v>1692.83</v>
      </c>
      <c r="J59" s="340"/>
      <c r="K59" s="340">
        <v>24.7</v>
      </c>
      <c r="L59" s="317">
        <v>1970</v>
      </c>
      <c r="M59" s="363"/>
      <c r="N59" s="305">
        <f t="shared" si="8"/>
        <v>3942.83</v>
      </c>
      <c r="O59" s="305">
        <f t="shared" si="13"/>
        <v>-55738.92299999985</v>
      </c>
      <c r="P59" s="306">
        <f t="shared" si="9"/>
        <v>6.7713200000000002</v>
      </c>
      <c r="Q59" s="120">
        <f t="shared" si="10"/>
        <v>43147</v>
      </c>
      <c r="R59" s="364"/>
      <c r="S59" s="365"/>
      <c r="T59" s="364"/>
      <c r="U59" s="365"/>
      <c r="V59" s="364"/>
      <c r="W59" s="365"/>
      <c r="X59" s="364"/>
      <c r="Y59" s="365"/>
      <c r="Z59" s="364">
        <v>180737</v>
      </c>
      <c r="AA59" s="147">
        <v>21</v>
      </c>
      <c r="AB59" s="364" t="s">
        <v>194</v>
      </c>
      <c r="AC59" s="147">
        <v>12022.39</v>
      </c>
      <c r="AD59" s="364"/>
      <c r="AE59" s="365"/>
      <c r="AF59" s="364"/>
      <c r="AG59" s="365"/>
      <c r="AH59" s="364"/>
      <c r="AI59" s="365"/>
      <c r="AJ59" s="364"/>
      <c r="AK59" s="365"/>
      <c r="AL59" s="366"/>
      <c r="AM59" s="365"/>
      <c r="AN59" s="125">
        <f t="shared" si="11"/>
        <v>12043.39</v>
      </c>
    </row>
    <row r="60" spans="1:40" ht="16.149999999999999" customHeight="1" x14ac:dyDescent="0.25">
      <c r="A60" s="112">
        <f t="shared" si="12"/>
        <v>43148</v>
      </c>
      <c r="B60" s="360">
        <v>4714.42</v>
      </c>
      <c r="C60" s="316">
        <v>430</v>
      </c>
      <c r="D60" s="361">
        <v>9</v>
      </c>
      <c r="E60" s="360">
        <v>250.2</v>
      </c>
      <c r="F60" s="360">
        <v>82</v>
      </c>
      <c r="G60" s="339">
        <f t="shared" si="7"/>
        <v>3952.2200000000003</v>
      </c>
      <c r="H60" s="340">
        <v>2167.73</v>
      </c>
      <c r="I60" s="317">
        <v>1765.29</v>
      </c>
      <c r="J60" s="340"/>
      <c r="K60" s="340">
        <v>19.2</v>
      </c>
      <c r="L60" s="317">
        <v>2160</v>
      </c>
      <c r="M60" s="363"/>
      <c r="N60" s="305">
        <f t="shared" si="8"/>
        <v>4355.29</v>
      </c>
      <c r="O60" s="305">
        <f t="shared" si="13"/>
        <v>-51383.632999999849</v>
      </c>
      <c r="P60" s="306">
        <f t="shared" si="9"/>
        <v>7.0611600000000001</v>
      </c>
      <c r="Q60" s="120">
        <f t="shared" si="10"/>
        <v>43148</v>
      </c>
      <c r="R60" s="364"/>
      <c r="S60" s="365"/>
      <c r="T60" s="364"/>
      <c r="U60" s="365"/>
      <c r="V60" s="364"/>
      <c r="W60" s="365"/>
      <c r="X60" s="364"/>
      <c r="Y60" s="365"/>
      <c r="Z60" s="364"/>
      <c r="AA60" s="365"/>
      <c r="AB60" s="364"/>
      <c r="AC60" s="365"/>
      <c r="AD60" s="364"/>
      <c r="AE60" s="365"/>
      <c r="AF60" s="364"/>
      <c r="AG60" s="365"/>
      <c r="AH60" s="364"/>
      <c r="AI60" s="365"/>
      <c r="AJ60" s="364"/>
      <c r="AK60" s="365"/>
      <c r="AL60" s="366"/>
      <c r="AM60" s="365"/>
      <c r="AN60" s="125">
        <f t="shared" si="11"/>
        <v>0</v>
      </c>
    </row>
    <row r="61" spans="1:40" ht="16.149999999999999" customHeight="1" x14ac:dyDescent="0.25">
      <c r="A61" s="112">
        <f t="shared" si="12"/>
        <v>43149</v>
      </c>
      <c r="B61" s="360">
        <v>3349.7</v>
      </c>
      <c r="C61" s="316">
        <v>70</v>
      </c>
      <c r="D61" s="361">
        <v>2</v>
      </c>
      <c r="E61" s="360">
        <v>475.5</v>
      </c>
      <c r="F61" s="360">
        <v>96</v>
      </c>
      <c r="G61" s="339">
        <f t="shared" si="7"/>
        <v>2708.2</v>
      </c>
      <c r="H61" s="340">
        <v>1250.3599999999999</v>
      </c>
      <c r="I61" s="317">
        <v>1451.24</v>
      </c>
      <c r="J61" s="340"/>
      <c r="K61" s="340">
        <v>6.6</v>
      </c>
      <c r="L61" s="317">
        <v>1250</v>
      </c>
      <c r="M61" s="363"/>
      <c r="N61" s="305">
        <f t="shared" si="8"/>
        <v>2771.24</v>
      </c>
      <c r="O61" s="305">
        <f t="shared" si="13"/>
        <v>-48662.792999999852</v>
      </c>
      <c r="P61" s="306">
        <f t="shared" si="9"/>
        <v>5.8049600000000003</v>
      </c>
      <c r="Q61" s="120">
        <f t="shared" si="10"/>
        <v>43149</v>
      </c>
      <c r="R61" s="364"/>
      <c r="S61" s="365"/>
      <c r="T61" s="364">
        <v>171224</v>
      </c>
      <c r="U61" s="147">
        <v>50.4</v>
      </c>
      <c r="V61" s="364"/>
      <c r="W61" s="365"/>
      <c r="X61" s="364"/>
      <c r="Y61" s="365"/>
      <c r="Z61" s="364"/>
      <c r="AA61" s="365"/>
      <c r="AB61" s="364"/>
      <c r="AC61" s="365"/>
      <c r="AD61" s="364"/>
      <c r="AE61" s="365"/>
      <c r="AF61" s="364"/>
      <c r="AG61" s="365"/>
      <c r="AH61" s="364"/>
      <c r="AI61" s="365"/>
      <c r="AJ61" s="364"/>
      <c r="AK61" s="365"/>
      <c r="AL61" s="366"/>
      <c r="AM61" s="365"/>
      <c r="AN61" s="125">
        <f t="shared" si="11"/>
        <v>50.4</v>
      </c>
    </row>
    <row r="62" spans="1:40" ht="16.149999999999999" customHeight="1" x14ac:dyDescent="0.25">
      <c r="A62" s="112">
        <f t="shared" si="12"/>
        <v>43150</v>
      </c>
      <c r="B62" s="360">
        <v>5006.25</v>
      </c>
      <c r="C62" s="316">
        <v>160</v>
      </c>
      <c r="D62" s="361">
        <v>5</v>
      </c>
      <c r="E62" s="360">
        <v>1131.4000000000001</v>
      </c>
      <c r="F62" s="360">
        <v>178</v>
      </c>
      <c r="G62" s="339">
        <f t="shared" si="7"/>
        <v>3536.85</v>
      </c>
      <c r="H62" s="340">
        <v>1711.88</v>
      </c>
      <c r="I62" s="317">
        <v>1822.17</v>
      </c>
      <c r="J62" s="340"/>
      <c r="K62" s="340">
        <v>2.8</v>
      </c>
      <c r="L62" s="317">
        <v>1720</v>
      </c>
      <c r="M62" s="363"/>
      <c r="N62" s="305">
        <f t="shared" si="8"/>
        <v>3702.17</v>
      </c>
      <c r="O62" s="305">
        <f t="shared" si="13"/>
        <v>-45013.422999999857</v>
      </c>
      <c r="P62" s="306">
        <f t="shared" si="9"/>
        <v>7.2886800000000003</v>
      </c>
      <c r="Q62" s="120">
        <f t="shared" si="10"/>
        <v>43150</v>
      </c>
      <c r="R62" s="364"/>
      <c r="S62" s="365"/>
      <c r="T62" s="364"/>
      <c r="U62" s="365"/>
      <c r="V62" s="364"/>
      <c r="W62" s="365"/>
      <c r="X62" s="364"/>
      <c r="Y62" s="365"/>
      <c r="Z62" s="364"/>
      <c r="AA62" s="365"/>
      <c r="AB62" s="364"/>
      <c r="AC62" s="365"/>
      <c r="AD62" s="364">
        <v>180242</v>
      </c>
      <c r="AE62" s="147">
        <v>52.8</v>
      </c>
      <c r="AF62" s="364"/>
      <c r="AG62" s="365"/>
      <c r="AH62" s="364"/>
      <c r="AI62" s="365"/>
      <c r="AJ62" s="364"/>
      <c r="AK62" s="365"/>
      <c r="AL62" s="366"/>
      <c r="AM62" s="365"/>
      <c r="AN62" s="125">
        <f t="shared" si="11"/>
        <v>52.8</v>
      </c>
    </row>
    <row r="63" spans="1:40" ht="16.149999999999999" customHeight="1" x14ac:dyDescent="0.25">
      <c r="A63" s="112">
        <f t="shared" si="12"/>
        <v>43151</v>
      </c>
      <c r="B63" s="360">
        <v>4133.1499999999996</v>
      </c>
      <c r="C63" s="316">
        <v>100</v>
      </c>
      <c r="D63" s="361">
        <v>3</v>
      </c>
      <c r="E63" s="360">
        <v>490.7</v>
      </c>
      <c r="F63" s="360">
        <v>361</v>
      </c>
      <c r="G63" s="339">
        <f t="shared" si="7"/>
        <v>3181.45</v>
      </c>
      <c r="H63" s="340">
        <v>1429.99</v>
      </c>
      <c r="I63" s="317">
        <v>1745.86</v>
      </c>
      <c r="J63" s="340"/>
      <c r="K63" s="340">
        <v>5.6</v>
      </c>
      <c r="L63" s="317">
        <v>1420</v>
      </c>
      <c r="M63" s="363"/>
      <c r="N63" s="305">
        <f t="shared" si="8"/>
        <v>3265.8599999999997</v>
      </c>
      <c r="O63" s="305">
        <f t="shared" si="13"/>
        <v>-42476.622999999854</v>
      </c>
      <c r="P63" s="306">
        <f t="shared" si="9"/>
        <v>6.9834399999999999</v>
      </c>
      <c r="Q63" s="120">
        <f t="shared" si="10"/>
        <v>43151</v>
      </c>
      <c r="R63" s="364"/>
      <c r="S63" s="365"/>
      <c r="T63" s="366">
        <v>180216</v>
      </c>
      <c r="U63" s="147">
        <v>39.72</v>
      </c>
      <c r="V63" s="364">
        <v>180225</v>
      </c>
      <c r="W63" s="147">
        <v>620.15</v>
      </c>
      <c r="X63" s="366"/>
      <c r="Y63" s="365"/>
      <c r="Z63" s="364"/>
      <c r="AA63" s="365"/>
      <c r="AB63" s="366" t="s">
        <v>292</v>
      </c>
      <c r="AC63" s="147">
        <v>69.19</v>
      </c>
      <c r="AD63" s="364"/>
      <c r="AE63" s="365"/>
      <c r="AF63" s="366"/>
      <c r="AG63" s="365"/>
      <c r="AH63" s="364"/>
      <c r="AI63" s="365"/>
      <c r="AJ63" s="366"/>
      <c r="AK63" s="365"/>
      <c r="AL63" s="366"/>
      <c r="AM63" s="365"/>
      <c r="AN63" s="125">
        <f t="shared" si="11"/>
        <v>729.06</v>
      </c>
    </row>
    <row r="64" spans="1:40" ht="16.149999999999999" customHeight="1" x14ac:dyDescent="0.25">
      <c r="A64" s="112">
        <f t="shared" si="12"/>
        <v>43152</v>
      </c>
      <c r="B64" s="360">
        <v>3585.48</v>
      </c>
      <c r="C64" s="316">
        <v>160</v>
      </c>
      <c r="D64" s="361">
        <v>6</v>
      </c>
      <c r="E64" s="360">
        <v>300.3</v>
      </c>
      <c r="F64" s="360">
        <v>520</v>
      </c>
      <c r="G64" s="339">
        <f t="shared" si="7"/>
        <v>2605.1799999999998</v>
      </c>
      <c r="H64" s="340">
        <v>1114.6300000000001</v>
      </c>
      <c r="I64" s="317">
        <v>1479.55</v>
      </c>
      <c r="J64" s="340"/>
      <c r="K64" s="340">
        <v>11</v>
      </c>
      <c r="L64" s="317">
        <v>1110</v>
      </c>
      <c r="M64" s="317">
        <v>730</v>
      </c>
      <c r="N64" s="305">
        <f t="shared" si="8"/>
        <v>3479.55</v>
      </c>
      <c r="O64" s="305">
        <f t="shared" si="13"/>
        <v>-45456.472999999853</v>
      </c>
      <c r="P64" s="306">
        <f t="shared" si="9"/>
        <v>5.9181999999999997</v>
      </c>
      <c r="Q64" s="120">
        <f t="shared" si="10"/>
        <v>43152</v>
      </c>
      <c r="R64" s="364">
        <v>180204</v>
      </c>
      <c r="S64" s="147">
        <v>1565.73</v>
      </c>
      <c r="T64" s="364">
        <v>180217</v>
      </c>
      <c r="U64" s="147">
        <v>113.2</v>
      </c>
      <c r="V64" s="364"/>
      <c r="W64" s="365"/>
      <c r="X64" s="364">
        <v>180229</v>
      </c>
      <c r="Y64" s="147">
        <v>3474.86</v>
      </c>
      <c r="Z64" s="364"/>
      <c r="AA64" s="365"/>
      <c r="AB64" s="364" t="s">
        <v>293</v>
      </c>
      <c r="AC64" s="147">
        <v>211.21</v>
      </c>
      <c r="AD64" s="364"/>
      <c r="AE64" s="365"/>
      <c r="AF64" s="364">
        <v>180155</v>
      </c>
      <c r="AG64" s="147">
        <v>1094.4000000000001</v>
      </c>
      <c r="AH64" s="364"/>
      <c r="AI64" s="365"/>
      <c r="AJ64" s="364"/>
      <c r="AK64" s="365"/>
      <c r="AL64" s="366"/>
      <c r="AM64" s="365"/>
      <c r="AN64" s="125">
        <f t="shared" si="11"/>
        <v>6459.4</v>
      </c>
    </row>
    <row r="65" spans="1:40" ht="16.149999999999999" customHeight="1" x14ac:dyDescent="0.25">
      <c r="A65" s="112">
        <f t="shared" si="12"/>
        <v>43153</v>
      </c>
      <c r="B65" s="360">
        <v>4369.2299999999996</v>
      </c>
      <c r="C65" s="316">
        <v>260</v>
      </c>
      <c r="D65" s="361">
        <v>6</v>
      </c>
      <c r="E65" s="360">
        <v>771.5</v>
      </c>
      <c r="F65" s="360">
        <v>139</v>
      </c>
      <c r="G65" s="339">
        <f t="shared" si="7"/>
        <v>3198.7299999999996</v>
      </c>
      <c r="H65" s="340">
        <v>1348.63</v>
      </c>
      <c r="I65" s="317">
        <v>1801.5</v>
      </c>
      <c r="J65" s="340"/>
      <c r="K65" s="340">
        <v>48.6</v>
      </c>
      <c r="L65" s="317">
        <v>1370</v>
      </c>
      <c r="M65" s="317">
        <v>250</v>
      </c>
      <c r="N65" s="305">
        <f t="shared" si="8"/>
        <v>3681.5</v>
      </c>
      <c r="O65" s="305">
        <f t="shared" si="13"/>
        <v>-45612.562999999849</v>
      </c>
      <c r="P65" s="306">
        <f t="shared" si="9"/>
        <v>7.2060000000000004</v>
      </c>
      <c r="Q65" s="120">
        <f t="shared" si="10"/>
        <v>43153</v>
      </c>
      <c r="R65" s="364"/>
      <c r="S65" s="147">
        <v>101.04</v>
      </c>
      <c r="T65" s="364"/>
      <c r="U65" s="365"/>
      <c r="V65" s="364"/>
      <c r="W65" s="365"/>
      <c r="X65" s="364">
        <v>180233</v>
      </c>
      <c r="Y65" s="147">
        <v>1195.8</v>
      </c>
      <c r="Z65" s="364"/>
      <c r="AA65" s="365"/>
      <c r="AB65" s="364" t="s">
        <v>294</v>
      </c>
      <c r="AC65" s="147">
        <v>2540.75</v>
      </c>
      <c r="AD65" s="364"/>
      <c r="AE65" s="365"/>
      <c r="AF65" s="364"/>
      <c r="AG65" s="365"/>
      <c r="AH65" s="364"/>
      <c r="AI65" s="365"/>
      <c r="AJ65" s="364"/>
      <c r="AK65" s="365"/>
      <c r="AL65" s="366"/>
      <c r="AM65" s="365"/>
      <c r="AN65" s="125">
        <f t="shared" si="11"/>
        <v>3837.59</v>
      </c>
    </row>
    <row r="66" spans="1:40" ht="16.149999999999999" customHeight="1" x14ac:dyDescent="0.25">
      <c r="A66" s="112">
        <f t="shared" si="12"/>
        <v>43154</v>
      </c>
      <c r="B66" s="360">
        <v>4935.12</v>
      </c>
      <c r="C66" s="316">
        <v>30</v>
      </c>
      <c r="D66" s="361">
        <v>1</v>
      </c>
      <c r="E66" s="360">
        <v>449.7</v>
      </c>
      <c r="F66" s="360">
        <v>153</v>
      </c>
      <c r="G66" s="339">
        <v>4302.42</v>
      </c>
      <c r="H66" s="340">
        <v>1956.43</v>
      </c>
      <c r="I66" s="317">
        <v>2327.89</v>
      </c>
      <c r="J66" s="340"/>
      <c r="K66" s="340">
        <v>18.100000000000001</v>
      </c>
      <c r="L66" s="317">
        <v>1950</v>
      </c>
      <c r="M66" s="363"/>
      <c r="N66" s="305">
        <f t="shared" si="8"/>
        <v>4307.8899999999994</v>
      </c>
      <c r="O66" s="305">
        <f t="shared" si="13"/>
        <v>-41374.972999999853</v>
      </c>
      <c r="P66" s="306">
        <f t="shared" si="9"/>
        <v>9.3115600000000001</v>
      </c>
      <c r="Q66" s="120">
        <f t="shared" si="10"/>
        <v>43154</v>
      </c>
      <c r="R66" s="364"/>
      <c r="S66" s="365"/>
      <c r="T66" s="364"/>
      <c r="U66" s="365"/>
      <c r="V66" s="364"/>
      <c r="W66" s="365"/>
      <c r="X66" s="364"/>
      <c r="Y66" s="365"/>
      <c r="Z66" s="364"/>
      <c r="AA66" s="365"/>
      <c r="AB66" s="364"/>
      <c r="AC66" s="365"/>
      <c r="AD66" s="364"/>
      <c r="AE66" s="365"/>
      <c r="AF66" s="364"/>
      <c r="AG66" s="365"/>
      <c r="AH66" s="364">
        <v>180163</v>
      </c>
      <c r="AI66" s="147">
        <v>70.3</v>
      </c>
      <c r="AJ66" s="364"/>
      <c r="AK66" s="365"/>
      <c r="AL66" s="366"/>
      <c r="AM66" s="365"/>
      <c r="AN66" s="125">
        <f t="shared" si="11"/>
        <v>70.3</v>
      </c>
    </row>
    <row r="67" spans="1:40" ht="16.149999999999999" customHeight="1" x14ac:dyDescent="0.25">
      <c r="A67" s="112">
        <f t="shared" si="12"/>
        <v>43155</v>
      </c>
      <c r="B67" s="360">
        <v>4543.1400000000003</v>
      </c>
      <c r="C67" s="316">
        <v>350</v>
      </c>
      <c r="D67" s="361">
        <v>9</v>
      </c>
      <c r="E67" s="360">
        <v>279.7</v>
      </c>
      <c r="F67" s="360">
        <v>123</v>
      </c>
      <c r="G67" s="339">
        <f t="shared" ref="G67:G73" si="14">B67-C67-E67-F67</f>
        <v>3790.4400000000005</v>
      </c>
      <c r="H67" s="340">
        <v>1467.46</v>
      </c>
      <c r="I67" s="317">
        <v>2297.48</v>
      </c>
      <c r="J67" s="340"/>
      <c r="K67" s="340">
        <v>25.5</v>
      </c>
      <c r="L67" s="317">
        <v>1460</v>
      </c>
      <c r="M67" s="363"/>
      <c r="N67" s="305">
        <f t="shared" si="8"/>
        <v>4107.4799999999996</v>
      </c>
      <c r="O67" s="305">
        <f t="shared" si="13"/>
        <v>-37267.492999999857</v>
      </c>
      <c r="P67" s="306">
        <f t="shared" si="9"/>
        <v>9.1899200000000008</v>
      </c>
      <c r="Q67" s="120">
        <f t="shared" si="10"/>
        <v>43155</v>
      </c>
      <c r="R67" s="364"/>
      <c r="S67" s="365"/>
      <c r="T67" s="364"/>
      <c r="U67" s="365"/>
      <c r="V67" s="364"/>
      <c r="W67" s="365"/>
      <c r="X67" s="364"/>
      <c r="Y67" s="365"/>
      <c r="Z67" s="364"/>
      <c r="AA67" s="365"/>
      <c r="AB67" s="364"/>
      <c r="AC67" s="365"/>
      <c r="AD67" s="364"/>
      <c r="AE67" s="365"/>
      <c r="AF67" s="364"/>
      <c r="AG67" s="365"/>
      <c r="AH67" s="364"/>
      <c r="AI67" s="365"/>
      <c r="AJ67" s="364"/>
      <c r="AK67" s="365"/>
      <c r="AL67" s="366"/>
      <c r="AM67" s="365"/>
      <c r="AN67" s="125">
        <f t="shared" si="11"/>
        <v>0</v>
      </c>
    </row>
    <row r="68" spans="1:40" ht="16.149999999999999" customHeight="1" x14ac:dyDescent="0.25">
      <c r="A68" s="112">
        <f t="shared" si="12"/>
        <v>43156</v>
      </c>
      <c r="B68" s="360">
        <v>3174.77</v>
      </c>
      <c r="C68" s="316">
        <v>370</v>
      </c>
      <c r="D68" s="361">
        <v>8</v>
      </c>
      <c r="E68" s="360">
        <v>165.6</v>
      </c>
      <c r="F68" s="360">
        <v>91</v>
      </c>
      <c r="G68" s="339">
        <f t="shared" si="14"/>
        <v>2548.17</v>
      </c>
      <c r="H68" s="340">
        <v>1645.8</v>
      </c>
      <c r="I68" s="317">
        <v>912.97</v>
      </c>
      <c r="J68" s="340"/>
      <c r="K68" s="340">
        <v>5.7</v>
      </c>
      <c r="L68" s="317">
        <v>1640</v>
      </c>
      <c r="M68" s="363"/>
      <c r="N68" s="305">
        <f t="shared" si="8"/>
        <v>2922.9700000000003</v>
      </c>
      <c r="O68" s="305">
        <f t="shared" si="13"/>
        <v>-33344.522999999856</v>
      </c>
      <c r="P68" s="306">
        <f t="shared" si="9"/>
        <v>3.6518800000000002</v>
      </c>
      <c r="Q68" s="120">
        <f t="shared" si="10"/>
        <v>43156</v>
      </c>
      <c r="R68" s="364"/>
      <c r="S68" s="365"/>
      <c r="T68" s="364"/>
      <c r="U68" s="365"/>
      <c r="V68" s="364"/>
      <c r="W68" s="365"/>
      <c r="X68" s="364"/>
      <c r="Y68" s="365"/>
      <c r="Z68" s="364"/>
      <c r="AA68" s="365"/>
      <c r="AB68" s="364"/>
      <c r="AC68" s="365"/>
      <c r="AD68" s="364"/>
      <c r="AE68" s="365"/>
      <c r="AF68" s="364"/>
      <c r="AG68" s="365"/>
      <c r="AH68" s="364"/>
      <c r="AI68" s="365"/>
      <c r="AJ68" s="364"/>
      <c r="AK68" s="365"/>
      <c r="AL68" s="366"/>
      <c r="AM68" s="365"/>
      <c r="AN68" s="125">
        <f>S68+U68+W68+Y68+AA68+AC50+AE68+AG68+AI68+AK68+AM68</f>
        <v>-1000</v>
      </c>
    </row>
    <row r="69" spans="1:40" ht="16.149999999999999" customHeight="1" x14ac:dyDescent="0.25">
      <c r="A69" s="112">
        <f t="shared" si="12"/>
        <v>43157</v>
      </c>
      <c r="B69" s="360">
        <v>3876.5</v>
      </c>
      <c r="C69" s="316">
        <v>180</v>
      </c>
      <c r="D69" s="361">
        <v>7</v>
      </c>
      <c r="E69" s="360">
        <v>518.29999999999995</v>
      </c>
      <c r="F69" s="360">
        <v>121</v>
      </c>
      <c r="G69" s="339">
        <f t="shared" si="14"/>
        <v>3057.2</v>
      </c>
      <c r="H69" s="340">
        <v>1739.07</v>
      </c>
      <c r="I69" s="317">
        <v>1300.33</v>
      </c>
      <c r="J69" s="340"/>
      <c r="K69" s="340">
        <v>17.8</v>
      </c>
      <c r="L69" s="317">
        <v>1750</v>
      </c>
      <c r="M69" s="363"/>
      <c r="N69" s="305">
        <f t="shared" si="8"/>
        <v>3230.33</v>
      </c>
      <c r="O69" s="305">
        <f t="shared" si="13"/>
        <v>-30320.142999999855</v>
      </c>
      <c r="P69" s="306">
        <f t="shared" si="9"/>
        <v>5.2013199999999999</v>
      </c>
      <c r="Q69" s="120">
        <f t="shared" si="10"/>
        <v>43157</v>
      </c>
      <c r="R69" s="364">
        <v>180208</v>
      </c>
      <c r="S69" s="365">
        <v>282</v>
      </c>
      <c r="T69" s="364"/>
      <c r="U69" s="365"/>
      <c r="V69" s="364"/>
      <c r="W69" s="365"/>
      <c r="X69" s="364" t="s">
        <v>164</v>
      </c>
      <c r="Y69" s="147">
        <v>47.15</v>
      </c>
      <c r="Z69" s="364" t="s">
        <v>295</v>
      </c>
      <c r="AA69" s="365">
        <v>0</v>
      </c>
      <c r="AB69" s="364" t="s">
        <v>296</v>
      </c>
      <c r="AC69" s="147">
        <v>-123.2</v>
      </c>
      <c r="AD69" s="364"/>
      <c r="AE69" s="365"/>
      <c r="AF69" s="364"/>
      <c r="AG69" s="365"/>
      <c r="AH69" s="364"/>
      <c r="AI69" s="365"/>
      <c r="AJ69" s="364"/>
      <c r="AK69" s="365"/>
      <c r="AL69" s="366"/>
      <c r="AM69" s="365"/>
      <c r="AN69" s="125">
        <f t="shared" ref="AN69:AN74" si="15">S69+U69+W69+Y69+AA69+AC69+AE69+AG69+AI69+AK69+AM69</f>
        <v>205.95</v>
      </c>
    </row>
    <row r="70" spans="1:40" ht="16.149999999999999" customHeight="1" x14ac:dyDescent="0.25">
      <c r="A70" s="112">
        <f t="shared" si="12"/>
        <v>43158</v>
      </c>
      <c r="B70" s="360">
        <v>3254.83</v>
      </c>
      <c r="C70" s="316">
        <v>300</v>
      </c>
      <c r="D70" s="361">
        <v>8</v>
      </c>
      <c r="E70" s="360">
        <v>130.69999999999999</v>
      </c>
      <c r="F70" s="360">
        <v>349</v>
      </c>
      <c r="G70" s="339">
        <f t="shared" si="14"/>
        <v>2475.13</v>
      </c>
      <c r="H70" s="340">
        <v>1127.28</v>
      </c>
      <c r="I70" s="317">
        <v>1320.85</v>
      </c>
      <c r="J70" s="340"/>
      <c r="K70" s="340">
        <v>27</v>
      </c>
      <c r="L70" s="317">
        <v>1120</v>
      </c>
      <c r="M70" s="363"/>
      <c r="N70" s="305">
        <f t="shared" si="8"/>
        <v>2740.85</v>
      </c>
      <c r="O70" s="305">
        <f t="shared" si="13"/>
        <v>-28045.452999999856</v>
      </c>
      <c r="P70" s="306">
        <f t="shared" si="9"/>
        <v>5.2833999999999994</v>
      </c>
      <c r="Q70" s="120">
        <f t="shared" si="10"/>
        <v>43158</v>
      </c>
      <c r="R70" s="364">
        <v>180209</v>
      </c>
      <c r="S70" s="365">
        <v>-282</v>
      </c>
      <c r="T70" s="364">
        <v>180220</v>
      </c>
      <c r="U70" s="147">
        <v>128.04</v>
      </c>
      <c r="V70" s="364">
        <v>180226</v>
      </c>
      <c r="W70" s="147">
        <v>641.39</v>
      </c>
      <c r="X70" s="364"/>
      <c r="Y70" s="365"/>
      <c r="Z70" s="364"/>
      <c r="AA70" s="365"/>
      <c r="AB70" s="366"/>
      <c r="AC70" s="365"/>
      <c r="AD70" s="364"/>
      <c r="AE70" s="365"/>
      <c r="AF70" s="364"/>
      <c r="AG70" s="365"/>
      <c r="AH70" s="364">
        <v>180161</v>
      </c>
      <c r="AI70" s="147">
        <v>-164.41</v>
      </c>
      <c r="AJ70" s="364">
        <v>180255</v>
      </c>
      <c r="AK70" s="147">
        <v>143.13999999999999</v>
      </c>
      <c r="AL70" s="366"/>
      <c r="AM70" s="365"/>
      <c r="AN70" s="125">
        <f t="shared" si="15"/>
        <v>466.15999999999997</v>
      </c>
    </row>
    <row r="71" spans="1:40" ht="16.149999999999999" customHeight="1" x14ac:dyDescent="0.25">
      <c r="A71" s="112">
        <f t="shared" si="12"/>
        <v>43159</v>
      </c>
      <c r="B71" s="360">
        <v>4446.45</v>
      </c>
      <c r="C71" s="316">
        <v>480</v>
      </c>
      <c r="D71" s="361">
        <v>10</v>
      </c>
      <c r="E71" s="360">
        <v>271.39999999999998</v>
      </c>
      <c r="F71" s="360">
        <v>125</v>
      </c>
      <c r="G71" s="339">
        <f t="shared" si="14"/>
        <v>3570.0499999999997</v>
      </c>
      <c r="H71" s="340">
        <v>1594.56</v>
      </c>
      <c r="I71" s="317">
        <v>1951.59</v>
      </c>
      <c r="J71" s="317">
        <v>19.899999999999999</v>
      </c>
      <c r="K71" s="340">
        <v>4</v>
      </c>
      <c r="L71" s="317">
        <v>1590</v>
      </c>
      <c r="M71" s="363"/>
      <c r="N71" s="305">
        <f t="shared" si="8"/>
        <v>4041.4900000000002</v>
      </c>
      <c r="O71" s="305">
        <f t="shared" si="13"/>
        <v>-64605.142999999865</v>
      </c>
      <c r="P71" s="306">
        <f t="shared" si="9"/>
        <v>7.8063599999999997</v>
      </c>
      <c r="Q71" s="120">
        <f t="shared" si="10"/>
        <v>43159</v>
      </c>
      <c r="R71" s="364">
        <v>180207</v>
      </c>
      <c r="S71" s="147">
        <v>1792.29</v>
      </c>
      <c r="T71" s="364">
        <v>180219</v>
      </c>
      <c r="U71" s="147">
        <v>3.97</v>
      </c>
      <c r="V71" s="364"/>
      <c r="W71" s="365"/>
      <c r="X71" s="364">
        <v>180230</v>
      </c>
      <c r="Y71" s="147">
        <v>3462.97</v>
      </c>
      <c r="Z71" s="364">
        <v>180236</v>
      </c>
      <c r="AA71" s="147">
        <v>34169.79</v>
      </c>
      <c r="AB71" s="366"/>
      <c r="AC71" s="365"/>
      <c r="AD71" s="364">
        <v>180241</v>
      </c>
      <c r="AE71" s="147">
        <v>37.79</v>
      </c>
      <c r="AF71" s="364"/>
      <c r="AG71" s="365"/>
      <c r="AH71" s="364">
        <v>180160</v>
      </c>
      <c r="AI71" s="147">
        <v>-39.24</v>
      </c>
      <c r="AJ71" s="364">
        <v>180250</v>
      </c>
      <c r="AK71" s="147">
        <v>1173.6099999999999</v>
      </c>
      <c r="AL71" s="366"/>
      <c r="AM71" s="365"/>
      <c r="AN71" s="125">
        <f t="shared" si="15"/>
        <v>40601.180000000008</v>
      </c>
    </row>
    <row r="72" spans="1:40" ht="16.149999999999999" customHeight="1" x14ac:dyDescent="0.25">
      <c r="A72" s="112"/>
      <c r="B72" s="360"/>
      <c r="C72" s="360"/>
      <c r="D72" s="361"/>
      <c r="E72" s="360"/>
      <c r="F72" s="360"/>
      <c r="G72" s="339">
        <f t="shared" si="14"/>
        <v>0</v>
      </c>
      <c r="H72" s="340"/>
      <c r="I72" s="340"/>
      <c r="J72" s="340"/>
      <c r="K72" s="340"/>
      <c r="L72" s="363"/>
      <c r="M72" s="363"/>
      <c r="N72" s="305"/>
      <c r="O72" s="305"/>
      <c r="P72" s="306"/>
      <c r="Q72" s="120"/>
      <c r="R72" s="364"/>
      <c r="S72" s="147">
        <v>117.4</v>
      </c>
      <c r="T72" s="364"/>
      <c r="U72" s="365"/>
      <c r="V72" s="364"/>
      <c r="W72" s="365"/>
      <c r="X72" s="364">
        <v>180234</v>
      </c>
      <c r="Y72" s="147">
        <v>845.76</v>
      </c>
      <c r="Z72" s="364"/>
      <c r="AA72" s="365"/>
      <c r="AB72" s="366"/>
      <c r="AC72" s="365"/>
      <c r="AD72" s="364"/>
      <c r="AE72" s="365"/>
      <c r="AF72" s="364"/>
      <c r="AG72" s="365"/>
      <c r="AH72" s="364">
        <v>180166</v>
      </c>
      <c r="AI72" s="147">
        <v>4.6399999999999997</v>
      </c>
      <c r="AJ72" s="366">
        <v>180254</v>
      </c>
      <c r="AK72" s="147">
        <v>147</v>
      </c>
      <c r="AL72" s="366"/>
      <c r="AM72" s="365"/>
      <c r="AN72" s="125">
        <f t="shared" si="15"/>
        <v>1114.8</v>
      </c>
    </row>
    <row r="73" spans="1:40" ht="16.149999999999999" customHeight="1" x14ac:dyDescent="0.25">
      <c r="A73" s="137"/>
      <c r="B73" s="360"/>
      <c r="C73" s="360"/>
      <c r="D73" s="361"/>
      <c r="E73" s="360"/>
      <c r="F73" s="360"/>
      <c r="G73" s="339">
        <f t="shared" si="14"/>
        <v>0</v>
      </c>
      <c r="H73" s="340"/>
      <c r="I73" s="340"/>
      <c r="J73" s="340"/>
      <c r="K73" s="340"/>
      <c r="L73" s="363"/>
      <c r="M73" s="363"/>
      <c r="N73" s="305"/>
      <c r="O73" s="305"/>
      <c r="P73" s="306"/>
      <c r="Q73" s="120"/>
      <c r="R73" s="364"/>
      <c r="S73" s="365"/>
      <c r="T73" s="366"/>
      <c r="U73" s="365"/>
      <c r="V73" s="364"/>
      <c r="W73" s="365"/>
      <c r="X73" s="366" t="s">
        <v>297</v>
      </c>
      <c r="Y73" s="147">
        <v>-96.78</v>
      </c>
      <c r="Z73" s="364"/>
      <c r="AA73" s="365"/>
      <c r="AB73" s="366"/>
      <c r="AC73" s="365"/>
      <c r="AD73" s="364"/>
      <c r="AE73" s="365"/>
      <c r="AF73" s="366"/>
      <c r="AG73" s="365"/>
      <c r="AH73" s="366">
        <v>180167</v>
      </c>
      <c r="AI73" s="365">
        <v>-28.31</v>
      </c>
      <c r="AJ73" s="364">
        <v>180260</v>
      </c>
      <c r="AK73" s="147">
        <v>410.1</v>
      </c>
      <c r="AL73" s="366"/>
      <c r="AM73" s="365"/>
      <c r="AN73" s="125">
        <f t="shared" si="15"/>
        <v>285.01</v>
      </c>
    </row>
    <row r="74" spans="1:40" ht="16.149999999999999" customHeight="1" x14ac:dyDescent="0.25">
      <c r="A74" s="138"/>
      <c r="B74" s="360"/>
      <c r="C74" s="360"/>
      <c r="D74" s="361"/>
      <c r="E74" s="360"/>
      <c r="F74" s="360"/>
      <c r="G74" s="339"/>
      <c r="H74" s="340"/>
      <c r="I74" s="340"/>
      <c r="J74" s="340"/>
      <c r="K74" s="340"/>
      <c r="L74" s="363"/>
      <c r="M74" s="363"/>
      <c r="N74" s="305"/>
      <c r="O74" s="305"/>
      <c r="P74" s="306"/>
      <c r="Q74" s="120"/>
      <c r="R74" s="364"/>
      <c r="S74" s="365"/>
      <c r="T74" s="364"/>
      <c r="U74" s="365"/>
      <c r="V74" s="364"/>
      <c r="W74" s="365"/>
      <c r="X74" s="364" t="s">
        <v>298</v>
      </c>
      <c r="Y74" s="147">
        <v>12</v>
      </c>
      <c r="Z74" s="364"/>
      <c r="AA74" s="365"/>
      <c r="AB74" s="364"/>
      <c r="AC74" s="365"/>
      <c r="AD74" s="364"/>
      <c r="AE74" s="365"/>
      <c r="AF74" s="364">
        <v>180246</v>
      </c>
      <c r="AG74" s="147">
        <v>1585.83</v>
      </c>
      <c r="AH74" s="364">
        <v>180168</v>
      </c>
      <c r="AI74" s="147">
        <v>372.38</v>
      </c>
      <c r="AJ74" s="364"/>
      <c r="AK74" s="365"/>
      <c r="AL74" s="366"/>
      <c r="AM74" s="365"/>
      <c r="AN74" s="125">
        <f t="shared" si="15"/>
        <v>1970.21</v>
      </c>
    </row>
    <row r="75" spans="1:40" x14ac:dyDescent="0.25">
      <c r="B75" s="326">
        <f t="shared" ref="B75:N75" si="16">SUM(B44:B74)</f>
        <v>114936.55999999998</v>
      </c>
      <c r="C75" s="326">
        <f t="shared" si="16"/>
        <v>7190</v>
      </c>
      <c r="D75" s="327">
        <f t="shared" si="16"/>
        <v>190</v>
      </c>
      <c r="E75" s="326">
        <f t="shared" si="16"/>
        <v>9787.9000000000015</v>
      </c>
      <c r="F75" s="326">
        <f t="shared" si="16"/>
        <v>5578</v>
      </c>
      <c r="G75" s="326">
        <f t="shared" si="16"/>
        <v>92380.659999999989</v>
      </c>
      <c r="H75" s="326">
        <f t="shared" si="16"/>
        <v>43752.65</v>
      </c>
      <c r="I75" s="326">
        <f t="shared" si="16"/>
        <v>48550.850000000013</v>
      </c>
      <c r="J75" s="326">
        <f t="shared" si="16"/>
        <v>377.3</v>
      </c>
      <c r="K75" s="326">
        <f t="shared" si="16"/>
        <v>547.45000000000005</v>
      </c>
      <c r="L75" s="141">
        <f t="shared" si="16"/>
        <v>43770</v>
      </c>
      <c r="M75" s="141">
        <f t="shared" si="16"/>
        <v>2920</v>
      </c>
      <c r="N75" s="141">
        <f t="shared" si="16"/>
        <v>102808.15000000001</v>
      </c>
      <c r="O75" s="141">
        <f>O71</f>
        <v>-64605.142999999865</v>
      </c>
      <c r="R75" s="141"/>
      <c r="S75" s="141">
        <f>SUM(S44:S74)</f>
        <v>5544.1699999999992</v>
      </c>
      <c r="T75" s="141"/>
      <c r="U75" s="141">
        <f>SUM(U44:U74)</f>
        <v>996.25</v>
      </c>
      <c r="V75" s="141"/>
      <c r="W75" s="141">
        <f>SUM(W44:W74)</f>
        <v>2465.27</v>
      </c>
      <c r="X75" s="141"/>
      <c r="Y75" s="141">
        <f>SUM(Y44:Y74)</f>
        <v>15688.129999999997</v>
      </c>
      <c r="Z75" s="141"/>
      <c r="AA75" s="141">
        <f>SUM(AA44:AA74)</f>
        <v>65057.770000000004</v>
      </c>
      <c r="AB75" s="141"/>
      <c r="AC75" s="141">
        <f>SUM(AC44:AC74)</f>
        <v>6283.8799999999983</v>
      </c>
      <c r="AD75" s="141"/>
      <c r="AE75" s="141">
        <f>SUM(AE44:AE74)</f>
        <v>1309.99</v>
      </c>
      <c r="AG75" s="141">
        <f>SUM(AG44:AG74)</f>
        <v>4035.71</v>
      </c>
      <c r="AH75" s="141"/>
      <c r="AI75" s="141">
        <f>SUM(AI44:AI74)</f>
        <v>177.21999999999997</v>
      </c>
      <c r="AJ75" s="141"/>
      <c r="AK75" s="141">
        <f>SUM(AK44:AK74)</f>
        <v>8398.5</v>
      </c>
      <c r="AL75" s="141"/>
      <c r="AM75" s="141">
        <f>SUM(AM44:AM74)</f>
        <v>390.35</v>
      </c>
      <c r="AN75" s="141">
        <f>SUM(AN44:AN74)</f>
        <v>109347.24000000002</v>
      </c>
    </row>
    <row r="76" spans="1:40" x14ac:dyDescent="0.25">
      <c r="B76" s="132">
        <f>B36+B75</f>
        <v>233943.75</v>
      </c>
      <c r="G76" s="132"/>
      <c r="O76" s="141"/>
    </row>
    <row r="77" spans="1:40" x14ac:dyDescent="0.25">
      <c r="B77" s="72" t="s">
        <v>78</v>
      </c>
      <c r="C77" s="132">
        <f>H75-L75</f>
        <v>-17.349999999998545</v>
      </c>
      <c r="E77" s="72" t="s">
        <v>79</v>
      </c>
      <c r="F77" s="315">
        <f>D75</f>
        <v>190</v>
      </c>
      <c r="H77" s="72" t="s">
        <v>80</v>
      </c>
      <c r="J77" s="131">
        <f>I75*0.007</f>
        <v>339.85595000000012</v>
      </c>
    </row>
    <row r="78" spans="1:40" x14ac:dyDescent="0.25">
      <c r="B78" s="72" t="s">
        <v>90</v>
      </c>
      <c r="C78" s="132">
        <f>C77+C38</f>
        <v>-17.349999999998545</v>
      </c>
    </row>
    <row r="80" spans="1:40" ht="16.149999999999999" customHeight="1" x14ac:dyDescent="0.25">
      <c r="A80" s="562" t="s">
        <v>299</v>
      </c>
      <c r="B80" s="563"/>
      <c r="C80" s="563"/>
      <c r="D80" s="564"/>
      <c r="E80" s="563"/>
      <c r="F80" s="563"/>
      <c r="G80" s="563"/>
      <c r="H80" s="559" t="str">
        <f>A80</f>
        <v>MARS 2018</v>
      </c>
      <c r="I80" s="560"/>
      <c r="J80" s="560"/>
      <c r="K80" s="560"/>
      <c r="L80" s="560"/>
      <c r="M80" s="560"/>
      <c r="N80" s="560"/>
      <c r="R80" s="559" t="str">
        <f>A80</f>
        <v>MARS 2018</v>
      </c>
      <c r="S80" s="560"/>
      <c r="T80" s="560"/>
      <c r="U80" s="560"/>
      <c r="V80" s="560"/>
      <c r="W80" s="560"/>
      <c r="X80" s="560"/>
      <c r="Y80" s="559" t="str">
        <f>A80</f>
        <v>MARS 2018</v>
      </c>
      <c r="Z80" s="560"/>
      <c r="AA80" s="560"/>
      <c r="AB80" s="560"/>
      <c r="AC80" s="560"/>
      <c r="AD80" s="560"/>
      <c r="AE80" s="560"/>
      <c r="AF80" s="559" t="str">
        <f>A80</f>
        <v>MARS 2018</v>
      </c>
      <c r="AG80" s="560"/>
      <c r="AH80" s="560"/>
      <c r="AI80" s="560"/>
      <c r="AJ80" s="560"/>
      <c r="AK80" s="560"/>
      <c r="AL80" s="560"/>
    </row>
    <row r="81" spans="1:40" ht="16.149999999999999" customHeight="1" x14ac:dyDescent="0.25">
      <c r="A81" s="81"/>
      <c r="B81" s="567" t="s">
        <v>69</v>
      </c>
      <c r="C81" s="554"/>
      <c r="D81" s="554"/>
      <c r="E81" s="554"/>
      <c r="F81" s="554"/>
      <c r="G81" s="568"/>
      <c r="H81" s="567" t="s">
        <v>1</v>
      </c>
      <c r="I81" s="554"/>
      <c r="J81" s="554"/>
      <c r="K81" s="568"/>
      <c r="L81" s="567" t="s">
        <v>2</v>
      </c>
      <c r="M81" s="554"/>
      <c r="N81" s="568"/>
      <c r="O81" s="291" t="s">
        <v>70</v>
      </c>
      <c r="P81" s="292"/>
      <c r="Q81" s="135"/>
      <c r="R81" s="551" t="str">
        <f>R3</f>
        <v>Agedi</v>
      </c>
      <c r="S81" s="552"/>
      <c r="T81" s="551" t="str">
        <f>T3</f>
        <v>Saf</v>
      </c>
      <c r="U81" s="552"/>
      <c r="V81" s="551" t="str">
        <f>V3</f>
        <v>Midi Libre</v>
      </c>
      <c r="W81" s="552"/>
      <c r="X81" s="551" t="str">
        <f>X3</f>
        <v>Loto</v>
      </c>
      <c r="Y81" s="552"/>
      <c r="Z81" s="551" t="str">
        <f>Z3</f>
        <v>Altadis</v>
      </c>
      <c r="AA81" s="552"/>
      <c r="AB81" s="551" t="str">
        <f>AB3</f>
        <v>Crédit agricole</v>
      </c>
      <c r="AC81" s="552"/>
      <c r="AD81" s="551" t="str">
        <f>AD3</f>
        <v>charges locatives</v>
      </c>
      <c r="AE81" s="552"/>
      <c r="AF81" s="551" t="str">
        <f>AF3</f>
        <v>Poste TCN TF PVA</v>
      </c>
      <c r="AG81" s="552"/>
      <c r="AH81" s="551" t="str">
        <f>AH3</f>
        <v>GSA/NVX FR</v>
      </c>
      <c r="AI81" s="552"/>
      <c r="AJ81" s="551" t="str">
        <f>AJ3</f>
        <v>Charge</v>
      </c>
      <c r="AK81" s="552"/>
      <c r="AL81" s="551" t="str">
        <f>AL3</f>
        <v>Divers</v>
      </c>
      <c r="AM81" s="552"/>
      <c r="AN81" s="83" t="s">
        <v>16</v>
      </c>
    </row>
    <row r="82" spans="1:40" ht="16.149999999999999" customHeight="1" x14ac:dyDescent="0.25">
      <c r="A82" s="84"/>
      <c r="B82" s="85" t="s">
        <v>73</v>
      </c>
      <c r="C82" s="578" t="s">
        <v>24</v>
      </c>
      <c r="D82" s="579"/>
      <c r="E82" s="86" t="s">
        <v>23</v>
      </c>
      <c r="F82" s="86" t="s">
        <v>22</v>
      </c>
      <c r="G82" s="90" t="s">
        <v>38</v>
      </c>
      <c r="H82" s="85" t="s">
        <v>17</v>
      </c>
      <c r="I82" s="86" t="s">
        <v>19</v>
      </c>
      <c r="J82" s="86" t="s">
        <v>18</v>
      </c>
      <c r="K82" s="90" t="s">
        <v>29</v>
      </c>
      <c r="L82" s="85" t="s">
        <v>32</v>
      </c>
      <c r="M82" s="91" t="s">
        <v>33</v>
      </c>
      <c r="N82" s="90" t="s">
        <v>74</v>
      </c>
      <c r="O82" s="295">
        <f>O75</f>
        <v>-64605.142999999865</v>
      </c>
      <c r="Q82" s="136"/>
      <c r="R82" s="93" t="s">
        <v>34</v>
      </c>
      <c r="S82" s="94"/>
      <c r="T82" s="95" t="s">
        <v>34</v>
      </c>
      <c r="U82" s="96"/>
      <c r="V82" s="95" t="s">
        <v>34</v>
      </c>
      <c r="W82" s="96"/>
      <c r="X82" s="95" t="s">
        <v>34</v>
      </c>
      <c r="Y82" s="96"/>
      <c r="Z82" s="95" t="s">
        <v>34</v>
      </c>
      <c r="AA82" s="96"/>
      <c r="AB82" s="95" t="s">
        <v>34</v>
      </c>
      <c r="AC82" s="96"/>
      <c r="AD82" s="95" t="s">
        <v>34</v>
      </c>
      <c r="AE82" s="96"/>
      <c r="AF82" s="98" t="s">
        <v>34</v>
      </c>
      <c r="AG82" s="94"/>
      <c r="AH82" s="95" t="s">
        <v>34</v>
      </c>
      <c r="AI82" s="94"/>
      <c r="AJ82" s="95" t="s">
        <v>34</v>
      </c>
      <c r="AK82" s="94"/>
      <c r="AL82" s="95" t="s">
        <v>34</v>
      </c>
      <c r="AM82" s="94"/>
      <c r="AN82" s="99"/>
    </row>
    <row r="83" spans="1:40" ht="16.149999999999999" customHeight="1" x14ac:dyDescent="0.25">
      <c r="A83" s="112">
        <f>A71+1</f>
        <v>43160</v>
      </c>
      <c r="B83" s="360">
        <v>4543.1499999999996</v>
      </c>
      <c r="C83" s="316">
        <v>310</v>
      </c>
      <c r="D83" s="361">
        <v>9</v>
      </c>
      <c r="E83" s="360">
        <v>98.3</v>
      </c>
      <c r="F83" s="360">
        <v>112</v>
      </c>
      <c r="G83" s="339">
        <f t="shared" ref="G83:G113" si="17">B83-C83-E83-F83</f>
        <v>4022.8499999999995</v>
      </c>
      <c r="H83" s="340">
        <v>2212.1</v>
      </c>
      <c r="I83" s="317">
        <v>2179.4</v>
      </c>
      <c r="J83" s="340"/>
      <c r="K83" s="340">
        <v>18.8</v>
      </c>
      <c r="L83" s="317">
        <v>2210</v>
      </c>
      <c r="M83" s="363"/>
      <c r="N83" s="305">
        <f t="shared" ref="N83:N113" si="18">L83+I83+J83+C83+M83</f>
        <v>4699.3999999999996</v>
      </c>
      <c r="O83" s="305">
        <f t="shared" ref="O83:O113" si="19">O82+N83-AN83</f>
        <v>-62751.702999999863</v>
      </c>
      <c r="P83" s="306">
        <f t="shared" ref="P83:P113" si="20">I83*0.004</f>
        <v>8.7176000000000009</v>
      </c>
      <c r="Q83" s="120">
        <f t="shared" ref="Q83:Q113" si="21">A83</f>
        <v>43160</v>
      </c>
      <c r="R83" s="364"/>
      <c r="S83" s="365"/>
      <c r="T83" s="366"/>
      <c r="U83" s="365"/>
      <c r="V83" s="366"/>
      <c r="W83" s="365"/>
      <c r="X83" s="364"/>
      <c r="Y83" s="365"/>
      <c r="Z83" s="366"/>
      <c r="AA83" s="365"/>
      <c r="AB83" s="366" t="s">
        <v>271</v>
      </c>
      <c r="AC83" s="147">
        <v>-132.30000000000001</v>
      </c>
      <c r="AD83" s="366">
        <v>180150</v>
      </c>
      <c r="AE83" s="147">
        <v>978.26</v>
      </c>
      <c r="AF83" s="368"/>
      <c r="AG83" s="365"/>
      <c r="AH83" s="366"/>
      <c r="AI83" s="365"/>
      <c r="AJ83" s="366" t="s">
        <v>214</v>
      </c>
      <c r="AK83" s="147">
        <v>2000</v>
      </c>
      <c r="AL83" s="366"/>
      <c r="AM83" s="365"/>
      <c r="AN83" s="125">
        <f t="shared" ref="AN83:AN113" si="22">S83+U83+W83+Y83+AA83+AC83+AE83+AG83+AI83+AK83+AM83</f>
        <v>2845.96</v>
      </c>
    </row>
    <row r="84" spans="1:40" ht="16.149999999999999" customHeight="1" x14ac:dyDescent="0.25">
      <c r="A84" s="112">
        <f t="shared" ref="A84:A113" si="23">A83+1</f>
        <v>43161</v>
      </c>
      <c r="B84" s="360">
        <v>4995.0200000000004</v>
      </c>
      <c r="C84" s="316">
        <v>180</v>
      </c>
      <c r="D84" s="361">
        <v>4</v>
      </c>
      <c r="E84" s="360">
        <v>351.4</v>
      </c>
      <c r="F84" s="360">
        <v>217</v>
      </c>
      <c r="G84" s="339">
        <f t="shared" si="17"/>
        <v>4246.6200000000008</v>
      </c>
      <c r="H84" s="340">
        <v>1846.95</v>
      </c>
      <c r="I84" s="317">
        <v>2329.63</v>
      </c>
      <c r="J84" s="317">
        <v>42.84</v>
      </c>
      <c r="K84" s="340">
        <v>27.2</v>
      </c>
      <c r="L84" s="317">
        <v>1840</v>
      </c>
      <c r="M84" s="317">
        <v>200</v>
      </c>
      <c r="N84" s="305">
        <f t="shared" si="18"/>
        <v>4592.47</v>
      </c>
      <c r="O84" s="305">
        <f t="shared" si="19"/>
        <v>-58160.632999999863</v>
      </c>
      <c r="P84" s="306">
        <f t="shared" si="20"/>
        <v>9.3185200000000012</v>
      </c>
      <c r="Q84" s="120">
        <f t="shared" si="21"/>
        <v>43161</v>
      </c>
      <c r="R84" s="364"/>
      <c r="S84" s="365"/>
      <c r="T84" s="366"/>
      <c r="U84" s="365"/>
      <c r="V84" s="364"/>
      <c r="W84" s="365"/>
      <c r="X84" s="364"/>
      <c r="Y84" s="365"/>
      <c r="Z84" s="364"/>
      <c r="AA84" s="365"/>
      <c r="AB84" s="366">
        <v>180340</v>
      </c>
      <c r="AC84" s="147">
        <v>1.4</v>
      </c>
      <c r="AD84" s="364"/>
      <c r="AE84" s="365"/>
      <c r="AF84" s="366"/>
      <c r="AG84" s="365"/>
      <c r="AH84" s="366"/>
      <c r="AI84" s="365"/>
      <c r="AJ84" s="366"/>
      <c r="AK84" s="365"/>
      <c r="AL84" s="366"/>
      <c r="AM84" s="365"/>
      <c r="AN84" s="125">
        <f t="shared" si="22"/>
        <v>1.4</v>
      </c>
    </row>
    <row r="85" spans="1:40" ht="16.149999999999999" customHeight="1" x14ac:dyDescent="0.25">
      <c r="A85" s="112">
        <f t="shared" si="23"/>
        <v>43162</v>
      </c>
      <c r="B85" s="360">
        <v>4969.59</v>
      </c>
      <c r="C85" s="316">
        <v>370</v>
      </c>
      <c r="D85" s="361">
        <v>7</v>
      </c>
      <c r="E85" s="360">
        <v>179.3</v>
      </c>
      <c r="F85" s="360">
        <v>217</v>
      </c>
      <c r="G85" s="339">
        <f t="shared" si="17"/>
        <v>4203.29</v>
      </c>
      <c r="H85" s="340">
        <v>1933.29</v>
      </c>
      <c r="I85" s="317">
        <v>2235.3000000000002</v>
      </c>
      <c r="J85" s="340"/>
      <c r="K85" s="340">
        <v>34.700000000000003</v>
      </c>
      <c r="L85" s="317">
        <v>1930</v>
      </c>
      <c r="M85" s="363"/>
      <c r="N85" s="305">
        <f t="shared" si="18"/>
        <v>4535.3</v>
      </c>
      <c r="O85" s="305">
        <f t="shared" si="19"/>
        <v>-53844.412999999862</v>
      </c>
      <c r="P85" s="306">
        <f t="shared" si="20"/>
        <v>8.9412000000000003</v>
      </c>
      <c r="Q85" s="120">
        <f t="shared" si="21"/>
        <v>43162</v>
      </c>
      <c r="R85" s="364"/>
      <c r="S85" s="365"/>
      <c r="T85" s="366"/>
      <c r="U85" s="365"/>
      <c r="V85" s="364"/>
      <c r="W85" s="365"/>
      <c r="X85" s="366"/>
      <c r="Y85" s="365"/>
      <c r="Z85" s="364"/>
      <c r="AA85" s="365"/>
      <c r="AB85" s="366">
        <v>180340</v>
      </c>
      <c r="AC85" s="147">
        <v>219.08</v>
      </c>
      <c r="AD85" s="364"/>
      <c r="AE85" s="365"/>
      <c r="AF85" s="366"/>
      <c r="AG85" s="365"/>
      <c r="AH85" s="364"/>
      <c r="AI85" s="365"/>
      <c r="AJ85" s="366"/>
      <c r="AK85" s="365"/>
      <c r="AL85" s="366"/>
      <c r="AM85" s="365"/>
      <c r="AN85" s="125">
        <f t="shared" si="22"/>
        <v>219.08</v>
      </c>
    </row>
    <row r="86" spans="1:40" ht="16.149999999999999" customHeight="1" x14ac:dyDescent="0.25">
      <c r="A86" s="112">
        <f t="shared" si="23"/>
        <v>43163</v>
      </c>
      <c r="B86" s="360">
        <v>3372.46</v>
      </c>
      <c r="C86" s="316">
        <v>200</v>
      </c>
      <c r="D86" s="361">
        <v>6</v>
      </c>
      <c r="E86" s="360">
        <v>349.75</v>
      </c>
      <c r="F86" s="360">
        <v>103</v>
      </c>
      <c r="G86" s="339">
        <f t="shared" si="17"/>
        <v>2719.71</v>
      </c>
      <c r="H86" s="340">
        <v>1239.29</v>
      </c>
      <c r="I86" s="317">
        <v>1474.62</v>
      </c>
      <c r="J86" s="340"/>
      <c r="K86" s="340">
        <v>13.7</v>
      </c>
      <c r="L86" s="317">
        <v>1230</v>
      </c>
      <c r="M86" s="363"/>
      <c r="N86" s="305">
        <f t="shared" si="18"/>
        <v>2904.62</v>
      </c>
      <c r="O86" s="305">
        <f t="shared" si="19"/>
        <v>-51008.79299999986</v>
      </c>
      <c r="P86" s="306">
        <f t="shared" si="20"/>
        <v>5.8984799999999993</v>
      </c>
      <c r="Q86" s="120">
        <f t="shared" si="21"/>
        <v>43163</v>
      </c>
      <c r="R86" s="364"/>
      <c r="S86" s="365"/>
      <c r="T86" s="366"/>
      <c r="U86" s="365"/>
      <c r="V86" s="364"/>
      <c r="W86" s="365"/>
      <c r="X86" s="366"/>
      <c r="Y86" s="365"/>
      <c r="Z86" s="364"/>
      <c r="AA86" s="365"/>
      <c r="AB86" s="366">
        <v>180340</v>
      </c>
      <c r="AC86" s="147">
        <v>69</v>
      </c>
      <c r="AD86" s="364"/>
      <c r="AE86" s="365"/>
      <c r="AF86" s="366"/>
      <c r="AG86" s="365"/>
      <c r="AH86" s="364"/>
      <c r="AI86" s="365"/>
      <c r="AJ86" s="366"/>
      <c r="AK86" s="365"/>
      <c r="AL86" s="366"/>
      <c r="AM86" s="365"/>
      <c r="AN86" s="125">
        <f t="shared" si="22"/>
        <v>69</v>
      </c>
    </row>
    <row r="87" spans="1:40" ht="16.149999999999999" customHeight="1" x14ac:dyDescent="0.25">
      <c r="A87" s="112">
        <f t="shared" si="23"/>
        <v>43164</v>
      </c>
      <c r="B87" s="360">
        <v>4897.08</v>
      </c>
      <c r="C87" s="316">
        <v>230</v>
      </c>
      <c r="D87" s="361">
        <v>7</v>
      </c>
      <c r="E87" s="360">
        <v>260.5</v>
      </c>
      <c r="F87" s="360">
        <v>339</v>
      </c>
      <c r="G87" s="339">
        <f t="shared" si="17"/>
        <v>4067.58</v>
      </c>
      <c r="H87" s="340">
        <v>1753.99</v>
      </c>
      <c r="I87" s="317">
        <v>2296.09</v>
      </c>
      <c r="J87" s="340"/>
      <c r="K87" s="340">
        <v>17.5</v>
      </c>
      <c r="L87" s="317">
        <v>1790</v>
      </c>
      <c r="M87" s="363"/>
      <c r="N87" s="305">
        <f t="shared" si="18"/>
        <v>4316.09</v>
      </c>
      <c r="O87" s="305">
        <f t="shared" si="19"/>
        <v>-46692.702999999863</v>
      </c>
      <c r="P87" s="306">
        <f t="shared" si="20"/>
        <v>9.1843600000000016</v>
      </c>
      <c r="Q87" s="120">
        <f t="shared" si="21"/>
        <v>43164</v>
      </c>
      <c r="R87" s="364"/>
      <c r="S87" s="365"/>
      <c r="T87" s="366"/>
      <c r="U87" s="365"/>
      <c r="V87" s="364"/>
      <c r="W87" s="365"/>
      <c r="X87" s="364"/>
      <c r="Y87" s="365"/>
      <c r="Z87" s="364"/>
      <c r="AA87" s="365"/>
      <c r="AB87" s="366"/>
      <c r="AC87" s="365"/>
      <c r="AD87" s="364"/>
      <c r="AE87" s="365"/>
      <c r="AF87" s="364"/>
      <c r="AG87" s="365"/>
      <c r="AH87" s="364"/>
      <c r="AI87" s="365"/>
      <c r="AJ87" s="364"/>
      <c r="AK87" s="365"/>
      <c r="AL87" s="366"/>
      <c r="AM87" s="365"/>
      <c r="AN87" s="125">
        <f t="shared" si="22"/>
        <v>0</v>
      </c>
    </row>
    <row r="88" spans="1:40" ht="16.149999999999999" customHeight="1" x14ac:dyDescent="0.25">
      <c r="A88" s="112">
        <f t="shared" si="23"/>
        <v>43165</v>
      </c>
      <c r="B88" s="360">
        <v>4476.7</v>
      </c>
      <c r="C88" s="316">
        <v>420</v>
      </c>
      <c r="D88" s="361">
        <v>11</v>
      </c>
      <c r="E88" s="360">
        <v>196.9</v>
      </c>
      <c r="F88" s="360">
        <v>274</v>
      </c>
      <c r="G88" s="339">
        <f t="shared" si="17"/>
        <v>3585.7999999999997</v>
      </c>
      <c r="H88" s="340">
        <v>1414.3</v>
      </c>
      <c r="I88" s="317">
        <v>2201.6999999999998</v>
      </c>
      <c r="J88" s="340"/>
      <c r="K88" s="340">
        <v>26.4</v>
      </c>
      <c r="L88" s="317">
        <v>1410</v>
      </c>
      <c r="M88" s="317">
        <v>370</v>
      </c>
      <c r="N88" s="305">
        <f t="shared" si="18"/>
        <v>4401.7</v>
      </c>
      <c r="O88" s="305">
        <f t="shared" si="19"/>
        <v>-30455.402999999867</v>
      </c>
      <c r="P88" s="306">
        <f t="shared" si="20"/>
        <v>8.8067999999999991</v>
      </c>
      <c r="Q88" s="120">
        <f t="shared" si="21"/>
        <v>43165</v>
      </c>
      <c r="R88" s="364"/>
      <c r="S88" s="365"/>
      <c r="T88" s="364"/>
      <c r="U88" s="365"/>
      <c r="V88" s="364">
        <v>180227</v>
      </c>
      <c r="W88" s="147">
        <v>186.79</v>
      </c>
      <c r="X88" s="364"/>
      <c r="Y88" s="365"/>
      <c r="Z88" s="364"/>
      <c r="AA88" s="365"/>
      <c r="AB88" s="366" t="s">
        <v>194</v>
      </c>
      <c r="AC88" s="147">
        <v>-12022.39</v>
      </c>
      <c r="AD88" s="364"/>
      <c r="AE88" s="365"/>
      <c r="AF88" s="364"/>
      <c r="AG88" s="365"/>
      <c r="AH88" s="364"/>
      <c r="AI88" s="365"/>
      <c r="AJ88" s="364"/>
      <c r="AK88" s="365"/>
      <c r="AL88" s="366"/>
      <c r="AM88" s="365"/>
      <c r="AN88" s="125">
        <f t="shared" si="22"/>
        <v>-11835.599999999999</v>
      </c>
    </row>
    <row r="89" spans="1:40" ht="16.149999999999999" customHeight="1" x14ac:dyDescent="0.25">
      <c r="A89" s="112">
        <f t="shared" si="23"/>
        <v>43166</v>
      </c>
      <c r="B89" s="360">
        <v>4675.91</v>
      </c>
      <c r="C89" s="316">
        <v>110</v>
      </c>
      <c r="D89" s="361">
        <v>5</v>
      </c>
      <c r="E89" s="360">
        <v>781.35</v>
      </c>
      <c r="F89" s="360">
        <v>89</v>
      </c>
      <c r="G89" s="339">
        <f t="shared" si="17"/>
        <v>3695.56</v>
      </c>
      <c r="H89" s="340">
        <v>1400.51</v>
      </c>
      <c r="I89" s="317">
        <v>2276.35</v>
      </c>
      <c r="J89" s="340"/>
      <c r="K89" s="340">
        <v>18.7</v>
      </c>
      <c r="L89" s="317">
        <v>1400</v>
      </c>
      <c r="M89" s="363"/>
      <c r="N89" s="305">
        <f t="shared" si="18"/>
        <v>3786.35</v>
      </c>
      <c r="O89" s="305">
        <f t="shared" si="19"/>
        <v>-30179.822999999869</v>
      </c>
      <c r="P89" s="306">
        <f t="shared" si="20"/>
        <v>9.1053999999999995</v>
      </c>
      <c r="Q89" s="120">
        <f t="shared" si="21"/>
        <v>43166</v>
      </c>
      <c r="R89" s="364">
        <v>180210</v>
      </c>
      <c r="S89" s="147">
        <v>897.04</v>
      </c>
      <c r="T89" s="364"/>
      <c r="U89" s="365"/>
      <c r="V89" s="364">
        <v>180323</v>
      </c>
      <c r="W89" s="147">
        <v>418.13</v>
      </c>
      <c r="X89" s="364">
        <v>180231</v>
      </c>
      <c r="Y89" s="147">
        <v>2198.09</v>
      </c>
      <c r="Z89" s="364"/>
      <c r="AA89" s="365"/>
      <c r="AB89" s="366" t="s">
        <v>194</v>
      </c>
      <c r="AC89" s="147">
        <v>-2.4900000000000002</v>
      </c>
      <c r="AD89" s="364"/>
      <c r="AE89" s="365"/>
      <c r="AF89" s="364"/>
      <c r="AG89" s="365"/>
      <c r="AH89" s="364"/>
      <c r="AI89" s="365"/>
      <c r="AJ89" s="364"/>
      <c r="AK89" s="365"/>
      <c r="AL89" s="366"/>
      <c r="AM89" s="365"/>
      <c r="AN89" s="125">
        <f t="shared" si="22"/>
        <v>3510.7700000000004</v>
      </c>
    </row>
    <row r="90" spans="1:40" ht="16.149999999999999" customHeight="1" x14ac:dyDescent="0.25">
      <c r="A90" s="112">
        <f t="shared" si="23"/>
        <v>43167</v>
      </c>
      <c r="B90" s="360">
        <v>4203.1099999999997</v>
      </c>
      <c r="C90" s="316">
        <v>450</v>
      </c>
      <c r="D90" s="361">
        <v>9</v>
      </c>
      <c r="E90" s="360">
        <v>334.3</v>
      </c>
      <c r="F90" s="360">
        <v>331</v>
      </c>
      <c r="G90" s="339">
        <f t="shared" si="17"/>
        <v>3087.8099999999995</v>
      </c>
      <c r="H90" s="340">
        <v>1406.08</v>
      </c>
      <c r="I90" s="317">
        <v>1663.13</v>
      </c>
      <c r="J90" s="340"/>
      <c r="K90" s="340">
        <v>18.600000000000001</v>
      </c>
      <c r="L90" s="317">
        <v>1410</v>
      </c>
      <c r="M90" s="363"/>
      <c r="N90" s="305">
        <f t="shared" si="18"/>
        <v>3523.13</v>
      </c>
      <c r="O90" s="305">
        <f t="shared" si="19"/>
        <v>-27278.68299999987</v>
      </c>
      <c r="P90" s="306">
        <f t="shared" si="20"/>
        <v>6.6525200000000009</v>
      </c>
      <c r="Q90" s="120">
        <f t="shared" si="21"/>
        <v>43167</v>
      </c>
      <c r="R90" s="364"/>
      <c r="S90" s="147">
        <v>85.69</v>
      </c>
      <c r="T90" s="364">
        <v>180314</v>
      </c>
      <c r="U90" s="147">
        <v>-208.6</v>
      </c>
      <c r="V90" s="364"/>
      <c r="W90" s="365"/>
      <c r="X90" s="364">
        <v>180235</v>
      </c>
      <c r="Y90" s="147">
        <v>744.9</v>
      </c>
      <c r="Z90" s="364"/>
      <c r="AA90" s="365"/>
      <c r="AB90" s="366"/>
      <c r="AC90" s="365"/>
      <c r="AD90" s="364"/>
      <c r="AE90" s="365"/>
      <c r="AF90" s="364"/>
      <c r="AG90" s="365"/>
      <c r="AH90" s="364"/>
      <c r="AI90" s="365"/>
      <c r="AJ90" s="364"/>
      <c r="AK90" s="365"/>
      <c r="AL90" s="366"/>
      <c r="AM90" s="365"/>
      <c r="AN90" s="125">
        <f t="shared" si="22"/>
        <v>621.99</v>
      </c>
    </row>
    <row r="91" spans="1:40" ht="16.149999999999999" customHeight="1" x14ac:dyDescent="0.25">
      <c r="A91" s="112">
        <f t="shared" si="23"/>
        <v>43168</v>
      </c>
      <c r="B91" s="360">
        <v>5127.25</v>
      </c>
      <c r="C91" s="316">
        <v>190</v>
      </c>
      <c r="D91" s="361">
        <v>5</v>
      </c>
      <c r="E91" s="360">
        <v>281.3</v>
      </c>
      <c r="F91" s="360">
        <v>152</v>
      </c>
      <c r="G91" s="339">
        <f t="shared" si="17"/>
        <v>4503.95</v>
      </c>
      <c r="H91" s="340">
        <v>1924.71</v>
      </c>
      <c r="I91" s="317">
        <v>2517.7399999999998</v>
      </c>
      <c r="J91" s="340"/>
      <c r="K91" s="340">
        <v>61.5</v>
      </c>
      <c r="L91" s="317">
        <v>1920</v>
      </c>
      <c r="M91" s="363"/>
      <c r="N91" s="305">
        <f t="shared" si="18"/>
        <v>4627.74</v>
      </c>
      <c r="O91" s="305">
        <f t="shared" si="19"/>
        <v>-22762.332999999868</v>
      </c>
      <c r="P91" s="306">
        <f t="shared" si="20"/>
        <v>10.070959999999999</v>
      </c>
      <c r="Q91" s="120">
        <f t="shared" si="21"/>
        <v>43168</v>
      </c>
      <c r="R91" s="364"/>
      <c r="S91" s="365"/>
      <c r="T91" s="364">
        <v>180222</v>
      </c>
      <c r="U91" s="147">
        <v>37.979999999999997</v>
      </c>
      <c r="V91" s="364"/>
      <c r="W91" s="365"/>
      <c r="X91" s="364"/>
      <c r="Y91" s="365"/>
      <c r="Z91" s="364"/>
      <c r="AA91" s="365"/>
      <c r="AB91" s="364" t="s">
        <v>261</v>
      </c>
      <c r="AC91" s="147">
        <v>68.209999999999994</v>
      </c>
      <c r="AD91" s="364"/>
      <c r="AE91" s="365"/>
      <c r="AF91" s="364">
        <v>180347</v>
      </c>
      <c r="AG91" s="147">
        <v>5.2</v>
      </c>
      <c r="AH91" s="364"/>
      <c r="AI91" s="365"/>
      <c r="AJ91" s="364"/>
      <c r="AK91" s="365"/>
      <c r="AL91" s="366"/>
      <c r="AM91" s="365"/>
      <c r="AN91" s="125">
        <f t="shared" si="22"/>
        <v>111.39</v>
      </c>
    </row>
    <row r="92" spans="1:40" ht="16.149999999999999" customHeight="1" x14ac:dyDescent="0.25">
      <c r="A92" s="112">
        <f t="shared" si="23"/>
        <v>43169</v>
      </c>
      <c r="B92" s="360">
        <v>4398.49</v>
      </c>
      <c r="C92" s="316">
        <v>270</v>
      </c>
      <c r="D92" s="361">
        <v>6</v>
      </c>
      <c r="E92" s="360">
        <v>752.3</v>
      </c>
      <c r="F92" s="360">
        <v>294</v>
      </c>
      <c r="G92" s="339">
        <f t="shared" si="17"/>
        <v>3082.1899999999996</v>
      </c>
      <c r="H92" s="340">
        <v>1168.24</v>
      </c>
      <c r="I92" s="317">
        <v>1903.25</v>
      </c>
      <c r="J92" s="340"/>
      <c r="K92" s="340">
        <v>10.7</v>
      </c>
      <c r="L92" s="317">
        <v>1160</v>
      </c>
      <c r="M92" s="363"/>
      <c r="N92" s="305">
        <f t="shared" si="18"/>
        <v>3333.25</v>
      </c>
      <c r="O92" s="305">
        <f t="shared" si="19"/>
        <v>-20011.272999999866</v>
      </c>
      <c r="P92" s="306">
        <f t="shared" si="20"/>
        <v>7.6130000000000004</v>
      </c>
      <c r="Q92" s="120">
        <f t="shared" si="21"/>
        <v>43169</v>
      </c>
      <c r="R92" s="364"/>
      <c r="S92" s="365"/>
      <c r="T92" s="364">
        <v>180221</v>
      </c>
      <c r="U92" s="147">
        <v>132.83000000000001</v>
      </c>
      <c r="V92" s="364"/>
      <c r="W92" s="365"/>
      <c r="X92" s="364"/>
      <c r="Y92" s="365"/>
      <c r="Z92" s="364"/>
      <c r="AA92" s="365"/>
      <c r="AB92" s="364" t="s">
        <v>264</v>
      </c>
      <c r="AC92" s="147">
        <v>208.22</v>
      </c>
      <c r="AD92" s="364" t="s">
        <v>216</v>
      </c>
      <c r="AE92" s="147">
        <v>241.14</v>
      </c>
      <c r="AF92" s="364"/>
      <c r="AG92" s="365"/>
      <c r="AH92" s="364"/>
      <c r="AI92" s="365"/>
      <c r="AJ92" s="364"/>
      <c r="AK92" s="365"/>
      <c r="AL92" s="366"/>
      <c r="AM92" s="365"/>
      <c r="AN92" s="125">
        <f t="shared" si="22"/>
        <v>582.19000000000005</v>
      </c>
    </row>
    <row r="93" spans="1:40" ht="16.149999999999999" customHeight="1" x14ac:dyDescent="0.25">
      <c r="A93" s="112">
        <f t="shared" si="23"/>
        <v>43170</v>
      </c>
      <c r="B93" s="360">
        <v>3082.7</v>
      </c>
      <c r="C93" s="316">
        <v>130</v>
      </c>
      <c r="D93" s="361">
        <v>5</v>
      </c>
      <c r="E93" s="360">
        <v>625.4</v>
      </c>
      <c r="F93" s="360">
        <v>282</v>
      </c>
      <c r="G93" s="339">
        <f t="shared" si="17"/>
        <v>2045.2999999999997</v>
      </c>
      <c r="H93" s="340">
        <v>1048.5</v>
      </c>
      <c r="I93" s="317">
        <v>973.2</v>
      </c>
      <c r="J93" s="340"/>
      <c r="K93" s="340">
        <v>32.700000000000003</v>
      </c>
      <c r="L93" s="317">
        <v>1040</v>
      </c>
      <c r="M93" s="363"/>
      <c r="N93" s="305">
        <f t="shared" si="18"/>
        <v>2143.1999999999998</v>
      </c>
      <c r="O93" s="305">
        <f t="shared" si="19"/>
        <v>-21332.432999999866</v>
      </c>
      <c r="P93" s="306">
        <f t="shared" si="20"/>
        <v>3.8928000000000003</v>
      </c>
      <c r="Q93" s="120">
        <f t="shared" si="21"/>
        <v>43170</v>
      </c>
      <c r="R93" s="364"/>
      <c r="S93" s="365"/>
      <c r="T93" s="364">
        <v>180116</v>
      </c>
      <c r="U93" s="147">
        <v>920.62</v>
      </c>
      <c r="V93" s="364"/>
      <c r="W93" s="365"/>
      <c r="X93" s="364"/>
      <c r="Y93" s="365"/>
      <c r="Z93" s="364"/>
      <c r="AA93" s="365"/>
      <c r="AB93" s="364" t="s">
        <v>218</v>
      </c>
      <c r="AC93" s="147">
        <v>2543.7399999999998</v>
      </c>
      <c r="AD93" s="364"/>
      <c r="AE93" s="365"/>
      <c r="AF93" s="364"/>
      <c r="AG93" s="365"/>
      <c r="AH93" s="364"/>
      <c r="AI93" s="365"/>
      <c r="AJ93" s="364"/>
      <c r="AK93" s="365"/>
      <c r="AL93" s="366"/>
      <c r="AM93" s="365"/>
      <c r="AN93" s="125">
        <f t="shared" si="22"/>
        <v>3464.3599999999997</v>
      </c>
    </row>
    <row r="94" spans="1:40" ht="16.149999999999999" customHeight="1" x14ac:dyDescent="0.25">
      <c r="A94" s="112">
        <f t="shared" si="23"/>
        <v>43171</v>
      </c>
      <c r="B94" s="360">
        <v>4931.93</v>
      </c>
      <c r="C94" s="316">
        <v>140</v>
      </c>
      <c r="D94" s="361">
        <v>4</v>
      </c>
      <c r="E94" s="360">
        <v>789.15</v>
      </c>
      <c r="F94" s="360">
        <v>134</v>
      </c>
      <c r="G94" s="339">
        <f t="shared" si="17"/>
        <v>3868.78</v>
      </c>
      <c r="H94" s="340">
        <v>1731.79</v>
      </c>
      <c r="I94" s="317">
        <v>2119.4899999999998</v>
      </c>
      <c r="J94" s="340"/>
      <c r="K94" s="340">
        <v>17.5</v>
      </c>
      <c r="L94" s="317">
        <v>1760</v>
      </c>
      <c r="M94" s="363"/>
      <c r="N94" s="305">
        <f t="shared" si="18"/>
        <v>4019.49</v>
      </c>
      <c r="O94" s="305">
        <f t="shared" si="19"/>
        <v>-18679.562999999867</v>
      </c>
      <c r="P94" s="306">
        <f t="shared" si="20"/>
        <v>8.4779599999999995</v>
      </c>
      <c r="Q94" s="120">
        <f t="shared" si="21"/>
        <v>43171</v>
      </c>
      <c r="R94" s="364"/>
      <c r="S94" s="365"/>
      <c r="T94" s="364"/>
      <c r="U94" s="365"/>
      <c r="V94" s="364"/>
      <c r="W94" s="365"/>
      <c r="X94" s="364"/>
      <c r="Y94" s="365"/>
      <c r="Z94" s="364"/>
      <c r="AA94" s="365"/>
      <c r="AB94" s="364"/>
      <c r="AC94" s="365"/>
      <c r="AD94" s="364"/>
      <c r="AE94" s="365"/>
      <c r="AF94" s="364">
        <v>180244</v>
      </c>
      <c r="AG94" s="147">
        <v>1297.2</v>
      </c>
      <c r="AH94" s="364"/>
      <c r="AI94" s="365"/>
      <c r="AJ94" s="364" t="s">
        <v>129</v>
      </c>
      <c r="AK94" s="147">
        <v>69.42</v>
      </c>
      <c r="AL94" s="366"/>
      <c r="AM94" s="365"/>
      <c r="AN94" s="125">
        <f t="shared" si="22"/>
        <v>1366.6200000000001</v>
      </c>
    </row>
    <row r="95" spans="1:40" ht="16.149999999999999" customHeight="1" x14ac:dyDescent="0.25">
      <c r="A95" s="112">
        <f t="shared" si="23"/>
        <v>43172</v>
      </c>
      <c r="B95" s="360">
        <v>4181.13</v>
      </c>
      <c r="C95" s="316">
        <v>260</v>
      </c>
      <c r="D95" s="361">
        <v>7</v>
      </c>
      <c r="E95" s="360">
        <v>282.5</v>
      </c>
      <c r="F95" s="360">
        <v>123</v>
      </c>
      <c r="G95" s="339">
        <f t="shared" si="17"/>
        <v>3515.63</v>
      </c>
      <c r="H95" s="340">
        <v>1818.64</v>
      </c>
      <c r="I95" s="317">
        <v>1642.19</v>
      </c>
      <c r="J95" s="317">
        <v>24.1</v>
      </c>
      <c r="K95" s="340">
        <v>30.7</v>
      </c>
      <c r="L95" s="317">
        <v>1810</v>
      </c>
      <c r="M95" s="317">
        <v>750</v>
      </c>
      <c r="N95" s="305">
        <f t="shared" si="18"/>
        <v>4486.29</v>
      </c>
      <c r="O95" s="305">
        <f t="shared" si="19"/>
        <v>-16234.562999999867</v>
      </c>
      <c r="P95" s="306">
        <f t="shared" si="20"/>
        <v>6.5687600000000002</v>
      </c>
      <c r="Q95" s="120">
        <f t="shared" si="21"/>
        <v>43172</v>
      </c>
      <c r="R95" s="364"/>
      <c r="S95" s="365"/>
      <c r="T95" s="364">
        <v>180117</v>
      </c>
      <c r="U95" s="147">
        <v>55.94</v>
      </c>
      <c r="V95" s="364">
        <v>180324</v>
      </c>
      <c r="W95" s="147">
        <v>620.91999999999996</v>
      </c>
      <c r="X95" s="364"/>
      <c r="Y95" s="365"/>
      <c r="Z95" s="364"/>
      <c r="AA95" s="365"/>
      <c r="AB95" s="364" t="s">
        <v>207</v>
      </c>
      <c r="AC95" s="147">
        <v>1090</v>
      </c>
      <c r="AD95" s="364"/>
      <c r="AE95" s="365"/>
      <c r="AF95" s="364">
        <v>180245</v>
      </c>
      <c r="AG95" s="147">
        <v>169.2</v>
      </c>
      <c r="AH95" s="364"/>
      <c r="AI95" s="365"/>
      <c r="AJ95" s="364" t="s">
        <v>217</v>
      </c>
      <c r="AK95" s="147">
        <v>105.23</v>
      </c>
      <c r="AL95" s="366"/>
      <c r="AM95" s="365"/>
      <c r="AN95" s="125">
        <f t="shared" si="22"/>
        <v>2041.29</v>
      </c>
    </row>
    <row r="96" spans="1:40" ht="16.149999999999999" customHeight="1" x14ac:dyDescent="0.25">
      <c r="A96" s="112">
        <f t="shared" si="23"/>
        <v>43173</v>
      </c>
      <c r="B96" s="360">
        <v>4893.3100000000004</v>
      </c>
      <c r="C96" s="316">
        <v>220</v>
      </c>
      <c r="D96" s="361">
        <v>5</v>
      </c>
      <c r="E96" s="360">
        <v>320.89999999999998</v>
      </c>
      <c r="F96" s="360">
        <v>164</v>
      </c>
      <c r="G96" s="339">
        <f t="shared" si="17"/>
        <v>4188.4100000000008</v>
      </c>
      <c r="H96" s="340">
        <v>2018.6</v>
      </c>
      <c r="I96" s="317">
        <v>2149.2600000000002</v>
      </c>
      <c r="J96" s="340"/>
      <c r="K96" s="340">
        <v>20.55</v>
      </c>
      <c r="L96" s="317">
        <v>2010</v>
      </c>
      <c r="M96" s="363"/>
      <c r="N96" s="305">
        <f t="shared" si="18"/>
        <v>4379.26</v>
      </c>
      <c r="O96" s="305">
        <f t="shared" si="19"/>
        <v>-47774.352999999865</v>
      </c>
      <c r="P96" s="306">
        <f t="shared" si="20"/>
        <v>8.5970400000000016</v>
      </c>
      <c r="Q96" s="120">
        <f t="shared" si="21"/>
        <v>43173</v>
      </c>
      <c r="R96" s="364">
        <v>180301</v>
      </c>
      <c r="S96" s="147">
        <v>1551.81</v>
      </c>
      <c r="T96" s="364"/>
      <c r="U96" s="365"/>
      <c r="V96" s="364"/>
      <c r="W96" s="365"/>
      <c r="X96" s="364">
        <v>180328</v>
      </c>
      <c r="Y96" s="147">
        <v>2322.3000000000002</v>
      </c>
      <c r="Z96" s="364">
        <v>180237</v>
      </c>
      <c r="AA96" s="147">
        <v>31494.94</v>
      </c>
      <c r="AB96" s="364" t="s">
        <v>207</v>
      </c>
      <c r="AC96" s="147">
        <v>550</v>
      </c>
      <c r="AD96" s="364"/>
      <c r="AE96" s="365"/>
      <c r="AF96" s="364"/>
      <c r="AG96" s="365"/>
      <c r="AH96" s="364"/>
      <c r="AI96" s="365"/>
      <c r="AJ96" s="364"/>
      <c r="AK96" s="365"/>
      <c r="AL96" s="366"/>
      <c r="AM96" s="365"/>
      <c r="AN96" s="125">
        <f t="shared" si="22"/>
        <v>35919.049999999996</v>
      </c>
    </row>
    <row r="97" spans="1:40" ht="16.149999999999999" customHeight="1" x14ac:dyDescent="0.25">
      <c r="A97" s="112">
        <f t="shared" si="23"/>
        <v>43174</v>
      </c>
      <c r="B97" s="360">
        <v>3821.22</v>
      </c>
      <c r="C97" s="316">
        <v>230</v>
      </c>
      <c r="D97" s="361">
        <v>6</v>
      </c>
      <c r="E97" s="360">
        <v>247.6</v>
      </c>
      <c r="F97" s="360">
        <v>281</v>
      </c>
      <c r="G97" s="339">
        <f t="shared" si="17"/>
        <v>3062.62</v>
      </c>
      <c r="H97" s="340">
        <v>1109.3900000000001</v>
      </c>
      <c r="I97" s="317">
        <v>1923.13</v>
      </c>
      <c r="J97" s="340"/>
      <c r="K97" s="340">
        <v>30.4</v>
      </c>
      <c r="L97" s="317">
        <v>1100</v>
      </c>
      <c r="M97" s="363"/>
      <c r="N97" s="305">
        <f t="shared" si="18"/>
        <v>3253.13</v>
      </c>
      <c r="O97" s="305">
        <f t="shared" si="19"/>
        <v>-47911.892999999865</v>
      </c>
      <c r="P97" s="306">
        <f t="shared" si="20"/>
        <v>7.6925200000000009</v>
      </c>
      <c r="Q97" s="120">
        <f t="shared" si="21"/>
        <v>43174</v>
      </c>
      <c r="R97" s="364"/>
      <c r="S97" s="147">
        <v>41.29</v>
      </c>
      <c r="T97" s="364"/>
      <c r="U97" s="365"/>
      <c r="V97" s="364"/>
      <c r="W97" s="365"/>
      <c r="X97" s="364">
        <v>180329</v>
      </c>
      <c r="Y97" s="147">
        <v>514.20000000000005</v>
      </c>
      <c r="Z97" s="364">
        <v>180238</v>
      </c>
      <c r="AA97" s="147">
        <v>2491.1799999999998</v>
      </c>
      <c r="AB97" s="364"/>
      <c r="AC97" s="365"/>
      <c r="AD97" s="364"/>
      <c r="AE97" s="365"/>
      <c r="AF97" s="364"/>
      <c r="AG97" s="365"/>
      <c r="AH97" s="364"/>
      <c r="AI97" s="365"/>
      <c r="AJ97" s="364">
        <v>180253</v>
      </c>
      <c r="AK97" s="147">
        <v>344</v>
      </c>
      <c r="AL97" s="366"/>
      <c r="AM97" s="365"/>
      <c r="AN97" s="125">
        <f t="shared" si="22"/>
        <v>3390.67</v>
      </c>
    </row>
    <row r="98" spans="1:40" ht="16.149999999999999" customHeight="1" x14ac:dyDescent="0.25">
      <c r="A98" s="112">
        <f t="shared" si="23"/>
        <v>43175</v>
      </c>
      <c r="B98" s="360">
        <v>5153.7299999999996</v>
      </c>
      <c r="C98" s="316">
        <v>350</v>
      </c>
      <c r="D98" s="361">
        <v>7</v>
      </c>
      <c r="E98" s="360">
        <v>696.1</v>
      </c>
      <c r="F98" s="360">
        <v>210</v>
      </c>
      <c r="G98" s="339">
        <f t="shared" si="17"/>
        <v>3897.6299999999992</v>
      </c>
      <c r="H98" s="340">
        <v>1508.89</v>
      </c>
      <c r="I98" s="317">
        <v>2370.2399999999998</v>
      </c>
      <c r="J98" s="340"/>
      <c r="K98" s="340">
        <v>18.5</v>
      </c>
      <c r="L98" s="317">
        <v>1500</v>
      </c>
      <c r="M98" s="363"/>
      <c r="N98" s="305">
        <f t="shared" si="18"/>
        <v>4220.24</v>
      </c>
      <c r="O98" s="305">
        <f t="shared" si="19"/>
        <v>-53168.132999999871</v>
      </c>
      <c r="P98" s="306">
        <f t="shared" si="20"/>
        <v>9.4809599999999996</v>
      </c>
      <c r="Q98" s="120">
        <f t="shared" si="21"/>
        <v>43175</v>
      </c>
      <c r="R98" s="364"/>
      <c r="S98" s="365"/>
      <c r="T98" s="364"/>
      <c r="U98" s="365"/>
      <c r="V98" s="364"/>
      <c r="W98" s="365"/>
      <c r="X98" s="364"/>
      <c r="Y98" s="365"/>
      <c r="Z98" s="364">
        <v>180239</v>
      </c>
      <c r="AA98" s="147">
        <v>-2548.4</v>
      </c>
      <c r="AB98" s="364" t="s">
        <v>194</v>
      </c>
      <c r="AC98" s="147">
        <v>12024.88</v>
      </c>
      <c r="AD98" s="364"/>
      <c r="AE98" s="365"/>
      <c r="AF98" s="364"/>
      <c r="AG98" s="365"/>
      <c r="AH98" s="364"/>
      <c r="AI98" s="365"/>
      <c r="AJ98" s="364"/>
      <c r="AK98" s="365"/>
      <c r="AL98" s="366"/>
      <c r="AM98" s="365"/>
      <c r="AN98" s="125">
        <f t="shared" si="22"/>
        <v>9476.48</v>
      </c>
    </row>
    <row r="99" spans="1:40" ht="16.149999999999999" customHeight="1" x14ac:dyDescent="0.25">
      <c r="A99" s="112">
        <f t="shared" si="23"/>
        <v>43176</v>
      </c>
      <c r="B99" s="360">
        <v>5221.6400000000003</v>
      </c>
      <c r="C99" s="316">
        <v>310</v>
      </c>
      <c r="D99" s="361">
        <v>5</v>
      </c>
      <c r="E99" s="360">
        <v>638.35</v>
      </c>
      <c r="F99" s="360">
        <v>588</v>
      </c>
      <c r="G99" s="339">
        <f t="shared" si="17"/>
        <v>3685.29</v>
      </c>
      <c r="H99" s="340">
        <v>1588.58</v>
      </c>
      <c r="I99" s="317">
        <v>2073.12</v>
      </c>
      <c r="J99" s="340"/>
      <c r="K99" s="340">
        <v>23.59</v>
      </c>
      <c r="L99" s="317">
        <v>1580</v>
      </c>
      <c r="M99" s="363"/>
      <c r="N99" s="305">
        <f t="shared" si="18"/>
        <v>3963.12</v>
      </c>
      <c r="O99" s="305">
        <f t="shared" si="19"/>
        <v>-49658.612999999867</v>
      </c>
      <c r="P99" s="306">
        <f t="shared" si="20"/>
        <v>8.2924799999999994</v>
      </c>
      <c r="Q99" s="120">
        <f t="shared" si="21"/>
        <v>43176</v>
      </c>
      <c r="R99" s="364"/>
      <c r="S99" s="365"/>
      <c r="T99" s="364"/>
      <c r="U99" s="365"/>
      <c r="V99" s="364"/>
      <c r="W99" s="365"/>
      <c r="X99" s="364"/>
      <c r="Y99" s="365"/>
      <c r="Z99" s="364"/>
      <c r="AA99" s="365"/>
      <c r="AB99" s="364"/>
      <c r="AC99" s="365"/>
      <c r="AD99" s="364"/>
      <c r="AE99" s="365"/>
      <c r="AF99" s="364"/>
      <c r="AG99" s="365"/>
      <c r="AH99" s="364">
        <v>180164</v>
      </c>
      <c r="AI99" s="147">
        <v>453.6</v>
      </c>
      <c r="AJ99" s="364"/>
      <c r="AK99" s="365"/>
      <c r="AL99" s="366"/>
      <c r="AM99" s="365"/>
      <c r="AN99" s="125">
        <f t="shared" si="22"/>
        <v>453.6</v>
      </c>
    </row>
    <row r="100" spans="1:40" ht="16.149999999999999" customHeight="1" x14ac:dyDescent="0.25">
      <c r="A100" s="112">
        <f t="shared" si="23"/>
        <v>43177</v>
      </c>
      <c r="B100" s="360">
        <v>3671.07</v>
      </c>
      <c r="C100" s="316">
        <v>120</v>
      </c>
      <c r="D100" s="361">
        <v>2</v>
      </c>
      <c r="E100" s="360">
        <v>74</v>
      </c>
      <c r="F100" s="360">
        <v>267</v>
      </c>
      <c r="G100" s="339">
        <f t="shared" si="17"/>
        <v>3210.07</v>
      </c>
      <c r="H100" s="340">
        <v>2171.13</v>
      </c>
      <c r="I100" s="317">
        <v>1019.44</v>
      </c>
      <c r="J100" s="340"/>
      <c r="K100" s="340">
        <v>28.6</v>
      </c>
      <c r="L100" s="317">
        <v>2170</v>
      </c>
      <c r="M100" s="363"/>
      <c r="N100" s="305">
        <f t="shared" si="18"/>
        <v>3309.44</v>
      </c>
      <c r="O100" s="305">
        <f t="shared" si="19"/>
        <v>-46401.972999999867</v>
      </c>
      <c r="P100" s="306">
        <f t="shared" si="20"/>
        <v>4.0777600000000005</v>
      </c>
      <c r="Q100" s="120">
        <f t="shared" si="21"/>
        <v>43177</v>
      </c>
      <c r="R100" s="364"/>
      <c r="S100" s="365"/>
      <c r="T100" s="364"/>
      <c r="U100" s="365"/>
      <c r="V100" s="364"/>
      <c r="W100" s="365"/>
      <c r="X100" s="364"/>
      <c r="Y100" s="365"/>
      <c r="Z100" s="364"/>
      <c r="AA100" s="365"/>
      <c r="AB100" s="364"/>
      <c r="AC100" s="365"/>
      <c r="AD100" s="364">
        <v>180342</v>
      </c>
      <c r="AE100" s="147">
        <v>52.8</v>
      </c>
      <c r="AF100" s="364"/>
      <c r="AG100" s="365"/>
      <c r="AH100" s="364"/>
      <c r="AI100" s="365"/>
      <c r="AJ100" s="364"/>
      <c r="AK100" s="365"/>
      <c r="AL100" s="366"/>
      <c r="AM100" s="365"/>
      <c r="AN100" s="125">
        <f t="shared" si="22"/>
        <v>52.8</v>
      </c>
    </row>
    <row r="101" spans="1:40" ht="16.149999999999999" customHeight="1" x14ac:dyDescent="0.25">
      <c r="A101" s="112">
        <f t="shared" si="23"/>
        <v>43178</v>
      </c>
      <c r="B101" s="360">
        <v>4354.1000000000004</v>
      </c>
      <c r="C101" s="316">
        <v>210</v>
      </c>
      <c r="D101" s="361">
        <v>8</v>
      </c>
      <c r="E101" s="360">
        <v>793.35</v>
      </c>
      <c r="F101" s="360">
        <v>476</v>
      </c>
      <c r="G101" s="339">
        <f t="shared" si="17"/>
        <v>2874.7500000000005</v>
      </c>
      <c r="H101" s="340">
        <v>992.35</v>
      </c>
      <c r="I101" s="317">
        <v>1864.6</v>
      </c>
      <c r="J101" s="340"/>
      <c r="K101" s="340">
        <v>17.8</v>
      </c>
      <c r="L101" s="317">
        <v>1030</v>
      </c>
      <c r="M101" s="363"/>
      <c r="N101" s="305">
        <f t="shared" si="18"/>
        <v>3104.6</v>
      </c>
      <c r="O101" s="305">
        <f t="shared" si="19"/>
        <v>-44503.642999999865</v>
      </c>
      <c r="P101" s="306">
        <f t="shared" si="20"/>
        <v>7.4584000000000001</v>
      </c>
      <c r="Q101" s="120">
        <f t="shared" si="21"/>
        <v>43178</v>
      </c>
      <c r="R101" s="364"/>
      <c r="S101" s="365"/>
      <c r="T101" s="364">
        <v>180118</v>
      </c>
      <c r="U101" s="147">
        <v>101.88</v>
      </c>
      <c r="V101" s="364"/>
      <c r="W101" s="365"/>
      <c r="X101" s="364"/>
      <c r="Y101" s="365"/>
      <c r="Z101" s="364"/>
      <c r="AA101" s="365"/>
      <c r="AB101" s="364"/>
      <c r="AC101" s="365"/>
      <c r="AD101" s="364"/>
      <c r="AE101" s="365"/>
      <c r="AF101" s="364">
        <v>180243</v>
      </c>
      <c r="AG101" s="147">
        <v>1094.4000000000001</v>
      </c>
      <c r="AH101" s="364"/>
      <c r="AI101" s="365"/>
      <c r="AJ101" s="364"/>
      <c r="AK101" s="365"/>
      <c r="AL101" s="366">
        <v>180356</v>
      </c>
      <c r="AM101" s="365">
        <v>9.99</v>
      </c>
      <c r="AN101" s="125">
        <f t="shared" si="22"/>
        <v>1206.2700000000002</v>
      </c>
    </row>
    <row r="102" spans="1:40" ht="16.149999999999999" customHeight="1" x14ac:dyDescent="0.25">
      <c r="A102" s="112">
        <f t="shared" si="23"/>
        <v>43179</v>
      </c>
      <c r="B102" s="360">
        <v>3852.48</v>
      </c>
      <c r="C102" s="316">
        <v>150</v>
      </c>
      <c r="D102" s="361">
        <v>5</v>
      </c>
      <c r="E102" s="360">
        <v>366.15</v>
      </c>
      <c r="F102" s="360">
        <v>287</v>
      </c>
      <c r="G102" s="339">
        <f t="shared" si="17"/>
        <v>3049.33</v>
      </c>
      <c r="H102" s="340">
        <v>1305.74</v>
      </c>
      <c r="I102" s="317">
        <v>1699.99</v>
      </c>
      <c r="J102" s="317">
        <v>16</v>
      </c>
      <c r="K102" s="340">
        <v>27.6</v>
      </c>
      <c r="L102" s="317">
        <v>1300</v>
      </c>
      <c r="M102" s="317">
        <v>520</v>
      </c>
      <c r="N102" s="305">
        <f t="shared" si="18"/>
        <v>3685.99</v>
      </c>
      <c r="O102" s="305">
        <f t="shared" si="19"/>
        <v>-42277.912999999869</v>
      </c>
      <c r="P102" s="306">
        <f t="shared" si="20"/>
        <v>6.7999600000000004</v>
      </c>
      <c r="Q102" s="120">
        <f t="shared" si="21"/>
        <v>43179</v>
      </c>
      <c r="R102" s="364"/>
      <c r="S102" s="365"/>
      <c r="T102" s="366">
        <v>180316</v>
      </c>
      <c r="U102" s="147">
        <v>812.36</v>
      </c>
      <c r="V102" s="364">
        <v>180325</v>
      </c>
      <c r="W102" s="147">
        <v>647.9</v>
      </c>
      <c r="X102" s="366"/>
      <c r="Y102" s="365"/>
      <c r="Z102" s="364"/>
      <c r="AA102" s="365"/>
      <c r="AB102" s="366"/>
      <c r="AC102" s="365"/>
      <c r="AD102" s="364"/>
      <c r="AE102" s="365"/>
      <c r="AF102" s="366"/>
      <c r="AG102" s="365"/>
      <c r="AH102" s="364"/>
      <c r="AI102" s="365"/>
      <c r="AJ102" s="366"/>
      <c r="AK102" s="365"/>
      <c r="AL102" s="366"/>
      <c r="AM102" s="365"/>
      <c r="AN102" s="125">
        <f t="shared" si="22"/>
        <v>1460.26</v>
      </c>
    </row>
    <row r="103" spans="1:40" ht="16.149999999999999" customHeight="1" x14ac:dyDescent="0.25">
      <c r="A103" s="112">
        <f t="shared" si="23"/>
        <v>43180</v>
      </c>
      <c r="B103" s="360">
        <v>3837.08</v>
      </c>
      <c r="C103" s="316">
        <v>360</v>
      </c>
      <c r="D103" s="361">
        <v>8</v>
      </c>
      <c r="E103" s="360">
        <v>300.89999999999998</v>
      </c>
      <c r="F103" s="360">
        <v>389</v>
      </c>
      <c r="G103" s="339">
        <f t="shared" si="17"/>
        <v>2787.18</v>
      </c>
      <c r="H103" s="340">
        <v>1194.3</v>
      </c>
      <c r="I103" s="317">
        <v>1582.48</v>
      </c>
      <c r="J103" s="340"/>
      <c r="K103" s="340">
        <v>10.4</v>
      </c>
      <c r="L103" s="317">
        <v>1190</v>
      </c>
      <c r="M103" s="363"/>
      <c r="N103" s="305">
        <f t="shared" si="18"/>
        <v>3132.48</v>
      </c>
      <c r="O103" s="305">
        <f t="shared" si="19"/>
        <v>-42555.502999999866</v>
      </c>
      <c r="P103" s="306">
        <f t="shared" si="20"/>
        <v>6.3299200000000004</v>
      </c>
      <c r="Q103" s="120">
        <f t="shared" si="21"/>
        <v>43180</v>
      </c>
      <c r="R103" s="364">
        <v>180306</v>
      </c>
      <c r="S103" s="147">
        <v>630.33000000000004</v>
      </c>
      <c r="T103" s="364">
        <v>180121</v>
      </c>
      <c r="U103" s="365">
        <v>28.74</v>
      </c>
      <c r="V103" s="364"/>
      <c r="W103" s="365"/>
      <c r="X103" s="364">
        <v>180330</v>
      </c>
      <c r="Y103" s="147">
        <v>2751</v>
      </c>
      <c r="Z103" s="364"/>
      <c r="AA103" s="365"/>
      <c r="AB103" s="364"/>
      <c r="AC103" s="365"/>
      <c r="AD103" s="364"/>
      <c r="AE103" s="365"/>
      <c r="AF103" s="364"/>
      <c r="AG103" s="365"/>
      <c r="AH103" s="364"/>
      <c r="AI103" s="365"/>
      <c r="AJ103" s="364"/>
      <c r="AK103" s="365"/>
      <c r="AL103" s="366"/>
      <c r="AM103" s="365"/>
      <c r="AN103" s="125">
        <f t="shared" si="22"/>
        <v>3410.07</v>
      </c>
    </row>
    <row r="104" spans="1:40" ht="16.149999999999999" customHeight="1" x14ac:dyDescent="0.25">
      <c r="A104" s="112">
        <f t="shared" si="23"/>
        <v>43181</v>
      </c>
      <c r="B104" s="360">
        <v>3492.65</v>
      </c>
      <c r="C104" s="316">
        <v>200</v>
      </c>
      <c r="D104" s="361">
        <v>7</v>
      </c>
      <c r="E104" s="360">
        <v>74.8</v>
      </c>
      <c r="F104" s="360">
        <v>205</v>
      </c>
      <c r="G104" s="339">
        <f t="shared" si="17"/>
        <v>3012.85</v>
      </c>
      <c r="H104" s="340">
        <v>1671</v>
      </c>
      <c r="I104" s="317">
        <v>1323.1</v>
      </c>
      <c r="J104" s="340"/>
      <c r="K104" s="340">
        <v>18.75</v>
      </c>
      <c r="L104" s="317">
        <v>1680</v>
      </c>
      <c r="M104" s="363"/>
      <c r="N104" s="305">
        <f t="shared" si="18"/>
        <v>3203.1</v>
      </c>
      <c r="O104" s="305">
        <f t="shared" si="19"/>
        <v>-40839.112999999867</v>
      </c>
      <c r="P104" s="306">
        <f t="shared" si="20"/>
        <v>5.2923999999999998</v>
      </c>
      <c r="Q104" s="120">
        <f t="shared" si="21"/>
        <v>43181</v>
      </c>
      <c r="R104" s="364"/>
      <c r="S104" s="147">
        <v>52.69</v>
      </c>
      <c r="T104" s="364">
        <v>180317</v>
      </c>
      <c r="U104" s="147">
        <v>68.62</v>
      </c>
      <c r="V104" s="364"/>
      <c r="W104" s="365"/>
      <c r="X104" s="364">
        <v>180331</v>
      </c>
      <c r="Y104" s="147">
        <v>1365.4</v>
      </c>
      <c r="Z104" s="364"/>
      <c r="AA104" s="365"/>
      <c r="AB104" s="364"/>
      <c r="AC104" s="365"/>
      <c r="AD104" s="364"/>
      <c r="AE104" s="365"/>
      <c r="AF104" s="364"/>
      <c r="AG104" s="365"/>
      <c r="AH104" s="364"/>
      <c r="AI104" s="365"/>
      <c r="AJ104" s="364"/>
      <c r="AK104" s="365"/>
      <c r="AL104" s="366"/>
      <c r="AM104" s="365"/>
      <c r="AN104" s="125">
        <f t="shared" si="22"/>
        <v>1486.71</v>
      </c>
    </row>
    <row r="105" spans="1:40" ht="16.149999999999999" customHeight="1" x14ac:dyDescent="0.25">
      <c r="A105" s="112">
        <f t="shared" si="23"/>
        <v>43182</v>
      </c>
      <c r="B105" s="360">
        <v>5384.08</v>
      </c>
      <c r="C105" s="316">
        <v>320</v>
      </c>
      <c r="D105" s="361">
        <v>8</v>
      </c>
      <c r="E105" s="360">
        <v>147.69999999999999</v>
      </c>
      <c r="F105" s="360">
        <v>629</v>
      </c>
      <c r="G105" s="339">
        <f t="shared" si="17"/>
        <v>4287.38</v>
      </c>
      <c r="H105" s="340">
        <v>1959.07</v>
      </c>
      <c r="I105" s="317">
        <v>2203.71</v>
      </c>
      <c r="J105" s="317">
        <v>96</v>
      </c>
      <c r="K105" s="340">
        <v>28.6</v>
      </c>
      <c r="L105" s="317">
        <v>1950</v>
      </c>
      <c r="M105" s="363"/>
      <c r="N105" s="305">
        <f t="shared" si="18"/>
        <v>4569.71</v>
      </c>
      <c r="O105" s="305">
        <f t="shared" si="19"/>
        <v>-36269.402999999867</v>
      </c>
      <c r="P105" s="306">
        <f t="shared" si="20"/>
        <v>8.8148400000000002</v>
      </c>
      <c r="Q105" s="120">
        <f t="shared" si="21"/>
        <v>43182</v>
      </c>
      <c r="R105" s="364"/>
      <c r="S105" s="365"/>
      <c r="T105" s="364"/>
      <c r="U105" s="365"/>
      <c r="V105" s="364"/>
      <c r="W105" s="365"/>
      <c r="X105" s="364"/>
      <c r="Y105" s="365"/>
      <c r="Z105" s="364"/>
      <c r="AA105" s="365"/>
      <c r="AB105" s="364"/>
      <c r="AC105" s="365"/>
      <c r="AD105" s="364"/>
      <c r="AE105" s="365"/>
      <c r="AF105" s="364"/>
      <c r="AG105" s="365"/>
      <c r="AH105" s="364"/>
      <c r="AI105" s="365"/>
      <c r="AJ105" s="364"/>
      <c r="AK105" s="365"/>
      <c r="AL105" s="366"/>
      <c r="AM105" s="365"/>
      <c r="AN105" s="125">
        <f t="shared" si="22"/>
        <v>0</v>
      </c>
    </row>
    <row r="106" spans="1:40" ht="16.149999999999999" customHeight="1" x14ac:dyDescent="0.25">
      <c r="A106" s="112">
        <f t="shared" si="23"/>
        <v>43183</v>
      </c>
      <c r="B106" s="360">
        <v>4568.95</v>
      </c>
      <c r="C106" s="316">
        <v>370</v>
      </c>
      <c r="D106" s="361">
        <v>8</v>
      </c>
      <c r="E106" s="360">
        <v>235.1</v>
      </c>
      <c r="F106" s="360">
        <v>290</v>
      </c>
      <c r="G106" s="339">
        <f t="shared" si="17"/>
        <v>3673.85</v>
      </c>
      <c r="H106" s="340">
        <v>1796.05</v>
      </c>
      <c r="I106" s="317">
        <v>1847.5</v>
      </c>
      <c r="J106" s="340"/>
      <c r="K106" s="340">
        <v>30.3</v>
      </c>
      <c r="L106" s="317">
        <v>1790</v>
      </c>
      <c r="M106" s="363"/>
      <c r="N106" s="305">
        <f t="shared" si="18"/>
        <v>4007.5</v>
      </c>
      <c r="O106" s="305">
        <f t="shared" si="19"/>
        <v>-32261.902999999867</v>
      </c>
      <c r="P106" s="306">
        <f t="shared" si="20"/>
        <v>7.3900000000000006</v>
      </c>
      <c r="Q106" s="120">
        <f t="shared" si="21"/>
        <v>43183</v>
      </c>
      <c r="R106" s="364"/>
      <c r="S106" s="365"/>
      <c r="T106" s="364"/>
      <c r="U106" s="365"/>
      <c r="V106" s="364"/>
      <c r="W106" s="365"/>
      <c r="X106" s="364"/>
      <c r="Y106" s="365"/>
      <c r="Z106" s="364"/>
      <c r="AA106" s="365"/>
      <c r="AB106" s="364"/>
      <c r="AC106" s="365"/>
      <c r="AD106" s="364"/>
      <c r="AE106" s="365"/>
      <c r="AF106" s="364"/>
      <c r="AG106" s="365"/>
      <c r="AH106" s="364"/>
      <c r="AI106" s="365"/>
      <c r="AJ106" s="364"/>
      <c r="AK106" s="365"/>
      <c r="AL106" s="366"/>
      <c r="AM106" s="365"/>
      <c r="AN106" s="125">
        <f t="shared" si="22"/>
        <v>0</v>
      </c>
    </row>
    <row r="107" spans="1:40" ht="16.149999999999999" customHeight="1" x14ac:dyDescent="0.25">
      <c r="A107" s="112">
        <f t="shared" si="23"/>
        <v>43184</v>
      </c>
      <c r="B107" s="360">
        <v>2744.38</v>
      </c>
      <c r="C107" s="316">
        <v>400</v>
      </c>
      <c r="D107" s="361">
        <v>8</v>
      </c>
      <c r="E107" s="360">
        <v>234.6</v>
      </c>
      <c r="F107" s="360">
        <v>106</v>
      </c>
      <c r="G107" s="339">
        <f t="shared" si="17"/>
        <v>2003.7800000000002</v>
      </c>
      <c r="H107" s="340">
        <v>1045.23</v>
      </c>
      <c r="I107" s="317">
        <v>924.25</v>
      </c>
      <c r="J107" s="340"/>
      <c r="K107" s="340">
        <v>43.4</v>
      </c>
      <c r="L107" s="317">
        <v>1040</v>
      </c>
      <c r="M107" s="363"/>
      <c r="N107" s="305">
        <f t="shared" si="18"/>
        <v>2364.25</v>
      </c>
      <c r="O107" s="305">
        <f t="shared" si="19"/>
        <v>-30009.072999999866</v>
      </c>
      <c r="P107" s="306">
        <f t="shared" si="20"/>
        <v>3.6970000000000001</v>
      </c>
      <c r="Q107" s="120">
        <f t="shared" si="21"/>
        <v>43184</v>
      </c>
      <c r="R107" s="364"/>
      <c r="S107" s="365"/>
      <c r="T107" s="364">
        <v>180124</v>
      </c>
      <c r="U107" s="365">
        <v>111.42</v>
      </c>
      <c r="V107" s="364"/>
      <c r="W107" s="365"/>
      <c r="X107" s="364"/>
      <c r="Y107" s="365"/>
      <c r="Z107" s="364"/>
      <c r="AA107" s="365"/>
      <c r="AB107" s="364"/>
      <c r="AC107" s="365"/>
      <c r="AD107" s="364"/>
      <c r="AE107" s="365"/>
      <c r="AF107" s="364"/>
      <c r="AG107" s="365"/>
      <c r="AH107" s="364"/>
      <c r="AI107" s="365"/>
      <c r="AJ107" s="364"/>
      <c r="AK107" s="365"/>
      <c r="AL107" s="366"/>
      <c r="AM107" s="365"/>
      <c r="AN107" s="125">
        <f t="shared" si="22"/>
        <v>111.42</v>
      </c>
    </row>
    <row r="108" spans="1:40" ht="16.149999999999999" customHeight="1" x14ac:dyDescent="0.25">
      <c r="A108" s="112">
        <f t="shared" si="23"/>
        <v>43185</v>
      </c>
      <c r="B108" s="360">
        <v>5300.07</v>
      </c>
      <c r="C108" s="316">
        <v>130</v>
      </c>
      <c r="D108" s="361">
        <v>3</v>
      </c>
      <c r="E108" s="360">
        <v>488.6</v>
      </c>
      <c r="F108" s="360">
        <v>300</v>
      </c>
      <c r="G108" s="339">
        <f t="shared" si="17"/>
        <v>4381.4699999999993</v>
      </c>
      <c r="H108" s="340">
        <v>2137.4899999999998</v>
      </c>
      <c r="I108" s="317">
        <v>2183.58</v>
      </c>
      <c r="J108" s="340"/>
      <c r="K108" s="340">
        <v>79.5</v>
      </c>
      <c r="L108" s="317">
        <v>2160</v>
      </c>
      <c r="M108" s="363"/>
      <c r="N108" s="305">
        <f t="shared" si="18"/>
        <v>4473.58</v>
      </c>
      <c r="O108" s="305">
        <f t="shared" si="19"/>
        <v>-25535.492999999864</v>
      </c>
      <c r="P108" s="306">
        <f t="shared" si="20"/>
        <v>8.7343200000000003</v>
      </c>
      <c r="Q108" s="120">
        <f t="shared" si="21"/>
        <v>43185</v>
      </c>
      <c r="R108" s="364"/>
      <c r="S108" s="365"/>
      <c r="T108" s="364"/>
      <c r="U108" s="365"/>
      <c r="V108" s="364"/>
      <c r="W108" s="365"/>
      <c r="X108" s="364"/>
      <c r="Y108" s="365"/>
      <c r="Z108" s="364"/>
      <c r="AA108" s="365"/>
      <c r="AB108" s="364"/>
      <c r="AC108" s="365"/>
      <c r="AD108" s="364"/>
      <c r="AE108" s="365"/>
      <c r="AF108" s="364"/>
      <c r="AG108" s="365"/>
      <c r="AH108" s="364"/>
      <c r="AI108" s="365"/>
      <c r="AJ108" s="364"/>
      <c r="AK108" s="365"/>
      <c r="AL108" s="366"/>
      <c r="AM108" s="365"/>
      <c r="AN108" s="125">
        <f t="shared" si="22"/>
        <v>0</v>
      </c>
    </row>
    <row r="109" spans="1:40" ht="16.149999999999999" customHeight="1" x14ac:dyDescent="0.25">
      <c r="A109" s="112">
        <f t="shared" si="23"/>
        <v>43186</v>
      </c>
      <c r="B109" s="360">
        <v>3487.95</v>
      </c>
      <c r="C109" s="316">
        <v>100</v>
      </c>
      <c r="D109" s="361">
        <v>3</v>
      </c>
      <c r="E109" s="360">
        <v>143.30000000000001</v>
      </c>
      <c r="F109" s="360">
        <v>78</v>
      </c>
      <c r="G109" s="339">
        <f t="shared" si="17"/>
        <v>3166.6499999999996</v>
      </c>
      <c r="H109" s="340">
        <v>1605.5</v>
      </c>
      <c r="I109" s="317">
        <v>1493.7</v>
      </c>
      <c r="J109" s="317">
        <v>54</v>
      </c>
      <c r="K109" s="340">
        <v>13.45</v>
      </c>
      <c r="L109" s="317">
        <v>1600</v>
      </c>
      <c r="M109" s="317">
        <v>440</v>
      </c>
      <c r="N109" s="305">
        <f t="shared" si="18"/>
        <v>3687.7</v>
      </c>
      <c r="O109" s="305">
        <f t="shared" si="19"/>
        <v>-22489.092999999863</v>
      </c>
      <c r="P109" s="306">
        <f t="shared" si="20"/>
        <v>5.9748000000000001</v>
      </c>
      <c r="Q109" s="120">
        <f t="shared" si="21"/>
        <v>43186</v>
      </c>
      <c r="R109" s="364"/>
      <c r="S109" s="365"/>
      <c r="T109" s="364"/>
      <c r="U109" s="365"/>
      <c r="V109" s="364">
        <v>180326</v>
      </c>
      <c r="W109" s="147">
        <v>641.29999999999995</v>
      </c>
      <c r="X109" s="364"/>
      <c r="Y109" s="365"/>
      <c r="Z109" s="364"/>
      <c r="AA109" s="365"/>
      <c r="AB109" s="366"/>
      <c r="AC109" s="365"/>
      <c r="AD109" s="364"/>
      <c r="AE109" s="365"/>
      <c r="AF109" s="364"/>
      <c r="AG109" s="365"/>
      <c r="AH109" s="364"/>
      <c r="AI109" s="365"/>
      <c r="AJ109" s="364"/>
      <c r="AK109" s="365"/>
      <c r="AL109" s="366"/>
      <c r="AM109" s="365"/>
      <c r="AN109" s="125">
        <f t="shared" si="22"/>
        <v>641.29999999999995</v>
      </c>
    </row>
    <row r="110" spans="1:40" ht="16.149999999999999" customHeight="1" x14ac:dyDescent="0.25">
      <c r="A110" s="112">
        <f t="shared" si="23"/>
        <v>43187</v>
      </c>
      <c r="B110" s="360">
        <v>4554.59</v>
      </c>
      <c r="C110" s="316">
        <v>320</v>
      </c>
      <c r="D110" s="361">
        <v>8</v>
      </c>
      <c r="E110" s="360">
        <v>114.3</v>
      </c>
      <c r="F110" s="360">
        <v>267</v>
      </c>
      <c r="G110" s="339">
        <f t="shared" si="17"/>
        <v>3853.29</v>
      </c>
      <c r="H110" s="340">
        <v>1457.54</v>
      </c>
      <c r="I110" s="317">
        <v>2362.75</v>
      </c>
      <c r="J110" s="340"/>
      <c r="K110" s="340">
        <v>33</v>
      </c>
      <c r="L110" s="317">
        <v>1450</v>
      </c>
      <c r="M110" s="363"/>
      <c r="N110" s="305">
        <f t="shared" si="18"/>
        <v>4132.75</v>
      </c>
      <c r="O110" s="305">
        <f t="shared" si="19"/>
        <v>-50056.942999999861</v>
      </c>
      <c r="P110" s="306">
        <f t="shared" si="20"/>
        <v>9.4510000000000005</v>
      </c>
      <c r="Q110" s="120">
        <f t="shared" si="21"/>
        <v>43187</v>
      </c>
      <c r="R110" s="364">
        <v>180308</v>
      </c>
      <c r="S110" s="147">
        <v>2164.16</v>
      </c>
      <c r="T110" s="364"/>
      <c r="U110" s="365"/>
      <c r="V110" s="364"/>
      <c r="W110" s="365"/>
      <c r="X110" s="364">
        <v>180332</v>
      </c>
      <c r="Y110" s="147">
        <v>1492.51</v>
      </c>
      <c r="Z110" s="364">
        <v>180338</v>
      </c>
      <c r="AA110" s="147">
        <v>28043.93</v>
      </c>
      <c r="AB110" s="366"/>
      <c r="AC110" s="365"/>
      <c r="AD110" s="364"/>
      <c r="AE110" s="365"/>
      <c r="AF110" s="364"/>
      <c r="AG110" s="365"/>
      <c r="AH110" s="364"/>
      <c r="AI110" s="365"/>
      <c r="AJ110" s="366"/>
      <c r="AK110" s="365"/>
      <c r="AL110" s="366"/>
      <c r="AM110" s="365"/>
      <c r="AN110" s="125">
        <f t="shared" si="22"/>
        <v>31700.6</v>
      </c>
    </row>
    <row r="111" spans="1:40" ht="16.149999999999999" customHeight="1" x14ac:dyDescent="0.25">
      <c r="A111" s="112">
        <f t="shared" si="23"/>
        <v>43188</v>
      </c>
      <c r="B111" s="360">
        <v>4126.22</v>
      </c>
      <c r="C111" s="316">
        <v>120</v>
      </c>
      <c r="D111" s="361">
        <v>5</v>
      </c>
      <c r="E111" s="360">
        <v>70.099999999999994</v>
      </c>
      <c r="F111" s="360">
        <v>233</v>
      </c>
      <c r="G111" s="339">
        <f t="shared" si="17"/>
        <v>3703.1200000000003</v>
      </c>
      <c r="H111" s="340">
        <v>1825.07</v>
      </c>
      <c r="I111" s="317">
        <v>1813.95</v>
      </c>
      <c r="J111" s="317">
        <v>34.200000000000003</v>
      </c>
      <c r="K111" s="340">
        <v>29.9</v>
      </c>
      <c r="L111" s="317">
        <v>1840</v>
      </c>
      <c r="M111" s="363"/>
      <c r="N111" s="305">
        <f t="shared" si="18"/>
        <v>3808.1499999999996</v>
      </c>
      <c r="O111" s="305">
        <f t="shared" si="19"/>
        <v>-47208.442999999861</v>
      </c>
      <c r="P111" s="306">
        <f t="shared" si="20"/>
        <v>7.2558000000000007</v>
      </c>
      <c r="Q111" s="120">
        <f t="shared" si="21"/>
        <v>43188</v>
      </c>
      <c r="R111" s="364"/>
      <c r="S111" s="147">
        <v>119.84</v>
      </c>
      <c r="T111" s="364">
        <v>180319</v>
      </c>
      <c r="U111" s="365">
        <v>53.08</v>
      </c>
      <c r="V111" s="364"/>
      <c r="W111" s="365"/>
      <c r="X111" s="364">
        <v>180333</v>
      </c>
      <c r="Y111" s="147">
        <v>820.34</v>
      </c>
      <c r="Z111" s="364"/>
      <c r="AA111" s="365"/>
      <c r="AB111" s="366"/>
      <c r="AC111" s="365"/>
      <c r="AD111" s="364"/>
      <c r="AE111" s="365"/>
      <c r="AF111" s="364">
        <v>180351</v>
      </c>
      <c r="AG111" s="147">
        <v>116.87</v>
      </c>
      <c r="AH111" s="364" t="s">
        <v>300</v>
      </c>
      <c r="AI111" s="147">
        <v>-150.47999999999999</v>
      </c>
      <c r="AJ111" s="364"/>
      <c r="AK111" s="365"/>
      <c r="AL111" s="366"/>
      <c r="AM111" s="365"/>
      <c r="AN111" s="125">
        <f t="shared" si="22"/>
        <v>959.65000000000009</v>
      </c>
    </row>
    <row r="112" spans="1:40" ht="16.149999999999999" customHeight="1" x14ac:dyDescent="0.25">
      <c r="A112" s="112">
        <f t="shared" si="23"/>
        <v>43189</v>
      </c>
      <c r="B112" s="360">
        <v>5282.44</v>
      </c>
      <c r="C112" s="316">
        <v>440</v>
      </c>
      <c r="D112" s="361">
        <v>10</v>
      </c>
      <c r="E112" s="360">
        <v>283.10000000000002</v>
      </c>
      <c r="F112" s="360">
        <v>414</v>
      </c>
      <c r="G112" s="339">
        <f t="shared" si="17"/>
        <v>4145.3399999999992</v>
      </c>
      <c r="H112" s="340">
        <v>1693.54</v>
      </c>
      <c r="I112" s="317">
        <v>2418.8000000000002</v>
      </c>
      <c r="J112" s="340"/>
      <c r="K112" s="340">
        <v>33</v>
      </c>
      <c r="L112" s="317">
        <v>1690</v>
      </c>
      <c r="M112" s="363"/>
      <c r="N112" s="305">
        <f t="shared" si="18"/>
        <v>4548.8</v>
      </c>
      <c r="O112" s="305">
        <f t="shared" si="19"/>
        <v>-43168.052999999862</v>
      </c>
      <c r="P112" s="306">
        <f t="shared" si="20"/>
        <v>9.6752000000000002</v>
      </c>
      <c r="Q112" s="120">
        <f t="shared" si="21"/>
        <v>43189</v>
      </c>
      <c r="R112" s="364"/>
      <c r="S112" s="365"/>
      <c r="T112" s="366">
        <v>180125</v>
      </c>
      <c r="U112" s="365">
        <v>57.41</v>
      </c>
      <c r="V112" s="364"/>
      <c r="W112" s="365"/>
      <c r="X112" s="366">
        <v>180336</v>
      </c>
      <c r="Y112" s="147">
        <v>89.08</v>
      </c>
      <c r="Z112" s="364"/>
      <c r="AA112" s="365"/>
      <c r="AB112" s="366"/>
      <c r="AC112" s="365"/>
      <c r="AD112" s="364"/>
      <c r="AE112" s="365"/>
      <c r="AF112" s="366"/>
      <c r="AG112" s="365"/>
      <c r="AH112" s="366">
        <v>180247</v>
      </c>
      <c r="AI112" s="147">
        <v>-22.68</v>
      </c>
      <c r="AJ112" s="366">
        <v>180355</v>
      </c>
      <c r="AK112" s="365">
        <v>384.6</v>
      </c>
      <c r="AL112" s="366"/>
      <c r="AM112" s="365"/>
      <c r="AN112" s="125">
        <f t="shared" si="22"/>
        <v>508.41</v>
      </c>
    </row>
    <row r="113" spans="1:40" ht="16.149999999999999" customHeight="1" x14ac:dyDescent="0.25">
      <c r="A113" s="112">
        <f t="shared" si="23"/>
        <v>43190</v>
      </c>
      <c r="B113" s="360">
        <v>5720.26</v>
      </c>
      <c r="C113" s="316">
        <v>500</v>
      </c>
      <c r="D113" s="361">
        <v>10</v>
      </c>
      <c r="E113" s="360">
        <v>333</v>
      </c>
      <c r="F113" s="360">
        <v>682</v>
      </c>
      <c r="G113" s="339">
        <f t="shared" si="17"/>
        <v>4205.26</v>
      </c>
      <c r="H113" s="340">
        <v>1502.28</v>
      </c>
      <c r="I113" s="317">
        <v>2668.58</v>
      </c>
      <c r="J113" s="340"/>
      <c r="K113" s="340">
        <v>34.4</v>
      </c>
      <c r="L113" s="317">
        <v>1500</v>
      </c>
      <c r="M113" s="363"/>
      <c r="N113" s="305">
        <f t="shared" si="18"/>
        <v>4668.58</v>
      </c>
      <c r="O113" s="305">
        <f t="shared" si="19"/>
        <v>-43628.062999999864</v>
      </c>
      <c r="P113" s="306">
        <f t="shared" si="20"/>
        <v>10.67432</v>
      </c>
      <c r="Q113" s="120">
        <f t="shared" si="21"/>
        <v>43190</v>
      </c>
      <c r="R113" s="364"/>
      <c r="S113" s="365"/>
      <c r="T113" s="364">
        <v>180318</v>
      </c>
      <c r="U113" s="365">
        <v>128.05000000000001</v>
      </c>
      <c r="V113" s="364"/>
      <c r="W113" s="365"/>
      <c r="X113" s="364">
        <v>180337</v>
      </c>
      <c r="Y113" s="147">
        <v>-12</v>
      </c>
      <c r="Z113" s="364"/>
      <c r="AA113" s="365"/>
      <c r="AB113" s="364"/>
      <c r="AC113" s="365"/>
      <c r="AD113" s="364">
        <v>180341</v>
      </c>
      <c r="AE113" s="147">
        <v>37.79</v>
      </c>
      <c r="AF113" s="364">
        <v>180343</v>
      </c>
      <c r="AG113" s="147">
        <v>3516.27</v>
      </c>
      <c r="AH113" s="364">
        <v>180248</v>
      </c>
      <c r="AI113" s="365">
        <v>284.87</v>
      </c>
      <c r="AJ113" s="364">
        <v>180354</v>
      </c>
      <c r="AK113" s="147">
        <v>1173.6099999999999</v>
      </c>
      <c r="AL113" s="366"/>
      <c r="AM113" s="365"/>
      <c r="AN113" s="125">
        <f t="shared" si="22"/>
        <v>5128.59</v>
      </c>
    </row>
    <row r="114" spans="1:40" x14ac:dyDescent="0.25">
      <c r="B114" s="326">
        <f t="shared" ref="B114:N114" si="24">SUM(B83:B113)</f>
        <v>137320.74</v>
      </c>
      <c r="C114" s="326">
        <f t="shared" si="24"/>
        <v>8110</v>
      </c>
      <c r="D114" s="323">
        <f t="shared" si="24"/>
        <v>201</v>
      </c>
      <c r="E114" s="326">
        <f t="shared" si="24"/>
        <v>10844.400000000001</v>
      </c>
      <c r="F114" s="326">
        <f t="shared" si="24"/>
        <v>8533</v>
      </c>
      <c r="G114" s="326">
        <f t="shared" si="24"/>
        <v>109833.34</v>
      </c>
      <c r="H114" s="326">
        <f t="shared" si="24"/>
        <v>49480.140000000007</v>
      </c>
      <c r="I114" s="326">
        <f t="shared" si="24"/>
        <v>59734.270000000004</v>
      </c>
      <c r="J114" s="326">
        <f t="shared" si="24"/>
        <v>267.14</v>
      </c>
      <c r="K114" s="326">
        <f t="shared" si="24"/>
        <v>850.43999999999994</v>
      </c>
      <c r="L114" s="141">
        <f t="shared" si="24"/>
        <v>49490</v>
      </c>
      <c r="M114" s="141">
        <f t="shared" si="24"/>
        <v>2280</v>
      </c>
      <c r="N114" s="141">
        <f t="shared" si="24"/>
        <v>119881.41</v>
      </c>
      <c r="O114" s="141">
        <f>O113</f>
        <v>-43628.062999999864</v>
      </c>
      <c r="R114" s="141"/>
      <c r="S114" s="141">
        <f>SUM(S83:S113)</f>
        <v>5542.85</v>
      </c>
      <c r="T114" s="141"/>
      <c r="U114" s="141">
        <f>SUM(U83:U113)</f>
        <v>2300.3300000000004</v>
      </c>
      <c r="V114" s="141"/>
      <c r="W114" s="141">
        <f>SUM(W83:W113)</f>
        <v>2515.04</v>
      </c>
      <c r="X114" s="141"/>
      <c r="Y114" s="141">
        <f>SUM(Y83:Y113)</f>
        <v>12285.820000000002</v>
      </c>
      <c r="Z114" s="141"/>
      <c r="AA114" s="141">
        <f>SUM(AA83:AA113)</f>
        <v>59481.649999999994</v>
      </c>
      <c r="AB114" s="141"/>
      <c r="AC114" s="142">
        <f>SUM(AC83:AC113)</f>
        <v>4617.3499999999985</v>
      </c>
      <c r="AD114" s="141"/>
      <c r="AE114" s="141">
        <f>SUM(AE83:AE113)</f>
        <v>1309.99</v>
      </c>
      <c r="AG114" s="141">
        <f>SUM(AG83:AG113)</f>
        <v>6199.1399999999994</v>
      </c>
      <c r="AH114" s="141"/>
      <c r="AI114" s="141">
        <f>SUM(AI83:AI113)</f>
        <v>565.30999999999995</v>
      </c>
      <c r="AJ114" s="141"/>
      <c r="AK114" s="141">
        <f>SUM(AK83:AK113)</f>
        <v>4076.8599999999997</v>
      </c>
      <c r="AL114" s="141"/>
      <c r="AM114" s="141">
        <f>SUM(AM83:AM113)</f>
        <v>9.99</v>
      </c>
      <c r="AN114" s="141">
        <f>SUM(AN83:AN113)</f>
        <v>98904.329999999987</v>
      </c>
    </row>
    <row r="115" spans="1:40" x14ac:dyDescent="0.25">
      <c r="B115" s="132">
        <f>B114+B76</f>
        <v>371264.49</v>
      </c>
      <c r="G115" s="132"/>
      <c r="O115" s="141"/>
    </row>
    <row r="116" spans="1:40" x14ac:dyDescent="0.25">
      <c r="B116" s="72" t="s">
        <v>78</v>
      </c>
      <c r="C116" s="132">
        <f>H114-L114</f>
        <v>-9.8599999999933061</v>
      </c>
      <c r="E116" s="72" t="s">
        <v>79</v>
      </c>
      <c r="F116" s="315">
        <f>D114</f>
        <v>201</v>
      </c>
      <c r="H116" s="72" t="s">
        <v>80</v>
      </c>
      <c r="J116" s="131">
        <f>I114*0.007</f>
        <v>418.13989000000004</v>
      </c>
    </row>
    <row r="117" spans="1:40" x14ac:dyDescent="0.25">
      <c r="B117" s="72" t="s">
        <v>90</v>
      </c>
      <c r="C117" s="132">
        <f>C116+C78</f>
        <v>-27.209999999991851</v>
      </c>
    </row>
    <row r="119" spans="1:40" ht="16.149999999999999" customHeight="1" x14ac:dyDescent="0.25">
      <c r="A119" s="562" t="s">
        <v>301</v>
      </c>
      <c r="B119" s="563"/>
      <c r="C119" s="563"/>
      <c r="D119" s="564"/>
      <c r="E119" s="563"/>
      <c r="F119" s="563"/>
      <c r="G119" s="563"/>
      <c r="H119" s="559" t="str">
        <f>A119</f>
        <v>AVRIL 2018</v>
      </c>
      <c r="I119" s="560"/>
      <c r="J119" s="560"/>
      <c r="K119" s="560"/>
      <c r="L119" s="560"/>
      <c r="M119" s="560"/>
      <c r="N119" s="560"/>
      <c r="R119" s="559" t="str">
        <f>A119</f>
        <v>AVRIL 2018</v>
      </c>
      <c r="S119" s="560"/>
      <c r="T119" s="560"/>
      <c r="U119" s="560"/>
      <c r="V119" s="560"/>
      <c r="W119" s="560"/>
      <c r="X119" s="560"/>
      <c r="Y119" s="559" t="str">
        <f>A119</f>
        <v>AVRIL 2018</v>
      </c>
      <c r="Z119" s="560"/>
      <c r="AA119" s="560"/>
      <c r="AB119" s="560"/>
      <c r="AC119" s="560"/>
      <c r="AD119" s="560"/>
      <c r="AE119" s="560"/>
      <c r="AF119" s="559" t="str">
        <f>A119</f>
        <v>AVRIL 2018</v>
      </c>
      <c r="AG119" s="560"/>
      <c r="AH119" s="560"/>
      <c r="AI119" s="560"/>
      <c r="AJ119" s="560"/>
      <c r="AK119" s="560"/>
      <c r="AL119" s="560"/>
    </row>
    <row r="120" spans="1:40" ht="16.149999999999999" customHeight="1" x14ac:dyDescent="0.25">
      <c r="A120" s="81"/>
      <c r="B120" s="567" t="s">
        <v>69</v>
      </c>
      <c r="C120" s="554"/>
      <c r="D120" s="554"/>
      <c r="E120" s="554"/>
      <c r="F120" s="554"/>
      <c r="G120" s="568"/>
      <c r="H120" s="567" t="s">
        <v>1</v>
      </c>
      <c r="I120" s="554"/>
      <c r="J120" s="554"/>
      <c r="K120" s="568"/>
      <c r="L120" s="567" t="s">
        <v>2</v>
      </c>
      <c r="M120" s="554"/>
      <c r="N120" s="568"/>
      <c r="O120" s="291" t="s">
        <v>70</v>
      </c>
      <c r="P120" s="292"/>
      <c r="Q120" s="135"/>
      <c r="R120" s="551" t="str">
        <f>R3</f>
        <v>Agedi</v>
      </c>
      <c r="S120" s="552"/>
      <c r="T120" s="551" t="str">
        <f>T3</f>
        <v>Saf</v>
      </c>
      <c r="U120" s="552"/>
      <c r="V120" s="551" t="str">
        <f>V3</f>
        <v>Midi Libre</v>
      </c>
      <c r="W120" s="552"/>
      <c r="X120" s="551" t="str">
        <f>X3</f>
        <v>Loto</v>
      </c>
      <c r="Y120" s="552"/>
      <c r="Z120" s="551" t="str">
        <f>Z3</f>
        <v>Altadis</v>
      </c>
      <c r="AA120" s="552"/>
      <c r="AB120" s="551" t="str">
        <f>AB3</f>
        <v>Crédit agricole</v>
      </c>
      <c r="AC120" s="552"/>
      <c r="AD120" s="551" t="str">
        <f>AD3</f>
        <v>charges locatives</v>
      </c>
      <c r="AE120" s="552"/>
      <c r="AF120" s="551" t="str">
        <f>AF3</f>
        <v>Poste TCN TF PVA</v>
      </c>
      <c r="AG120" s="552"/>
      <c r="AH120" s="551" t="str">
        <f>AH3</f>
        <v>GSA/NVX FR</v>
      </c>
      <c r="AI120" s="552"/>
      <c r="AJ120" s="551" t="str">
        <f>AJ3</f>
        <v>Charge</v>
      </c>
      <c r="AK120" s="552"/>
      <c r="AL120" s="551" t="str">
        <f>AL3</f>
        <v>Divers</v>
      </c>
      <c r="AM120" s="552"/>
      <c r="AN120" s="83" t="s">
        <v>16</v>
      </c>
    </row>
    <row r="121" spans="1:40" ht="16.149999999999999" customHeight="1" x14ac:dyDescent="0.25">
      <c r="A121" s="84"/>
      <c r="B121" s="85" t="s">
        <v>73</v>
      </c>
      <c r="C121" s="578" t="s">
        <v>24</v>
      </c>
      <c r="D121" s="579"/>
      <c r="E121" s="86" t="s">
        <v>23</v>
      </c>
      <c r="F121" s="86" t="s">
        <v>22</v>
      </c>
      <c r="G121" s="90" t="s">
        <v>38</v>
      </c>
      <c r="H121" s="85" t="s">
        <v>17</v>
      </c>
      <c r="I121" s="86" t="s">
        <v>19</v>
      </c>
      <c r="J121" s="86" t="s">
        <v>18</v>
      </c>
      <c r="K121" s="90" t="s">
        <v>29</v>
      </c>
      <c r="L121" s="85" t="s">
        <v>32</v>
      </c>
      <c r="M121" s="91" t="s">
        <v>33</v>
      </c>
      <c r="N121" s="90" t="s">
        <v>74</v>
      </c>
      <c r="O121" s="295">
        <f>O113</f>
        <v>-43628.062999999864</v>
      </c>
      <c r="Q121" s="136"/>
      <c r="R121" s="93" t="s">
        <v>34</v>
      </c>
      <c r="S121" s="94"/>
      <c r="T121" s="95" t="s">
        <v>34</v>
      </c>
      <c r="U121" s="96"/>
      <c r="V121" s="95" t="s">
        <v>34</v>
      </c>
      <c r="W121" s="96"/>
      <c r="X121" s="95" t="s">
        <v>34</v>
      </c>
      <c r="Y121" s="96"/>
      <c r="Z121" s="95" t="s">
        <v>34</v>
      </c>
      <c r="AA121" s="96"/>
      <c r="AB121" s="95" t="s">
        <v>34</v>
      </c>
      <c r="AC121" s="96"/>
      <c r="AD121" s="95" t="s">
        <v>34</v>
      </c>
      <c r="AE121" s="96"/>
      <c r="AF121" s="98" t="s">
        <v>34</v>
      </c>
      <c r="AG121" s="94"/>
      <c r="AH121" s="95" t="s">
        <v>34</v>
      </c>
      <c r="AI121" s="94"/>
      <c r="AJ121" s="95" t="s">
        <v>34</v>
      </c>
      <c r="AK121" s="94"/>
      <c r="AL121" s="95" t="s">
        <v>34</v>
      </c>
      <c r="AM121" s="94"/>
      <c r="AN121" s="99"/>
    </row>
    <row r="122" spans="1:40" ht="16.149999999999999" customHeight="1" x14ac:dyDescent="0.25">
      <c r="A122" s="112">
        <f>A113+1</f>
        <v>43191</v>
      </c>
      <c r="B122" s="360">
        <v>3968.29</v>
      </c>
      <c r="C122" s="316">
        <v>130</v>
      </c>
      <c r="D122" s="361">
        <v>3</v>
      </c>
      <c r="E122" s="360">
        <v>197.35</v>
      </c>
      <c r="F122" s="360">
        <v>129</v>
      </c>
      <c r="G122" s="339">
        <f t="shared" ref="G122:G152" si="25">B122-C122-E122-F122</f>
        <v>3511.94</v>
      </c>
      <c r="H122" s="340">
        <v>1767.6</v>
      </c>
      <c r="I122" s="317">
        <v>1749.64</v>
      </c>
      <c r="J122" s="340"/>
      <c r="K122" s="340">
        <v>3.8</v>
      </c>
      <c r="L122" s="317">
        <v>1760</v>
      </c>
      <c r="M122" s="363"/>
      <c r="N122" s="305">
        <f t="shared" ref="N122:N152" si="26">L122+I122+J122+C122+M122</f>
        <v>3639.6400000000003</v>
      </c>
      <c r="O122" s="305">
        <f t="shared" ref="O122:O152" si="27">O121+N122-AN122</f>
        <v>-42993.212999999865</v>
      </c>
      <c r="P122" s="306">
        <f t="shared" ref="P122:P152" si="28">I122*0.004</f>
        <v>6.9985600000000003</v>
      </c>
      <c r="Q122" s="120">
        <f t="shared" ref="Q122:Q151" si="29">A122</f>
        <v>43191</v>
      </c>
      <c r="R122" s="364"/>
      <c r="S122" s="365"/>
      <c r="T122" s="366">
        <v>180126</v>
      </c>
      <c r="U122" s="147">
        <v>25.13</v>
      </c>
      <c r="V122" s="366"/>
      <c r="W122" s="365"/>
      <c r="X122" s="366"/>
      <c r="Y122" s="365"/>
      <c r="Z122" s="366"/>
      <c r="AA122" s="365"/>
      <c r="AB122" s="366">
        <v>180445</v>
      </c>
      <c r="AC122" s="147">
        <v>1.4</v>
      </c>
      <c r="AD122" s="366">
        <v>180150</v>
      </c>
      <c r="AE122" s="147">
        <v>978.26</v>
      </c>
      <c r="AF122" s="368"/>
      <c r="AG122" s="365"/>
      <c r="AH122" s="366"/>
      <c r="AI122" s="365"/>
      <c r="AJ122" s="366" t="s">
        <v>110</v>
      </c>
      <c r="AK122" s="147">
        <v>2000</v>
      </c>
      <c r="AL122" s="366"/>
      <c r="AM122" s="365"/>
      <c r="AN122" s="125">
        <f t="shared" ref="AN122:AN152" si="30">S122+U122+W122+Y122+AA122+AC122+AE122+AG122+AI122+AK122+AM122</f>
        <v>3004.79</v>
      </c>
    </row>
    <row r="123" spans="1:40" ht="16.149999999999999" customHeight="1" x14ac:dyDescent="0.25">
      <c r="A123" s="112">
        <f t="shared" ref="A123:A151" si="31">A122+1</f>
        <v>43192</v>
      </c>
      <c r="B123" s="360">
        <v>2566.04</v>
      </c>
      <c r="C123" s="316">
        <v>70</v>
      </c>
      <c r="D123" s="361">
        <v>3</v>
      </c>
      <c r="E123" s="360">
        <v>302.45</v>
      </c>
      <c r="F123" s="360">
        <v>90</v>
      </c>
      <c r="G123" s="339">
        <f t="shared" si="25"/>
        <v>2103.59</v>
      </c>
      <c r="H123" s="340">
        <v>1034.1500000000001</v>
      </c>
      <c r="I123" s="317">
        <v>1069.44</v>
      </c>
      <c r="J123" s="340"/>
      <c r="K123" s="340"/>
      <c r="L123" s="317">
        <v>1050</v>
      </c>
      <c r="M123" s="363"/>
      <c r="N123" s="305">
        <f t="shared" si="26"/>
        <v>2189.44</v>
      </c>
      <c r="O123" s="305">
        <f t="shared" si="27"/>
        <v>-41069.842999999863</v>
      </c>
      <c r="P123" s="306">
        <f t="shared" si="28"/>
        <v>4.2777600000000007</v>
      </c>
      <c r="Q123" s="120">
        <f t="shared" si="29"/>
        <v>43192</v>
      </c>
      <c r="R123" s="364"/>
      <c r="S123" s="365"/>
      <c r="T123" s="366"/>
      <c r="U123" s="147"/>
      <c r="V123" s="364"/>
      <c r="W123" s="365"/>
      <c r="X123" s="366"/>
      <c r="Y123" s="365"/>
      <c r="Z123" s="364"/>
      <c r="AA123" s="365"/>
      <c r="AB123" s="366">
        <v>180445</v>
      </c>
      <c r="AC123" s="147">
        <v>266.07</v>
      </c>
      <c r="AD123" s="364"/>
      <c r="AE123" s="365"/>
      <c r="AF123" s="366"/>
      <c r="AG123" s="365"/>
      <c r="AH123" s="364"/>
      <c r="AI123" s="365"/>
      <c r="AJ123" s="366"/>
      <c r="AK123" s="365"/>
      <c r="AL123" s="366"/>
      <c r="AM123" s="365"/>
      <c r="AN123" s="125">
        <f t="shared" si="30"/>
        <v>266.07</v>
      </c>
    </row>
    <row r="124" spans="1:40" ht="16.149999999999999" customHeight="1" x14ac:dyDescent="0.25">
      <c r="A124" s="112">
        <f t="shared" si="31"/>
        <v>43193</v>
      </c>
      <c r="B124" s="360">
        <v>5641.87</v>
      </c>
      <c r="C124" s="316">
        <v>250</v>
      </c>
      <c r="D124" s="361">
        <v>5</v>
      </c>
      <c r="E124" s="360">
        <v>247.05</v>
      </c>
      <c r="F124" s="360">
        <v>199</v>
      </c>
      <c r="G124" s="339">
        <f t="shared" si="25"/>
        <v>4945.82</v>
      </c>
      <c r="H124" s="340">
        <v>2159.34</v>
      </c>
      <c r="I124" s="317">
        <v>3520.62</v>
      </c>
      <c r="J124" s="340"/>
      <c r="K124" s="340">
        <v>29.3</v>
      </c>
      <c r="L124" s="317">
        <v>2150</v>
      </c>
      <c r="M124" s="317">
        <v>180</v>
      </c>
      <c r="N124" s="305">
        <f t="shared" si="26"/>
        <v>6100.62</v>
      </c>
      <c r="O124" s="305">
        <f t="shared" si="27"/>
        <v>-35431.412999999862</v>
      </c>
      <c r="P124" s="306">
        <f t="shared" si="28"/>
        <v>14.08248</v>
      </c>
      <c r="Q124" s="120">
        <f t="shared" si="29"/>
        <v>43193</v>
      </c>
      <c r="R124" s="364"/>
      <c r="S124" s="365"/>
      <c r="T124" s="366"/>
      <c r="U124" s="147"/>
      <c r="V124" s="364">
        <v>180327</v>
      </c>
      <c r="W124" s="147">
        <v>393.19</v>
      </c>
      <c r="X124" s="366"/>
      <c r="Y124" s="365"/>
      <c r="Z124" s="364"/>
      <c r="AA124" s="365"/>
      <c r="AB124" s="366">
        <v>180445</v>
      </c>
      <c r="AC124" s="147">
        <v>69</v>
      </c>
      <c r="AD124" s="364"/>
      <c r="AE124" s="365"/>
      <c r="AF124" s="366"/>
      <c r="AG124" s="365"/>
      <c r="AH124" s="364"/>
      <c r="AI124" s="365"/>
      <c r="AJ124" s="366"/>
      <c r="AK124" s="365"/>
      <c r="AL124" s="366"/>
      <c r="AM124" s="365"/>
      <c r="AN124" s="125">
        <f t="shared" si="30"/>
        <v>462.19</v>
      </c>
    </row>
    <row r="125" spans="1:40" ht="16.149999999999999" customHeight="1" x14ac:dyDescent="0.25">
      <c r="A125" s="112">
        <f t="shared" si="31"/>
        <v>43194</v>
      </c>
      <c r="B125" s="360">
        <v>4136.01</v>
      </c>
      <c r="C125" s="316">
        <v>550</v>
      </c>
      <c r="D125" s="361">
        <v>10</v>
      </c>
      <c r="E125" s="360">
        <v>81.05</v>
      </c>
      <c r="F125" s="360">
        <v>109</v>
      </c>
      <c r="G125" s="339">
        <f t="shared" si="25"/>
        <v>3395.96</v>
      </c>
      <c r="H125" s="340">
        <v>1360.46</v>
      </c>
      <c r="I125" s="317">
        <v>2015.5</v>
      </c>
      <c r="J125" s="340"/>
      <c r="K125" s="340">
        <v>20</v>
      </c>
      <c r="L125" s="317">
        <v>1360</v>
      </c>
      <c r="M125" s="363"/>
      <c r="N125" s="305">
        <f t="shared" si="26"/>
        <v>3925.5</v>
      </c>
      <c r="O125" s="305">
        <f t="shared" si="27"/>
        <v>-34794.882999999863</v>
      </c>
      <c r="P125" s="306">
        <f t="shared" si="28"/>
        <v>8.0619999999999994</v>
      </c>
      <c r="Q125" s="120">
        <f t="shared" si="29"/>
        <v>43194</v>
      </c>
      <c r="R125" s="364">
        <v>180312</v>
      </c>
      <c r="S125" s="147">
        <v>1024.26</v>
      </c>
      <c r="T125" s="364"/>
      <c r="U125" s="147"/>
      <c r="V125" s="364"/>
      <c r="W125" s="365"/>
      <c r="X125" s="366">
        <v>180334</v>
      </c>
      <c r="Y125" s="147">
        <v>2405.41</v>
      </c>
      <c r="Z125" s="364"/>
      <c r="AA125" s="365"/>
      <c r="AB125" s="366" t="s">
        <v>271</v>
      </c>
      <c r="AC125" s="147">
        <v>-140.69999999999999</v>
      </c>
      <c r="AD125" s="364"/>
      <c r="AE125" s="365"/>
      <c r="AF125" s="366"/>
      <c r="AG125" s="365"/>
      <c r="AH125" s="364"/>
      <c r="AI125" s="365"/>
      <c r="AJ125" s="366"/>
      <c r="AK125" s="365"/>
      <c r="AL125" s="366"/>
      <c r="AM125" s="365"/>
      <c r="AN125" s="125">
        <f t="shared" si="30"/>
        <v>3288.9700000000003</v>
      </c>
    </row>
    <row r="126" spans="1:40" ht="16.149999999999999" customHeight="1" x14ac:dyDescent="0.25">
      <c r="A126" s="112">
        <f t="shared" si="31"/>
        <v>43195</v>
      </c>
      <c r="B126" s="360">
        <v>5059.9399999999996</v>
      </c>
      <c r="C126" s="316">
        <v>50</v>
      </c>
      <c r="D126" s="361">
        <v>2</v>
      </c>
      <c r="E126" s="360">
        <v>459.85</v>
      </c>
      <c r="F126" s="360">
        <v>581</v>
      </c>
      <c r="G126" s="339">
        <f t="shared" si="25"/>
        <v>3969.0899999999992</v>
      </c>
      <c r="H126" s="340">
        <v>1806.89</v>
      </c>
      <c r="I126" s="317">
        <v>2134</v>
      </c>
      <c r="J126" s="317">
        <v>74.7</v>
      </c>
      <c r="K126" s="340">
        <v>28.2</v>
      </c>
      <c r="L126" s="317">
        <v>1820</v>
      </c>
      <c r="M126" s="363"/>
      <c r="N126" s="305">
        <f t="shared" si="26"/>
        <v>4078.7</v>
      </c>
      <c r="O126" s="305">
        <f t="shared" si="27"/>
        <v>-18891.472999999864</v>
      </c>
      <c r="P126" s="306">
        <f t="shared" si="28"/>
        <v>8.5359999999999996</v>
      </c>
      <c r="Q126" s="120">
        <f t="shared" si="29"/>
        <v>43195</v>
      </c>
      <c r="R126" s="364"/>
      <c r="S126" s="147">
        <v>28.92</v>
      </c>
      <c r="T126" s="364"/>
      <c r="U126" s="147"/>
      <c r="V126" s="364"/>
      <c r="W126" s="365"/>
      <c r="X126" s="364">
        <v>180335</v>
      </c>
      <c r="Y126" s="147">
        <v>171.25</v>
      </c>
      <c r="Z126" s="364"/>
      <c r="AA126" s="365"/>
      <c r="AB126" s="364" t="s">
        <v>185</v>
      </c>
      <c r="AC126" s="147">
        <v>-12024.88</v>
      </c>
      <c r="AD126" s="364"/>
      <c r="AE126" s="365"/>
      <c r="AF126" s="364"/>
      <c r="AG126" s="365"/>
      <c r="AH126" s="364"/>
      <c r="AI126" s="365"/>
      <c r="AJ126" s="364"/>
      <c r="AK126" s="365"/>
      <c r="AL126" s="366"/>
      <c r="AM126" s="365"/>
      <c r="AN126" s="125">
        <f t="shared" si="30"/>
        <v>-11824.71</v>
      </c>
    </row>
    <row r="127" spans="1:40" ht="16.149999999999999" customHeight="1" x14ac:dyDescent="0.25">
      <c r="A127" s="112">
        <f t="shared" si="31"/>
        <v>43196</v>
      </c>
      <c r="B127" s="360">
        <v>5545.75</v>
      </c>
      <c r="C127" s="316">
        <v>190</v>
      </c>
      <c r="D127" s="361">
        <v>5</v>
      </c>
      <c r="E127" s="360">
        <v>1128.05</v>
      </c>
      <c r="F127" s="360">
        <v>307</v>
      </c>
      <c r="G127" s="339">
        <f t="shared" si="25"/>
        <v>3920.7</v>
      </c>
      <c r="H127" s="340">
        <v>1541.67</v>
      </c>
      <c r="I127" s="317">
        <v>2354.0300000000002</v>
      </c>
      <c r="J127" s="340"/>
      <c r="K127" s="340">
        <v>25</v>
      </c>
      <c r="L127" s="317">
        <v>1540</v>
      </c>
      <c r="M127" s="363"/>
      <c r="N127" s="305">
        <f t="shared" si="26"/>
        <v>4084.03</v>
      </c>
      <c r="O127" s="305">
        <f t="shared" si="27"/>
        <v>-15899.352999999863</v>
      </c>
      <c r="P127" s="306">
        <f t="shared" si="28"/>
        <v>9.4161200000000012</v>
      </c>
      <c r="Q127" s="120">
        <f t="shared" si="29"/>
        <v>43196</v>
      </c>
      <c r="R127" s="364"/>
      <c r="S127" s="365"/>
      <c r="T127" s="364"/>
      <c r="U127" s="147"/>
      <c r="V127" s="364"/>
      <c r="W127" s="365"/>
      <c r="X127" s="364"/>
      <c r="Y127" s="365"/>
      <c r="Z127" s="364"/>
      <c r="AA127" s="365"/>
      <c r="AB127" s="364" t="s">
        <v>210</v>
      </c>
      <c r="AC127" s="147">
        <v>-2.4900000000000002</v>
      </c>
      <c r="AD127" s="364"/>
      <c r="AE127" s="365"/>
      <c r="AF127" s="364">
        <v>180346</v>
      </c>
      <c r="AG127" s="147">
        <v>1094.4000000000001</v>
      </c>
      <c r="AH127" s="364"/>
      <c r="AI127" s="365"/>
      <c r="AJ127" s="364"/>
      <c r="AK127" s="365"/>
      <c r="AL127" s="366"/>
      <c r="AM127" s="365"/>
      <c r="AN127" s="125">
        <f t="shared" si="30"/>
        <v>1091.9100000000001</v>
      </c>
    </row>
    <row r="128" spans="1:40" ht="16.149999999999999" customHeight="1" x14ac:dyDescent="0.25">
      <c r="A128" s="112">
        <f t="shared" si="31"/>
        <v>43197</v>
      </c>
      <c r="B128" s="360">
        <v>5057.55</v>
      </c>
      <c r="C128" s="316">
        <v>170</v>
      </c>
      <c r="D128" s="361">
        <v>4</v>
      </c>
      <c r="E128" s="360">
        <v>49.5</v>
      </c>
      <c r="F128" s="360">
        <v>345</v>
      </c>
      <c r="G128" s="339">
        <f t="shared" si="25"/>
        <v>4493.05</v>
      </c>
      <c r="H128" s="340">
        <v>2367.36</v>
      </c>
      <c r="I128" s="317">
        <v>2094.29</v>
      </c>
      <c r="J128" s="340"/>
      <c r="K128" s="340">
        <v>31.4</v>
      </c>
      <c r="L128" s="317">
        <v>2360</v>
      </c>
      <c r="M128" s="363"/>
      <c r="N128" s="305">
        <f t="shared" si="26"/>
        <v>4624.29</v>
      </c>
      <c r="O128" s="305">
        <f t="shared" si="27"/>
        <v>-11343.462999999863</v>
      </c>
      <c r="P128" s="306">
        <f t="shared" si="28"/>
        <v>8.3771599999999999</v>
      </c>
      <c r="Q128" s="120">
        <f t="shared" si="29"/>
        <v>43197</v>
      </c>
      <c r="R128" s="364"/>
      <c r="S128" s="365"/>
      <c r="T128" s="364"/>
      <c r="U128" s="147"/>
      <c r="V128" s="364"/>
      <c r="W128" s="365"/>
      <c r="X128" s="364"/>
      <c r="Y128" s="365"/>
      <c r="Z128" s="364"/>
      <c r="AA128" s="365"/>
      <c r="AB128" s="364"/>
      <c r="AC128" s="365"/>
      <c r="AD128" s="364"/>
      <c r="AE128" s="365"/>
      <c r="AF128" s="364">
        <v>180350</v>
      </c>
      <c r="AG128" s="365">
        <v>68.400000000000006</v>
      </c>
      <c r="AH128" s="364"/>
      <c r="AI128" s="365"/>
      <c r="AJ128" s="364"/>
      <c r="AK128" s="365"/>
      <c r="AL128" s="366"/>
      <c r="AM128" s="365"/>
      <c r="AN128" s="125">
        <f t="shared" si="30"/>
        <v>68.400000000000006</v>
      </c>
    </row>
    <row r="129" spans="1:40" ht="16.149999999999999" customHeight="1" x14ac:dyDescent="0.25">
      <c r="A129" s="112">
        <f t="shared" si="31"/>
        <v>43198</v>
      </c>
      <c r="B129" s="360">
        <v>3362.03</v>
      </c>
      <c r="C129" s="316">
        <v>110</v>
      </c>
      <c r="D129" s="361">
        <v>3</v>
      </c>
      <c r="E129" s="360">
        <v>432.3</v>
      </c>
      <c r="F129" s="360">
        <v>125</v>
      </c>
      <c r="G129" s="339">
        <f t="shared" si="25"/>
        <v>2694.73</v>
      </c>
      <c r="H129" s="340">
        <v>1378.74</v>
      </c>
      <c r="I129" s="317">
        <v>1293.99</v>
      </c>
      <c r="J129" s="340"/>
      <c r="K129" s="340">
        <v>29.9</v>
      </c>
      <c r="L129" s="317">
        <v>1370</v>
      </c>
      <c r="M129" s="363"/>
      <c r="N129" s="305">
        <f t="shared" si="26"/>
        <v>2773.99</v>
      </c>
      <c r="O129" s="305">
        <f t="shared" si="27"/>
        <v>-8648.7929999998632</v>
      </c>
      <c r="P129" s="306">
        <f t="shared" si="28"/>
        <v>5.1759599999999999</v>
      </c>
      <c r="Q129" s="120">
        <f t="shared" si="29"/>
        <v>43198</v>
      </c>
      <c r="R129" s="364"/>
      <c r="S129" s="365"/>
      <c r="T129" s="364">
        <v>180214</v>
      </c>
      <c r="U129" s="147">
        <v>12.08</v>
      </c>
      <c r="V129" s="364"/>
      <c r="W129" s="365"/>
      <c r="X129" s="364"/>
      <c r="Y129" s="365"/>
      <c r="Z129" s="364"/>
      <c r="AA129" s="365"/>
      <c r="AB129" s="364" t="s">
        <v>165</v>
      </c>
      <c r="AC129" s="147">
        <v>67.239999999999995</v>
      </c>
      <c r="AD129" s="364"/>
      <c r="AE129" s="365"/>
      <c r="AF129" s="364"/>
      <c r="AG129" s="365"/>
      <c r="AH129" s="364"/>
      <c r="AI129" s="365"/>
      <c r="AJ129" s="364"/>
      <c r="AK129" s="365"/>
      <c r="AL129" s="366"/>
      <c r="AM129" s="365"/>
      <c r="AN129" s="125">
        <f t="shared" si="30"/>
        <v>79.319999999999993</v>
      </c>
    </row>
    <row r="130" spans="1:40" ht="16.149999999999999" customHeight="1" x14ac:dyDescent="0.25">
      <c r="A130" s="112">
        <f t="shared" si="31"/>
        <v>43199</v>
      </c>
      <c r="B130" s="360">
        <v>4870.43</v>
      </c>
      <c r="C130" s="316">
        <v>70</v>
      </c>
      <c r="D130" s="361">
        <v>3</v>
      </c>
      <c r="E130" s="360">
        <v>240.5</v>
      </c>
      <c r="F130" s="360">
        <v>259</v>
      </c>
      <c r="G130" s="339">
        <f t="shared" si="25"/>
        <v>4300.93</v>
      </c>
      <c r="H130" s="340">
        <v>2196.8000000000002</v>
      </c>
      <c r="I130" s="317">
        <v>2045.28</v>
      </c>
      <c r="J130" s="340"/>
      <c r="K130" s="340">
        <v>72.150000000000006</v>
      </c>
      <c r="L130" s="317">
        <v>2210</v>
      </c>
      <c r="M130" s="363"/>
      <c r="N130" s="305">
        <f t="shared" si="26"/>
        <v>4325.28</v>
      </c>
      <c r="O130" s="305">
        <f t="shared" si="27"/>
        <v>-7062.2229999998635</v>
      </c>
      <c r="P130" s="306">
        <f t="shared" si="28"/>
        <v>8.1811199999999999</v>
      </c>
      <c r="Q130" s="120">
        <f t="shared" si="29"/>
        <v>43199</v>
      </c>
      <c r="R130" s="364"/>
      <c r="S130" s="365"/>
      <c r="T130" s="364">
        <v>180215</v>
      </c>
      <c r="U130" s="147">
        <v>191.98</v>
      </c>
      <c r="V130" s="364"/>
      <c r="W130" s="365"/>
      <c r="X130" s="364"/>
      <c r="Y130" s="365"/>
      <c r="Z130" s="364"/>
      <c r="AA130" s="365"/>
      <c r="AB130" s="364" t="s">
        <v>156</v>
      </c>
      <c r="AC130" s="147">
        <v>2546.73</v>
      </c>
      <c r="AD130" s="364"/>
      <c r="AE130" s="365"/>
      <c r="AF130" s="364"/>
      <c r="AG130" s="365"/>
      <c r="AH130" s="364"/>
      <c r="AI130" s="365"/>
      <c r="AJ130" s="364"/>
      <c r="AK130" s="365"/>
      <c r="AL130" s="366"/>
      <c r="AM130" s="365"/>
      <c r="AN130" s="125">
        <f t="shared" si="30"/>
        <v>2738.71</v>
      </c>
    </row>
    <row r="131" spans="1:40" ht="16.149999999999999" customHeight="1" x14ac:dyDescent="0.25">
      <c r="A131" s="112">
        <f t="shared" si="31"/>
        <v>43200</v>
      </c>
      <c r="B131" s="360">
        <v>4104.68</v>
      </c>
      <c r="C131" s="316">
        <v>40</v>
      </c>
      <c r="D131" s="361">
        <v>2</v>
      </c>
      <c r="E131" s="360">
        <v>101.4</v>
      </c>
      <c r="F131" s="360">
        <v>87</v>
      </c>
      <c r="G131" s="339">
        <f t="shared" si="25"/>
        <v>3876.28</v>
      </c>
      <c r="H131" s="340">
        <v>1944.99</v>
      </c>
      <c r="I131" s="317">
        <v>1901.69</v>
      </c>
      <c r="J131" s="340"/>
      <c r="K131" s="340">
        <v>29.6</v>
      </c>
      <c r="L131" s="317">
        <v>1940</v>
      </c>
      <c r="M131" s="317">
        <v>640</v>
      </c>
      <c r="N131" s="305">
        <f t="shared" si="26"/>
        <v>4521.6900000000005</v>
      </c>
      <c r="O131" s="305">
        <f t="shared" si="27"/>
        <v>-4123.1329999998634</v>
      </c>
      <c r="P131" s="306">
        <f t="shared" si="28"/>
        <v>7.6067600000000004</v>
      </c>
      <c r="Q131" s="120">
        <f t="shared" si="29"/>
        <v>43200</v>
      </c>
      <c r="R131" s="364"/>
      <c r="S131" s="365"/>
      <c r="T131" s="364">
        <v>180321</v>
      </c>
      <c r="U131" s="147">
        <v>56.33</v>
      </c>
      <c r="V131" s="364">
        <v>180426</v>
      </c>
      <c r="W131" s="147">
        <v>868.4</v>
      </c>
      <c r="X131" s="364"/>
      <c r="Y131" s="365"/>
      <c r="Z131" s="364"/>
      <c r="AA131" s="365"/>
      <c r="AB131" s="364" t="s">
        <v>173</v>
      </c>
      <c r="AC131" s="147">
        <v>205.23</v>
      </c>
      <c r="AD131" s="364" t="s">
        <v>216</v>
      </c>
      <c r="AE131" s="147">
        <v>241.14</v>
      </c>
      <c r="AF131" s="364">
        <v>180344</v>
      </c>
      <c r="AG131" s="147">
        <v>211.5</v>
      </c>
      <c r="AH131" s="364"/>
      <c r="AI131" s="365"/>
      <c r="AJ131" s="364"/>
      <c r="AK131" s="365"/>
      <c r="AL131" s="366"/>
      <c r="AM131" s="365"/>
      <c r="AN131" s="125">
        <f t="shared" si="30"/>
        <v>1582.6</v>
      </c>
    </row>
    <row r="132" spans="1:40" ht="16.149999999999999" customHeight="1" x14ac:dyDescent="0.25">
      <c r="A132" s="112">
        <f t="shared" si="31"/>
        <v>43201</v>
      </c>
      <c r="B132" s="360">
        <v>3527.73</v>
      </c>
      <c r="C132" s="316">
        <v>180</v>
      </c>
      <c r="D132" s="361">
        <v>6</v>
      </c>
      <c r="E132" s="360">
        <v>113.4</v>
      </c>
      <c r="F132" s="360">
        <v>123</v>
      </c>
      <c r="G132" s="339">
        <f t="shared" si="25"/>
        <v>3111.33</v>
      </c>
      <c r="H132" s="340">
        <v>1427.53</v>
      </c>
      <c r="I132" s="317">
        <v>1658.6</v>
      </c>
      <c r="J132" s="340"/>
      <c r="K132" s="340">
        <v>25.2</v>
      </c>
      <c r="L132" s="317">
        <v>1420</v>
      </c>
      <c r="M132" s="363"/>
      <c r="N132" s="305">
        <f t="shared" si="26"/>
        <v>3258.6</v>
      </c>
      <c r="O132" s="305">
        <f t="shared" si="27"/>
        <v>-5652.6429999998636</v>
      </c>
      <c r="P132" s="306">
        <f t="shared" si="28"/>
        <v>6.6343999999999994</v>
      </c>
      <c r="Q132" s="120">
        <f t="shared" si="29"/>
        <v>43201</v>
      </c>
      <c r="R132" s="364">
        <v>180403</v>
      </c>
      <c r="S132" s="147">
        <v>1050.83</v>
      </c>
      <c r="T132" s="364">
        <v>180322</v>
      </c>
      <c r="U132" s="147">
        <v>206.45</v>
      </c>
      <c r="V132" s="364"/>
      <c r="W132" s="365"/>
      <c r="X132" s="364">
        <v>180432</v>
      </c>
      <c r="Y132" s="147">
        <v>2225.17</v>
      </c>
      <c r="Z132" s="364"/>
      <c r="AA132" s="365"/>
      <c r="AB132" s="364"/>
      <c r="AC132" s="365"/>
      <c r="AD132" s="364"/>
      <c r="AE132" s="365"/>
      <c r="AF132" s="364">
        <v>180345</v>
      </c>
      <c r="AG132" s="147">
        <v>1305.6600000000001</v>
      </c>
      <c r="AH132" s="364"/>
      <c r="AI132" s="365"/>
      <c r="AJ132" s="364"/>
      <c r="AK132" s="365"/>
      <c r="AL132" s="366"/>
      <c r="AM132" s="365"/>
      <c r="AN132" s="125">
        <f t="shared" si="30"/>
        <v>4788.1099999999997</v>
      </c>
    </row>
    <row r="133" spans="1:40" ht="16.149999999999999" customHeight="1" x14ac:dyDescent="0.25">
      <c r="A133" s="112">
        <f t="shared" si="31"/>
        <v>43202</v>
      </c>
      <c r="B133" s="360">
        <v>4627.96</v>
      </c>
      <c r="C133" s="316">
        <v>220</v>
      </c>
      <c r="D133" s="361">
        <v>7</v>
      </c>
      <c r="E133" s="360">
        <v>66.8</v>
      </c>
      <c r="F133" s="360">
        <v>267</v>
      </c>
      <c r="G133" s="339">
        <f t="shared" si="25"/>
        <v>4074.16</v>
      </c>
      <c r="H133" s="340">
        <v>1757.52</v>
      </c>
      <c r="I133" s="317">
        <v>2291.64</v>
      </c>
      <c r="J133" s="340"/>
      <c r="K133" s="340">
        <v>25</v>
      </c>
      <c r="L133" s="317">
        <v>1770</v>
      </c>
      <c r="M133" s="363"/>
      <c r="N133" s="305">
        <f t="shared" si="26"/>
        <v>4281.6399999999994</v>
      </c>
      <c r="O133" s="305">
        <f t="shared" si="27"/>
        <v>-36413.392999999865</v>
      </c>
      <c r="P133" s="306">
        <f t="shared" si="28"/>
        <v>9.1665600000000005</v>
      </c>
      <c r="Q133" s="120">
        <f t="shared" si="29"/>
        <v>43202</v>
      </c>
      <c r="R133" s="364"/>
      <c r="S133" s="147">
        <v>-176.49</v>
      </c>
      <c r="T133" s="364">
        <v>180417</v>
      </c>
      <c r="U133" s="147">
        <v>-7.92</v>
      </c>
      <c r="V133" s="364"/>
      <c r="W133" s="365"/>
      <c r="X133" s="364">
        <v>180433</v>
      </c>
      <c r="Y133" s="147">
        <v>519.20000000000005</v>
      </c>
      <c r="Z133" s="364">
        <v>180339</v>
      </c>
      <c r="AA133" s="147">
        <v>33861.78</v>
      </c>
      <c r="AB133" s="364" t="s">
        <v>85</v>
      </c>
      <c r="AC133" s="147">
        <v>700</v>
      </c>
      <c r="AD133" s="364">
        <v>180458</v>
      </c>
      <c r="AE133" s="147">
        <v>145.82</v>
      </c>
      <c r="AF133" s="364"/>
      <c r="AG133" s="365"/>
      <c r="AH133" s="364"/>
      <c r="AI133" s="365"/>
      <c r="AJ133" s="364"/>
      <c r="AK133" s="365"/>
      <c r="AL133" s="366"/>
      <c r="AM133" s="365"/>
      <c r="AN133" s="125">
        <f t="shared" si="30"/>
        <v>35042.39</v>
      </c>
    </row>
    <row r="134" spans="1:40" ht="16.149999999999999" customHeight="1" x14ac:dyDescent="0.25">
      <c r="A134" s="112">
        <f t="shared" si="31"/>
        <v>43203</v>
      </c>
      <c r="B134" s="360">
        <v>6922.31</v>
      </c>
      <c r="C134" s="316">
        <v>400</v>
      </c>
      <c r="D134" s="361">
        <v>7</v>
      </c>
      <c r="E134" s="360">
        <v>184.6</v>
      </c>
      <c r="F134" s="360">
        <v>241</v>
      </c>
      <c r="G134" s="339">
        <f t="shared" si="25"/>
        <v>6096.71</v>
      </c>
      <c r="H134" s="340">
        <v>3186.02</v>
      </c>
      <c r="I134" s="317">
        <v>2859.69</v>
      </c>
      <c r="J134" s="340"/>
      <c r="K134" s="340">
        <v>51</v>
      </c>
      <c r="L134" s="317">
        <v>3180</v>
      </c>
      <c r="M134" s="363"/>
      <c r="N134" s="305">
        <f t="shared" si="26"/>
        <v>6439.6900000000005</v>
      </c>
      <c r="O134" s="305">
        <f t="shared" si="27"/>
        <v>-29978.902999999864</v>
      </c>
      <c r="P134" s="306">
        <f t="shared" si="28"/>
        <v>11.43876</v>
      </c>
      <c r="Q134" s="120">
        <f t="shared" si="29"/>
        <v>43203</v>
      </c>
      <c r="R134" s="364"/>
      <c r="S134" s="365"/>
      <c r="T134" s="364"/>
      <c r="U134" s="147"/>
      <c r="V134" s="364"/>
      <c r="W134" s="365"/>
      <c r="X134" s="364"/>
      <c r="Y134" s="365"/>
      <c r="Z134" s="364"/>
      <c r="AA134" s="365"/>
      <c r="AB134" s="364"/>
      <c r="AC134" s="365"/>
      <c r="AD134" s="364"/>
      <c r="AE134" s="365"/>
      <c r="AF134" s="364">
        <v>180442</v>
      </c>
      <c r="AG134" s="147">
        <v>5.2</v>
      </c>
      <c r="AH134" s="364"/>
      <c r="AI134" s="365"/>
      <c r="AJ134" s="364"/>
      <c r="AK134" s="365"/>
      <c r="AL134" s="366"/>
      <c r="AM134" s="365"/>
      <c r="AN134" s="125">
        <f t="shared" si="30"/>
        <v>5.2</v>
      </c>
    </row>
    <row r="135" spans="1:40" ht="16.149999999999999" customHeight="1" x14ac:dyDescent="0.25">
      <c r="A135" s="112">
        <f t="shared" si="31"/>
        <v>43204</v>
      </c>
      <c r="B135" s="360">
        <v>4498.78</v>
      </c>
      <c r="C135" s="316">
        <v>240</v>
      </c>
      <c r="D135" s="361">
        <v>6</v>
      </c>
      <c r="E135" s="360">
        <v>224.6</v>
      </c>
      <c r="F135" s="360">
        <v>340</v>
      </c>
      <c r="G135" s="339">
        <f t="shared" si="25"/>
        <v>3694.18</v>
      </c>
      <c r="H135" s="340">
        <v>1763.92</v>
      </c>
      <c r="I135" s="317">
        <v>1888.36</v>
      </c>
      <c r="J135" s="317">
        <v>31.5</v>
      </c>
      <c r="K135" s="340">
        <v>10.5</v>
      </c>
      <c r="L135" s="317">
        <v>1760</v>
      </c>
      <c r="M135" s="363"/>
      <c r="N135" s="305">
        <f t="shared" si="26"/>
        <v>3919.8599999999997</v>
      </c>
      <c r="O135" s="305">
        <f t="shared" si="27"/>
        <v>-26059.042999999863</v>
      </c>
      <c r="P135" s="306">
        <f t="shared" si="28"/>
        <v>7.5534400000000002</v>
      </c>
      <c r="Q135" s="120">
        <f t="shared" si="29"/>
        <v>43204</v>
      </c>
      <c r="R135" s="364"/>
      <c r="S135" s="365"/>
      <c r="T135" s="364"/>
      <c r="U135" s="147"/>
      <c r="V135" s="364"/>
      <c r="W135" s="365"/>
      <c r="X135" s="364"/>
      <c r="Y135" s="365"/>
      <c r="Z135" s="364"/>
      <c r="AA135" s="365"/>
      <c r="AB135" s="364"/>
      <c r="AC135" s="365"/>
      <c r="AD135" s="364"/>
      <c r="AE135" s="365"/>
      <c r="AF135" s="364"/>
      <c r="AG135" s="365"/>
      <c r="AH135" s="364"/>
      <c r="AI135" s="365"/>
      <c r="AJ135" s="364"/>
      <c r="AK135" s="365"/>
      <c r="AL135" s="366"/>
      <c r="AM135" s="365"/>
      <c r="AN135" s="125">
        <f t="shared" si="30"/>
        <v>0</v>
      </c>
    </row>
    <row r="136" spans="1:40" ht="16.149999999999999" customHeight="1" x14ac:dyDescent="0.25">
      <c r="A136" s="112">
        <f t="shared" si="31"/>
        <v>43205</v>
      </c>
      <c r="B136" s="360">
        <v>2845.79</v>
      </c>
      <c r="C136" s="316">
        <v>110</v>
      </c>
      <c r="D136" s="361">
        <v>4</v>
      </c>
      <c r="E136" s="360">
        <v>610.70000000000005</v>
      </c>
      <c r="F136" s="360">
        <v>177</v>
      </c>
      <c r="G136" s="339">
        <f t="shared" si="25"/>
        <v>1948.0900000000001</v>
      </c>
      <c r="H136" s="340">
        <v>692</v>
      </c>
      <c r="I136" s="317">
        <v>1253.3900000000001</v>
      </c>
      <c r="J136" s="340"/>
      <c r="K136" s="340">
        <v>11.8</v>
      </c>
      <c r="L136" s="317">
        <v>690</v>
      </c>
      <c r="M136" s="363"/>
      <c r="N136" s="305">
        <f t="shared" si="26"/>
        <v>2053.3900000000003</v>
      </c>
      <c r="O136" s="305">
        <f t="shared" si="27"/>
        <v>-24285.912999999862</v>
      </c>
      <c r="P136" s="306">
        <f t="shared" si="28"/>
        <v>5.0135600000000009</v>
      </c>
      <c r="Q136" s="120">
        <f t="shared" si="29"/>
        <v>43205</v>
      </c>
      <c r="R136" s="364"/>
      <c r="S136" s="365"/>
      <c r="T136" s="364">
        <v>180218</v>
      </c>
      <c r="U136" s="147">
        <v>210.84</v>
      </c>
      <c r="V136" s="364"/>
      <c r="W136" s="365"/>
      <c r="X136" s="364"/>
      <c r="Y136" s="365"/>
      <c r="Z136" s="364"/>
      <c r="AA136" s="365"/>
      <c r="AB136" s="364"/>
      <c r="AC136" s="365"/>
      <c r="AD136" s="364"/>
      <c r="AE136" s="365"/>
      <c r="AF136" s="364"/>
      <c r="AG136" s="365"/>
      <c r="AH136" s="364"/>
      <c r="AI136" s="365"/>
      <c r="AJ136" s="364" t="s">
        <v>129</v>
      </c>
      <c r="AK136" s="147">
        <v>69.42</v>
      </c>
      <c r="AL136" s="366"/>
      <c r="AM136" s="365"/>
      <c r="AN136" s="125">
        <f t="shared" si="30"/>
        <v>280.26</v>
      </c>
    </row>
    <row r="137" spans="1:40" ht="16.149999999999999" customHeight="1" x14ac:dyDescent="0.25">
      <c r="A137" s="112">
        <f t="shared" si="31"/>
        <v>43206</v>
      </c>
      <c r="B137" s="360">
        <v>4968.04</v>
      </c>
      <c r="C137" s="360">
        <v>220</v>
      </c>
      <c r="D137" s="361">
        <v>5</v>
      </c>
      <c r="E137" s="360">
        <v>827.7</v>
      </c>
      <c r="F137" s="360">
        <v>375</v>
      </c>
      <c r="G137" s="339">
        <f t="shared" si="25"/>
        <v>3545.34</v>
      </c>
      <c r="H137" s="340">
        <v>1700.84</v>
      </c>
      <c r="I137" s="317">
        <v>1833.7</v>
      </c>
      <c r="J137" s="340"/>
      <c r="K137" s="340">
        <v>10.8</v>
      </c>
      <c r="L137" s="317">
        <v>1710</v>
      </c>
      <c r="M137" s="363"/>
      <c r="N137" s="305">
        <f t="shared" si="26"/>
        <v>3763.7</v>
      </c>
      <c r="O137" s="305">
        <f t="shared" si="27"/>
        <v>-20627.442999999861</v>
      </c>
      <c r="P137" s="306">
        <f t="shared" si="28"/>
        <v>7.3348000000000004</v>
      </c>
      <c r="Q137" s="120">
        <f t="shared" si="29"/>
        <v>43206</v>
      </c>
      <c r="R137" s="364"/>
      <c r="S137" s="365"/>
      <c r="T137" s="364"/>
      <c r="U137" s="147"/>
      <c r="V137" s="364"/>
      <c r="W137" s="365"/>
      <c r="X137" s="364"/>
      <c r="Y137" s="365"/>
      <c r="Z137" s="364"/>
      <c r="AA137" s="365"/>
      <c r="AB137" s="364"/>
      <c r="AC137" s="365"/>
      <c r="AD137" s="364"/>
      <c r="AE137" s="365"/>
      <c r="AF137" s="364"/>
      <c r="AG137" s="365"/>
      <c r="AH137" s="364"/>
      <c r="AI137" s="365"/>
      <c r="AJ137" s="364" t="s">
        <v>217</v>
      </c>
      <c r="AK137" s="147">
        <v>105.23</v>
      </c>
      <c r="AL137" s="366"/>
      <c r="AM137" s="365"/>
      <c r="AN137" s="125">
        <f t="shared" si="30"/>
        <v>105.23</v>
      </c>
    </row>
    <row r="138" spans="1:40" ht="16.149999999999999" customHeight="1" x14ac:dyDescent="0.25">
      <c r="A138" s="112">
        <f t="shared" si="31"/>
        <v>43207</v>
      </c>
      <c r="B138" s="360">
        <v>4416.2299999999996</v>
      </c>
      <c r="C138" s="316">
        <v>180</v>
      </c>
      <c r="D138" s="361">
        <v>7</v>
      </c>
      <c r="E138" s="360">
        <v>228.3</v>
      </c>
      <c r="F138" s="360">
        <v>78</v>
      </c>
      <c r="G138" s="339">
        <f t="shared" si="25"/>
        <v>3929.9299999999994</v>
      </c>
      <c r="H138" s="340">
        <v>1817.38</v>
      </c>
      <c r="I138" s="317">
        <v>2100.5500000000002</v>
      </c>
      <c r="J138" s="340"/>
      <c r="K138" s="340">
        <v>12</v>
      </c>
      <c r="L138" s="317">
        <v>1810</v>
      </c>
      <c r="M138" s="317">
        <v>470</v>
      </c>
      <c r="N138" s="305">
        <f t="shared" si="26"/>
        <v>4560.55</v>
      </c>
      <c r="O138" s="305">
        <f t="shared" si="27"/>
        <v>-17044.452999999863</v>
      </c>
      <c r="P138" s="306">
        <f t="shared" si="28"/>
        <v>8.4022000000000006</v>
      </c>
      <c r="Q138" s="120">
        <f t="shared" si="29"/>
        <v>43207</v>
      </c>
      <c r="R138" s="364"/>
      <c r="S138" s="365"/>
      <c r="T138" s="364"/>
      <c r="U138" s="147"/>
      <c r="V138" s="364">
        <v>180427</v>
      </c>
      <c r="W138" s="147">
        <v>633.55999999999995</v>
      </c>
      <c r="X138" s="364"/>
      <c r="Y138" s="365"/>
      <c r="Z138" s="364"/>
      <c r="AA138" s="365"/>
      <c r="AB138" s="364"/>
      <c r="AC138" s="365"/>
      <c r="AD138" s="364"/>
      <c r="AE138" s="365"/>
      <c r="AF138" s="364"/>
      <c r="AG138" s="365"/>
      <c r="AH138" s="364"/>
      <c r="AI138" s="365"/>
      <c r="AJ138" s="364">
        <v>180460</v>
      </c>
      <c r="AK138" s="147">
        <v>344</v>
      </c>
      <c r="AL138" s="366"/>
      <c r="AM138" s="365"/>
      <c r="AN138" s="125">
        <f t="shared" si="30"/>
        <v>977.56</v>
      </c>
    </row>
    <row r="139" spans="1:40" ht="16.149999999999999" customHeight="1" x14ac:dyDescent="0.25">
      <c r="A139" s="112">
        <f t="shared" si="31"/>
        <v>43208</v>
      </c>
      <c r="B139" s="360"/>
      <c r="C139" s="316"/>
      <c r="D139" s="361"/>
      <c r="E139" s="360"/>
      <c r="F139" s="360"/>
      <c r="G139" s="339">
        <f t="shared" si="25"/>
        <v>0</v>
      </c>
      <c r="H139" s="340"/>
      <c r="I139" s="317">
        <v>2364.2600000000002</v>
      </c>
      <c r="J139" s="340"/>
      <c r="K139" s="340"/>
      <c r="L139" s="363"/>
      <c r="M139" s="363"/>
      <c r="N139" s="305">
        <f t="shared" si="26"/>
        <v>2364.2600000000002</v>
      </c>
      <c r="O139" s="305">
        <f t="shared" si="27"/>
        <v>-19491.982999999862</v>
      </c>
      <c r="P139" s="306">
        <f t="shared" si="28"/>
        <v>9.457040000000001</v>
      </c>
      <c r="Q139" s="120">
        <f t="shared" si="29"/>
        <v>43208</v>
      </c>
      <c r="R139" s="364">
        <v>180406</v>
      </c>
      <c r="S139" s="147">
        <v>697.64</v>
      </c>
      <c r="T139" s="364"/>
      <c r="U139" s="147"/>
      <c r="V139" s="364"/>
      <c r="W139" s="365"/>
      <c r="X139" s="364">
        <v>180434</v>
      </c>
      <c r="Y139" s="147">
        <v>3622.51</v>
      </c>
      <c r="Z139" s="364"/>
      <c r="AA139" s="365"/>
      <c r="AB139" s="364"/>
      <c r="AC139" s="365"/>
      <c r="AD139" s="364">
        <v>180447</v>
      </c>
      <c r="AE139" s="147">
        <v>53.34</v>
      </c>
      <c r="AF139" s="364"/>
      <c r="AG139" s="365"/>
      <c r="AH139" s="364"/>
      <c r="AI139" s="365"/>
      <c r="AJ139" s="364">
        <v>180460</v>
      </c>
      <c r="AK139" s="147">
        <v>438.3</v>
      </c>
      <c r="AL139" s="366"/>
      <c r="AM139" s="365"/>
      <c r="AN139" s="125">
        <f t="shared" si="30"/>
        <v>4811.7900000000009</v>
      </c>
    </row>
    <row r="140" spans="1:40" ht="16.149999999999999" customHeight="1" x14ac:dyDescent="0.25">
      <c r="A140" s="112">
        <f t="shared" si="31"/>
        <v>43209</v>
      </c>
      <c r="B140" s="360">
        <v>4757.24</v>
      </c>
      <c r="C140" s="316">
        <v>370</v>
      </c>
      <c r="D140" s="361">
        <v>9</v>
      </c>
      <c r="E140" s="360">
        <v>514.9</v>
      </c>
      <c r="F140" s="360">
        <v>222</v>
      </c>
      <c r="G140" s="339">
        <f t="shared" si="25"/>
        <v>3650.3399999999997</v>
      </c>
      <c r="H140" s="340">
        <v>1414.25</v>
      </c>
      <c r="I140" s="317">
        <v>2208.09</v>
      </c>
      <c r="J140" s="340"/>
      <c r="K140" s="340">
        <v>28</v>
      </c>
      <c r="L140" s="317">
        <v>1430</v>
      </c>
      <c r="M140" s="363"/>
      <c r="N140" s="305">
        <f t="shared" si="26"/>
        <v>4008.09</v>
      </c>
      <c r="O140" s="305">
        <f t="shared" si="27"/>
        <v>-17438.90299999986</v>
      </c>
      <c r="P140" s="306">
        <f t="shared" si="28"/>
        <v>8.8323600000000013</v>
      </c>
      <c r="Q140" s="120">
        <f t="shared" si="29"/>
        <v>43209</v>
      </c>
      <c r="R140" s="364"/>
      <c r="S140" s="147">
        <v>85.13</v>
      </c>
      <c r="T140" s="364"/>
      <c r="U140" s="147"/>
      <c r="V140" s="364"/>
      <c r="W140" s="365"/>
      <c r="X140" s="364">
        <v>180435</v>
      </c>
      <c r="Y140" s="147">
        <v>1207.8</v>
      </c>
      <c r="Z140" s="364"/>
      <c r="AA140" s="365"/>
      <c r="AB140" s="364" t="s">
        <v>85</v>
      </c>
      <c r="AC140" s="147">
        <v>635</v>
      </c>
      <c r="AD140" s="364"/>
      <c r="AE140" s="365"/>
      <c r="AF140" s="364"/>
      <c r="AG140" s="365"/>
      <c r="AH140" s="364"/>
      <c r="AI140" s="365"/>
      <c r="AJ140" s="364"/>
      <c r="AK140" s="365"/>
      <c r="AL140" s="366">
        <v>180464</v>
      </c>
      <c r="AM140" s="147">
        <v>27.08</v>
      </c>
      <c r="AN140" s="125">
        <f t="shared" si="30"/>
        <v>1955.0099999999998</v>
      </c>
    </row>
    <row r="141" spans="1:40" ht="16.149999999999999" customHeight="1" x14ac:dyDescent="0.25">
      <c r="A141" s="112">
        <f t="shared" si="31"/>
        <v>43210</v>
      </c>
      <c r="B141" s="360">
        <v>5687.94</v>
      </c>
      <c r="C141" s="316">
        <v>170</v>
      </c>
      <c r="D141" s="361">
        <v>4</v>
      </c>
      <c r="E141" s="360">
        <v>137.69999999999999</v>
      </c>
      <c r="F141" s="360">
        <v>418</v>
      </c>
      <c r="G141" s="339">
        <f t="shared" si="25"/>
        <v>4962.24</v>
      </c>
      <c r="H141" s="340">
        <v>2783.7</v>
      </c>
      <c r="I141" s="317">
        <v>2159.7399999999998</v>
      </c>
      <c r="J141" s="340"/>
      <c r="K141" s="340">
        <v>18.8</v>
      </c>
      <c r="L141" s="317">
        <v>2780</v>
      </c>
      <c r="M141" s="363"/>
      <c r="N141" s="305">
        <f t="shared" si="26"/>
        <v>5109.74</v>
      </c>
      <c r="O141" s="305">
        <f t="shared" si="27"/>
        <v>-12368.56299999986</v>
      </c>
      <c r="P141" s="306">
        <f t="shared" si="28"/>
        <v>8.6389599999999991</v>
      </c>
      <c r="Q141" s="120">
        <f t="shared" si="29"/>
        <v>43210</v>
      </c>
      <c r="R141" s="364"/>
      <c r="S141" s="365"/>
      <c r="T141" s="366">
        <v>180415</v>
      </c>
      <c r="U141" s="147">
        <v>39.4</v>
      </c>
      <c r="V141" s="364"/>
      <c r="W141" s="365"/>
      <c r="X141" s="366"/>
      <c r="Y141" s="365"/>
      <c r="Z141" s="364"/>
      <c r="AA141" s="365"/>
      <c r="AB141" s="366"/>
      <c r="AC141" s="365"/>
      <c r="AD141" s="364"/>
      <c r="AE141" s="365"/>
      <c r="AF141" s="366"/>
      <c r="AG141" s="365"/>
      <c r="AH141" s="364"/>
      <c r="AI141" s="365"/>
      <c r="AJ141" s="366"/>
      <c r="AK141" s="365"/>
      <c r="AL141" s="366"/>
      <c r="AM141" s="365"/>
      <c r="AN141" s="125">
        <f t="shared" si="30"/>
        <v>39.4</v>
      </c>
    </row>
    <row r="142" spans="1:40" ht="16.149999999999999" customHeight="1" x14ac:dyDescent="0.25">
      <c r="A142" s="112">
        <f t="shared" si="31"/>
        <v>43211</v>
      </c>
      <c r="B142" s="360">
        <v>4976.29</v>
      </c>
      <c r="C142" s="316">
        <v>400</v>
      </c>
      <c r="D142" s="361">
        <v>8</v>
      </c>
      <c r="E142" s="360">
        <v>105.55</v>
      </c>
      <c r="F142" s="360">
        <v>279</v>
      </c>
      <c r="G142" s="339">
        <f t="shared" si="25"/>
        <v>4191.74</v>
      </c>
      <c r="H142" s="340">
        <v>1945.54</v>
      </c>
      <c r="I142" s="317">
        <v>2226.5</v>
      </c>
      <c r="J142" s="340"/>
      <c r="K142" s="340">
        <v>19.7</v>
      </c>
      <c r="L142" s="317">
        <v>1940</v>
      </c>
      <c r="M142" s="363"/>
      <c r="N142" s="305">
        <f t="shared" si="26"/>
        <v>4566.5</v>
      </c>
      <c r="O142" s="305">
        <f t="shared" si="27"/>
        <v>-7897.9329999998599</v>
      </c>
      <c r="P142" s="306">
        <f t="shared" si="28"/>
        <v>8.9060000000000006</v>
      </c>
      <c r="Q142" s="120">
        <f t="shared" si="29"/>
        <v>43211</v>
      </c>
      <c r="R142" s="364"/>
      <c r="S142" s="365"/>
      <c r="T142" s="364">
        <v>180416</v>
      </c>
      <c r="U142" s="147">
        <v>95.87</v>
      </c>
      <c r="V142" s="364"/>
      <c r="W142" s="365"/>
      <c r="X142" s="364"/>
      <c r="Y142" s="365"/>
      <c r="Z142" s="364"/>
      <c r="AA142" s="365"/>
      <c r="AB142" s="364"/>
      <c r="AC142" s="365"/>
      <c r="AD142" s="364"/>
      <c r="AE142" s="365"/>
      <c r="AF142" s="364"/>
      <c r="AG142" s="365"/>
      <c r="AH142" s="364"/>
      <c r="AI142" s="365"/>
      <c r="AJ142" s="364"/>
      <c r="AK142" s="365"/>
      <c r="AL142" s="366"/>
      <c r="AM142" s="365"/>
      <c r="AN142" s="125">
        <f t="shared" si="30"/>
        <v>95.87</v>
      </c>
    </row>
    <row r="143" spans="1:40" ht="16.149999999999999" customHeight="1" x14ac:dyDescent="0.25">
      <c r="A143" s="112">
        <f t="shared" si="31"/>
        <v>43212</v>
      </c>
      <c r="B143" s="360">
        <v>3246.13</v>
      </c>
      <c r="C143" s="316">
        <v>180</v>
      </c>
      <c r="D143" s="361">
        <v>4</v>
      </c>
      <c r="E143" s="360">
        <v>403.45</v>
      </c>
      <c r="F143" s="360">
        <v>239</v>
      </c>
      <c r="G143" s="339">
        <f t="shared" si="25"/>
        <v>2423.6800000000003</v>
      </c>
      <c r="H143" s="340">
        <v>1303.0899999999999</v>
      </c>
      <c r="I143" s="317">
        <v>1032.79</v>
      </c>
      <c r="J143" s="340"/>
      <c r="K143" s="340">
        <v>104.9</v>
      </c>
      <c r="L143" s="317">
        <v>1300</v>
      </c>
      <c r="M143" s="363"/>
      <c r="N143" s="305">
        <f t="shared" si="26"/>
        <v>2512.79</v>
      </c>
      <c r="O143" s="305">
        <f t="shared" si="27"/>
        <v>-5385.14299999986</v>
      </c>
      <c r="P143" s="306">
        <f t="shared" si="28"/>
        <v>4.1311599999999995</v>
      </c>
      <c r="Q143" s="120">
        <f t="shared" si="29"/>
        <v>43212</v>
      </c>
      <c r="R143" s="364"/>
      <c r="S143" s="365"/>
      <c r="T143" s="364"/>
      <c r="U143" s="365"/>
      <c r="V143" s="364"/>
      <c r="W143" s="365"/>
      <c r="X143" s="364"/>
      <c r="Y143" s="365"/>
      <c r="Z143" s="364"/>
      <c r="AA143" s="365"/>
      <c r="AB143" s="364"/>
      <c r="AC143" s="365"/>
      <c r="AD143" s="364"/>
      <c r="AE143" s="365"/>
      <c r="AF143" s="364"/>
      <c r="AG143" s="365"/>
      <c r="AH143" s="364"/>
      <c r="AI143" s="365"/>
      <c r="AJ143" s="364"/>
      <c r="AK143" s="365"/>
      <c r="AL143" s="366"/>
      <c r="AM143" s="365"/>
      <c r="AN143" s="125">
        <f t="shared" si="30"/>
        <v>0</v>
      </c>
    </row>
    <row r="144" spans="1:40" ht="16.149999999999999" customHeight="1" x14ac:dyDescent="0.25">
      <c r="A144" s="112">
        <f t="shared" si="31"/>
        <v>43213</v>
      </c>
      <c r="B144" s="360">
        <v>5218.59</v>
      </c>
      <c r="C144" s="316">
        <v>370</v>
      </c>
      <c r="D144" s="361">
        <v>7</v>
      </c>
      <c r="E144" s="360">
        <v>110.4</v>
      </c>
      <c r="F144" s="360">
        <v>122</v>
      </c>
      <c r="G144" s="339">
        <f t="shared" si="25"/>
        <v>4616.1900000000005</v>
      </c>
      <c r="H144" s="340">
        <v>2145.98</v>
      </c>
      <c r="I144" s="317">
        <v>2438.27</v>
      </c>
      <c r="J144" s="340"/>
      <c r="K144" s="340">
        <v>35.94</v>
      </c>
      <c r="L144" s="317">
        <v>2150</v>
      </c>
      <c r="M144" s="363"/>
      <c r="N144" s="305">
        <f t="shared" si="26"/>
        <v>4958.2700000000004</v>
      </c>
      <c r="O144" s="305">
        <f t="shared" si="27"/>
        <v>-426.87299999985953</v>
      </c>
      <c r="P144" s="306">
        <f t="shared" si="28"/>
        <v>9.7530800000000006</v>
      </c>
      <c r="Q144" s="120">
        <f t="shared" si="29"/>
        <v>43213</v>
      </c>
      <c r="R144" s="364"/>
      <c r="S144" s="365"/>
      <c r="T144" s="364"/>
      <c r="U144" s="365"/>
      <c r="V144" s="364"/>
      <c r="W144" s="365"/>
      <c r="X144" s="364"/>
      <c r="Y144" s="365"/>
      <c r="Z144" s="364"/>
      <c r="AA144" s="365"/>
      <c r="AB144" s="364"/>
      <c r="AC144" s="365"/>
      <c r="AD144" s="364"/>
      <c r="AE144" s="365"/>
      <c r="AF144" s="364"/>
      <c r="AG144" s="365"/>
      <c r="AH144" s="364"/>
      <c r="AI144" s="365"/>
      <c r="AJ144" s="364"/>
      <c r="AK144" s="365"/>
      <c r="AL144" s="366"/>
      <c r="AM144" s="365"/>
      <c r="AN144" s="125">
        <f t="shared" si="30"/>
        <v>0</v>
      </c>
    </row>
    <row r="145" spans="1:45" ht="16.149999999999999" customHeight="1" x14ac:dyDescent="0.25">
      <c r="A145" s="112">
        <f t="shared" si="31"/>
        <v>43214</v>
      </c>
      <c r="B145" s="360">
        <v>4333.57</v>
      </c>
      <c r="C145" s="316">
        <v>380</v>
      </c>
      <c r="D145" s="361">
        <v>9</v>
      </c>
      <c r="E145" s="360">
        <v>833.4</v>
      </c>
      <c r="F145" s="360">
        <v>155</v>
      </c>
      <c r="G145" s="339">
        <f t="shared" si="25"/>
        <v>2965.1699999999996</v>
      </c>
      <c r="H145" s="340">
        <v>1385.52</v>
      </c>
      <c r="I145" s="317">
        <v>1553.25</v>
      </c>
      <c r="J145" s="340"/>
      <c r="K145" s="340">
        <v>26.4</v>
      </c>
      <c r="L145" s="317">
        <v>1390</v>
      </c>
      <c r="M145" s="317">
        <v>360</v>
      </c>
      <c r="N145" s="305">
        <f t="shared" si="26"/>
        <v>3683.25</v>
      </c>
      <c r="O145" s="305">
        <f t="shared" si="27"/>
        <v>4058.1570000001402</v>
      </c>
      <c r="P145" s="306">
        <f t="shared" si="28"/>
        <v>6.2130000000000001</v>
      </c>
      <c r="Q145" s="120">
        <f t="shared" si="29"/>
        <v>43214</v>
      </c>
      <c r="R145" s="364">
        <v>180401</v>
      </c>
      <c r="S145" s="147">
        <v>-801.78</v>
      </c>
      <c r="T145" s="364"/>
      <c r="U145" s="365"/>
      <c r="V145" s="364"/>
      <c r="W145" s="365"/>
      <c r="X145" s="364"/>
      <c r="Y145" s="365"/>
      <c r="Z145" s="364"/>
      <c r="AA145" s="365"/>
      <c r="AB145" s="364"/>
      <c r="AC145" s="365"/>
      <c r="AD145" s="364"/>
      <c r="AE145" s="365"/>
      <c r="AF145" s="364"/>
      <c r="AG145" s="365"/>
      <c r="AH145" s="364"/>
      <c r="AI145" s="365"/>
      <c r="AJ145" s="364"/>
      <c r="AK145" s="365"/>
      <c r="AL145" s="366"/>
      <c r="AM145" s="365"/>
      <c r="AN145" s="125">
        <f t="shared" si="30"/>
        <v>-801.78</v>
      </c>
      <c r="AS145" s="143"/>
    </row>
    <row r="146" spans="1:45" ht="16.149999999999999" customHeight="1" x14ac:dyDescent="0.25">
      <c r="A146" s="112">
        <f t="shared" si="31"/>
        <v>43215</v>
      </c>
      <c r="B146" s="360">
        <v>4218.55</v>
      </c>
      <c r="C146" s="316">
        <v>400</v>
      </c>
      <c r="D146" s="361">
        <v>11</v>
      </c>
      <c r="E146" s="360">
        <v>349.2</v>
      </c>
      <c r="F146" s="360">
        <v>194</v>
      </c>
      <c r="G146" s="339">
        <f t="shared" si="25"/>
        <v>3275.3500000000004</v>
      </c>
      <c r="H146" s="340">
        <v>1383.56</v>
      </c>
      <c r="I146" s="317">
        <v>1889.39</v>
      </c>
      <c r="J146" s="340"/>
      <c r="K146" s="340">
        <v>2.4</v>
      </c>
      <c r="L146" s="317">
        <v>1380</v>
      </c>
      <c r="M146" s="363"/>
      <c r="N146" s="305">
        <f t="shared" si="26"/>
        <v>3669.3900000000003</v>
      </c>
      <c r="O146" s="305">
        <f t="shared" si="27"/>
        <v>4814.1370000001407</v>
      </c>
      <c r="P146" s="306">
        <f t="shared" si="28"/>
        <v>7.5575600000000005</v>
      </c>
      <c r="Q146" s="120">
        <f t="shared" si="29"/>
        <v>43215</v>
      </c>
      <c r="R146" s="364">
        <v>180402</v>
      </c>
      <c r="S146" s="147">
        <v>-217.19</v>
      </c>
      <c r="T146" s="364"/>
      <c r="U146" s="365"/>
      <c r="V146" s="364">
        <v>180428</v>
      </c>
      <c r="W146" s="147">
        <v>559.69000000000005</v>
      </c>
      <c r="X146" s="364">
        <v>180436</v>
      </c>
      <c r="Y146" s="147">
        <v>2570.91</v>
      </c>
      <c r="Z146" s="364"/>
      <c r="AA146" s="365"/>
      <c r="AB146" s="364"/>
      <c r="AC146" s="365"/>
      <c r="AD146" s="364"/>
      <c r="AE146" s="365"/>
      <c r="AF146" s="364"/>
      <c r="AG146" s="365"/>
      <c r="AH146" s="364"/>
      <c r="AI146" s="365"/>
      <c r="AJ146" s="364"/>
      <c r="AK146" s="365"/>
      <c r="AL146" s="366"/>
      <c r="AM146" s="365"/>
      <c r="AN146" s="125">
        <f t="shared" si="30"/>
        <v>2913.41</v>
      </c>
    </row>
    <row r="147" spans="1:45" ht="16.149999999999999" customHeight="1" x14ac:dyDescent="0.25">
      <c r="A147" s="112">
        <f t="shared" si="31"/>
        <v>43216</v>
      </c>
      <c r="B147" s="360">
        <v>4488.97</v>
      </c>
      <c r="C147" s="316">
        <v>180</v>
      </c>
      <c r="D147" s="361">
        <v>4</v>
      </c>
      <c r="E147" s="360">
        <v>123.3</v>
      </c>
      <c r="F147" s="360">
        <v>300</v>
      </c>
      <c r="G147" s="339">
        <f t="shared" si="25"/>
        <v>3885.67</v>
      </c>
      <c r="H147" s="340">
        <v>1744.82</v>
      </c>
      <c r="I147" s="317">
        <v>2138.4499999999998</v>
      </c>
      <c r="J147" s="340"/>
      <c r="K147" s="340">
        <v>2.4</v>
      </c>
      <c r="L147" s="317">
        <v>1740</v>
      </c>
      <c r="M147" s="363"/>
      <c r="N147" s="305">
        <f t="shared" si="26"/>
        <v>4058.45</v>
      </c>
      <c r="O147" s="305">
        <f t="shared" si="27"/>
        <v>-28746.99299999986</v>
      </c>
      <c r="P147" s="306">
        <f t="shared" si="28"/>
        <v>8.553799999999999</v>
      </c>
      <c r="Q147" s="120">
        <f t="shared" si="29"/>
        <v>43216</v>
      </c>
      <c r="R147" s="364">
        <v>180408</v>
      </c>
      <c r="S147" s="147">
        <v>1143.78</v>
      </c>
      <c r="T147" s="366"/>
      <c r="U147" s="365"/>
      <c r="V147" s="364"/>
      <c r="W147" s="365"/>
      <c r="X147" s="364">
        <v>180437</v>
      </c>
      <c r="Y147" s="147">
        <v>1020</v>
      </c>
      <c r="Z147" s="364">
        <v>180424</v>
      </c>
      <c r="AA147" s="147">
        <v>35455.800000000003</v>
      </c>
      <c r="AB147" s="364"/>
      <c r="AC147" s="365"/>
      <c r="AD147" s="364"/>
      <c r="AE147" s="365"/>
      <c r="AF147" s="364"/>
      <c r="AG147" s="365"/>
      <c r="AH147" s="364"/>
      <c r="AI147" s="365"/>
      <c r="AJ147" s="364"/>
      <c r="AK147" s="365"/>
      <c r="AL147" s="366"/>
      <c r="AM147" s="365"/>
      <c r="AN147" s="125">
        <f t="shared" si="30"/>
        <v>37619.58</v>
      </c>
    </row>
    <row r="148" spans="1:45" ht="16.149999999999999" customHeight="1" x14ac:dyDescent="0.25">
      <c r="A148" s="112">
        <f t="shared" si="31"/>
        <v>43217</v>
      </c>
      <c r="B148" s="360">
        <v>5249.38</v>
      </c>
      <c r="C148" s="316">
        <v>260</v>
      </c>
      <c r="D148" s="361">
        <v>5</v>
      </c>
      <c r="E148" s="360">
        <v>260</v>
      </c>
      <c r="F148" s="360">
        <v>345</v>
      </c>
      <c r="G148" s="339">
        <f t="shared" si="25"/>
        <v>4384.38</v>
      </c>
      <c r="H148" s="340">
        <v>1977.39</v>
      </c>
      <c r="I148" s="317">
        <v>2319.7399999999998</v>
      </c>
      <c r="J148" s="317">
        <v>40.1</v>
      </c>
      <c r="K148" s="340">
        <v>26.6</v>
      </c>
      <c r="L148" s="317">
        <v>1970</v>
      </c>
      <c r="M148" s="363"/>
      <c r="N148" s="305">
        <f t="shared" si="26"/>
        <v>4589.84</v>
      </c>
      <c r="O148" s="305">
        <f t="shared" si="27"/>
        <v>-33542.252999999859</v>
      </c>
      <c r="P148" s="306">
        <f t="shared" si="28"/>
        <v>9.2789599999999997</v>
      </c>
      <c r="Q148" s="120">
        <f t="shared" si="29"/>
        <v>43217</v>
      </c>
      <c r="R148" s="364"/>
      <c r="S148" s="147">
        <v>70.09</v>
      </c>
      <c r="T148" s="364"/>
      <c r="U148" s="365"/>
      <c r="V148" s="364"/>
      <c r="W148" s="365"/>
      <c r="X148" s="364"/>
      <c r="Y148" s="365"/>
      <c r="Z148" s="364">
        <v>180425</v>
      </c>
      <c r="AA148" s="147">
        <v>8220.61</v>
      </c>
      <c r="AB148" s="366"/>
      <c r="AC148" s="365"/>
      <c r="AD148" s="364"/>
      <c r="AE148" s="365"/>
      <c r="AF148" s="364">
        <v>180348</v>
      </c>
      <c r="AG148" s="147">
        <v>1094.4000000000001</v>
      </c>
      <c r="AH148" s="364"/>
      <c r="AI148" s="365"/>
      <c r="AJ148" s="364"/>
      <c r="AK148" s="365"/>
      <c r="AL148" s="366"/>
      <c r="AM148" s="365"/>
      <c r="AN148" s="125">
        <f t="shared" si="30"/>
        <v>9385.1</v>
      </c>
    </row>
    <row r="149" spans="1:45" ht="16.149999999999999" customHeight="1" x14ac:dyDescent="0.25">
      <c r="A149" s="112">
        <f t="shared" si="31"/>
        <v>43218</v>
      </c>
      <c r="B149" s="360">
        <v>5867.61</v>
      </c>
      <c r="C149" s="316">
        <v>340</v>
      </c>
      <c r="D149" s="361">
        <v>9</v>
      </c>
      <c r="E149" s="360">
        <v>390.2</v>
      </c>
      <c r="F149" s="360">
        <v>476</v>
      </c>
      <c r="G149" s="339">
        <f t="shared" si="25"/>
        <v>4661.41</v>
      </c>
      <c r="H149" s="340">
        <v>1649.08</v>
      </c>
      <c r="I149" s="317">
        <v>2985.93</v>
      </c>
      <c r="J149" s="340"/>
      <c r="K149" s="340">
        <v>26.4</v>
      </c>
      <c r="L149" s="317">
        <v>1640</v>
      </c>
      <c r="M149" s="363"/>
      <c r="N149" s="305">
        <f t="shared" si="26"/>
        <v>4965.93</v>
      </c>
      <c r="O149" s="305">
        <f t="shared" si="27"/>
        <v>-28576.322999999858</v>
      </c>
      <c r="P149" s="306">
        <f t="shared" si="28"/>
        <v>11.943719999999999</v>
      </c>
      <c r="Q149" s="120">
        <f t="shared" si="29"/>
        <v>43218</v>
      </c>
      <c r="R149" s="364" t="s">
        <v>302</v>
      </c>
      <c r="S149" s="365">
        <v>0</v>
      </c>
      <c r="T149" s="364"/>
      <c r="U149" s="365"/>
      <c r="V149" s="364"/>
      <c r="W149" s="365"/>
      <c r="X149" s="364"/>
      <c r="Y149" s="365"/>
      <c r="Z149" s="364"/>
      <c r="AA149" s="365"/>
      <c r="AB149" s="366"/>
      <c r="AC149" s="365"/>
      <c r="AD149" s="364"/>
      <c r="AE149" s="365"/>
      <c r="AF149" s="364"/>
      <c r="AG149" s="365"/>
      <c r="AH149" s="364"/>
      <c r="AI149" s="365"/>
      <c r="AJ149" s="364"/>
      <c r="AK149" s="365"/>
      <c r="AL149" s="366"/>
      <c r="AM149" s="365"/>
      <c r="AN149" s="125">
        <f t="shared" si="30"/>
        <v>0</v>
      </c>
    </row>
    <row r="150" spans="1:45" ht="16.149999999999999" customHeight="1" x14ac:dyDescent="0.25">
      <c r="A150" s="112">
        <f t="shared" si="31"/>
        <v>43219</v>
      </c>
      <c r="B150" s="360">
        <v>3122.9</v>
      </c>
      <c r="C150" s="316">
        <v>20</v>
      </c>
      <c r="D150" s="361">
        <v>1</v>
      </c>
      <c r="E150" s="360">
        <v>856</v>
      </c>
      <c r="F150" s="360">
        <v>251</v>
      </c>
      <c r="G150" s="339">
        <f t="shared" si="25"/>
        <v>1995.9</v>
      </c>
      <c r="H150" s="340">
        <v>840.65</v>
      </c>
      <c r="I150" s="317">
        <v>1164.8499999999999</v>
      </c>
      <c r="J150" s="340"/>
      <c r="K150" s="340">
        <v>6.7</v>
      </c>
      <c r="L150" s="317">
        <v>840</v>
      </c>
      <c r="M150" s="363"/>
      <c r="N150" s="305">
        <f t="shared" si="26"/>
        <v>2024.85</v>
      </c>
      <c r="O150" s="305">
        <f t="shared" si="27"/>
        <v>-30198.38299999986</v>
      </c>
      <c r="P150" s="306">
        <f t="shared" si="28"/>
        <v>4.6593999999999998</v>
      </c>
      <c r="Q150" s="120">
        <f t="shared" si="29"/>
        <v>43219</v>
      </c>
      <c r="R150" s="364" t="s">
        <v>303</v>
      </c>
      <c r="S150" s="365">
        <v>0</v>
      </c>
      <c r="T150" s="364">
        <v>180420</v>
      </c>
      <c r="U150" s="147">
        <v>59.97</v>
      </c>
      <c r="V150" s="364"/>
      <c r="W150" s="365"/>
      <c r="X150" s="364"/>
      <c r="Y150" s="365"/>
      <c r="Z150" s="364"/>
      <c r="AA150" s="365"/>
      <c r="AB150" s="366"/>
      <c r="AC150" s="365"/>
      <c r="AD150" s="364"/>
      <c r="AE150" s="365"/>
      <c r="AF150" s="364">
        <v>180444</v>
      </c>
      <c r="AG150" s="147">
        <v>3163.1</v>
      </c>
      <c r="AH150" s="364">
        <v>180353</v>
      </c>
      <c r="AI150" s="147">
        <v>-16.559999999999999</v>
      </c>
      <c r="AJ150" s="364">
        <v>180461</v>
      </c>
      <c r="AK150" s="147">
        <v>440.4</v>
      </c>
      <c r="AL150" s="366"/>
      <c r="AM150" s="365"/>
      <c r="AN150" s="125">
        <f t="shared" si="30"/>
        <v>3646.91</v>
      </c>
    </row>
    <row r="151" spans="1:45" ht="16.149999999999999" customHeight="1" x14ac:dyDescent="0.25">
      <c r="A151" s="112">
        <f t="shared" si="31"/>
        <v>43220</v>
      </c>
      <c r="B151" s="360">
        <v>5995.97</v>
      </c>
      <c r="C151" s="316">
        <v>250</v>
      </c>
      <c r="D151" s="361">
        <v>5</v>
      </c>
      <c r="E151" s="360">
        <v>519.4</v>
      </c>
      <c r="F151" s="360">
        <v>244</v>
      </c>
      <c r="G151" s="339">
        <f t="shared" si="25"/>
        <v>4982.5700000000006</v>
      </c>
      <c r="H151" s="340">
        <v>1633.48</v>
      </c>
      <c r="I151" s="317">
        <v>3341.39</v>
      </c>
      <c r="J151" s="340"/>
      <c r="K151" s="340">
        <v>7.7</v>
      </c>
      <c r="L151" s="317">
        <v>1630</v>
      </c>
      <c r="M151" s="363"/>
      <c r="N151" s="305">
        <f t="shared" si="26"/>
        <v>5221.3899999999994</v>
      </c>
      <c r="O151" s="305">
        <f t="shared" si="27"/>
        <v>-26726.932999999859</v>
      </c>
      <c r="P151" s="306">
        <f t="shared" si="28"/>
        <v>13.36556</v>
      </c>
      <c r="Q151" s="120">
        <f t="shared" si="29"/>
        <v>43220</v>
      </c>
      <c r="R151" s="364"/>
      <c r="S151" s="365"/>
      <c r="T151" s="366">
        <v>180419</v>
      </c>
      <c r="U151" s="147">
        <v>113.27</v>
      </c>
      <c r="V151" s="364"/>
      <c r="W151" s="365"/>
      <c r="X151" s="366">
        <v>180431</v>
      </c>
      <c r="Y151" s="147">
        <v>-12</v>
      </c>
      <c r="Z151" s="364" t="s">
        <v>304</v>
      </c>
      <c r="AA151" s="365">
        <v>0</v>
      </c>
      <c r="AB151" s="366"/>
      <c r="AC151" s="365"/>
      <c r="AD151" s="364">
        <v>180446</v>
      </c>
      <c r="AE151" s="147">
        <v>37.79</v>
      </c>
      <c r="AF151" s="366">
        <v>180349</v>
      </c>
      <c r="AG151" s="365">
        <v>597.99</v>
      </c>
      <c r="AH151" s="366">
        <v>180352</v>
      </c>
      <c r="AI151" s="147">
        <v>-160.72</v>
      </c>
      <c r="AJ151" s="366">
        <v>180459</v>
      </c>
      <c r="AK151" s="147">
        <v>1173.6099999999999</v>
      </c>
      <c r="AL151" s="366"/>
      <c r="AM151" s="365"/>
      <c r="AN151" s="125">
        <f t="shared" si="30"/>
        <v>1749.9399999999998</v>
      </c>
    </row>
    <row r="152" spans="1:45" ht="16.149999999999999" customHeight="1" x14ac:dyDescent="0.25">
      <c r="A152" s="138"/>
      <c r="B152" s="360"/>
      <c r="C152" s="360"/>
      <c r="D152" s="361"/>
      <c r="E152" s="360"/>
      <c r="F152" s="360"/>
      <c r="G152" s="339">
        <f t="shared" si="25"/>
        <v>0</v>
      </c>
      <c r="H152" s="340"/>
      <c r="I152" s="340"/>
      <c r="J152" s="340"/>
      <c r="K152" s="340"/>
      <c r="L152" s="363"/>
      <c r="M152" s="363"/>
      <c r="N152" s="305">
        <f t="shared" si="26"/>
        <v>0</v>
      </c>
      <c r="O152" s="305">
        <f t="shared" si="27"/>
        <v>-26779.962999999858</v>
      </c>
      <c r="P152" s="306">
        <f t="shared" si="28"/>
        <v>0</v>
      </c>
      <c r="Q152" s="120"/>
      <c r="R152" s="364"/>
      <c r="S152" s="365"/>
      <c r="T152" s="364"/>
      <c r="U152" s="365"/>
      <c r="V152" s="364"/>
      <c r="W152" s="365"/>
      <c r="X152" s="364">
        <v>180430</v>
      </c>
      <c r="Y152" s="147">
        <v>53.03</v>
      </c>
      <c r="Z152" s="364"/>
      <c r="AA152" s="365"/>
      <c r="AB152" s="364"/>
      <c r="AC152" s="365"/>
      <c r="AD152" s="364"/>
      <c r="AE152" s="365"/>
      <c r="AF152" s="364"/>
      <c r="AG152" s="365"/>
      <c r="AH152" s="364"/>
      <c r="AI152" s="365"/>
      <c r="AJ152" s="364"/>
      <c r="AK152" s="365"/>
      <c r="AL152" s="366"/>
      <c r="AM152" s="365"/>
      <c r="AN152" s="125">
        <f t="shared" si="30"/>
        <v>53.03</v>
      </c>
    </row>
    <row r="153" spans="1:45" x14ac:dyDescent="0.25">
      <c r="B153" s="326">
        <f t="shared" ref="B153:N153" si="32">SUM(B122:B152)</f>
        <v>133282.57</v>
      </c>
      <c r="C153" s="326">
        <f t="shared" si="32"/>
        <v>6500</v>
      </c>
      <c r="D153" s="323">
        <f t="shared" si="32"/>
        <v>158</v>
      </c>
      <c r="E153" s="326">
        <f t="shared" si="32"/>
        <v>10099.1</v>
      </c>
      <c r="F153" s="326">
        <f t="shared" si="32"/>
        <v>7077</v>
      </c>
      <c r="G153" s="326">
        <f t="shared" si="32"/>
        <v>109606.47000000003</v>
      </c>
      <c r="H153" s="326">
        <f t="shared" si="32"/>
        <v>50110.270000000004</v>
      </c>
      <c r="I153" s="326">
        <f t="shared" si="32"/>
        <v>61887.059999999983</v>
      </c>
      <c r="J153" s="326">
        <f t="shared" si="32"/>
        <v>146.30000000000001</v>
      </c>
      <c r="K153" s="326">
        <f t="shared" si="32"/>
        <v>721.59</v>
      </c>
      <c r="L153" s="141">
        <f t="shared" si="32"/>
        <v>50090</v>
      </c>
      <c r="M153" s="141">
        <f t="shared" si="32"/>
        <v>1650</v>
      </c>
      <c r="N153" s="141">
        <f t="shared" si="32"/>
        <v>120273.36</v>
      </c>
      <c r="O153" s="141">
        <f>O152</f>
        <v>-26779.962999999858</v>
      </c>
      <c r="R153" s="141"/>
      <c r="S153" s="141">
        <f>SUM(S122:S152)</f>
        <v>2905.1900000000005</v>
      </c>
      <c r="T153" s="141"/>
      <c r="U153" s="141">
        <f>SUM(U122:U152)</f>
        <v>1003.4</v>
      </c>
      <c r="V153" s="141"/>
      <c r="W153" s="141">
        <f>SUM(W122:W152)</f>
        <v>2454.84</v>
      </c>
      <c r="X153" s="141"/>
      <c r="Y153" s="141">
        <f>SUM(Y122:Y152)</f>
        <v>13783.28</v>
      </c>
      <c r="Z153" s="141"/>
      <c r="AA153" s="141">
        <f>SUM(AA122:AA152)</f>
        <v>77538.19</v>
      </c>
      <c r="AB153" s="141"/>
      <c r="AC153" s="141">
        <f>SUM(AC122:AC152)</f>
        <v>-7677.4</v>
      </c>
      <c r="AD153" s="141"/>
      <c r="AE153" s="141">
        <f>SUM(AE122:AE152)</f>
        <v>1456.35</v>
      </c>
      <c r="AG153" s="141">
        <f>SUM(AG122:AG152)</f>
        <v>7540.65</v>
      </c>
      <c r="AH153" s="141"/>
      <c r="AI153" s="141">
        <f>SUM(AI122:AI152)</f>
        <v>-177.28</v>
      </c>
      <c r="AJ153" s="141"/>
      <c r="AK153" s="141">
        <f>SUM(AK122:AK152)</f>
        <v>4570.96</v>
      </c>
      <c r="AL153" s="141"/>
      <c r="AM153" s="141">
        <f>SUM(AM122:AM152)</f>
        <v>27.08</v>
      </c>
      <c r="AN153" s="141">
        <f>SUM(AN122:AN152)</f>
        <v>103425.26000000002</v>
      </c>
    </row>
    <row r="154" spans="1:45" x14ac:dyDescent="0.25">
      <c r="B154" s="132">
        <f>B153+B115</f>
        <v>504547.06</v>
      </c>
      <c r="G154" s="132"/>
      <c r="O154" s="141"/>
    </row>
    <row r="155" spans="1:45" x14ac:dyDescent="0.25">
      <c r="B155" s="72" t="s">
        <v>78</v>
      </c>
      <c r="C155" s="132">
        <f>H153-L153</f>
        <v>20.270000000004075</v>
      </c>
      <c r="E155" s="72" t="s">
        <v>79</v>
      </c>
      <c r="F155" s="315">
        <f>D153</f>
        <v>158</v>
      </c>
      <c r="H155" s="72" t="s">
        <v>80</v>
      </c>
      <c r="J155" s="131">
        <f>I153*0.007</f>
        <v>433.20941999999991</v>
      </c>
    </row>
    <row r="156" spans="1:45" x14ac:dyDescent="0.25">
      <c r="B156" s="72" t="s">
        <v>90</v>
      </c>
      <c r="C156" s="132">
        <f>C155+C117</f>
        <v>-6.9399999999877764</v>
      </c>
      <c r="L156" s="71"/>
      <c r="M156" s="71"/>
    </row>
    <row r="158" spans="1:45" ht="16.149999999999999" customHeight="1" x14ac:dyDescent="0.25">
      <c r="A158" s="562" t="s">
        <v>305</v>
      </c>
      <c r="B158" s="563"/>
      <c r="C158" s="563"/>
      <c r="D158" s="564"/>
      <c r="E158" s="563"/>
      <c r="F158" s="563"/>
      <c r="G158" s="563"/>
      <c r="H158" s="559" t="str">
        <f>A158</f>
        <v>MAI 2018</v>
      </c>
      <c r="I158" s="560"/>
      <c r="J158" s="560"/>
      <c r="K158" s="560"/>
      <c r="L158" s="560"/>
      <c r="M158" s="560"/>
      <c r="N158" s="560"/>
      <c r="R158" s="559" t="str">
        <f>A158</f>
        <v>MAI 2018</v>
      </c>
      <c r="S158" s="560"/>
      <c r="T158" s="560"/>
      <c r="U158" s="560"/>
      <c r="V158" s="560"/>
      <c r="W158" s="560"/>
      <c r="X158" s="560"/>
      <c r="Y158" s="559" t="str">
        <f>A158</f>
        <v>MAI 2018</v>
      </c>
      <c r="Z158" s="560"/>
      <c r="AA158" s="560"/>
      <c r="AB158" s="560"/>
      <c r="AC158" s="560"/>
      <c r="AD158" s="560"/>
      <c r="AE158" s="560"/>
      <c r="AF158" s="559" t="str">
        <f>A158</f>
        <v>MAI 2018</v>
      </c>
      <c r="AG158" s="560"/>
      <c r="AH158" s="560"/>
      <c r="AI158" s="560"/>
      <c r="AJ158" s="560"/>
      <c r="AK158" s="560"/>
      <c r="AL158" s="560"/>
    </row>
    <row r="159" spans="1:45" ht="16.149999999999999" customHeight="1" x14ac:dyDescent="0.25">
      <c r="A159" s="81"/>
      <c r="B159" s="567" t="s">
        <v>69</v>
      </c>
      <c r="C159" s="554"/>
      <c r="D159" s="554"/>
      <c r="E159" s="554"/>
      <c r="F159" s="554"/>
      <c r="G159" s="568"/>
      <c r="H159" s="567" t="s">
        <v>1</v>
      </c>
      <c r="I159" s="554"/>
      <c r="J159" s="554"/>
      <c r="K159" s="568"/>
      <c r="L159" s="567" t="s">
        <v>2</v>
      </c>
      <c r="M159" s="554"/>
      <c r="N159" s="568"/>
      <c r="O159" s="291" t="s">
        <v>70</v>
      </c>
      <c r="P159" s="292"/>
      <c r="Q159" s="135" t="s">
        <v>3</v>
      </c>
      <c r="R159" s="551" t="str">
        <f>R3</f>
        <v>Agedi</v>
      </c>
      <c r="S159" s="552"/>
      <c r="T159" s="551" t="str">
        <f>T3</f>
        <v>Saf</v>
      </c>
      <c r="U159" s="552"/>
      <c r="V159" s="551" t="str">
        <f>V3</f>
        <v>Midi Libre</v>
      </c>
      <c r="W159" s="552"/>
      <c r="X159" s="551" t="str">
        <f>X3</f>
        <v>Loto</v>
      </c>
      <c r="Y159" s="552"/>
      <c r="Z159" s="551" t="str">
        <f>Z3</f>
        <v>Altadis</v>
      </c>
      <c r="AA159" s="552"/>
      <c r="AB159" s="551" t="str">
        <f>AB3</f>
        <v>Crédit agricole</v>
      </c>
      <c r="AC159" s="552"/>
      <c r="AD159" s="551" t="str">
        <f>AD3</f>
        <v>charges locatives</v>
      </c>
      <c r="AE159" s="552"/>
      <c r="AF159" s="551" t="str">
        <f>AF3</f>
        <v>Poste TCN TF PVA</v>
      </c>
      <c r="AG159" s="552"/>
      <c r="AH159" s="551" t="str">
        <f>AH3</f>
        <v>GSA/NVX FR</v>
      </c>
      <c r="AI159" s="552"/>
      <c r="AJ159" s="551" t="str">
        <f>AJ3</f>
        <v>Charge</v>
      </c>
      <c r="AK159" s="552"/>
      <c r="AL159" s="551" t="str">
        <f>AL3</f>
        <v>Divers</v>
      </c>
      <c r="AM159" s="552"/>
      <c r="AN159" s="83" t="s">
        <v>16</v>
      </c>
    </row>
    <row r="160" spans="1:45" ht="16.149999999999999" customHeight="1" x14ac:dyDescent="0.25">
      <c r="A160" s="84"/>
      <c r="B160" s="85" t="s">
        <v>73</v>
      </c>
      <c r="C160" s="578" t="s">
        <v>24</v>
      </c>
      <c r="D160" s="579"/>
      <c r="E160" s="86" t="s">
        <v>23</v>
      </c>
      <c r="F160" s="86" t="s">
        <v>22</v>
      </c>
      <c r="G160" s="90" t="s">
        <v>38</v>
      </c>
      <c r="H160" s="85" t="s">
        <v>17</v>
      </c>
      <c r="I160" s="86" t="s">
        <v>19</v>
      </c>
      <c r="J160" s="86" t="s">
        <v>18</v>
      </c>
      <c r="K160" s="90" t="s">
        <v>29</v>
      </c>
      <c r="L160" s="85" t="s">
        <v>32</v>
      </c>
      <c r="M160" s="91" t="s">
        <v>33</v>
      </c>
      <c r="N160" s="90" t="s">
        <v>74</v>
      </c>
      <c r="O160" s="295">
        <f>O152</f>
        <v>-26779.962999999858</v>
      </c>
      <c r="Q160" s="136"/>
      <c r="R160" s="93" t="s">
        <v>34</v>
      </c>
      <c r="S160" s="94"/>
      <c r="T160" s="95" t="s">
        <v>34</v>
      </c>
      <c r="U160" s="96"/>
      <c r="V160" s="95" t="s">
        <v>34</v>
      </c>
      <c r="W160" s="96"/>
      <c r="X160" s="95" t="s">
        <v>34</v>
      </c>
      <c r="Y160" s="96"/>
      <c r="Z160" s="95" t="s">
        <v>34</v>
      </c>
      <c r="AA160" s="96"/>
      <c r="AB160" s="95" t="s">
        <v>34</v>
      </c>
      <c r="AC160" s="96"/>
      <c r="AD160" s="95" t="s">
        <v>34</v>
      </c>
      <c r="AE160" s="96"/>
      <c r="AF160" s="98" t="s">
        <v>34</v>
      </c>
      <c r="AG160" s="94"/>
      <c r="AH160" s="95" t="s">
        <v>34</v>
      </c>
      <c r="AI160" s="94"/>
      <c r="AJ160" s="95" t="s">
        <v>34</v>
      </c>
      <c r="AK160" s="94"/>
      <c r="AL160" s="95" t="s">
        <v>34</v>
      </c>
      <c r="AM160" s="94"/>
      <c r="AN160" s="99"/>
    </row>
    <row r="161" spans="1:40" ht="16.149999999999999" customHeight="1" x14ac:dyDescent="0.25">
      <c r="A161" s="100">
        <f>A151+1</f>
        <v>43221</v>
      </c>
      <c r="B161" s="102"/>
      <c r="C161" s="102"/>
      <c r="D161" s="103"/>
      <c r="E161" s="102"/>
      <c r="F161" s="102"/>
      <c r="G161" s="106">
        <f t="shared" ref="G161:G191" si="33">B161-C161-E161-F161</f>
        <v>0</v>
      </c>
      <c r="H161" s="106"/>
      <c r="I161" s="106"/>
      <c r="J161" s="106"/>
      <c r="K161" s="106"/>
      <c r="L161" s="106"/>
      <c r="M161" s="106"/>
      <c r="N161" s="298">
        <f t="shared" ref="N161:N191" si="34">L161+I161+J161+C161+M161</f>
        <v>0</v>
      </c>
      <c r="O161" s="298">
        <f t="shared" ref="O161:O190" si="35">O160+N161-AN161</f>
        <v>-26779.962999999858</v>
      </c>
      <c r="P161" s="299">
        <f>I161*0.007</f>
        <v>0</v>
      </c>
      <c r="Q161" s="107">
        <f t="shared" ref="Q161:Q191" si="36">A161</f>
        <v>43221</v>
      </c>
      <c r="R161" s="146"/>
      <c r="S161" s="149"/>
      <c r="T161" s="148"/>
      <c r="U161" s="149"/>
      <c r="V161" s="148"/>
      <c r="W161" s="149"/>
      <c r="X161" s="148"/>
      <c r="Y161" s="149"/>
      <c r="Z161" s="148"/>
      <c r="AA161" s="149"/>
      <c r="AB161" s="148"/>
      <c r="AC161" s="149"/>
      <c r="AD161" s="148"/>
      <c r="AE161" s="149"/>
      <c r="AF161" s="150"/>
      <c r="AG161" s="149"/>
      <c r="AH161" s="148"/>
      <c r="AI161" s="149"/>
      <c r="AJ161" s="148"/>
      <c r="AK161" s="149"/>
      <c r="AL161" s="148"/>
      <c r="AM161" s="149"/>
      <c r="AN161" s="106">
        <f t="shared" ref="AN161:AN191" si="37">S161+U161+W161+Y161+AA161+AC161+AE161+AG161+AI161+AK161+AM161</f>
        <v>0</v>
      </c>
    </row>
    <row r="162" spans="1:40" ht="16.149999999999999" customHeight="1" x14ac:dyDescent="0.25">
      <c r="A162" s="112">
        <f t="shared" ref="A162:A191" si="38">A161+1</f>
        <v>43222</v>
      </c>
      <c r="B162" s="360">
        <v>5429.22</v>
      </c>
      <c r="C162" s="316">
        <v>910</v>
      </c>
      <c r="D162" s="361">
        <v>16</v>
      </c>
      <c r="E162" s="360">
        <v>161.5</v>
      </c>
      <c r="F162" s="360">
        <v>340</v>
      </c>
      <c r="G162" s="339">
        <f t="shared" si="33"/>
        <v>4017.7200000000003</v>
      </c>
      <c r="H162" s="340">
        <v>1328.24</v>
      </c>
      <c r="I162" s="317">
        <v>2684.18</v>
      </c>
      <c r="J162" s="340"/>
      <c r="K162" s="340">
        <v>5.3</v>
      </c>
      <c r="L162" s="317">
        <v>1320</v>
      </c>
      <c r="M162" s="363"/>
      <c r="N162" s="305">
        <f t="shared" si="34"/>
        <v>4914.18</v>
      </c>
      <c r="O162" s="305">
        <f t="shared" si="35"/>
        <v>-27818.402999999857</v>
      </c>
      <c r="P162" s="306">
        <f t="shared" ref="P162:P191" si="39">I162*0.004</f>
        <v>10.73672</v>
      </c>
      <c r="Q162" s="120">
        <f t="shared" si="36"/>
        <v>43222</v>
      </c>
      <c r="R162" s="364">
        <v>180411</v>
      </c>
      <c r="S162" s="147">
        <v>1593.71</v>
      </c>
      <c r="T162" s="366"/>
      <c r="U162" s="365"/>
      <c r="V162" s="364">
        <v>180429</v>
      </c>
      <c r="W162" s="147">
        <v>662.65</v>
      </c>
      <c r="X162" s="366">
        <v>180438</v>
      </c>
      <c r="Y162" s="147">
        <v>716.6</v>
      </c>
      <c r="Z162" s="364"/>
      <c r="AA162" s="365"/>
      <c r="AB162" s="366">
        <v>180544</v>
      </c>
      <c r="AC162" s="147">
        <v>1.4</v>
      </c>
      <c r="AD162" s="364">
        <v>180150</v>
      </c>
      <c r="AE162" s="147">
        <v>978.26</v>
      </c>
      <c r="AF162" s="366"/>
      <c r="AG162" s="365"/>
      <c r="AH162" s="364"/>
      <c r="AI162" s="365"/>
      <c r="AJ162" s="366" t="s">
        <v>276</v>
      </c>
      <c r="AK162" s="147">
        <v>2000</v>
      </c>
      <c r="AL162" s="366"/>
      <c r="AM162" s="365"/>
      <c r="AN162" s="125">
        <f t="shared" si="37"/>
        <v>5952.62</v>
      </c>
    </row>
    <row r="163" spans="1:40" ht="16.149999999999999" customHeight="1" x14ac:dyDescent="0.25">
      <c r="A163" s="112">
        <f t="shared" si="38"/>
        <v>43223</v>
      </c>
      <c r="B163" s="360">
        <v>5034.58</v>
      </c>
      <c r="C163" s="316">
        <v>340</v>
      </c>
      <c r="D163" s="361">
        <v>7</v>
      </c>
      <c r="E163" s="360">
        <v>165.3</v>
      </c>
      <c r="F163" s="360">
        <v>466</v>
      </c>
      <c r="G163" s="339">
        <f t="shared" si="33"/>
        <v>4063.2799999999997</v>
      </c>
      <c r="H163" s="340">
        <v>1485.93</v>
      </c>
      <c r="I163" s="317">
        <v>2670.09</v>
      </c>
      <c r="J163" s="340"/>
      <c r="K163" s="340">
        <v>12</v>
      </c>
      <c r="L163" s="317">
        <v>1510</v>
      </c>
      <c r="M163" s="363"/>
      <c r="N163" s="305">
        <f t="shared" si="34"/>
        <v>4520.09</v>
      </c>
      <c r="O163" s="305">
        <f t="shared" si="35"/>
        <v>-24565.872999999858</v>
      </c>
      <c r="P163" s="306">
        <f t="shared" si="39"/>
        <v>10.68036</v>
      </c>
      <c r="Q163" s="120">
        <f t="shared" si="36"/>
        <v>43223</v>
      </c>
      <c r="R163" s="364"/>
      <c r="S163" s="147">
        <v>-74.599999999999994</v>
      </c>
      <c r="T163" s="366"/>
      <c r="U163" s="365"/>
      <c r="V163" s="364"/>
      <c r="W163" s="365"/>
      <c r="X163" s="366">
        <v>180439</v>
      </c>
      <c r="Y163" s="147">
        <v>1315.16</v>
      </c>
      <c r="Z163" s="364"/>
      <c r="AA163" s="365"/>
      <c r="AB163" s="366">
        <v>180544</v>
      </c>
      <c r="AC163" s="147">
        <v>27</v>
      </c>
      <c r="AD163" s="364"/>
      <c r="AE163" s="365"/>
      <c r="AF163" s="366"/>
      <c r="AG163" s="365"/>
      <c r="AH163" s="364"/>
      <c r="AI163" s="365"/>
      <c r="AJ163" s="366"/>
      <c r="AK163" s="365"/>
      <c r="AL163" s="366"/>
      <c r="AM163" s="365"/>
      <c r="AN163" s="125">
        <f t="shared" si="37"/>
        <v>1267.5600000000002</v>
      </c>
    </row>
    <row r="164" spans="1:40" ht="16.149999999999999" customHeight="1" x14ac:dyDescent="0.25">
      <c r="A164" s="112">
        <f t="shared" si="38"/>
        <v>43224</v>
      </c>
      <c r="B164" s="360">
        <v>5418.88</v>
      </c>
      <c r="C164" s="316">
        <v>190</v>
      </c>
      <c r="D164" s="361">
        <v>6</v>
      </c>
      <c r="E164" s="360">
        <v>535.6</v>
      </c>
      <c r="F164" s="360">
        <v>250</v>
      </c>
      <c r="G164" s="339">
        <f t="shared" si="33"/>
        <v>4443.28</v>
      </c>
      <c r="H164" s="340">
        <v>1915.4</v>
      </c>
      <c r="I164" s="317">
        <v>2507.48</v>
      </c>
      <c r="J164" s="340"/>
      <c r="K164" s="340">
        <v>20.399999999999999</v>
      </c>
      <c r="L164" s="317">
        <v>1910</v>
      </c>
      <c r="M164" s="363"/>
      <c r="N164" s="305">
        <f t="shared" si="34"/>
        <v>4607.4799999999996</v>
      </c>
      <c r="O164" s="305">
        <f t="shared" si="35"/>
        <v>-20455.232999999858</v>
      </c>
      <c r="P164" s="306">
        <f t="shared" si="39"/>
        <v>10.029920000000001</v>
      </c>
      <c r="Q164" s="120">
        <f t="shared" si="36"/>
        <v>43224</v>
      </c>
      <c r="R164" s="364"/>
      <c r="S164" s="365"/>
      <c r="T164" s="366"/>
      <c r="U164" s="365"/>
      <c r="V164" s="364"/>
      <c r="W164" s="365"/>
      <c r="X164" s="366"/>
      <c r="Y164" s="365"/>
      <c r="Z164" s="364"/>
      <c r="AA164" s="365"/>
      <c r="AB164" s="366">
        <v>180544</v>
      </c>
      <c r="AC164" s="147">
        <v>275.87</v>
      </c>
      <c r="AD164" s="364"/>
      <c r="AE164" s="365"/>
      <c r="AF164" s="366"/>
      <c r="AG164" s="365"/>
      <c r="AH164" s="364">
        <v>180451</v>
      </c>
      <c r="AI164" s="147">
        <v>220.97</v>
      </c>
      <c r="AJ164" s="366"/>
      <c r="AK164" s="365"/>
      <c r="AL164" s="366"/>
      <c r="AM164" s="365"/>
      <c r="AN164" s="125">
        <f t="shared" si="37"/>
        <v>496.84000000000003</v>
      </c>
    </row>
    <row r="165" spans="1:40" ht="16.149999999999999" customHeight="1" x14ac:dyDescent="0.25">
      <c r="A165" s="112">
        <f t="shared" si="38"/>
        <v>43225</v>
      </c>
      <c r="B165" s="360">
        <v>5100.93</v>
      </c>
      <c r="C165" s="316">
        <v>310</v>
      </c>
      <c r="D165" s="361">
        <v>7</v>
      </c>
      <c r="E165" s="360">
        <v>310</v>
      </c>
      <c r="F165" s="360">
        <v>139</v>
      </c>
      <c r="G165" s="339">
        <f t="shared" si="33"/>
        <v>4341.93</v>
      </c>
      <c r="H165" s="340">
        <v>1544.81</v>
      </c>
      <c r="I165" s="317">
        <v>2572.62</v>
      </c>
      <c r="J165" s="340"/>
      <c r="K165" s="340">
        <v>28.9</v>
      </c>
      <c r="L165" s="317">
        <v>1540</v>
      </c>
      <c r="M165" s="363"/>
      <c r="N165" s="305">
        <f t="shared" si="34"/>
        <v>4422.62</v>
      </c>
      <c r="O165" s="305">
        <f t="shared" si="35"/>
        <v>-16101.612999999859</v>
      </c>
      <c r="P165" s="306">
        <f t="shared" si="39"/>
        <v>10.290480000000001</v>
      </c>
      <c r="Q165" s="120">
        <f t="shared" si="36"/>
        <v>43225</v>
      </c>
      <c r="R165" s="364"/>
      <c r="S165" s="365"/>
      <c r="T165" s="366"/>
      <c r="U165" s="365"/>
      <c r="V165" s="364"/>
      <c r="W165" s="365"/>
      <c r="X165" s="364"/>
      <c r="Y165" s="365"/>
      <c r="Z165" s="364"/>
      <c r="AA165" s="365"/>
      <c r="AB165" s="366">
        <v>180544</v>
      </c>
      <c r="AC165" s="147">
        <v>69</v>
      </c>
      <c r="AD165" s="364"/>
      <c r="AE165" s="365"/>
      <c r="AF165" s="364"/>
      <c r="AG165" s="365"/>
      <c r="AH165" s="364"/>
      <c r="AI165" s="365"/>
      <c r="AJ165" s="364"/>
      <c r="AK165" s="365"/>
      <c r="AL165" s="366"/>
      <c r="AM165" s="365"/>
      <c r="AN165" s="125">
        <f t="shared" si="37"/>
        <v>69</v>
      </c>
    </row>
    <row r="166" spans="1:40" ht="16.149999999999999" customHeight="1" x14ac:dyDescent="0.25">
      <c r="A166" s="112">
        <f t="shared" si="38"/>
        <v>43226</v>
      </c>
      <c r="B166" s="360">
        <v>3753.47</v>
      </c>
      <c r="C166" s="316">
        <v>250</v>
      </c>
      <c r="D166" s="361">
        <v>7</v>
      </c>
      <c r="E166" s="360">
        <v>235.2</v>
      </c>
      <c r="F166" s="360">
        <v>218</v>
      </c>
      <c r="G166" s="339">
        <f t="shared" si="33"/>
        <v>3050.27</v>
      </c>
      <c r="H166" s="340">
        <v>1487.97</v>
      </c>
      <c r="I166" s="317">
        <v>1404.8</v>
      </c>
      <c r="J166" s="340"/>
      <c r="K166" s="340">
        <v>27.5</v>
      </c>
      <c r="L166" s="317">
        <v>1480</v>
      </c>
      <c r="M166" s="363"/>
      <c r="N166" s="305">
        <f t="shared" si="34"/>
        <v>3134.8</v>
      </c>
      <c r="O166" s="305">
        <f t="shared" si="35"/>
        <v>-13715.842999999861</v>
      </c>
      <c r="P166" s="306">
        <f t="shared" si="39"/>
        <v>5.6192000000000002</v>
      </c>
      <c r="Q166" s="120">
        <f t="shared" si="36"/>
        <v>43226</v>
      </c>
      <c r="R166" s="364"/>
      <c r="S166" s="365"/>
      <c r="T166" s="364">
        <v>180315</v>
      </c>
      <c r="U166" s="147">
        <v>399.03</v>
      </c>
      <c r="V166" s="364"/>
      <c r="W166" s="365"/>
      <c r="X166" s="364"/>
      <c r="Y166" s="365"/>
      <c r="Z166" s="364"/>
      <c r="AA166" s="365"/>
      <c r="AB166" s="366" t="s">
        <v>85</v>
      </c>
      <c r="AC166" s="147">
        <v>350</v>
      </c>
      <c r="AD166" s="364"/>
      <c r="AE166" s="365"/>
      <c r="AF166" s="364"/>
      <c r="AG166" s="365"/>
      <c r="AH166" s="364"/>
      <c r="AI166" s="365"/>
      <c r="AJ166" s="364"/>
      <c r="AK166" s="365"/>
      <c r="AL166" s="366"/>
      <c r="AM166" s="365"/>
      <c r="AN166" s="125">
        <f t="shared" si="37"/>
        <v>749.03</v>
      </c>
    </row>
    <row r="167" spans="1:40" ht="16.149999999999999" customHeight="1" x14ac:dyDescent="0.25">
      <c r="A167" s="112">
        <f t="shared" si="38"/>
        <v>43227</v>
      </c>
      <c r="B167" s="360">
        <v>5735.48</v>
      </c>
      <c r="C167" s="316">
        <v>170</v>
      </c>
      <c r="D167" s="361">
        <v>6</v>
      </c>
      <c r="E167" s="360">
        <v>1143.2</v>
      </c>
      <c r="F167" s="360">
        <v>373</v>
      </c>
      <c r="G167" s="339">
        <f t="shared" si="33"/>
        <v>4049.2799999999997</v>
      </c>
      <c r="H167" s="340">
        <v>1550.5</v>
      </c>
      <c r="I167" s="317">
        <v>3055.83</v>
      </c>
      <c r="J167" s="340"/>
      <c r="K167" s="340">
        <v>142</v>
      </c>
      <c r="L167" s="317">
        <v>1550</v>
      </c>
      <c r="M167" s="363"/>
      <c r="N167" s="305">
        <f t="shared" si="34"/>
        <v>4775.83</v>
      </c>
      <c r="O167" s="305">
        <f t="shared" si="35"/>
        <v>-13218.012999999861</v>
      </c>
      <c r="P167" s="306">
        <f t="shared" si="39"/>
        <v>12.223319999999999</v>
      </c>
      <c r="Q167" s="120">
        <f t="shared" si="36"/>
        <v>43227</v>
      </c>
      <c r="R167" s="364"/>
      <c r="S167" s="365"/>
      <c r="T167" s="364"/>
      <c r="U167" s="147"/>
      <c r="V167" s="364"/>
      <c r="W167" s="365"/>
      <c r="X167" s="364"/>
      <c r="Y167" s="365"/>
      <c r="Z167" s="364"/>
      <c r="AA167" s="365"/>
      <c r="AB167" s="366" t="s">
        <v>85</v>
      </c>
      <c r="AC167" s="147">
        <v>730</v>
      </c>
      <c r="AD167" s="364"/>
      <c r="AE167" s="365"/>
      <c r="AF167" s="364"/>
      <c r="AG167" s="365"/>
      <c r="AH167" s="364"/>
      <c r="AI167" s="365"/>
      <c r="AJ167" s="364">
        <v>180462</v>
      </c>
      <c r="AK167" s="147">
        <v>3548</v>
      </c>
      <c r="AL167" s="366"/>
      <c r="AM167" s="365"/>
      <c r="AN167" s="125">
        <f t="shared" si="37"/>
        <v>4278</v>
      </c>
    </row>
    <row r="168" spans="1:40" ht="16.149999999999999" customHeight="1" x14ac:dyDescent="0.25">
      <c r="A168" s="112">
        <f t="shared" si="38"/>
        <v>43228</v>
      </c>
      <c r="B168" s="360">
        <v>2529.25</v>
      </c>
      <c r="C168" s="316">
        <v>120</v>
      </c>
      <c r="D168" s="361">
        <v>3</v>
      </c>
      <c r="E168" s="360">
        <v>863.4</v>
      </c>
      <c r="F168" s="360">
        <v>54</v>
      </c>
      <c r="G168" s="339">
        <f t="shared" si="33"/>
        <v>1491.85</v>
      </c>
      <c r="H168" s="340">
        <v>536</v>
      </c>
      <c r="I168" s="317">
        <v>927.75</v>
      </c>
      <c r="J168" s="340"/>
      <c r="K168" s="340">
        <v>28.1</v>
      </c>
      <c r="L168" s="317">
        <v>530</v>
      </c>
      <c r="M168" s="363"/>
      <c r="N168" s="305">
        <f t="shared" si="34"/>
        <v>1577.75</v>
      </c>
      <c r="O168" s="305">
        <f t="shared" si="35"/>
        <v>-12527.262999999861</v>
      </c>
      <c r="P168" s="306">
        <f t="shared" si="39"/>
        <v>3.7110000000000003</v>
      </c>
      <c r="Q168" s="120">
        <f t="shared" si="36"/>
        <v>43228</v>
      </c>
      <c r="R168" s="364"/>
      <c r="S168" s="365"/>
      <c r="T168" s="364"/>
      <c r="U168" s="147"/>
      <c r="V168" s="364"/>
      <c r="W168" s="365"/>
      <c r="X168" s="364"/>
      <c r="Y168" s="365"/>
      <c r="Z168" s="364"/>
      <c r="AA168" s="365"/>
      <c r="AB168" s="366" t="s">
        <v>85</v>
      </c>
      <c r="AC168" s="147">
        <v>625</v>
      </c>
      <c r="AD168" s="364"/>
      <c r="AE168" s="365"/>
      <c r="AF168" s="364"/>
      <c r="AG168" s="365"/>
      <c r="AH168" s="364"/>
      <c r="AI168" s="365"/>
      <c r="AJ168" s="364">
        <v>180463</v>
      </c>
      <c r="AK168" s="147">
        <v>262</v>
      </c>
      <c r="AL168" s="366"/>
      <c r="AM168" s="365"/>
      <c r="AN168" s="125">
        <f t="shared" si="37"/>
        <v>887</v>
      </c>
    </row>
    <row r="169" spans="1:40" ht="16.149999999999999" customHeight="1" x14ac:dyDescent="0.25">
      <c r="A169" s="112">
        <f t="shared" si="38"/>
        <v>43229</v>
      </c>
      <c r="B169" s="360">
        <v>5427</v>
      </c>
      <c r="C169" s="316">
        <v>280</v>
      </c>
      <c r="D169" s="361">
        <v>5</v>
      </c>
      <c r="E169" s="360">
        <v>301.89999999999998</v>
      </c>
      <c r="F169" s="360">
        <v>223</v>
      </c>
      <c r="G169" s="339">
        <f t="shared" si="33"/>
        <v>4622.1000000000004</v>
      </c>
      <c r="H169" s="340">
        <v>2240.92</v>
      </c>
      <c r="I169" s="317">
        <v>2354.38</v>
      </c>
      <c r="J169" s="340"/>
      <c r="K169" s="340">
        <v>26.8</v>
      </c>
      <c r="L169" s="317">
        <v>2240</v>
      </c>
      <c r="M169" s="363"/>
      <c r="N169" s="305">
        <f t="shared" si="34"/>
        <v>4874.38</v>
      </c>
      <c r="O169" s="305">
        <f t="shared" si="35"/>
        <v>-10096.79299999986</v>
      </c>
      <c r="P169" s="306">
        <f t="shared" si="39"/>
        <v>9.4175200000000014</v>
      </c>
      <c r="Q169" s="120">
        <f t="shared" si="36"/>
        <v>43229</v>
      </c>
      <c r="R169" s="364">
        <v>180501</v>
      </c>
      <c r="S169" s="147">
        <v>730.07</v>
      </c>
      <c r="T169" s="364"/>
      <c r="U169" s="147"/>
      <c r="V169" s="364">
        <v>180525</v>
      </c>
      <c r="W169" s="147">
        <v>520.64</v>
      </c>
      <c r="X169" s="364">
        <v>180440</v>
      </c>
      <c r="Y169" s="147">
        <v>618.20000000000005</v>
      </c>
      <c r="Z169" s="364"/>
      <c r="AA169" s="365"/>
      <c r="AB169" s="366" t="s">
        <v>85</v>
      </c>
      <c r="AC169" s="147">
        <v>575</v>
      </c>
      <c r="AD169" s="364"/>
      <c r="AE169" s="365"/>
      <c r="AF169" s="364"/>
      <c r="AG169" s="365"/>
      <c r="AH169" s="364"/>
      <c r="AI169" s="365"/>
      <c r="AJ169" s="364"/>
      <c r="AK169" s="365"/>
      <c r="AL169" s="366"/>
      <c r="AM169" s="365"/>
      <c r="AN169" s="125">
        <f t="shared" si="37"/>
        <v>2443.91</v>
      </c>
    </row>
    <row r="170" spans="1:40" ht="16.149999999999999" customHeight="1" x14ac:dyDescent="0.25">
      <c r="A170" s="112">
        <f t="shared" si="38"/>
        <v>43230</v>
      </c>
      <c r="B170" s="360">
        <v>2797.83</v>
      </c>
      <c r="C170" s="316">
        <v>220</v>
      </c>
      <c r="D170" s="361">
        <v>5</v>
      </c>
      <c r="E170" s="360">
        <v>67.349999999999994</v>
      </c>
      <c r="F170" s="360">
        <v>149</v>
      </c>
      <c r="G170" s="339">
        <f t="shared" si="33"/>
        <v>2361.48</v>
      </c>
      <c r="H170" s="340">
        <v>1080.48</v>
      </c>
      <c r="I170" s="317">
        <v>1273.2</v>
      </c>
      <c r="J170" s="340"/>
      <c r="K170" s="340">
        <v>7.8</v>
      </c>
      <c r="L170" s="317">
        <v>1110</v>
      </c>
      <c r="M170" s="363"/>
      <c r="N170" s="305">
        <f t="shared" si="34"/>
        <v>2603.1999999999998</v>
      </c>
      <c r="O170" s="305">
        <f t="shared" si="35"/>
        <v>-11179.932999999859</v>
      </c>
      <c r="P170" s="306">
        <f t="shared" si="39"/>
        <v>5.0928000000000004</v>
      </c>
      <c r="Q170" s="120">
        <f t="shared" si="36"/>
        <v>43230</v>
      </c>
      <c r="R170" s="364"/>
      <c r="S170" s="147">
        <v>8.11</v>
      </c>
      <c r="T170" s="364">
        <v>180422</v>
      </c>
      <c r="U170" s="147">
        <v>23.78</v>
      </c>
      <c r="V170" s="364"/>
      <c r="W170" s="365"/>
      <c r="X170" s="364">
        <v>180441</v>
      </c>
      <c r="Y170" s="147">
        <v>1968.09</v>
      </c>
      <c r="Z170" s="364"/>
      <c r="AA170" s="365"/>
      <c r="AB170" s="364"/>
      <c r="AC170" s="365"/>
      <c r="AD170" s="364"/>
      <c r="AE170" s="365"/>
      <c r="AF170" s="364">
        <v>180448</v>
      </c>
      <c r="AG170" s="147">
        <v>1686.36</v>
      </c>
      <c r="AH170" s="364"/>
      <c r="AI170" s="365"/>
      <c r="AJ170" s="364"/>
      <c r="AK170" s="365"/>
      <c r="AL170" s="366"/>
      <c r="AM170" s="365"/>
      <c r="AN170" s="125">
        <f t="shared" si="37"/>
        <v>3686.34</v>
      </c>
    </row>
    <row r="171" spans="1:40" ht="16.149999999999999" customHeight="1" x14ac:dyDescent="0.25">
      <c r="A171" s="112">
        <f t="shared" si="38"/>
        <v>43231</v>
      </c>
      <c r="B171" s="360">
        <v>5259.83</v>
      </c>
      <c r="C171" s="316">
        <v>140</v>
      </c>
      <c r="D171" s="361">
        <v>6</v>
      </c>
      <c r="E171" s="360">
        <v>112.5</v>
      </c>
      <c r="F171" s="360">
        <v>228</v>
      </c>
      <c r="G171" s="339">
        <f t="shared" si="33"/>
        <v>4779.33</v>
      </c>
      <c r="H171" s="340">
        <v>2258.23</v>
      </c>
      <c r="I171" s="317">
        <v>2518.3000000000002</v>
      </c>
      <c r="J171" s="340"/>
      <c r="K171" s="340">
        <v>2.8</v>
      </c>
      <c r="L171" s="317">
        <v>2250</v>
      </c>
      <c r="M171" s="317">
        <v>990</v>
      </c>
      <c r="N171" s="305">
        <f t="shared" si="34"/>
        <v>5898.3</v>
      </c>
      <c r="O171" s="305">
        <f t="shared" si="35"/>
        <v>-5713.3429999998589</v>
      </c>
      <c r="P171" s="306">
        <f t="shared" si="39"/>
        <v>10.073200000000002</v>
      </c>
      <c r="Q171" s="120">
        <f t="shared" si="36"/>
        <v>43231</v>
      </c>
      <c r="R171" s="364"/>
      <c r="S171" s="365"/>
      <c r="T171" s="364">
        <v>180423</v>
      </c>
      <c r="U171" s="147">
        <v>93.57</v>
      </c>
      <c r="V171" s="364"/>
      <c r="W171" s="365"/>
      <c r="X171" s="364"/>
      <c r="Y171" s="365"/>
      <c r="Z171" s="364"/>
      <c r="AA171" s="365"/>
      <c r="AB171" s="364" t="s">
        <v>271</v>
      </c>
      <c r="AC171" s="147">
        <v>-119</v>
      </c>
      <c r="AD171" s="364"/>
      <c r="AE171" s="365"/>
      <c r="AF171" s="364">
        <v>180449</v>
      </c>
      <c r="AG171" s="147">
        <v>381.64</v>
      </c>
      <c r="AH171" s="364">
        <v>180456</v>
      </c>
      <c r="AI171" s="147">
        <v>75.5</v>
      </c>
      <c r="AJ171" s="364"/>
      <c r="AK171" s="365"/>
      <c r="AL171" s="366"/>
      <c r="AM171" s="365"/>
      <c r="AN171" s="125">
        <f t="shared" si="37"/>
        <v>431.71</v>
      </c>
    </row>
    <row r="172" spans="1:40" ht="16.149999999999999" customHeight="1" x14ac:dyDescent="0.25">
      <c r="A172" s="112">
        <f t="shared" si="38"/>
        <v>43232</v>
      </c>
      <c r="B172" s="360">
        <v>4610.47</v>
      </c>
      <c r="C172" s="316">
        <v>350</v>
      </c>
      <c r="D172" s="361">
        <v>5</v>
      </c>
      <c r="E172" s="360">
        <v>110.3</v>
      </c>
      <c r="F172" s="360">
        <v>336</v>
      </c>
      <c r="G172" s="339">
        <f t="shared" si="33"/>
        <v>3814.17</v>
      </c>
      <c r="H172" s="340">
        <v>1858.14</v>
      </c>
      <c r="I172" s="317">
        <v>1861.13</v>
      </c>
      <c r="J172" s="317">
        <v>40.799999999999997</v>
      </c>
      <c r="K172" s="340">
        <v>54.1</v>
      </c>
      <c r="L172" s="317">
        <v>1850</v>
      </c>
      <c r="M172" s="363"/>
      <c r="N172" s="305">
        <f t="shared" si="34"/>
        <v>4101.93</v>
      </c>
      <c r="O172" s="305">
        <f t="shared" si="35"/>
        <v>-1611.4129999998586</v>
      </c>
      <c r="P172" s="306">
        <f t="shared" si="39"/>
        <v>7.4445200000000007</v>
      </c>
      <c r="Q172" s="120">
        <f t="shared" si="36"/>
        <v>43232</v>
      </c>
      <c r="R172" s="364"/>
      <c r="S172" s="365"/>
      <c r="T172" s="364"/>
      <c r="U172" s="365"/>
      <c r="V172" s="364"/>
      <c r="W172" s="365"/>
      <c r="X172" s="364"/>
      <c r="Y172" s="365"/>
      <c r="Z172" s="364"/>
      <c r="AA172" s="365"/>
      <c r="AB172" s="364"/>
      <c r="AC172" s="365"/>
      <c r="AD172" s="364"/>
      <c r="AE172" s="365"/>
      <c r="AF172" s="364"/>
      <c r="AG172" s="365"/>
      <c r="AH172" s="364"/>
      <c r="AI172" s="365"/>
      <c r="AJ172" s="364"/>
      <c r="AK172" s="365"/>
      <c r="AL172" s="366"/>
      <c r="AM172" s="365"/>
      <c r="AN172" s="125">
        <f t="shared" si="37"/>
        <v>0</v>
      </c>
    </row>
    <row r="173" spans="1:40" ht="16.149999999999999" customHeight="1" x14ac:dyDescent="0.25">
      <c r="A173" s="112">
        <f t="shared" si="38"/>
        <v>43233</v>
      </c>
      <c r="B173" s="360">
        <v>2662.43</v>
      </c>
      <c r="C173" s="316">
        <v>230</v>
      </c>
      <c r="D173" s="361">
        <v>8</v>
      </c>
      <c r="E173" s="360">
        <v>297.89999999999998</v>
      </c>
      <c r="F173" s="360">
        <v>85</v>
      </c>
      <c r="G173" s="339">
        <f t="shared" si="33"/>
        <v>2049.5299999999997</v>
      </c>
      <c r="H173" s="340">
        <v>1243.69</v>
      </c>
      <c r="I173" s="317">
        <v>802.34</v>
      </c>
      <c r="J173" s="340"/>
      <c r="K173" s="340">
        <v>3.5</v>
      </c>
      <c r="L173" s="317">
        <v>1240</v>
      </c>
      <c r="M173" s="363"/>
      <c r="N173" s="305">
        <f t="shared" si="34"/>
        <v>2272.34</v>
      </c>
      <c r="O173" s="305">
        <f t="shared" si="35"/>
        <v>12688.297000000142</v>
      </c>
      <c r="P173" s="306">
        <f t="shared" si="39"/>
        <v>3.2093600000000002</v>
      </c>
      <c r="Q173" s="120">
        <f t="shared" si="36"/>
        <v>43233</v>
      </c>
      <c r="R173" s="364"/>
      <c r="S173" s="365"/>
      <c r="T173" s="364"/>
      <c r="U173" s="365"/>
      <c r="V173" s="364"/>
      <c r="W173" s="365"/>
      <c r="X173" s="364"/>
      <c r="Y173" s="365"/>
      <c r="Z173" s="364"/>
      <c r="AA173" s="365"/>
      <c r="AB173" s="364" t="s">
        <v>185</v>
      </c>
      <c r="AC173" s="147">
        <v>-12027.37</v>
      </c>
      <c r="AD173" s="364"/>
      <c r="AE173" s="365"/>
      <c r="AF173" s="364"/>
      <c r="AG173" s="365"/>
      <c r="AH173" s="364"/>
      <c r="AI173" s="365"/>
      <c r="AJ173" s="364"/>
      <c r="AK173" s="365"/>
      <c r="AL173" s="366"/>
      <c r="AM173" s="365"/>
      <c r="AN173" s="125">
        <f t="shared" si="37"/>
        <v>-12027.37</v>
      </c>
    </row>
    <row r="174" spans="1:40" ht="16.149999999999999" customHeight="1" x14ac:dyDescent="0.25">
      <c r="A174" s="112">
        <f t="shared" si="38"/>
        <v>43234</v>
      </c>
      <c r="B174" s="360">
        <v>4071.13</v>
      </c>
      <c r="C174" s="316">
        <v>260</v>
      </c>
      <c r="D174" s="361">
        <v>7</v>
      </c>
      <c r="E174" s="360">
        <v>773.6</v>
      </c>
      <c r="F174" s="360">
        <v>182</v>
      </c>
      <c r="G174" s="339">
        <f t="shared" si="33"/>
        <v>2855.53</v>
      </c>
      <c r="H174" s="340">
        <v>1500.28</v>
      </c>
      <c r="I174" s="317">
        <v>1323.25</v>
      </c>
      <c r="J174" s="340"/>
      <c r="K174" s="340">
        <v>32</v>
      </c>
      <c r="L174" s="317">
        <v>1500</v>
      </c>
      <c r="M174" s="363"/>
      <c r="N174" s="305">
        <f t="shared" si="34"/>
        <v>3083.25</v>
      </c>
      <c r="O174" s="305">
        <f t="shared" si="35"/>
        <v>15463.477000000143</v>
      </c>
      <c r="P174" s="306">
        <f t="shared" si="39"/>
        <v>5.2930000000000001</v>
      </c>
      <c r="Q174" s="120">
        <f t="shared" si="36"/>
        <v>43234</v>
      </c>
      <c r="R174" s="364"/>
      <c r="S174" s="365"/>
      <c r="T174" s="364"/>
      <c r="U174" s="365"/>
      <c r="V174" s="364"/>
      <c r="W174" s="365"/>
      <c r="X174" s="364"/>
      <c r="Y174" s="365"/>
      <c r="Z174" s="364"/>
      <c r="AA174" s="365"/>
      <c r="AB174" s="364" t="s">
        <v>230</v>
      </c>
      <c r="AC174" s="147">
        <v>-2.4900000000000002</v>
      </c>
      <c r="AD174" s="364" t="s">
        <v>209</v>
      </c>
      <c r="AE174" s="147">
        <v>241.14</v>
      </c>
      <c r="AF174" s="364"/>
      <c r="AG174" s="365"/>
      <c r="AH174" s="364"/>
      <c r="AI174" s="365"/>
      <c r="AJ174" s="364" t="s">
        <v>129</v>
      </c>
      <c r="AK174" s="147">
        <v>69.42</v>
      </c>
      <c r="AL174" s="366"/>
      <c r="AM174" s="365"/>
      <c r="AN174" s="125">
        <f t="shared" si="37"/>
        <v>308.07</v>
      </c>
    </row>
    <row r="175" spans="1:40" ht="16.149999999999999" customHeight="1" x14ac:dyDescent="0.25">
      <c r="A175" s="112">
        <f t="shared" si="38"/>
        <v>43235</v>
      </c>
      <c r="B175" s="360">
        <v>5163.1499999999996</v>
      </c>
      <c r="C175" s="316">
        <v>480</v>
      </c>
      <c r="D175" s="361">
        <v>9</v>
      </c>
      <c r="E175" s="360">
        <v>226.7</v>
      </c>
      <c r="F175" s="360">
        <v>387</v>
      </c>
      <c r="G175" s="339">
        <f t="shared" si="33"/>
        <v>4069.45</v>
      </c>
      <c r="H175" s="340">
        <v>1981.75</v>
      </c>
      <c r="I175" s="317">
        <v>2060.2399999999998</v>
      </c>
      <c r="J175" s="340"/>
      <c r="K175" s="340">
        <v>28</v>
      </c>
      <c r="L175" s="317">
        <v>1980</v>
      </c>
      <c r="M175" s="363"/>
      <c r="N175" s="305">
        <f t="shared" si="34"/>
        <v>4520.24</v>
      </c>
      <c r="O175" s="305">
        <f t="shared" si="35"/>
        <v>-22538.90299999986</v>
      </c>
      <c r="P175" s="306">
        <f t="shared" si="39"/>
        <v>8.2409599999999994</v>
      </c>
      <c r="Q175" s="120">
        <f t="shared" si="36"/>
        <v>43235</v>
      </c>
      <c r="R175" s="364"/>
      <c r="S175" s="365"/>
      <c r="T175" s="364"/>
      <c r="U175" s="365"/>
      <c r="V175" s="364">
        <v>180526</v>
      </c>
      <c r="W175" s="147">
        <v>598.39</v>
      </c>
      <c r="X175" s="364"/>
      <c r="Y175" s="365"/>
      <c r="Z175" s="364">
        <v>180425</v>
      </c>
      <c r="AA175" s="147">
        <v>41819</v>
      </c>
      <c r="AB175" s="364"/>
      <c r="AC175" s="365"/>
      <c r="AD175" s="364"/>
      <c r="AE175" s="365"/>
      <c r="AF175" s="364"/>
      <c r="AG175" s="365"/>
      <c r="AH175" s="364"/>
      <c r="AI175" s="365"/>
      <c r="AJ175" s="364" t="s">
        <v>217</v>
      </c>
      <c r="AK175" s="147">
        <v>105.23</v>
      </c>
      <c r="AL175" s="366"/>
      <c r="AM175" s="365"/>
      <c r="AN175" s="125">
        <f t="shared" si="37"/>
        <v>42522.62</v>
      </c>
    </row>
    <row r="176" spans="1:40" ht="16.149999999999999" customHeight="1" x14ac:dyDescent="0.25">
      <c r="A176" s="112">
        <f t="shared" si="38"/>
        <v>43236</v>
      </c>
      <c r="B176" s="360">
        <v>3896.14</v>
      </c>
      <c r="C176" s="316">
        <v>80</v>
      </c>
      <c r="D176" s="361">
        <v>3</v>
      </c>
      <c r="E176" s="360">
        <v>39.299999999999997</v>
      </c>
      <c r="F176" s="360">
        <v>189</v>
      </c>
      <c r="G176" s="339">
        <f t="shared" si="33"/>
        <v>3587.8399999999997</v>
      </c>
      <c r="H176" s="340">
        <v>2095.6999999999998</v>
      </c>
      <c r="I176" s="317">
        <v>1461.64</v>
      </c>
      <c r="J176" s="340"/>
      <c r="K176" s="340">
        <v>30.5</v>
      </c>
      <c r="L176" s="317">
        <v>2120</v>
      </c>
      <c r="M176" s="363"/>
      <c r="N176" s="305">
        <f t="shared" si="34"/>
        <v>3661.6400000000003</v>
      </c>
      <c r="O176" s="305">
        <f t="shared" si="35"/>
        <v>-25594.22299999986</v>
      </c>
      <c r="P176" s="306">
        <f t="shared" si="39"/>
        <v>5.8465600000000002</v>
      </c>
      <c r="Q176" s="120">
        <f t="shared" si="36"/>
        <v>43236</v>
      </c>
      <c r="R176" s="364">
        <v>180504</v>
      </c>
      <c r="S176" s="147">
        <v>1367.37</v>
      </c>
      <c r="T176" s="364"/>
      <c r="U176" s="365"/>
      <c r="V176" s="364"/>
      <c r="W176" s="365"/>
      <c r="X176" s="364">
        <v>180536</v>
      </c>
      <c r="Y176" s="147">
        <v>1978.33</v>
      </c>
      <c r="Z176" s="364"/>
      <c r="AA176" s="365"/>
      <c r="AB176" s="364" t="s">
        <v>165</v>
      </c>
      <c r="AC176" s="147">
        <v>66.260000000000005</v>
      </c>
      <c r="AD176" s="364"/>
      <c r="AE176" s="365"/>
      <c r="AF176" s="364"/>
      <c r="AG176" s="365"/>
      <c r="AH176" s="364"/>
      <c r="AI176" s="365"/>
      <c r="AJ176" s="364">
        <v>180557</v>
      </c>
      <c r="AK176" s="147">
        <v>3305</v>
      </c>
      <c r="AL176" s="366"/>
      <c r="AM176" s="365"/>
      <c r="AN176" s="125">
        <f t="shared" si="37"/>
        <v>6716.96</v>
      </c>
    </row>
    <row r="177" spans="1:40" ht="16.149999999999999" customHeight="1" x14ac:dyDescent="0.25">
      <c r="A177" s="112">
        <f t="shared" si="38"/>
        <v>43237</v>
      </c>
      <c r="B177" s="360">
        <v>4020.09</v>
      </c>
      <c r="C177" s="316">
        <v>210</v>
      </c>
      <c r="D177" s="361">
        <v>7</v>
      </c>
      <c r="E177" s="360">
        <v>500.25</v>
      </c>
      <c r="F177" s="360">
        <v>157</v>
      </c>
      <c r="G177" s="339">
        <f t="shared" si="33"/>
        <v>3152.84</v>
      </c>
      <c r="H177" s="340">
        <v>1472.84</v>
      </c>
      <c r="I177" s="317">
        <v>1652</v>
      </c>
      <c r="J177" s="340"/>
      <c r="K177" s="340">
        <v>28</v>
      </c>
      <c r="L177" s="317">
        <v>1470</v>
      </c>
      <c r="M177" s="363"/>
      <c r="N177" s="305">
        <f t="shared" si="34"/>
        <v>3332</v>
      </c>
      <c r="O177" s="305">
        <f t="shared" si="35"/>
        <v>-24222.532999999861</v>
      </c>
      <c r="P177" s="306">
        <f t="shared" si="39"/>
        <v>6.6080000000000005</v>
      </c>
      <c r="Q177" s="120">
        <f t="shared" si="36"/>
        <v>43237</v>
      </c>
      <c r="R177" s="364"/>
      <c r="S177" s="147">
        <v>148.88999999999999</v>
      </c>
      <c r="T177" s="364"/>
      <c r="U177" s="365"/>
      <c r="V177" s="364"/>
      <c r="W177" s="365"/>
      <c r="X177" s="364">
        <v>180537</v>
      </c>
      <c r="Y177" s="147">
        <v>1265.18</v>
      </c>
      <c r="Z177" s="364"/>
      <c r="AA177" s="365"/>
      <c r="AB177" s="364" t="s">
        <v>210</v>
      </c>
      <c r="AC177" s="147">
        <v>202.24</v>
      </c>
      <c r="AD177" s="364"/>
      <c r="AE177" s="365"/>
      <c r="AF177" s="364"/>
      <c r="AG177" s="365"/>
      <c r="AH177" s="364"/>
      <c r="AI177" s="365"/>
      <c r="AJ177" s="364" t="s">
        <v>306</v>
      </c>
      <c r="AK177" s="369">
        <v>344</v>
      </c>
      <c r="AL177" s="366"/>
      <c r="AM177" s="365"/>
      <c r="AN177" s="125">
        <f t="shared" si="37"/>
        <v>1960.3100000000002</v>
      </c>
    </row>
    <row r="178" spans="1:40" ht="16.149999999999999" customHeight="1" x14ac:dyDescent="0.25">
      <c r="A178" s="112">
        <f t="shared" si="38"/>
        <v>43238</v>
      </c>
      <c r="B178" s="360">
        <v>5268.58</v>
      </c>
      <c r="C178" s="316">
        <v>370</v>
      </c>
      <c r="D178" s="361">
        <v>7</v>
      </c>
      <c r="E178" s="360">
        <v>527.79999999999995</v>
      </c>
      <c r="F178" s="360">
        <v>190</v>
      </c>
      <c r="G178" s="339">
        <f t="shared" si="33"/>
        <v>4180.78</v>
      </c>
      <c r="H178" s="340">
        <v>1391.1</v>
      </c>
      <c r="I178" s="317">
        <v>2744.08</v>
      </c>
      <c r="J178" s="340"/>
      <c r="K178" s="340">
        <v>45.6</v>
      </c>
      <c r="L178" s="317">
        <v>1390</v>
      </c>
      <c r="M178" s="317">
        <v>460</v>
      </c>
      <c r="N178" s="305">
        <f t="shared" si="34"/>
        <v>4964.08</v>
      </c>
      <c r="O178" s="305">
        <f t="shared" si="35"/>
        <v>-21797.542999999863</v>
      </c>
      <c r="P178" s="306">
        <f t="shared" si="39"/>
        <v>10.976319999999999</v>
      </c>
      <c r="Q178" s="120">
        <f t="shared" si="36"/>
        <v>43238</v>
      </c>
      <c r="R178" s="364"/>
      <c r="S178" s="365"/>
      <c r="T178" s="364">
        <v>180522</v>
      </c>
      <c r="U178" s="369">
        <v>-10.63</v>
      </c>
      <c r="V178" s="364"/>
      <c r="W178" s="365"/>
      <c r="X178" s="364"/>
      <c r="Y178" s="365"/>
      <c r="Z178" s="364"/>
      <c r="AA178" s="365"/>
      <c r="AB178" s="364" t="s">
        <v>156</v>
      </c>
      <c r="AC178" s="147">
        <v>2549.7199999999998</v>
      </c>
      <c r="AD178" s="364"/>
      <c r="AE178" s="365"/>
      <c r="AF178" s="364"/>
      <c r="AG178" s="365"/>
      <c r="AH178" s="364"/>
      <c r="AI178" s="365"/>
      <c r="AJ178" s="364"/>
      <c r="AK178" s="365"/>
      <c r="AL178" s="366"/>
      <c r="AM178" s="365"/>
      <c r="AN178" s="125">
        <f t="shared" si="37"/>
        <v>2539.0899999999997</v>
      </c>
    </row>
    <row r="179" spans="1:40" ht="16.149999999999999" customHeight="1" x14ac:dyDescent="0.25">
      <c r="A179" s="112">
        <f t="shared" si="38"/>
        <v>43239</v>
      </c>
      <c r="B179" s="360">
        <v>4611.28</v>
      </c>
      <c r="C179" s="316">
        <v>190</v>
      </c>
      <c r="D179" s="361">
        <v>4</v>
      </c>
      <c r="E179" s="360">
        <v>470.3</v>
      </c>
      <c r="F179" s="360">
        <v>205</v>
      </c>
      <c r="G179" s="339">
        <f t="shared" si="33"/>
        <v>3745.9799999999996</v>
      </c>
      <c r="H179" s="340">
        <v>1949.83</v>
      </c>
      <c r="I179" s="317">
        <v>1747.75</v>
      </c>
      <c r="J179" s="340"/>
      <c r="K179" s="340">
        <v>48.4</v>
      </c>
      <c r="L179" s="317">
        <v>1940</v>
      </c>
      <c r="M179" s="363"/>
      <c r="N179" s="305">
        <f t="shared" si="34"/>
        <v>3877.75</v>
      </c>
      <c r="O179" s="305">
        <f t="shared" si="35"/>
        <v>-18184.352999999865</v>
      </c>
      <c r="P179" s="306">
        <f t="shared" si="39"/>
        <v>6.9910000000000005</v>
      </c>
      <c r="Q179" s="120">
        <f t="shared" si="36"/>
        <v>43239</v>
      </c>
      <c r="R179" s="364"/>
      <c r="S179" s="365"/>
      <c r="T179" s="364">
        <v>180518</v>
      </c>
      <c r="U179" s="369">
        <v>211.76</v>
      </c>
      <c r="V179" s="364"/>
      <c r="W179" s="365"/>
      <c r="X179" s="364"/>
      <c r="Y179" s="365"/>
      <c r="Z179" s="364"/>
      <c r="AA179" s="365"/>
      <c r="AB179" s="364"/>
      <c r="AC179" s="365"/>
      <c r="AD179" s="364">
        <v>180549</v>
      </c>
      <c r="AE179" s="147">
        <v>52.8</v>
      </c>
      <c r="AF179" s="364"/>
      <c r="AG179" s="365"/>
      <c r="AH179" s="364"/>
      <c r="AI179" s="365"/>
      <c r="AJ179" s="364"/>
      <c r="AK179" s="365"/>
      <c r="AL179" s="366"/>
      <c r="AM179" s="365"/>
      <c r="AN179" s="125">
        <f t="shared" si="37"/>
        <v>264.56</v>
      </c>
    </row>
    <row r="180" spans="1:40" ht="16.149999999999999" customHeight="1" x14ac:dyDescent="0.25">
      <c r="A180" s="112">
        <f t="shared" si="38"/>
        <v>43240</v>
      </c>
      <c r="B180" s="360">
        <v>3224.19</v>
      </c>
      <c r="C180" s="316">
        <v>150</v>
      </c>
      <c r="D180" s="361">
        <v>5</v>
      </c>
      <c r="E180" s="360">
        <v>359.7</v>
      </c>
      <c r="F180" s="360">
        <v>98</v>
      </c>
      <c r="G180" s="339">
        <f t="shared" si="33"/>
        <v>2616.4900000000002</v>
      </c>
      <c r="H180" s="340">
        <v>1354.49</v>
      </c>
      <c r="I180" s="317">
        <v>1270.7</v>
      </c>
      <c r="J180" s="340"/>
      <c r="K180" s="340">
        <v>6.4</v>
      </c>
      <c r="L180" s="317">
        <v>1350</v>
      </c>
      <c r="M180" s="363"/>
      <c r="N180" s="305">
        <f t="shared" si="34"/>
        <v>2770.7</v>
      </c>
      <c r="O180" s="305">
        <f t="shared" si="35"/>
        <v>-15421.592999999864</v>
      </c>
      <c r="P180" s="306">
        <f t="shared" si="39"/>
        <v>5.0828000000000007</v>
      </c>
      <c r="Q180" s="120">
        <f t="shared" si="36"/>
        <v>43240</v>
      </c>
      <c r="R180" s="364"/>
      <c r="S180" s="365"/>
      <c r="T180" s="366">
        <v>180517</v>
      </c>
      <c r="U180" s="369">
        <v>7.94</v>
      </c>
      <c r="V180" s="364"/>
      <c r="W180" s="365"/>
      <c r="X180" s="366"/>
      <c r="Y180" s="365"/>
      <c r="Z180" s="364"/>
      <c r="AA180" s="365"/>
      <c r="AB180" s="366"/>
      <c r="AC180" s="365"/>
      <c r="AD180" s="364"/>
      <c r="AE180" s="365"/>
      <c r="AF180" s="366"/>
      <c r="AG180" s="365"/>
      <c r="AH180" s="364"/>
      <c r="AI180" s="365"/>
      <c r="AJ180" s="366"/>
      <c r="AK180" s="365"/>
      <c r="AL180" s="366"/>
      <c r="AM180" s="365"/>
      <c r="AN180" s="125">
        <f t="shared" si="37"/>
        <v>7.94</v>
      </c>
    </row>
    <row r="181" spans="1:40" ht="16.149999999999999" customHeight="1" x14ac:dyDescent="0.25">
      <c r="A181" s="112">
        <f t="shared" si="38"/>
        <v>43241</v>
      </c>
      <c r="B181" s="360">
        <v>2469.35</v>
      </c>
      <c r="C181" s="316">
        <v>190</v>
      </c>
      <c r="D181" s="361">
        <v>6</v>
      </c>
      <c r="E181" s="360">
        <v>823.6</v>
      </c>
      <c r="F181" s="360">
        <v>147</v>
      </c>
      <c r="G181" s="339">
        <f t="shared" si="33"/>
        <v>1308.75</v>
      </c>
      <c r="H181" s="340">
        <v>514</v>
      </c>
      <c r="I181" s="317">
        <v>790.05</v>
      </c>
      <c r="J181" s="340"/>
      <c r="K181" s="340">
        <v>4.7</v>
      </c>
      <c r="L181" s="317">
        <v>510</v>
      </c>
      <c r="M181" s="363"/>
      <c r="N181" s="305">
        <f t="shared" si="34"/>
        <v>1490.05</v>
      </c>
      <c r="O181" s="305">
        <f t="shared" si="35"/>
        <v>-14398.032999999865</v>
      </c>
      <c r="P181" s="306">
        <f t="shared" si="39"/>
        <v>3.1601999999999997</v>
      </c>
      <c r="Q181" s="120">
        <f t="shared" si="36"/>
        <v>43241</v>
      </c>
      <c r="R181" s="364"/>
      <c r="S181" s="365"/>
      <c r="T181" s="364">
        <v>180320</v>
      </c>
      <c r="U181" s="369">
        <v>466.49</v>
      </c>
      <c r="V181" s="364"/>
      <c r="W181" s="365"/>
      <c r="X181" s="364"/>
      <c r="Y181" s="365"/>
      <c r="Z181" s="364"/>
      <c r="AA181" s="365"/>
      <c r="AB181" s="364"/>
      <c r="AC181" s="365"/>
      <c r="AD181" s="364"/>
      <c r="AE181" s="365"/>
      <c r="AF181" s="364"/>
      <c r="AG181" s="365"/>
      <c r="AH181" s="364"/>
      <c r="AI181" s="365"/>
      <c r="AJ181" s="364"/>
      <c r="AK181" s="365"/>
      <c r="AL181" s="366"/>
      <c r="AM181" s="365"/>
      <c r="AN181" s="125">
        <f t="shared" si="37"/>
        <v>466.49</v>
      </c>
    </row>
    <row r="182" spans="1:40" ht="16.149999999999999" customHeight="1" x14ac:dyDescent="0.25">
      <c r="A182" s="112">
        <f t="shared" si="38"/>
        <v>43242</v>
      </c>
      <c r="B182" s="360">
        <v>3891.6</v>
      </c>
      <c r="C182" s="316">
        <v>140</v>
      </c>
      <c r="D182" s="361">
        <v>6</v>
      </c>
      <c r="E182" s="360">
        <v>174.9</v>
      </c>
      <c r="F182" s="360">
        <v>183</v>
      </c>
      <c r="G182" s="339">
        <f t="shared" si="33"/>
        <v>3393.7</v>
      </c>
      <c r="H182" s="340">
        <v>1632.8</v>
      </c>
      <c r="I182" s="317">
        <v>1770.1</v>
      </c>
      <c r="J182" s="340"/>
      <c r="K182" s="340">
        <v>26.3</v>
      </c>
      <c r="L182" s="317">
        <v>1630</v>
      </c>
      <c r="M182" s="363"/>
      <c r="N182" s="305">
        <f t="shared" si="34"/>
        <v>3540.1</v>
      </c>
      <c r="O182" s="305">
        <f t="shared" si="35"/>
        <v>-10857.932999999864</v>
      </c>
      <c r="P182" s="306">
        <f t="shared" si="39"/>
        <v>7.0804</v>
      </c>
      <c r="Q182" s="120">
        <f t="shared" si="36"/>
        <v>43242</v>
      </c>
      <c r="R182" s="364"/>
      <c r="S182" s="365"/>
      <c r="T182" s="364"/>
      <c r="U182" s="369"/>
      <c r="V182" s="364"/>
      <c r="W182" s="365"/>
      <c r="X182" s="364"/>
      <c r="Y182" s="365"/>
      <c r="Z182" s="364"/>
      <c r="AA182" s="365"/>
      <c r="AB182" s="364"/>
      <c r="AC182" s="365"/>
      <c r="AD182" s="364"/>
      <c r="AE182" s="365"/>
      <c r="AF182" s="364"/>
      <c r="AG182" s="365"/>
      <c r="AH182" s="364"/>
      <c r="AI182" s="365"/>
      <c r="AJ182" s="364"/>
      <c r="AK182" s="365"/>
      <c r="AL182" s="366"/>
      <c r="AM182" s="365"/>
      <c r="AN182" s="125">
        <f t="shared" si="37"/>
        <v>0</v>
      </c>
    </row>
    <row r="183" spans="1:40" ht="16.149999999999999" customHeight="1" x14ac:dyDescent="0.25">
      <c r="A183" s="112">
        <f t="shared" si="38"/>
        <v>43243</v>
      </c>
      <c r="B183" s="360">
        <v>4026.04</v>
      </c>
      <c r="C183" s="316">
        <v>230</v>
      </c>
      <c r="D183" s="361">
        <v>8</v>
      </c>
      <c r="E183" s="360">
        <v>447.8</v>
      </c>
      <c r="F183" s="360">
        <v>132</v>
      </c>
      <c r="G183" s="339">
        <f t="shared" si="33"/>
        <v>3216.24</v>
      </c>
      <c r="H183" s="340">
        <v>1278.99</v>
      </c>
      <c r="I183" s="317">
        <v>1846.25</v>
      </c>
      <c r="J183" s="340"/>
      <c r="K183" s="340">
        <v>95.4</v>
      </c>
      <c r="L183" s="317">
        <v>1270</v>
      </c>
      <c r="M183" s="363"/>
      <c r="N183" s="305">
        <f t="shared" si="34"/>
        <v>3346.25</v>
      </c>
      <c r="O183" s="305">
        <f t="shared" si="35"/>
        <v>-12479.192999999865</v>
      </c>
      <c r="P183" s="306">
        <f t="shared" si="39"/>
        <v>7.3849999999999998</v>
      </c>
      <c r="Q183" s="120">
        <f t="shared" si="36"/>
        <v>43243</v>
      </c>
      <c r="R183" s="364">
        <v>180507</v>
      </c>
      <c r="S183" s="147">
        <v>1849.72</v>
      </c>
      <c r="T183" s="364"/>
      <c r="U183" s="369"/>
      <c r="V183" s="364">
        <v>180527</v>
      </c>
      <c r="W183" s="147">
        <v>595.72</v>
      </c>
      <c r="X183" s="364">
        <v>180538</v>
      </c>
      <c r="Y183" s="147">
        <v>2522.0700000000002</v>
      </c>
      <c r="Z183" s="364"/>
      <c r="AA183" s="365"/>
      <c r="AB183" s="364"/>
      <c r="AC183" s="365"/>
      <c r="AD183" s="364"/>
      <c r="AE183" s="365"/>
      <c r="AF183" s="364"/>
      <c r="AG183" s="365"/>
      <c r="AH183" s="364"/>
      <c r="AI183" s="365"/>
      <c r="AJ183" s="364"/>
      <c r="AK183" s="365"/>
      <c r="AL183" s="366"/>
      <c r="AM183" s="365"/>
      <c r="AN183" s="125">
        <f t="shared" si="37"/>
        <v>4967.51</v>
      </c>
    </row>
    <row r="184" spans="1:40" ht="16.149999999999999" customHeight="1" x14ac:dyDescent="0.25">
      <c r="A184" s="112">
        <f t="shared" si="38"/>
        <v>43244</v>
      </c>
      <c r="B184" s="360">
        <v>4003.22</v>
      </c>
      <c r="C184" s="316">
        <v>90</v>
      </c>
      <c r="D184" s="361">
        <v>4</v>
      </c>
      <c r="E184" s="360">
        <v>373.5</v>
      </c>
      <c r="F184" s="360">
        <v>113</v>
      </c>
      <c r="G184" s="339">
        <f t="shared" si="33"/>
        <v>3426.72</v>
      </c>
      <c r="H184" s="340">
        <v>1743.58</v>
      </c>
      <c r="I184" s="317">
        <v>1611.74</v>
      </c>
      <c r="J184" s="317">
        <v>38.5</v>
      </c>
      <c r="K184" s="340">
        <v>32.9</v>
      </c>
      <c r="L184" s="317">
        <v>1740</v>
      </c>
      <c r="M184" s="363"/>
      <c r="N184" s="305">
        <f t="shared" si="34"/>
        <v>3480.24</v>
      </c>
      <c r="O184" s="305">
        <f t="shared" si="35"/>
        <v>-10121.182999999864</v>
      </c>
      <c r="P184" s="306">
        <f t="shared" si="39"/>
        <v>6.4469599999999998</v>
      </c>
      <c r="Q184" s="120">
        <f t="shared" si="36"/>
        <v>43244</v>
      </c>
      <c r="R184" s="364"/>
      <c r="S184" s="147">
        <v>397.23</v>
      </c>
      <c r="T184" s="364"/>
      <c r="U184" s="369"/>
      <c r="V184" s="364"/>
      <c r="W184" s="365"/>
      <c r="X184" s="364">
        <v>180539</v>
      </c>
      <c r="Y184" s="147">
        <v>725</v>
      </c>
      <c r="Z184" s="364"/>
      <c r="AA184" s="365"/>
      <c r="AB184" s="364"/>
      <c r="AC184" s="365"/>
      <c r="AD184" s="364"/>
      <c r="AE184" s="365"/>
      <c r="AF184" s="364"/>
      <c r="AG184" s="365"/>
      <c r="AH184" s="364"/>
      <c r="AI184" s="365"/>
      <c r="AJ184" s="364"/>
      <c r="AK184" s="365"/>
      <c r="AL184" s="366"/>
      <c r="AM184" s="365"/>
      <c r="AN184" s="125">
        <f t="shared" si="37"/>
        <v>1122.23</v>
      </c>
    </row>
    <row r="185" spans="1:40" ht="16.149999999999999" customHeight="1" x14ac:dyDescent="0.25">
      <c r="A185" s="112">
        <f t="shared" si="38"/>
        <v>43245</v>
      </c>
      <c r="B185" s="360">
        <v>4667.8100000000004</v>
      </c>
      <c r="C185" s="316">
        <v>340</v>
      </c>
      <c r="D185" s="361">
        <v>9</v>
      </c>
      <c r="E185" s="360">
        <v>187.5</v>
      </c>
      <c r="F185" s="360">
        <v>165</v>
      </c>
      <c r="G185" s="339">
        <f t="shared" si="33"/>
        <v>3975.3100000000004</v>
      </c>
      <c r="H185" s="340">
        <v>1768.86</v>
      </c>
      <c r="I185" s="317">
        <v>2149.4</v>
      </c>
      <c r="J185" s="340"/>
      <c r="K185" s="340">
        <v>57.05</v>
      </c>
      <c r="L185" s="317">
        <v>1800</v>
      </c>
      <c r="M185" s="363"/>
      <c r="N185" s="305">
        <f t="shared" si="34"/>
        <v>4289.3999999999996</v>
      </c>
      <c r="O185" s="305">
        <f t="shared" si="35"/>
        <v>-5831.7829999998648</v>
      </c>
      <c r="P185" s="306">
        <f t="shared" si="39"/>
        <v>8.5975999999999999</v>
      </c>
      <c r="Q185" s="120">
        <f t="shared" si="36"/>
        <v>43245</v>
      </c>
      <c r="R185" s="364"/>
      <c r="S185" s="365"/>
      <c r="T185" s="364"/>
      <c r="U185" s="369"/>
      <c r="V185" s="364"/>
      <c r="W185" s="365"/>
      <c r="X185" s="364"/>
      <c r="Y185" s="365"/>
      <c r="Z185" s="364"/>
      <c r="AA185" s="365"/>
      <c r="AB185" s="364"/>
      <c r="AC185" s="365"/>
      <c r="AD185" s="364"/>
      <c r="AE185" s="365"/>
      <c r="AF185" s="364"/>
      <c r="AG185" s="365"/>
      <c r="AH185" s="364"/>
      <c r="AI185" s="365"/>
      <c r="AJ185" s="364"/>
      <c r="AK185" s="365"/>
      <c r="AL185" s="366"/>
      <c r="AM185" s="365"/>
      <c r="AN185" s="125">
        <f t="shared" si="37"/>
        <v>0</v>
      </c>
    </row>
    <row r="186" spans="1:40" ht="16.149999999999999" customHeight="1" x14ac:dyDescent="0.25">
      <c r="A186" s="112">
        <f t="shared" si="38"/>
        <v>43246</v>
      </c>
      <c r="B186" s="360">
        <v>4831.67</v>
      </c>
      <c r="C186" s="316">
        <v>160</v>
      </c>
      <c r="D186" s="361">
        <v>4</v>
      </c>
      <c r="E186" s="360">
        <v>197.7</v>
      </c>
      <c r="F186" s="360">
        <v>268</v>
      </c>
      <c r="G186" s="339">
        <f t="shared" si="33"/>
        <v>4205.97</v>
      </c>
      <c r="H186" s="340">
        <v>1776.03</v>
      </c>
      <c r="I186" s="317">
        <v>2404.54</v>
      </c>
      <c r="J186" s="340"/>
      <c r="K186" s="340">
        <v>25.4</v>
      </c>
      <c r="L186" s="317">
        <v>1780</v>
      </c>
      <c r="M186" s="363"/>
      <c r="N186" s="305">
        <f t="shared" si="34"/>
        <v>4344.54</v>
      </c>
      <c r="O186" s="305">
        <f t="shared" si="35"/>
        <v>-1487.2429999998649</v>
      </c>
      <c r="P186" s="306">
        <f t="shared" si="39"/>
        <v>9.6181599999999996</v>
      </c>
      <c r="Q186" s="120">
        <f t="shared" si="36"/>
        <v>43246</v>
      </c>
      <c r="R186" s="364"/>
      <c r="S186" s="365"/>
      <c r="T186" s="364"/>
      <c r="U186" s="369"/>
      <c r="V186" s="364"/>
      <c r="W186" s="365"/>
      <c r="X186" s="364"/>
      <c r="Y186" s="365"/>
      <c r="Z186" s="364"/>
      <c r="AA186" s="365"/>
      <c r="AB186" s="364"/>
      <c r="AC186" s="365"/>
      <c r="AD186" s="364"/>
      <c r="AE186" s="365"/>
      <c r="AF186" s="364"/>
      <c r="AG186" s="365"/>
      <c r="AH186" s="364"/>
      <c r="AI186" s="365"/>
      <c r="AJ186" s="364"/>
      <c r="AK186" s="365"/>
      <c r="AL186" s="366"/>
      <c r="AM186" s="365"/>
      <c r="AN186" s="125">
        <f t="shared" si="37"/>
        <v>0</v>
      </c>
    </row>
    <row r="187" spans="1:40" ht="16.149999999999999" customHeight="1" x14ac:dyDescent="0.25">
      <c r="A187" s="112">
        <f t="shared" si="38"/>
        <v>43247</v>
      </c>
      <c r="B187" s="360">
        <v>3341.7</v>
      </c>
      <c r="C187" s="316">
        <v>290</v>
      </c>
      <c r="D187" s="361">
        <v>8</v>
      </c>
      <c r="E187" s="360">
        <v>507.5</v>
      </c>
      <c r="F187" s="360">
        <v>150</v>
      </c>
      <c r="G187" s="339">
        <f t="shared" si="33"/>
        <v>2394.1999999999998</v>
      </c>
      <c r="H187" s="340">
        <v>1092.3499999999999</v>
      </c>
      <c r="I187" s="317">
        <v>1315.95</v>
      </c>
      <c r="J187" s="340"/>
      <c r="K187" s="340">
        <v>3.8</v>
      </c>
      <c r="L187" s="317">
        <v>1090</v>
      </c>
      <c r="M187" s="363"/>
      <c r="N187" s="305">
        <f t="shared" si="34"/>
        <v>2695.95</v>
      </c>
      <c r="O187" s="305">
        <f t="shared" si="35"/>
        <v>1208.7070000001349</v>
      </c>
      <c r="P187" s="306">
        <f t="shared" si="39"/>
        <v>5.2638000000000007</v>
      </c>
      <c r="Q187" s="120">
        <f t="shared" si="36"/>
        <v>43247</v>
      </c>
      <c r="R187" s="364"/>
      <c r="S187" s="365"/>
      <c r="T187" s="364"/>
      <c r="U187" s="369"/>
      <c r="V187" s="364"/>
      <c r="W187" s="365"/>
      <c r="X187" s="364"/>
      <c r="Y187" s="365"/>
      <c r="Z187" s="364"/>
      <c r="AA187" s="365"/>
      <c r="AB187" s="366"/>
      <c r="AC187" s="365"/>
      <c r="AD187" s="364"/>
      <c r="AE187" s="365"/>
      <c r="AF187" s="364"/>
      <c r="AG187" s="365"/>
      <c r="AH187" s="364"/>
      <c r="AI187" s="365"/>
      <c r="AJ187" s="364"/>
      <c r="AK187" s="365"/>
      <c r="AL187" s="366"/>
      <c r="AM187" s="365"/>
      <c r="AN187" s="125">
        <f t="shared" si="37"/>
        <v>0</v>
      </c>
    </row>
    <row r="188" spans="1:40" ht="16.149999999999999" customHeight="1" x14ac:dyDescent="0.25">
      <c r="A188" s="112">
        <f t="shared" si="38"/>
        <v>43248</v>
      </c>
      <c r="B188" s="360">
        <v>5017.29</v>
      </c>
      <c r="C188" s="316">
        <v>340</v>
      </c>
      <c r="D188" s="361">
        <v>7</v>
      </c>
      <c r="E188" s="360">
        <v>1105.7</v>
      </c>
      <c r="F188" s="360">
        <v>132</v>
      </c>
      <c r="G188" s="339">
        <f t="shared" si="33"/>
        <v>3439.59</v>
      </c>
      <c r="H188" s="340">
        <v>1735.69</v>
      </c>
      <c r="I188" s="317">
        <v>1685.1</v>
      </c>
      <c r="J188" s="340"/>
      <c r="K188" s="340">
        <v>18.8</v>
      </c>
      <c r="L188" s="317">
        <v>1740</v>
      </c>
      <c r="M188" s="363"/>
      <c r="N188" s="305">
        <f t="shared" si="34"/>
        <v>3765.1</v>
      </c>
      <c r="O188" s="305">
        <f t="shared" si="35"/>
        <v>3856.6070000001355</v>
      </c>
      <c r="P188" s="306">
        <f t="shared" si="39"/>
        <v>6.7404000000000002</v>
      </c>
      <c r="Q188" s="120">
        <f t="shared" si="36"/>
        <v>43248</v>
      </c>
      <c r="R188" s="364">
        <v>180514</v>
      </c>
      <c r="S188" s="365">
        <v>0</v>
      </c>
      <c r="T188" s="364"/>
      <c r="U188" s="369"/>
      <c r="V188" s="364"/>
      <c r="W188" s="365"/>
      <c r="X188" s="364">
        <v>180540</v>
      </c>
      <c r="Y188" s="147">
        <v>1117.2</v>
      </c>
      <c r="Z188" s="364"/>
      <c r="AA188" s="365"/>
      <c r="AB188" s="366"/>
      <c r="AC188" s="365"/>
      <c r="AD188" s="364"/>
      <c r="AE188" s="365"/>
      <c r="AF188" s="364"/>
      <c r="AG188" s="365"/>
      <c r="AH188" s="364"/>
      <c r="AI188" s="365"/>
      <c r="AJ188" s="364"/>
      <c r="AK188" s="365"/>
      <c r="AL188" s="366"/>
      <c r="AM188" s="365"/>
      <c r="AN188" s="125">
        <f t="shared" si="37"/>
        <v>1117.2</v>
      </c>
    </row>
    <row r="189" spans="1:40" ht="16.149999999999999" customHeight="1" x14ac:dyDescent="0.25">
      <c r="A189" s="112">
        <f t="shared" si="38"/>
        <v>43249</v>
      </c>
      <c r="B189" s="360">
        <v>4254.09</v>
      </c>
      <c r="C189" s="316">
        <v>170</v>
      </c>
      <c r="D189" s="361">
        <v>6</v>
      </c>
      <c r="E189" s="360">
        <v>132.5</v>
      </c>
      <c r="F189" s="360">
        <v>365</v>
      </c>
      <c r="G189" s="339">
        <f t="shared" si="33"/>
        <v>3586.59</v>
      </c>
      <c r="H189" s="340">
        <v>1676.89</v>
      </c>
      <c r="I189" s="317">
        <v>1880.4</v>
      </c>
      <c r="J189" s="340"/>
      <c r="K189" s="340">
        <v>29.3</v>
      </c>
      <c r="L189" s="125">
        <v>1690</v>
      </c>
      <c r="M189" s="317">
        <v>710</v>
      </c>
      <c r="N189" s="305">
        <f t="shared" si="34"/>
        <v>4450.3999999999996</v>
      </c>
      <c r="O189" s="305">
        <f t="shared" si="35"/>
        <v>5910.9470000001365</v>
      </c>
      <c r="P189" s="306">
        <f t="shared" si="39"/>
        <v>7.5216000000000003</v>
      </c>
      <c r="Q189" s="120">
        <f t="shared" si="36"/>
        <v>43249</v>
      </c>
      <c r="R189" s="364">
        <v>180515</v>
      </c>
      <c r="S189" s="365">
        <v>0</v>
      </c>
      <c r="T189" s="364"/>
      <c r="U189" s="369"/>
      <c r="V189" s="364" t="s">
        <v>307</v>
      </c>
      <c r="W189" s="369">
        <v>596.84</v>
      </c>
      <c r="X189" s="364">
        <v>180541</v>
      </c>
      <c r="Y189" s="147">
        <v>844.1</v>
      </c>
      <c r="Z189" s="364"/>
      <c r="AA189" s="365"/>
      <c r="AB189" s="366"/>
      <c r="AC189" s="365"/>
      <c r="AD189" s="364"/>
      <c r="AE189" s="365"/>
      <c r="AF189" s="364">
        <v>180443</v>
      </c>
      <c r="AG189" s="147">
        <v>1094.4000000000001</v>
      </c>
      <c r="AH189" s="364" t="s">
        <v>308</v>
      </c>
      <c r="AI189" s="369">
        <v>-139.28</v>
      </c>
      <c r="AJ189" s="364"/>
      <c r="AK189" s="365"/>
      <c r="AL189" s="366"/>
      <c r="AM189" s="365"/>
      <c r="AN189" s="125">
        <f t="shared" si="37"/>
        <v>2396.06</v>
      </c>
    </row>
    <row r="190" spans="1:40" ht="16.149999999999999" customHeight="1" x14ac:dyDescent="0.25">
      <c r="A190" s="112">
        <f t="shared" si="38"/>
        <v>43250</v>
      </c>
      <c r="B190" s="360">
        <v>4372.08</v>
      </c>
      <c r="C190" s="316">
        <v>360</v>
      </c>
      <c r="D190" s="361">
        <v>7</v>
      </c>
      <c r="E190" s="360">
        <v>28.2</v>
      </c>
      <c r="F190" s="360">
        <v>62</v>
      </c>
      <c r="G190" s="339">
        <f t="shared" si="33"/>
        <v>3921.88</v>
      </c>
      <c r="H190" s="340">
        <v>1766.08</v>
      </c>
      <c r="I190" s="317">
        <v>2143.8000000000002</v>
      </c>
      <c r="J190" s="340"/>
      <c r="K190" s="340">
        <v>12</v>
      </c>
      <c r="L190" s="125">
        <v>1760</v>
      </c>
      <c r="M190" s="363"/>
      <c r="N190" s="305">
        <f t="shared" si="34"/>
        <v>4263.8</v>
      </c>
      <c r="O190" s="305">
        <f t="shared" si="35"/>
        <v>-34637.092999999863</v>
      </c>
      <c r="P190" s="306">
        <f t="shared" si="39"/>
        <v>8.5752000000000006</v>
      </c>
      <c r="Q190" s="120">
        <f t="shared" si="36"/>
        <v>43250</v>
      </c>
      <c r="R190" s="364">
        <v>180509</v>
      </c>
      <c r="S190" s="147">
        <v>717.81</v>
      </c>
      <c r="T190" s="366">
        <v>180521</v>
      </c>
      <c r="U190" s="369">
        <v>113.26</v>
      </c>
      <c r="V190" s="364"/>
      <c r="W190" s="365"/>
      <c r="X190" s="366">
        <v>180534</v>
      </c>
      <c r="Y190" s="369">
        <v>12</v>
      </c>
      <c r="Z190" s="364">
        <v>180529</v>
      </c>
      <c r="AA190" s="369">
        <v>43574.87</v>
      </c>
      <c r="AB190" s="366"/>
      <c r="AC190" s="365"/>
      <c r="AD190" s="364"/>
      <c r="AE190" s="365"/>
      <c r="AF190" s="366"/>
      <c r="AG190" s="365"/>
      <c r="AH190" s="366">
        <v>180457</v>
      </c>
      <c r="AI190" s="365">
        <v>-16.2</v>
      </c>
      <c r="AJ190" s="366">
        <v>180558</v>
      </c>
      <c r="AK190" s="147">
        <v>410.1</v>
      </c>
      <c r="AL190" s="366"/>
      <c r="AM190" s="365"/>
      <c r="AN190" s="125">
        <f t="shared" si="37"/>
        <v>44811.840000000004</v>
      </c>
    </row>
    <row r="191" spans="1:40" ht="16.149999999999999" customHeight="1" x14ac:dyDescent="0.25">
      <c r="A191" s="112">
        <f t="shared" si="38"/>
        <v>43251</v>
      </c>
      <c r="B191" s="360">
        <v>4865.79</v>
      </c>
      <c r="C191" s="155">
        <v>160</v>
      </c>
      <c r="D191" s="361">
        <v>6</v>
      </c>
      <c r="E191" s="360">
        <v>570.20000000000005</v>
      </c>
      <c r="F191" s="360">
        <v>112</v>
      </c>
      <c r="G191" s="339">
        <f t="shared" si="33"/>
        <v>4023.59</v>
      </c>
      <c r="H191" s="340">
        <v>1424.69</v>
      </c>
      <c r="I191" s="125">
        <v>2594.9</v>
      </c>
      <c r="J191" s="340"/>
      <c r="K191" s="340">
        <v>4</v>
      </c>
      <c r="L191" s="125">
        <v>1420</v>
      </c>
      <c r="M191" s="363"/>
      <c r="N191" s="305">
        <f t="shared" si="34"/>
        <v>4174.8999999999996</v>
      </c>
      <c r="O191" s="305">
        <f>O190+N191-AN191+C191</f>
        <v>-33860.072999999858</v>
      </c>
      <c r="P191" s="306">
        <f t="shared" si="39"/>
        <v>10.3796</v>
      </c>
      <c r="Q191" s="120">
        <f t="shared" si="36"/>
        <v>43251</v>
      </c>
      <c r="R191" s="364"/>
      <c r="S191" s="147">
        <v>113.96</v>
      </c>
      <c r="T191" s="364">
        <v>180520</v>
      </c>
      <c r="U191" s="369">
        <v>35.96</v>
      </c>
      <c r="V191" s="364"/>
      <c r="W191" s="365"/>
      <c r="X191" s="364">
        <v>180535</v>
      </c>
      <c r="Y191" s="369">
        <v>-55.96</v>
      </c>
      <c r="Z191" s="364"/>
      <c r="AA191" s="365"/>
      <c r="AB191" s="364"/>
      <c r="AC191" s="365"/>
      <c r="AD191" s="364">
        <v>180550</v>
      </c>
      <c r="AE191" s="147">
        <v>37.79</v>
      </c>
      <c r="AF191" s="364">
        <v>180545</v>
      </c>
      <c r="AG191" s="147">
        <v>1966.66</v>
      </c>
      <c r="AH191" s="308">
        <v>180452</v>
      </c>
      <c r="AI191" s="365">
        <v>285.86</v>
      </c>
      <c r="AJ191" s="364">
        <v>180555</v>
      </c>
      <c r="AK191" s="147">
        <v>1173.6099999999999</v>
      </c>
      <c r="AL191" s="366"/>
      <c r="AM191" s="365"/>
      <c r="AN191" s="125">
        <f t="shared" si="37"/>
        <v>3557.88</v>
      </c>
    </row>
    <row r="192" spans="1:40" x14ac:dyDescent="0.25">
      <c r="B192" s="326">
        <f t="shared" ref="B192:N192" si="40">SUM(B161:B191)</f>
        <v>129754.56999999999</v>
      </c>
      <c r="C192" s="326">
        <f t="shared" si="40"/>
        <v>7720</v>
      </c>
      <c r="D192" s="327">
        <f t="shared" si="40"/>
        <v>194</v>
      </c>
      <c r="E192" s="326">
        <f t="shared" si="40"/>
        <v>11750.900000000003</v>
      </c>
      <c r="F192" s="326">
        <f t="shared" si="40"/>
        <v>6098</v>
      </c>
      <c r="G192" s="326">
        <f t="shared" si="40"/>
        <v>104185.66999999998</v>
      </c>
      <c r="H192" s="326">
        <f t="shared" si="40"/>
        <v>46686.26</v>
      </c>
      <c r="I192" s="326">
        <f t="shared" si="40"/>
        <v>57083.99</v>
      </c>
      <c r="J192" s="326">
        <f t="shared" si="40"/>
        <v>79.3</v>
      </c>
      <c r="K192" s="326">
        <f t="shared" si="40"/>
        <v>887.74999999999977</v>
      </c>
      <c r="L192" s="141">
        <f t="shared" si="40"/>
        <v>46710</v>
      </c>
      <c r="M192" s="141">
        <f t="shared" si="40"/>
        <v>2160</v>
      </c>
      <c r="N192" s="141">
        <f t="shared" si="40"/>
        <v>113753.28999999998</v>
      </c>
      <c r="O192" s="141">
        <f>O191</f>
        <v>-33860.072999999858</v>
      </c>
      <c r="R192" s="141"/>
      <c r="S192" s="141">
        <f>SUM(S161:S191)</f>
        <v>6852.2699999999995</v>
      </c>
      <c r="T192" s="141"/>
      <c r="U192" s="141">
        <f>SUM(U161:U191)</f>
        <v>1341.16</v>
      </c>
      <c r="V192" s="141"/>
      <c r="W192" s="141">
        <f>SUM(W161:W191)</f>
        <v>2974.24</v>
      </c>
      <c r="X192" s="141"/>
      <c r="Y192" s="141">
        <f>SUM(Y161:Y191)</f>
        <v>13025.970000000003</v>
      </c>
      <c r="Z192" s="141"/>
      <c r="AA192" s="141">
        <f>SUM(AA161:AA191)</f>
        <v>85393.87</v>
      </c>
      <c r="AB192" s="141"/>
      <c r="AC192" s="141">
        <f>SUM(AC161:AC191)</f>
        <v>-6677.3700000000008</v>
      </c>
      <c r="AD192" s="141"/>
      <c r="AE192" s="141">
        <f>SUM(AE161:AE191)</f>
        <v>1309.99</v>
      </c>
      <c r="AG192" s="141">
        <f>SUM(AG161:AG191)</f>
        <v>5129.0600000000004</v>
      </c>
      <c r="AH192" s="141"/>
      <c r="AI192" s="141">
        <f>SUM(AI161:AI191)</f>
        <v>426.85</v>
      </c>
      <c r="AJ192" s="141"/>
      <c r="AK192" s="141">
        <f>SUM(AK161:AK191)</f>
        <v>11217.36</v>
      </c>
      <c r="AL192" s="141"/>
      <c r="AM192" s="141">
        <f>SUM(AM161:AM191)</f>
        <v>0</v>
      </c>
      <c r="AN192" s="141">
        <f>SUM(AN161:AN191)</f>
        <v>120993.4</v>
      </c>
    </row>
    <row r="193" spans="1:40" x14ac:dyDescent="0.25">
      <c r="B193" s="132">
        <f>B192+B154</f>
        <v>634301.63</v>
      </c>
      <c r="G193" s="132"/>
      <c r="O193" s="141"/>
    </row>
    <row r="194" spans="1:40" x14ac:dyDescent="0.25">
      <c r="B194" s="72" t="s">
        <v>78</v>
      </c>
      <c r="C194" s="132">
        <f>H192-L192</f>
        <v>-23.739999999997963</v>
      </c>
      <c r="E194" s="72" t="s">
        <v>79</v>
      </c>
      <c r="F194" s="315">
        <f>D192</f>
        <v>194</v>
      </c>
      <c r="H194" s="72" t="s">
        <v>80</v>
      </c>
      <c r="J194" s="131">
        <f>I192*0.007</f>
        <v>399.58792999999997</v>
      </c>
    </row>
    <row r="195" spans="1:40" x14ac:dyDescent="0.25">
      <c r="B195" s="72" t="s">
        <v>90</v>
      </c>
      <c r="C195" s="132">
        <f>C194+C156</f>
        <v>-30.679999999985739</v>
      </c>
    </row>
    <row r="197" spans="1:40" ht="16.149999999999999" customHeight="1" x14ac:dyDescent="0.25">
      <c r="A197" s="562" t="s">
        <v>309</v>
      </c>
      <c r="B197" s="563"/>
      <c r="C197" s="563"/>
      <c r="D197" s="564"/>
      <c r="E197" s="563"/>
      <c r="F197" s="563"/>
      <c r="G197" s="563"/>
      <c r="H197" s="559" t="str">
        <f>A197</f>
        <v>JUIN 2018</v>
      </c>
      <c r="I197" s="560"/>
      <c r="J197" s="560"/>
      <c r="K197" s="560"/>
      <c r="L197" s="560"/>
      <c r="M197" s="560"/>
      <c r="N197" s="560"/>
      <c r="R197" s="559" t="str">
        <f>A197</f>
        <v>JUIN 2018</v>
      </c>
      <c r="S197" s="560"/>
      <c r="T197" s="560"/>
      <c r="U197" s="560"/>
      <c r="V197" s="560"/>
      <c r="W197" s="560"/>
      <c r="X197" s="560"/>
      <c r="Y197" s="559" t="str">
        <f>A197</f>
        <v>JUIN 2018</v>
      </c>
      <c r="Z197" s="560"/>
      <c r="AA197" s="560"/>
      <c r="AB197" s="560"/>
      <c r="AC197" s="560"/>
      <c r="AD197" s="560"/>
      <c r="AE197" s="560"/>
      <c r="AF197" s="559" t="str">
        <f>A197</f>
        <v>JUIN 2018</v>
      </c>
      <c r="AG197" s="560"/>
      <c r="AH197" s="560"/>
      <c r="AI197" s="560"/>
      <c r="AJ197" s="560"/>
      <c r="AK197" s="560"/>
      <c r="AL197" s="560"/>
    </row>
    <row r="198" spans="1:40" ht="16.149999999999999" customHeight="1" x14ac:dyDescent="0.25">
      <c r="A198" s="81"/>
      <c r="B198" s="567" t="s">
        <v>69</v>
      </c>
      <c r="C198" s="554"/>
      <c r="D198" s="554"/>
      <c r="E198" s="554"/>
      <c r="F198" s="554"/>
      <c r="G198" s="568"/>
      <c r="H198" s="567" t="s">
        <v>1</v>
      </c>
      <c r="I198" s="554"/>
      <c r="J198" s="554"/>
      <c r="K198" s="568"/>
      <c r="L198" s="567" t="s">
        <v>2</v>
      </c>
      <c r="M198" s="554"/>
      <c r="N198" s="568"/>
      <c r="O198" s="291" t="s">
        <v>70</v>
      </c>
      <c r="P198" s="292"/>
      <c r="Q198" s="135" t="s">
        <v>3</v>
      </c>
      <c r="R198" s="549" t="str">
        <f>R3</f>
        <v>Agedi</v>
      </c>
      <c r="S198" s="550"/>
      <c r="T198" s="549" t="str">
        <f>T3</f>
        <v>Saf</v>
      </c>
      <c r="U198" s="550"/>
      <c r="V198" s="549" t="str">
        <f>V3</f>
        <v>Midi Libre</v>
      </c>
      <c r="W198" s="550"/>
      <c r="X198" s="549" t="str">
        <f>X3</f>
        <v>Loto</v>
      </c>
      <c r="Y198" s="550"/>
      <c r="Z198" s="555" t="str">
        <f>Z3</f>
        <v>Altadis</v>
      </c>
      <c r="AA198" s="556"/>
      <c r="AB198" s="549" t="str">
        <f>AB3</f>
        <v>Crédit agricole</v>
      </c>
      <c r="AC198" s="550"/>
      <c r="AD198" s="549" t="str">
        <f>AD3</f>
        <v>charges locatives</v>
      </c>
      <c r="AE198" s="550"/>
      <c r="AF198" s="555" t="str">
        <f>AF3</f>
        <v>Poste TCN TF PVA</v>
      </c>
      <c r="AG198" s="556"/>
      <c r="AH198" s="549" t="str">
        <f>AH3</f>
        <v>GSA/NVX FR</v>
      </c>
      <c r="AI198" s="550"/>
      <c r="AJ198" s="549" t="str">
        <f>AJ3</f>
        <v>Charge</v>
      </c>
      <c r="AK198" s="550"/>
      <c r="AL198" s="549" t="str">
        <f>AL3</f>
        <v>Divers</v>
      </c>
      <c r="AM198" s="550"/>
      <c r="AN198" s="83" t="s">
        <v>16</v>
      </c>
    </row>
    <row r="199" spans="1:40" ht="16.149999999999999" customHeight="1" x14ac:dyDescent="0.25">
      <c r="A199" s="84"/>
      <c r="B199" s="85" t="s">
        <v>73</v>
      </c>
      <c r="C199" s="578" t="s">
        <v>24</v>
      </c>
      <c r="D199" s="579"/>
      <c r="E199" s="86" t="s">
        <v>23</v>
      </c>
      <c r="F199" s="86" t="s">
        <v>22</v>
      </c>
      <c r="G199" s="90" t="s">
        <v>38</v>
      </c>
      <c r="H199" s="85" t="s">
        <v>17</v>
      </c>
      <c r="I199" s="86" t="s">
        <v>19</v>
      </c>
      <c r="J199" s="86" t="s">
        <v>18</v>
      </c>
      <c r="K199" s="90" t="s">
        <v>29</v>
      </c>
      <c r="L199" s="85" t="s">
        <v>32</v>
      </c>
      <c r="M199" s="91" t="s">
        <v>33</v>
      </c>
      <c r="N199" s="90" t="s">
        <v>74</v>
      </c>
      <c r="O199" s="295">
        <f>O191</f>
        <v>-33860.072999999858</v>
      </c>
      <c r="Q199" s="136"/>
      <c r="R199" s="93" t="s">
        <v>34</v>
      </c>
      <c r="S199" s="94"/>
      <c r="T199" s="95" t="s">
        <v>34</v>
      </c>
      <c r="U199" s="96"/>
      <c r="V199" s="95" t="s">
        <v>34</v>
      </c>
      <c r="W199" s="96"/>
      <c r="X199" s="95" t="s">
        <v>34</v>
      </c>
      <c r="Y199" s="96"/>
      <c r="Z199" s="95" t="s">
        <v>34</v>
      </c>
      <c r="AA199" s="96"/>
      <c r="AB199" s="95" t="s">
        <v>34</v>
      </c>
      <c r="AC199" s="96"/>
      <c r="AD199" s="95" t="s">
        <v>34</v>
      </c>
      <c r="AE199" s="96"/>
      <c r="AF199" s="98" t="s">
        <v>34</v>
      </c>
      <c r="AG199" s="94"/>
      <c r="AH199" s="95" t="s">
        <v>34</v>
      </c>
      <c r="AI199" s="94"/>
      <c r="AJ199" s="95" t="s">
        <v>34</v>
      </c>
      <c r="AK199" s="94"/>
      <c r="AL199" s="95" t="s">
        <v>34</v>
      </c>
      <c r="AM199" s="94"/>
      <c r="AN199" s="99"/>
    </row>
    <row r="200" spans="1:40" ht="16.149999999999999" customHeight="1" x14ac:dyDescent="0.25">
      <c r="A200" s="112">
        <f>A191+1</f>
        <v>43252</v>
      </c>
      <c r="B200" s="360">
        <v>5221.33</v>
      </c>
      <c r="C200" s="155">
        <v>530</v>
      </c>
      <c r="D200" s="361">
        <v>12</v>
      </c>
      <c r="E200" s="360">
        <v>388</v>
      </c>
      <c r="F200" s="360">
        <v>159</v>
      </c>
      <c r="G200" s="339">
        <f t="shared" ref="G200:G229" si="41">B200-C200-E200-F200</f>
        <v>4144.33</v>
      </c>
      <c r="H200" s="340">
        <v>1957.65</v>
      </c>
      <c r="I200" s="125">
        <v>2182.6799999999998</v>
      </c>
      <c r="J200" s="125">
        <v>95.6</v>
      </c>
      <c r="K200" s="340">
        <v>14</v>
      </c>
      <c r="L200" s="125">
        <v>1950</v>
      </c>
      <c r="M200" s="363"/>
      <c r="N200" s="305">
        <f t="shared" ref="N200:N230" si="42">L200+I200+J200+C200+M200</f>
        <v>4758.2800000000007</v>
      </c>
      <c r="O200" s="305">
        <f t="shared" ref="O200:O230" si="43">O199+N200-AN200</f>
        <v>-29030.052999999858</v>
      </c>
      <c r="P200" s="306">
        <f t="shared" ref="P200:P230" si="44">I200*0.004</f>
        <v>8.7307199999999998</v>
      </c>
      <c r="Q200" s="120">
        <f t="shared" ref="Q200:Q229" si="45">A200</f>
        <v>43252</v>
      </c>
      <c r="R200" s="364"/>
      <c r="S200" s="365"/>
      <c r="T200" s="366"/>
      <c r="U200" s="365"/>
      <c r="V200" s="366"/>
      <c r="W200" s="365"/>
      <c r="X200" s="366"/>
      <c r="Y200" s="365"/>
      <c r="Z200" s="366"/>
      <c r="AA200" s="365"/>
      <c r="AB200" s="366" t="s">
        <v>149</v>
      </c>
      <c r="AC200" s="369">
        <v>-1050</v>
      </c>
      <c r="AD200" s="366">
        <v>180150</v>
      </c>
      <c r="AE200" s="369">
        <v>978.26</v>
      </c>
      <c r="AF200" s="368"/>
      <c r="AG200" s="365"/>
      <c r="AH200" s="366"/>
      <c r="AI200" s="365"/>
      <c r="AJ200" s="366"/>
      <c r="AK200" s="369"/>
      <c r="AL200" s="366"/>
      <c r="AM200" s="365"/>
      <c r="AN200" s="125">
        <f t="shared" ref="AN200:AN230" si="46">S200+U200+W200+Y200+AA200+AC200+AE200+AG200+AI200+AK200+AM200</f>
        <v>-71.740000000000009</v>
      </c>
    </row>
    <row r="201" spans="1:40" ht="16.149999999999999" customHeight="1" x14ac:dyDescent="0.25">
      <c r="A201" s="112">
        <f t="shared" ref="A201:A229" si="47">A200+1</f>
        <v>43253</v>
      </c>
      <c r="B201" s="360">
        <v>5582.92</v>
      </c>
      <c r="C201" s="155">
        <v>230</v>
      </c>
      <c r="D201" s="361">
        <v>8</v>
      </c>
      <c r="E201" s="360">
        <v>153.69999999999999</v>
      </c>
      <c r="F201" s="360">
        <v>421</v>
      </c>
      <c r="G201" s="339">
        <f t="shared" si="41"/>
        <v>4778.22</v>
      </c>
      <c r="H201" s="340">
        <v>1951.49</v>
      </c>
      <c r="I201" s="125">
        <v>2887.48</v>
      </c>
      <c r="J201" s="125"/>
      <c r="K201" s="340">
        <v>19.2</v>
      </c>
      <c r="L201" s="125">
        <v>1950</v>
      </c>
      <c r="M201" s="363"/>
      <c r="N201" s="305">
        <f t="shared" si="42"/>
        <v>5067.4799999999996</v>
      </c>
      <c r="O201" s="305">
        <f t="shared" si="43"/>
        <v>-24435.342999999859</v>
      </c>
      <c r="P201" s="306">
        <f t="shared" si="44"/>
        <v>11.54992</v>
      </c>
      <c r="Q201" s="120">
        <f t="shared" si="45"/>
        <v>43253</v>
      </c>
      <c r="R201" s="364"/>
      <c r="S201" s="365"/>
      <c r="T201" s="366">
        <v>180414</v>
      </c>
      <c r="U201" s="369">
        <v>54.77</v>
      </c>
      <c r="V201" s="364"/>
      <c r="W201" s="365"/>
      <c r="X201" s="366"/>
      <c r="Y201" s="365"/>
      <c r="Z201" s="364"/>
      <c r="AA201" s="365"/>
      <c r="AB201" s="366" t="s">
        <v>85</v>
      </c>
      <c r="AC201" s="369">
        <v>418</v>
      </c>
      <c r="AD201" s="364"/>
      <c r="AE201" s="365"/>
      <c r="AF201" s="366"/>
      <c r="AG201" s="365"/>
      <c r="AH201" s="364"/>
      <c r="AI201" s="365"/>
      <c r="AJ201" s="366"/>
      <c r="AK201" s="369"/>
      <c r="AL201" s="366"/>
      <c r="AM201" s="365"/>
      <c r="AN201" s="125">
        <f t="shared" si="46"/>
        <v>472.77</v>
      </c>
    </row>
    <row r="202" spans="1:40" ht="16.149999999999999" customHeight="1" x14ac:dyDescent="0.25">
      <c r="A202" s="112">
        <f t="shared" si="47"/>
        <v>43254</v>
      </c>
      <c r="B202" s="360">
        <v>3089.92</v>
      </c>
      <c r="C202" s="155">
        <v>230</v>
      </c>
      <c r="D202" s="361">
        <v>7</v>
      </c>
      <c r="E202" s="360">
        <v>104.5</v>
      </c>
      <c r="F202" s="360">
        <v>121</v>
      </c>
      <c r="G202" s="339">
        <f t="shared" si="41"/>
        <v>2634.42</v>
      </c>
      <c r="H202" s="340">
        <v>1259.0899999999999</v>
      </c>
      <c r="I202" s="125">
        <v>1880.08</v>
      </c>
      <c r="J202" s="125"/>
      <c r="K202" s="340">
        <v>49.9</v>
      </c>
      <c r="L202" s="125">
        <v>1250</v>
      </c>
      <c r="M202" s="363"/>
      <c r="N202" s="305">
        <f t="shared" si="42"/>
        <v>3360.08</v>
      </c>
      <c r="O202" s="305">
        <f t="shared" si="43"/>
        <v>-24288.282999999861</v>
      </c>
      <c r="P202" s="306">
        <f t="shared" si="44"/>
        <v>7.5203199999999999</v>
      </c>
      <c r="Q202" s="120">
        <f t="shared" si="45"/>
        <v>43254</v>
      </c>
      <c r="R202" s="364"/>
      <c r="S202" s="365"/>
      <c r="T202" s="366">
        <v>180413</v>
      </c>
      <c r="U202" s="369">
        <v>118.26</v>
      </c>
      <c r="V202" s="364"/>
      <c r="W202" s="365"/>
      <c r="X202" s="366"/>
      <c r="Y202" s="365"/>
      <c r="Z202" s="364"/>
      <c r="AA202" s="365"/>
      <c r="AB202" s="366" t="s">
        <v>85</v>
      </c>
      <c r="AC202" s="369">
        <v>1022</v>
      </c>
      <c r="AD202" s="366" t="s">
        <v>310</v>
      </c>
      <c r="AE202" s="369">
        <v>72.760000000000005</v>
      </c>
      <c r="AF202" s="366"/>
      <c r="AG202" s="365"/>
      <c r="AH202" s="364"/>
      <c r="AI202" s="365"/>
      <c r="AJ202" s="366" t="s">
        <v>214</v>
      </c>
      <c r="AK202" s="369">
        <v>2000</v>
      </c>
      <c r="AL202" s="366"/>
      <c r="AM202" s="365"/>
      <c r="AN202" s="125">
        <f t="shared" si="46"/>
        <v>3213.02</v>
      </c>
    </row>
    <row r="203" spans="1:40" ht="16.149999999999999" customHeight="1" x14ac:dyDescent="0.25">
      <c r="A203" s="112">
        <f t="shared" si="47"/>
        <v>43255</v>
      </c>
      <c r="B203" s="360">
        <v>5400.9</v>
      </c>
      <c r="C203" s="155">
        <v>190</v>
      </c>
      <c r="D203" s="361">
        <v>4</v>
      </c>
      <c r="E203" s="360">
        <v>119</v>
      </c>
      <c r="F203" s="360">
        <v>290</v>
      </c>
      <c r="G203" s="339">
        <f t="shared" si="41"/>
        <v>4801.8999999999996</v>
      </c>
      <c r="H203" s="340">
        <v>2182.5100000000002</v>
      </c>
      <c r="I203" s="125">
        <v>2608.59</v>
      </c>
      <c r="J203" s="125"/>
      <c r="K203" s="340">
        <v>10.8</v>
      </c>
      <c r="L203" s="125">
        <v>2200</v>
      </c>
      <c r="M203" s="363"/>
      <c r="N203" s="305">
        <f t="shared" si="42"/>
        <v>4998.59</v>
      </c>
      <c r="O203" s="305">
        <f t="shared" si="43"/>
        <v>-19918.092999999863</v>
      </c>
      <c r="P203" s="306">
        <f t="shared" si="44"/>
        <v>10.434360000000002</v>
      </c>
      <c r="Q203" s="120">
        <f t="shared" si="45"/>
        <v>43255</v>
      </c>
      <c r="R203" s="364"/>
      <c r="S203" s="365"/>
      <c r="T203" s="366"/>
      <c r="U203" s="369"/>
      <c r="V203" s="364"/>
      <c r="W203" s="365"/>
      <c r="X203" s="366"/>
      <c r="Y203" s="365"/>
      <c r="Z203" s="364"/>
      <c r="AA203" s="365"/>
      <c r="AB203" s="366" t="s">
        <v>85</v>
      </c>
      <c r="AC203" s="369">
        <v>500</v>
      </c>
      <c r="AD203" s="366" t="s">
        <v>311</v>
      </c>
      <c r="AE203" s="369">
        <v>128.4</v>
      </c>
      <c r="AF203" s="366"/>
      <c r="AG203" s="365"/>
      <c r="AH203" s="364"/>
      <c r="AI203" s="365"/>
      <c r="AJ203" s="366"/>
      <c r="AK203" s="365"/>
      <c r="AL203" s="366"/>
      <c r="AM203" s="365"/>
      <c r="AN203" s="125">
        <f t="shared" si="46"/>
        <v>628.4</v>
      </c>
    </row>
    <row r="204" spans="1:40" ht="16.149999999999999" customHeight="1" x14ac:dyDescent="0.25">
      <c r="A204" s="112">
        <f t="shared" si="47"/>
        <v>43256</v>
      </c>
      <c r="B204" s="360">
        <v>4509.7299999999996</v>
      </c>
      <c r="C204" s="155">
        <v>730</v>
      </c>
      <c r="D204" s="361">
        <v>16</v>
      </c>
      <c r="E204" s="360">
        <v>172.9</v>
      </c>
      <c r="F204" s="360">
        <v>174</v>
      </c>
      <c r="G204" s="339">
        <f t="shared" si="41"/>
        <v>3432.8299999999995</v>
      </c>
      <c r="H204" s="340">
        <v>750.25</v>
      </c>
      <c r="I204" s="125">
        <v>2661.28</v>
      </c>
      <c r="J204" s="125"/>
      <c r="K204" s="340">
        <v>21.3</v>
      </c>
      <c r="L204" s="125">
        <v>750</v>
      </c>
      <c r="M204" s="125">
        <v>370</v>
      </c>
      <c r="N204" s="305">
        <f t="shared" si="42"/>
        <v>4511.2800000000007</v>
      </c>
      <c r="O204" s="305">
        <f t="shared" si="43"/>
        <v>-16891.112999999863</v>
      </c>
      <c r="P204" s="306">
        <f t="shared" si="44"/>
        <v>10.64512</v>
      </c>
      <c r="Q204" s="120">
        <f t="shared" si="45"/>
        <v>43256</v>
      </c>
      <c r="R204" s="364"/>
      <c r="S204" s="365"/>
      <c r="T204" s="366"/>
      <c r="U204" s="369"/>
      <c r="V204" s="364" t="s">
        <v>312</v>
      </c>
      <c r="W204" s="369">
        <v>297.89999999999998</v>
      </c>
      <c r="X204" s="364"/>
      <c r="Y204" s="365"/>
      <c r="Z204" s="364"/>
      <c r="AA204" s="365"/>
      <c r="AB204" s="366" t="s">
        <v>85</v>
      </c>
      <c r="AC204" s="369">
        <v>800</v>
      </c>
      <c r="AD204" s="364"/>
      <c r="AE204" s="365"/>
      <c r="AF204" s="364"/>
      <c r="AG204" s="365"/>
      <c r="AH204" s="364">
        <v>180450</v>
      </c>
      <c r="AI204" s="369">
        <v>386.4</v>
      </c>
      <c r="AJ204" s="364"/>
      <c r="AK204" s="365"/>
      <c r="AL204" s="366"/>
      <c r="AM204" s="365"/>
      <c r="AN204" s="125">
        <f t="shared" si="46"/>
        <v>1484.3000000000002</v>
      </c>
    </row>
    <row r="205" spans="1:40" ht="16.149999999999999" customHeight="1" x14ac:dyDescent="0.25">
      <c r="A205" s="112">
        <f t="shared" si="47"/>
        <v>43257</v>
      </c>
      <c r="B205" s="360">
        <v>4742.18</v>
      </c>
      <c r="C205" s="155">
        <v>620</v>
      </c>
      <c r="D205" s="361">
        <v>13</v>
      </c>
      <c r="E205" s="360">
        <v>132.5</v>
      </c>
      <c r="F205" s="360">
        <v>129</v>
      </c>
      <c r="G205" s="339">
        <f t="shared" si="41"/>
        <v>3860.6800000000003</v>
      </c>
      <c r="H205" s="340">
        <v>1711.13</v>
      </c>
      <c r="I205" s="125">
        <v>2078.4499999999998</v>
      </c>
      <c r="J205" s="125"/>
      <c r="K205" s="340">
        <v>88.4</v>
      </c>
      <c r="L205" s="125">
        <v>1710</v>
      </c>
      <c r="M205" s="363"/>
      <c r="N205" s="305">
        <f t="shared" si="42"/>
        <v>4408.45</v>
      </c>
      <c r="O205" s="305">
        <f t="shared" si="43"/>
        <v>-16870.212999999861</v>
      </c>
      <c r="P205" s="306">
        <f t="shared" si="44"/>
        <v>8.3137999999999987</v>
      </c>
      <c r="Q205" s="120">
        <f t="shared" si="45"/>
        <v>43257</v>
      </c>
      <c r="R205" s="364">
        <v>180512</v>
      </c>
      <c r="S205" s="369">
        <v>2056.0700000000002</v>
      </c>
      <c r="T205" s="364"/>
      <c r="U205" s="369"/>
      <c r="V205" s="364">
        <v>180625</v>
      </c>
      <c r="W205" s="369">
        <v>335.19</v>
      </c>
      <c r="X205" s="364">
        <v>180542</v>
      </c>
      <c r="Y205" s="369">
        <v>1994.89</v>
      </c>
      <c r="Z205" s="364"/>
      <c r="AA205" s="365"/>
      <c r="AB205" s="364">
        <v>180646</v>
      </c>
      <c r="AC205" s="369">
        <v>1.4</v>
      </c>
      <c r="AD205" s="364"/>
      <c r="AE205" s="365"/>
      <c r="AF205" s="364"/>
      <c r="AG205" s="365"/>
      <c r="AH205" s="364"/>
      <c r="AI205" s="365"/>
      <c r="AJ205" s="364"/>
      <c r="AK205" s="365"/>
      <c r="AL205" s="366"/>
      <c r="AM205" s="365"/>
      <c r="AN205" s="125">
        <f t="shared" si="46"/>
        <v>4387.55</v>
      </c>
    </row>
    <row r="206" spans="1:40" ht="16.149999999999999" customHeight="1" x14ac:dyDescent="0.25">
      <c r="A206" s="112">
        <f t="shared" si="47"/>
        <v>43258</v>
      </c>
      <c r="B206" s="360">
        <v>3873.42</v>
      </c>
      <c r="C206" s="155">
        <v>130</v>
      </c>
      <c r="D206" s="361">
        <v>6</v>
      </c>
      <c r="E206" s="360">
        <v>382.3</v>
      </c>
      <c r="F206" s="360">
        <v>85</v>
      </c>
      <c r="G206" s="339">
        <f t="shared" si="41"/>
        <v>3276.12</v>
      </c>
      <c r="H206" s="340">
        <v>1372.42</v>
      </c>
      <c r="I206" s="125">
        <v>1841.7</v>
      </c>
      <c r="J206" s="125">
        <v>33</v>
      </c>
      <c r="K206" s="340">
        <v>29</v>
      </c>
      <c r="L206" s="125">
        <v>1370</v>
      </c>
      <c r="M206" s="363"/>
      <c r="N206" s="305">
        <f t="shared" si="42"/>
        <v>3374.7</v>
      </c>
      <c r="O206" s="305">
        <f t="shared" si="43"/>
        <v>-13475.49299999986</v>
      </c>
      <c r="P206" s="306">
        <f t="shared" si="44"/>
        <v>7.3668000000000005</v>
      </c>
      <c r="Q206" s="120">
        <f t="shared" si="45"/>
        <v>43258</v>
      </c>
      <c r="R206" s="364">
        <v>180513</v>
      </c>
      <c r="S206" s="369">
        <v>-212.68</v>
      </c>
      <c r="T206" s="364"/>
      <c r="U206" s="369"/>
      <c r="V206" s="364"/>
      <c r="W206" s="365"/>
      <c r="X206" s="364">
        <v>180543</v>
      </c>
      <c r="Y206" s="369">
        <v>165.66</v>
      </c>
      <c r="Z206" s="364"/>
      <c r="AA206" s="365"/>
      <c r="AB206" s="364">
        <v>180646</v>
      </c>
      <c r="AC206" s="369">
        <v>27</v>
      </c>
      <c r="AD206" s="364"/>
      <c r="AE206" s="365"/>
      <c r="AF206" s="364"/>
      <c r="AG206" s="365"/>
      <c r="AH206" s="364"/>
      <c r="AI206" s="365"/>
      <c r="AJ206" s="364"/>
      <c r="AK206" s="365"/>
      <c r="AL206" s="366"/>
      <c r="AM206" s="365"/>
      <c r="AN206" s="125">
        <f t="shared" si="46"/>
        <v>-20.02000000000001</v>
      </c>
    </row>
    <row r="207" spans="1:40" ht="16.149999999999999" customHeight="1" x14ac:dyDescent="0.25">
      <c r="A207" s="112">
        <f t="shared" si="47"/>
        <v>43259</v>
      </c>
      <c r="B207" s="360">
        <v>5319.15</v>
      </c>
      <c r="C207" s="155">
        <v>340</v>
      </c>
      <c r="D207" s="361">
        <v>7</v>
      </c>
      <c r="E207" s="360">
        <v>138.9</v>
      </c>
      <c r="F207" s="360">
        <v>275</v>
      </c>
      <c r="G207" s="339">
        <f t="shared" si="41"/>
        <v>4565.25</v>
      </c>
      <c r="H207" s="340">
        <v>2195.48</v>
      </c>
      <c r="I207" s="125">
        <v>2336.77</v>
      </c>
      <c r="J207" s="340"/>
      <c r="K207" s="340">
        <v>33</v>
      </c>
      <c r="L207" s="125">
        <v>2190</v>
      </c>
      <c r="M207" s="363"/>
      <c r="N207" s="305">
        <f t="shared" si="42"/>
        <v>4866.7700000000004</v>
      </c>
      <c r="O207" s="305">
        <f t="shared" si="43"/>
        <v>-8956.2729999998592</v>
      </c>
      <c r="P207" s="306">
        <f t="shared" si="44"/>
        <v>9.3470800000000001</v>
      </c>
      <c r="Q207" s="120">
        <f t="shared" si="45"/>
        <v>43259</v>
      </c>
      <c r="R207" s="364"/>
      <c r="S207" s="365"/>
      <c r="T207" s="364"/>
      <c r="U207" s="369"/>
      <c r="V207" s="364"/>
      <c r="W207" s="365"/>
      <c r="X207" s="364"/>
      <c r="Y207" s="365"/>
      <c r="Z207" s="364"/>
      <c r="AA207" s="365"/>
      <c r="AB207" s="364">
        <v>180646</v>
      </c>
      <c r="AC207" s="369">
        <v>261.35000000000002</v>
      </c>
      <c r="AD207" s="364"/>
      <c r="AE207" s="365"/>
      <c r="AF207" s="364"/>
      <c r="AG207" s="365"/>
      <c r="AH207" s="364">
        <v>180554</v>
      </c>
      <c r="AI207" s="369">
        <v>86.2</v>
      </c>
      <c r="AJ207" s="364"/>
      <c r="AK207" s="365"/>
      <c r="AL207" s="366"/>
      <c r="AM207" s="365"/>
      <c r="AN207" s="125">
        <f t="shared" si="46"/>
        <v>347.55</v>
      </c>
    </row>
    <row r="208" spans="1:40" ht="16.149999999999999" customHeight="1" x14ac:dyDescent="0.25">
      <c r="A208" s="112">
        <f t="shared" si="47"/>
        <v>43260</v>
      </c>
      <c r="B208" s="360">
        <v>5776.65</v>
      </c>
      <c r="C208" s="155">
        <v>350</v>
      </c>
      <c r="D208" s="361">
        <v>8</v>
      </c>
      <c r="E208" s="360">
        <v>773.8</v>
      </c>
      <c r="F208" s="360">
        <v>216</v>
      </c>
      <c r="G208" s="339">
        <f t="shared" si="41"/>
        <v>4436.8499999999995</v>
      </c>
      <c r="H208" s="340">
        <v>1507.56</v>
      </c>
      <c r="I208" s="125">
        <v>2886</v>
      </c>
      <c r="J208" s="340"/>
      <c r="K208" s="340">
        <v>43.2</v>
      </c>
      <c r="L208" s="125">
        <v>1500</v>
      </c>
      <c r="M208" s="363"/>
      <c r="N208" s="305">
        <f t="shared" si="42"/>
        <v>4736</v>
      </c>
      <c r="O208" s="305">
        <f t="shared" si="43"/>
        <v>-4316.4429999998592</v>
      </c>
      <c r="P208" s="306">
        <f t="shared" si="44"/>
        <v>11.544</v>
      </c>
      <c r="Q208" s="120">
        <f t="shared" si="45"/>
        <v>43260</v>
      </c>
      <c r="R208" s="364"/>
      <c r="S208" s="365"/>
      <c r="T208" s="364"/>
      <c r="U208" s="369"/>
      <c r="V208" s="364"/>
      <c r="W208" s="365"/>
      <c r="X208" s="364"/>
      <c r="Y208" s="365"/>
      <c r="Z208" s="364"/>
      <c r="AA208" s="365"/>
      <c r="AB208" s="364">
        <v>180646</v>
      </c>
      <c r="AC208" s="369">
        <v>-27</v>
      </c>
      <c r="AD208" s="364"/>
      <c r="AE208" s="365"/>
      <c r="AF208" s="364"/>
      <c r="AG208" s="365"/>
      <c r="AH208" s="364">
        <v>180652</v>
      </c>
      <c r="AI208" s="369">
        <v>123.17</v>
      </c>
      <c r="AJ208" s="364"/>
      <c r="AK208" s="365"/>
      <c r="AL208" s="366"/>
      <c r="AM208" s="365"/>
      <c r="AN208" s="125">
        <f t="shared" si="46"/>
        <v>96.17</v>
      </c>
    </row>
    <row r="209" spans="1:40" ht="16.149999999999999" customHeight="1" x14ac:dyDescent="0.25">
      <c r="A209" s="112">
        <f t="shared" si="47"/>
        <v>43261</v>
      </c>
      <c r="B209" s="360">
        <v>2992.48</v>
      </c>
      <c r="C209" s="155">
        <v>60</v>
      </c>
      <c r="D209" s="361">
        <v>3</v>
      </c>
      <c r="E209" s="360">
        <v>484.5</v>
      </c>
      <c r="F209" s="360">
        <v>210</v>
      </c>
      <c r="G209" s="339">
        <f t="shared" si="41"/>
        <v>2237.98</v>
      </c>
      <c r="H209" s="340">
        <v>1375.48</v>
      </c>
      <c r="I209" s="125">
        <v>865.9</v>
      </c>
      <c r="J209" s="340"/>
      <c r="K209" s="340">
        <v>6.4</v>
      </c>
      <c r="L209" s="125">
        <v>1390</v>
      </c>
      <c r="M209" s="363"/>
      <c r="N209" s="305">
        <f t="shared" si="42"/>
        <v>2315.9</v>
      </c>
      <c r="O209" s="305">
        <f t="shared" si="43"/>
        <v>-2559.412999999859</v>
      </c>
      <c r="P209" s="306">
        <f t="shared" si="44"/>
        <v>3.4636</v>
      </c>
      <c r="Q209" s="120">
        <f t="shared" si="45"/>
        <v>43261</v>
      </c>
      <c r="R209" s="364"/>
      <c r="S209" s="365"/>
      <c r="T209" s="364">
        <v>180523</v>
      </c>
      <c r="U209" s="369">
        <v>344.73</v>
      </c>
      <c r="V209" s="364"/>
      <c r="W209" s="365"/>
      <c r="X209" s="364"/>
      <c r="Y209" s="365"/>
      <c r="Z209" s="364"/>
      <c r="AA209" s="365"/>
      <c r="AB209" s="364">
        <v>180646</v>
      </c>
      <c r="AC209" s="369">
        <v>-27</v>
      </c>
      <c r="AD209" s="364" t="s">
        <v>216</v>
      </c>
      <c r="AE209" s="369">
        <v>241.14</v>
      </c>
      <c r="AF209" s="364"/>
      <c r="AG209" s="365"/>
      <c r="AH209" s="364"/>
      <c r="AI209" s="365"/>
      <c r="AJ209" s="364"/>
      <c r="AK209" s="365"/>
      <c r="AL209" s="366"/>
      <c r="AM209" s="365"/>
      <c r="AN209" s="125">
        <f t="shared" si="46"/>
        <v>558.87</v>
      </c>
    </row>
    <row r="210" spans="1:40" ht="16.149999999999999" customHeight="1" x14ac:dyDescent="0.25">
      <c r="A210" s="112">
        <f t="shared" si="47"/>
        <v>43262</v>
      </c>
      <c r="B210" s="360">
        <v>4545.51</v>
      </c>
      <c r="C210" s="155">
        <v>360</v>
      </c>
      <c r="D210" s="361">
        <v>10</v>
      </c>
      <c r="E210" s="360">
        <v>283.3</v>
      </c>
      <c r="F210" s="360">
        <v>102</v>
      </c>
      <c r="G210" s="339">
        <f t="shared" si="41"/>
        <v>3800.21</v>
      </c>
      <c r="H210" s="340">
        <v>1892.84</v>
      </c>
      <c r="I210" s="125">
        <v>1796.27</v>
      </c>
      <c r="J210" s="340"/>
      <c r="K210" s="340">
        <v>20.100000000000001</v>
      </c>
      <c r="L210" s="125">
        <v>1890</v>
      </c>
      <c r="M210" s="363"/>
      <c r="N210" s="305">
        <f t="shared" si="42"/>
        <v>4046.27</v>
      </c>
      <c r="O210" s="305">
        <f t="shared" si="43"/>
        <v>1170.337000000141</v>
      </c>
      <c r="P210" s="306">
        <f t="shared" si="44"/>
        <v>7.1850800000000001</v>
      </c>
      <c r="Q210" s="120">
        <f t="shared" si="45"/>
        <v>43262</v>
      </c>
      <c r="R210" s="364"/>
      <c r="S210" s="365"/>
      <c r="T210" s="364">
        <v>180524</v>
      </c>
      <c r="U210" s="369">
        <v>23.8</v>
      </c>
      <c r="V210" s="364"/>
      <c r="W210" s="365"/>
      <c r="X210" s="364"/>
      <c r="Y210" s="365"/>
      <c r="Z210" s="364"/>
      <c r="AA210" s="365"/>
      <c r="AB210" s="364">
        <v>180646</v>
      </c>
      <c r="AC210" s="369">
        <v>69</v>
      </c>
      <c r="AD210" s="364"/>
      <c r="AE210" s="365"/>
      <c r="AF210" s="364">
        <v>180546</v>
      </c>
      <c r="AG210" s="369">
        <v>223.72</v>
      </c>
      <c r="AH210" s="364"/>
      <c r="AI210" s="365"/>
      <c r="AJ210" s="364"/>
      <c r="AK210" s="365"/>
      <c r="AL210" s="366"/>
      <c r="AM210" s="365"/>
      <c r="AN210" s="125">
        <f t="shared" si="46"/>
        <v>316.52</v>
      </c>
    </row>
    <row r="211" spans="1:40" ht="16.149999999999999" customHeight="1" x14ac:dyDescent="0.25">
      <c r="A211" s="112">
        <f t="shared" si="47"/>
        <v>43263</v>
      </c>
      <c r="B211" s="360">
        <v>4639.75</v>
      </c>
      <c r="C211" s="155">
        <v>350</v>
      </c>
      <c r="D211" s="361">
        <v>8</v>
      </c>
      <c r="E211" s="360">
        <v>490.1</v>
      </c>
      <c r="F211" s="360">
        <v>433</v>
      </c>
      <c r="G211" s="339">
        <f t="shared" si="41"/>
        <v>3366.65</v>
      </c>
      <c r="H211" s="340">
        <v>1350.53</v>
      </c>
      <c r="I211" s="125">
        <v>1985.09</v>
      </c>
      <c r="J211" s="340"/>
      <c r="K211" s="340">
        <v>30.85</v>
      </c>
      <c r="L211" s="125">
        <v>1350</v>
      </c>
      <c r="M211" s="125">
        <v>770</v>
      </c>
      <c r="N211" s="305">
        <f t="shared" si="42"/>
        <v>4455.09</v>
      </c>
      <c r="O211" s="305">
        <f t="shared" si="43"/>
        <v>4748.9570000001413</v>
      </c>
      <c r="P211" s="306">
        <f t="shared" si="44"/>
        <v>7.9403600000000001</v>
      </c>
      <c r="Q211" s="120">
        <f t="shared" si="45"/>
        <v>43263</v>
      </c>
      <c r="R211" s="364"/>
      <c r="S211" s="365"/>
      <c r="T211" s="364"/>
      <c r="U211" s="365"/>
      <c r="V211" s="364">
        <v>180626</v>
      </c>
      <c r="W211" s="369">
        <v>582.92999999999995</v>
      </c>
      <c r="X211" s="364"/>
      <c r="Y211" s="365"/>
      <c r="Z211" s="364"/>
      <c r="AA211" s="365"/>
      <c r="AB211" s="364" t="s">
        <v>271</v>
      </c>
      <c r="AC211" s="369">
        <v>-135.1</v>
      </c>
      <c r="AD211" s="364"/>
      <c r="AE211" s="365"/>
      <c r="AF211" s="364">
        <v>180547</v>
      </c>
      <c r="AG211" s="369">
        <v>428.64</v>
      </c>
      <c r="AH211" s="364"/>
      <c r="AI211" s="365"/>
      <c r="AJ211" s="364"/>
      <c r="AK211" s="365"/>
      <c r="AL211" s="366"/>
      <c r="AM211" s="365"/>
      <c r="AN211" s="125">
        <f t="shared" si="46"/>
        <v>876.46999999999991</v>
      </c>
    </row>
    <row r="212" spans="1:40" ht="16.149999999999999" customHeight="1" x14ac:dyDescent="0.25">
      <c r="A212" s="112">
        <f t="shared" si="47"/>
        <v>43264</v>
      </c>
      <c r="B212" s="360">
        <v>5896.24</v>
      </c>
      <c r="C212" s="155">
        <v>450</v>
      </c>
      <c r="D212" s="361">
        <v>9</v>
      </c>
      <c r="E212" s="360">
        <v>595.45000000000005</v>
      </c>
      <c r="F212" s="360">
        <v>134</v>
      </c>
      <c r="G212" s="339">
        <f t="shared" si="41"/>
        <v>4716.79</v>
      </c>
      <c r="H212" s="340">
        <v>2644.69</v>
      </c>
      <c r="I212" s="125">
        <v>2028.9</v>
      </c>
      <c r="J212" s="340"/>
      <c r="K212" s="340">
        <v>43.2</v>
      </c>
      <c r="L212" s="125">
        <v>2640</v>
      </c>
      <c r="M212" s="363"/>
      <c r="N212" s="305">
        <f t="shared" si="42"/>
        <v>5118.8999999999996</v>
      </c>
      <c r="O212" s="305">
        <f t="shared" si="43"/>
        <v>-4015.552999999858</v>
      </c>
      <c r="P212" s="306">
        <f t="shared" si="44"/>
        <v>8.1156000000000006</v>
      </c>
      <c r="Q212" s="120">
        <f t="shared" si="45"/>
        <v>43264</v>
      </c>
      <c r="R212" s="364">
        <v>180601</v>
      </c>
      <c r="S212" s="369">
        <v>587.61</v>
      </c>
      <c r="T212" s="364"/>
      <c r="U212" s="365"/>
      <c r="V212" s="364"/>
      <c r="W212" s="365"/>
      <c r="X212" s="364">
        <v>180633</v>
      </c>
      <c r="Y212" s="369">
        <v>1651.42</v>
      </c>
      <c r="Z212" s="364">
        <v>180532</v>
      </c>
      <c r="AA212" s="369">
        <v>11644.38</v>
      </c>
      <c r="AB212" s="364"/>
      <c r="AC212" s="365"/>
      <c r="AD212" s="364"/>
      <c r="AE212" s="365"/>
      <c r="AF212" s="364"/>
      <c r="AG212" s="365"/>
      <c r="AH212" s="364"/>
      <c r="AI212" s="365"/>
      <c r="AJ212" s="364"/>
      <c r="AK212" s="365"/>
      <c r="AL212" s="366"/>
      <c r="AM212" s="365"/>
      <c r="AN212" s="125">
        <f t="shared" si="46"/>
        <v>13883.41</v>
      </c>
    </row>
    <row r="213" spans="1:40" ht="16.149999999999999" customHeight="1" x14ac:dyDescent="0.25">
      <c r="A213" s="112">
        <f t="shared" si="47"/>
        <v>43265</v>
      </c>
      <c r="B213" s="360">
        <v>4957.1400000000003</v>
      </c>
      <c r="C213" s="155">
        <v>190</v>
      </c>
      <c r="D213" s="361">
        <v>7</v>
      </c>
      <c r="E213" s="360">
        <v>733.4</v>
      </c>
      <c r="F213" s="360">
        <v>270</v>
      </c>
      <c r="G213" s="339">
        <f t="shared" si="41"/>
        <v>3763.7400000000002</v>
      </c>
      <c r="H213" s="340">
        <v>2006.3</v>
      </c>
      <c r="I213" s="125">
        <v>1718.54</v>
      </c>
      <c r="J213" s="340"/>
      <c r="K213" s="340">
        <v>38.9</v>
      </c>
      <c r="L213" s="125">
        <v>2010</v>
      </c>
      <c r="M213" s="363"/>
      <c r="N213" s="305">
        <f t="shared" si="42"/>
        <v>3918.54</v>
      </c>
      <c r="O213" s="305">
        <f t="shared" si="43"/>
        <v>10034.617000000144</v>
      </c>
      <c r="P213" s="306">
        <f t="shared" si="44"/>
        <v>6.8741599999999998</v>
      </c>
      <c r="Q213" s="120">
        <f t="shared" si="45"/>
        <v>43265</v>
      </c>
      <c r="R213" s="364"/>
      <c r="S213" s="369">
        <v>107.79</v>
      </c>
      <c r="T213" s="364"/>
      <c r="U213" s="365"/>
      <c r="V213" s="364"/>
      <c r="W213" s="365"/>
      <c r="X213" s="364">
        <v>180638</v>
      </c>
      <c r="Y213" s="369">
        <v>469.6</v>
      </c>
      <c r="Z213" s="364">
        <v>180531</v>
      </c>
      <c r="AA213" s="369">
        <v>-11759.02</v>
      </c>
      <c r="AB213" s="364" t="s">
        <v>313</v>
      </c>
      <c r="AC213" s="369">
        <v>1050</v>
      </c>
      <c r="AD213" s="364"/>
      <c r="AE213" s="365"/>
      <c r="AF213" s="364"/>
      <c r="AG213" s="365"/>
      <c r="AH213" s="364"/>
      <c r="AI213" s="365"/>
      <c r="AJ213" s="364"/>
      <c r="AK213" s="365"/>
      <c r="AL213" s="366"/>
      <c r="AM213" s="365"/>
      <c r="AN213" s="125">
        <f t="shared" si="46"/>
        <v>-10131.630000000001</v>
      </c>
    </row>
    <row r="214" spans="1:40" ht="16.149999999999999" customHeight="1" x14ac:dyDescent="0.25">
      <c r="A214" s="112">
        <f t="shared" si="47"/>
        <v>43266</v>
      </c>
      <c r="B214" s="360">
        <v>7184.46</v>
      </c>
      <c r="C214" s="155">
        <v>440</v>
      </c>
      <c r="D214" s="361">
        <v>8</v>
      </c>
      <c r="E214" s="360">
        <v>1774.2</v>
      </c>
      <c r="F214" s="360">
        <v>225</v>
      </c>
      <c r="G214" s="339">
        <f t="shared" si="41"/>
        <v>4745.26</v>
      </c>
      <c r="H214" s="340">
        <v>1925.56</v>
      </c>
      <c r="I214" s="125">
        <v>2760.9</v>
      </c>
      <c r="J214" s="340"/>
      <c r="K214" s="340">
        <v>58.8</v>
      </c>
      <c r="L214" s="125">
        <v>1920</v>
      </c>
      <c r="M214" s="363"/>
      <c r="N214" s="305">
        <f t="shared" si="42"/>
        <v>5120.8999999999996</v>
      </c>
      <c r="O214" s="305">
        <f t="shared" si="43"/>
        <v>-17917.542999999852</v>
      </c>
      <c r="P214" s="306">
        <f t="shared" si="44"/>
        <v>11.043600000000001</v>
      </c>
      <c r="Q214" s="120">
        <f t="shared" si="45"/>
        <v>43266</v>
      </c>
      <c r="R214" s="364"/>
      <c r="S214" s="365"/>
      <c r="T214" s="364"/>
      <c r="U214" s="365"/>
      <c r="V214" s="364"/>
      <c r="W214" s="365"/>
      <c r="X214" s="364"/>
      <c r="Y214" s="365"/>
      <c r="Z214" s="364">
        <v>180533</v>
      </c>
      <c r="AA214" s="369">
        <v>32719.06</v>
      </c>
      <c r="AB214" s="364" t="s">
        <v>313</v>
      </c>
      <c r="AC214" s="369">
        <v>10</v>
      </c>
      <c r="AD214" s="364"/>
      <c r="AE214" s="365"/>
      <c r="AF214" s="364"/>
      <c r="AG214" s="365"/>
      <c r="AH214" s="364"/>
      <c r="AI214" s="365"/>
      <c r="AJ214" s="364">
        <v>180556</v>
      </c>
      <c r="AK214" s="369">
        <v>344</v>
      </c>
      <c r="AL214" s="366"/>
      <c r="AM214" s="365"/>
      <c r="AN214" s="125">
        <f t="shared" si="46"/>
        <v>33073.06</v>
      </c>
    </row>
    <row r="215" spans="1:40" ht="16.149999999999999" customHeight="1" x14ac:dyDescent="0.25">
      <c r="A215" s="112">
        <f t="shared" si="47"/>
        <v>43267</v>
      </c>
      <c r="B215" s="360">
        <v>5662.51</v>
      </c>
      <c r="C215" s="155">
        <v>440</v>
      </c>
      <c r="D215" s="361">
        <v>9</v>
      </c>
      <c r="E215" s="360">
        <v>1071.5</v>
      </c>
      <c r="F215" s="360">
        <v>216</v>
      </c>
      <c r="G215" s="339">
        <f t="shared" si="41"/>
        <v>3935.01</v>
      </c>
      <c r="H215" s="340">
        <v>1833.42</v>
      </c>
      <c r="I215" s="125">
        <v>2262.89</v>
      </c>
      <c r="J215" s="340"/>
      <c r="K215" s="340">
        <v>16.7</v>
      </c>
      <c r="L215" s="125">
        <v>1830</v>
      </c>
      <c r="M215" s="363"/>
      <c r="N215" s="305">
        <f t="shared" si="42"/>
        <v>4532.8899999999994</v>
      </c>
      <c r="O215" s="305">
        <f t="shared" si="43"/>
        <v>-1424.2129999998524</v>
      </c>
      <c r="P215" s="306">
        <f t="shared" si="44"/>
        <v>9.0515600000000003</v>
      </c>
      <c r="Q215" s="120">
        <f t="shared" si="45"/>
        <v>43267</v>
      </c>
      <c r="R215" s="364"/>
      <c r="S215" s="365"/>
      <c r="T215" s="364"/>
      <c r="U215" s="365"/>
      <c r="V215" s="364"/>
      <c r="W215" s="365"/>
      <c r="X215" s="364"/>
      <c r="Y215" s="365"/>
      <c r="Z215" s="364" t="s">
        <v>314</v>
      </c>
      <c r="AA215" s="365">
        <v>0</v>
      </c>
      <c r="AB215" s="364" t="s">
        <v>315</v>
      </c>
      <c r="AC215" s="369">
        <v>-12029.86</v>
      </c>
      <c r="AD215" s="364"/>
      <c r="AE215" s="365"/>
      <c r="AF215" s="364"/>
      <c r="AG215" s="365"/>
      <c r="AH215" s="364"/>
      <c r="AI215" s="365"/>
      <c r="AJ215" s="364" t="s">
        <v>129</v>
      </c>
      <c r="AK215" s="369">
        <v>69.42</v>
      </c>
      <c r="AL215" s="366"/>
      <c r="AM215" s="365"/>
      <c r="AN215" s="125">
        <f t="shared" si="46"/>
        <v>-11960.44</v>
      </c>
    </row>
    <row r="216" spans="1:40" ht="16.149999999999999" customHeight="1" x14ac:dyDescent="0.25">
      <c r="A216" s="112">
        <f t="shared" si="47"/>
        <v>43268</v>
      </c>
      <c r="B216" s="360">
        <v>3939.21</v>
      </c>
      <c r="C216" s="155">
        <v>200</v>
      </c>
      <c r="D216" s="361">
        <v>5</v>
      </c>
      <c r="E216" s="360">
        <v>773.4</v>
      </c>
      <c r="F216" s="360">
        <v>159</v>
      </c>
      <c r="G216" s="339">
        <f t="shared" si="41"/>
        <v>2806.81</v>
      </c>
      <c r="H216" s="340">
        <v>1736.29</v>
      </c>
      <c r="I216" s="125">
        <v>1050.6199999999999</v>
      </c>
      <c r="J216" s="340"/>
      <c r="K216" s="340">
        <v>27.8</v>
      </c>
      <c r="L216" s="125">
        <v>1730</v>
      </c>
      <c r="M216" s="363"/>
      <c r="N216" s="305">
        <f t="shared" si="42"/>
        <v>2980.62</v>
      </c>
      <c r="O216" s="305">
        <f t="shared" si="43"/>
        <v>1204.7470000001476</v>
      </c>
      <c r="P216" s="306">
        <f t="shared" si="44"/>
        <v>4.2024799999999995</v>
      </c>
      <c r="Q216" s="120">
        <f t="shared" si="45"/>
        <v>43268</v>
      </c>
      <c r="R216" s="364"/>
      <c r="S216" s="365"/>
      <c r="T216" s="364">
        <v>180418</v>
      </c>
      <c r="U216" s="369">
        <v>248.92</v>
      </c>
      <c r="V216" s="364"/>
      <c r="W216" s="365"/>
      <c r="X216" s="364"/>
      <c r="Y216" s="365"/>
      <c r="Z216" s="364"/>
      <c r="AA216" s="365"/>
      <c r="AB216" s="364" t="s">
        <v>220</v>
      </c>
      <c r="AC216" s="369">
        <v>-2.4900000000000002</v>
      </c>
      <c r="AD216" s="364"/>
      <c r="AE216" s="365"/>
      <c r="AF216" s="364"/>
      <c r="AG216" s="365"/>
      <c r="AH216" s="364"/>
      <c r="AI216" s="365"/>
      <c r="AJ216" s="364" t="s">
        <v>217</v>
      </c>
      <c r="AK216" s="369">
        <v>105.23</v>
      </c>
      <c r="AL216" s="366"/>
      <c r="AM216" s="365"/>
      <c r="AN216" s="125">
        <f t="shared" si="46"/>
        <v>351.65999999999997</v>
      </c>
    </row>
    <row r="217" spans="1:40" ht="16.149999999999999" customHeight="1" x14ac:dyDescent="0.25">
      <c r="A217" s="112">
        <f t="shared" si="47"/>
        <v>43269</v>
      </c>
      <c r="B217" s="360">
        <v>5231.8999999999996</v>
      </c>
      <c r="C217" s="155">
        <v>190</v>
      </c>
      <c r="D217" s="361">
        <v>6</v>
      </c>
      <c r="E217" s="360">
        <v>586.6</v>
      </c>
      <c r="F217" s="360">
        <v>346</v>
      </c>
      <c r="G217" s="339">
        <f t="shared" si="41"/>
        <v>4109.2999999999993</v>
      </c>
      <c r="H217" s="340">
        <v>2192.4499999999998</v>
      </c>
      <c r="I217" s="125">
        <v>1897.75</v>
      </c>
      <c r="J217" s="340"/>
      <c r="K217" s="340">
        <v>19.100000000000001</v>
      </c>
      <c r="L217" s="125">
        <v>2210</v>
      </c>
      <c r="M217" s="363"/>
      <c r="N217" s="305">
        <f t="shared" si="42"/>
        <v>4297.75</v>
      </c>
      <c r="O217" s="305">
        <f t="shared" si="43"/>
        <v>2046.7670000001476</v>
      </c>
      <c r="P217" s="306">
        <f t="shared" si="44"/>
        <v>7.5910000000000002</v>
      </c>
      <c r="Q217" s="120">
        <f t="shared" si="45"/>
        <v>43269</v>
      </c>
      <c r="R217" s="364"/>
      <c r="S217" s="365"/>
      <c r="T217" s="364"/>
      <c r="U217" s="369"/>
      <c r="V217" s="364"/>
      <c r="W217" s="365"/>
      <c r="X217" s="364"/>
      <c r="Y217" s="365"/>
      <c r="Z217" s="364"/>
      <c r="AA217" s="365"/>
      <c r="AB217" s="364"/>
      <c r="AC217" s="365"/>
      <c r="AD217" s="364">
        <v>180647</v>
      </c>
      <c r="AE217" s="369">
        <v>53.33</v>
      </c>
      <c r="AF217" s="364">
        <v>180548</v>
      </c>
      <c r="AG217" s="369">
        <v>1094.4000000000001</v>
      </c>
      <c r="AH217" s="364"/>
      <c r="AI217" s="365"/>
      <c r="AJ217" s="364">
        <v>180655</v>
      </c>
      <c r="AK217" s="369">
        <v>2308</v>
      </c>
      <c r="AL217" s="366"/>
      <c r="AM217" s="365"/>
      <c r="AN217" s="125">
        <f t="shared" si="46"/>
        <v>3455.73</v>
      </c>
    </row>
    <row r="218" spans="1:40" ht="16.149999999999999" customHeight="1" x14ac:dyDescent="0.25">
      <c r="A218" s="112">
        <f t="shared" si="47"/>
        <v>43270</v>
      </c>
      <c r="B218" s="360">
        <v>4450.93</v>
      </c>
      <c r="C218" s="155">
        <v>330</v>
      </c>
      <c r="D218" s="361">
        <v>7</v>
      </c>
      <c r="E218" s="360">
        <v>243.65</v>
      </c>
      <c r="F218" s="360">
        <v>242</v>
      </c>
      <c r="G218" s="339">
        <f t="shared" si="41"/>
        <v>3635.28</v>
      </c>
      <c r="H218" s="340">
        <v>1892.98</v>
      </c>
      <c r="I218" s="125">
        <v>1681.8</v>
      </c>
      <c r="J218" s="125">
        <v>39.200000000000003</v>
      </c>
      <c r="K218" s="340">
        <v>21.3</v>
      </c>
      <c r="L218" s="125">
        <v>1890</v>
      </c>
      <c r="M218" s="125">
        <v>710</v>
      </c>
      <c r="N218" s="305">
        <f t="shared" si="42"/>
        <v>4651</v>
      </c>
      <c r="O218" s="305">
        <f t="shared" si="43"/>
        <v>6042.5370000001476</v>
      </c>
      <c r="P218" s="306">
        <f t="shared" si="44"/>
        <v>6.7271999999999998</v>
      </c>
      <c r="Q218" s="120">
        <f t="shared" si="45"/>
        <v>43270</v>
      </c>
      <c r="R218" s="364"/>
      <c r="S218" s="365"/>
      <c r="T218" s="364"/>
      <c r="U218" s="369"/>
      <c r="V218" s="364">
        <v>180627</v>
      </c>
      <c r="W218" s="369">
        <v>589.96</v>
      </c>
      <c r="X218" s="364"/>
      <c r="Y218" s="365"/>
      <c r="Z218" s="364"/>
      <c r="AA218" s="365"/>
      <c r="AB218" s="364" t="s">
        <v>261</v>
      </c>
      <c r="AC218" s="369">
        <v>65.27</v>
      </c>
      <c r="AD218" s="364"/>
      <c r="AE218" s="365"/>
      <c r="AF218" s="364"/>
      <c r="AG218" s="365"/>
      <c r="AH218" s="364"/>
      <c r="AI218" s="365"/>
      <c r="AJ218" s="364"/>
      <c r="AK218" s="365"/>
      <c r="AL218" s="366"/>
      <c r="AM218" s="365"/>
      <c r="AN218" s="125">
        <f t="shared" si="46"/>
        <v>655.23</v>
      </c>
    </row>
    <row r="219" spans="1:40" ht="16.149999999999999" customHeight="1" x14ac:dyDescent="0.25">
      <c r="A219" s="112">
        <f t="shared" si="47"/>
        <v>43271</v>
      </c>
      <c r="B219" s="360">
        <v>5483.82</v>
      </c>
      <c r="C219" s="155">
        <v>400</v>
      </c>
      <c r="D219" s="361">
        <v>12</v>
      </c>
      <c r="E219" s="360">
        <v>463.7</v>
      </c>
      <c r="F219" s="360">
        <v>245</v>
      </c>
      <c r="G219" s="339">
        <f t="shared" si="41"/>
        <v>4375.12</v>
      </c>
      <c r="H219" s="340">
        <v>2250.2800000000002</v>
      </c>
      <c r="I219" s="125">
        <v>2066.04</v>
      </c>
      <c r="J219" s="340"/>
      <c r="K219" s="340">
        <v>86</v>
      </c>
      <c r="L219" s="125">
        <v>2250</v>
      </c>
      <c r="M219" s="363"/>
      <c r="N219" s="305">
        <f t="shared" si="42"/>
        <v>4716.04</v>
      </c>
      <c r="O219" s="305">
        <f t="shared" si="43"/>
        <v>5853.9870000001465</v>
      </c>
      <c r="P219" s="306">
        <f t="shared" si="44"/>
        <v>8.2641600000000004</v>
      </c>
      <c r="Q219" s="120">
        <f t="shared" si="45"/>
        <v>43271</v>
      </c>
      <c r="R219" s="364">
        <v>180606</v>
      </c>
      <c r="S219" s="369">
        <v>916.45</v>
      </c>
      <c r="T219" s="366">
        <v>180618</v>
      </c>
      <c r="U219" s="369">
        <v>40.39</v>
      </c>
      <c r="V219" s="364"/>
      <c r="W219" s="365"/>
      <c r="X219" s="366">
        <v>180634</v>
      </c>
      <c r="Y219" s="369">
        <v>3748.51</v>
      </c>
      <c r="Z219" s="364"/>
      <c r="AA219" s="365"/>
      <c r="AB219" s="364" t="s">
        <v>220</v>
      </c>
      <c r="AC219" s="369">
        <v>199.24</v>
      </c>
      <c r="AD219" s="364"/>
      <c r="AE219" s="365"/>
      <c r="AF219" s="366"/>
      <c r="AG219" s="365"/>
      <c r="AH219" s="364"/>
      <c r="AI219" s="365"/>
      <c r="AJ219" s="366"/>
      <c r="AK219" s="365"/>
      <c r="AL219" s="366"/>
      <c r="AM219" s="365"/>
      <c r="AN219" s="125">
        <f t="shared" si="46"/>
        <v>4904.59</v>
      </c>
    </row>
    <row r="220" spans="1:40" ht="16.149999999999999" customHeight="1" x14ac:dyDescent="0.25">
      <c r="A220" s="112">
        <f t="shared" si="47"/>
        <v>43272</v>
      </c>
      <c r="B220" s="360">
        <v>5438.51</v>
      </c>
      <c r="C220" s="155">
        <v>130</v>
      </c>
      <c r="D220" s="361">
        <v>4</v>
      </c>
      <c r="E220" s="360">
        <v>451.4</v>
      </c>
      <c r="F220" s="360">
        <v>136</v>
      </c>
      <c r="G220" s="339">
        <f t="shared" si="41"/>
        <v>4721.1100000000006</v>
      </c>
      <c r="H220" s="340">
        <v>2328.46</v>
      </c>
      <c r="I220" s="125">
        <v>2325.85</v>
      </c>
      <c r="J220" s="125">
        <v>23.5</v>
      </c>
      <c r="K220" s="340">
        <v>43.3</v>
      </c>
      <c r="L220" s="125">
        <v>2330</v>
      </c>
      <c r="M220" s="363"/>
      <c r="N220" s="305">
        <f t="shared" si="42"/>
        <v>4809.3500000000004</v>
      </c>
      <c r="O220" s="305">
        <f t="shared" si="43"/>
        <v>7013.2770000001474</v>
      </c>
      <c r="P220" s="306">
        <f t="shared" si="44"/>
        <v>9.3033999999999999</v>
      </c>
      <c r="Q220" s="120">
        <f t="shared" si="45"/>
        <v>43272</v>
      </c>
      <c r="R220" s="364"/>
      <c r="S220" s="369">
        <v>13.73</v>
      </c>
      <c r="T220" s="364">
        <v>180619</v>
      </c>
      <c r="U220" s="369">
        <v>492.49</v>
      </c>
      <c r="V220" s="364"/>
      <c r="W220" s="365"/>
      <c r="X220" s="364">
        <v>180639</v>
      </c>
      <c r="Y220" s="369">
        <v>594</v>
      </c>
      <c r="Z220" s="364"/>
      <c r="AA220" s="365"/>
      <c r="AB220" s="364" t="s">
        <v>218</v>
      </c>
      <c r="AC220" s="369">
        <v>2552.7199999999998</v>
      </c>
      <c r="AD220" s="364"/>
      <c r="AE220" s="365"/>
      <c r="AF220" s="364"/>
      <c r="AG220" s="365"/>
      <c r="AH220" s="364" t="s">
        <v>316</v>
      </c>
      <c r="AI220" s="369">
        <v>-2.88</v>
      </c>
      <c r="AJ220" s="364"/>
      <c r="AK220" s="365"/>
      <c r="AL220" s="366"/>
      <c r="AM220" s="365"/>
      <c r="AN220" s="125">
        <f t="shared" si="46"/>
        <v>3650.0599999999995</v>
      </c>
    </row>
    <row r="221" spans="1:40" ht="16.149999999999999" customHeight="1" x14ac:dyDescent="0.25">
      <c r="A221" s="112">
        <f t="shared" si="47"/>
        <v>43273</v>
      </c>
      <c r="B221" s="360">
        <v>5592.34</v>
      </c>
      <c r="C221" s="155">
        <v>550</v>
      </c>
      <c r="D221" s="361">
        <v>13</v>
      </c>
      <c r="E221" s="360">
        <v>666.1</v>
      </c>
      <c r="F221" s="360">
        <v>220</v>
      </c>
      <c r="G221" s="339">
        <f t="shared" si="41"/>
        <v>4156.24</v>
      </c>
      <c r="H221" s="340">
        <v>1818.34</v>
      </c>
      <c r="I221" s="125">
        <v>2273.25</v>
      </c>
      <c r="J221" s="125">
        <v>31.35</v>
      </c>
      <c r="K221" s="340">
        <v>33.299999999999997</v>
      </c>
      <c r="L221" s="125">
        <v>1810</v>
      </c>
      <c r="M221" s="363"/>
      <c r="N221" s="305">
        <f t="shared" si="42"/>
        <v>4664.6000000000004</v>
      </c>
      <c r="O221" s="305">
        <f t="shared" si="43"/>
        <v>11200.277000000147</v>
      </c>
      <c r="P221" s="306">
        <f t="shared" si="44"/>
        <v>9.093</v>
      </c>
      <c r="Q221" s="120">
        <f t="shared" si="45"/>
        <v>43273</v>
      </c>
      <c r="R221" s="364"/>
      <c r="S221" s="365"/>
      <c r="T221" s="364"/>
      <c r="U221" s="365"/>
      <c r="V221" s="364"/>
      <c r="W221" s="365"/>
      <c r="X221" s="364"/>
      <c r="Y221" s="365"/>
      <c r="Z221" s="364"/>
      <c r="AA221" s="365"/>
      <c r="AB221" s="364"/>
      <c r="AC221" s="365"/>
      <c r="AD221" s="364"/>
      <c r="AE221" s="365"/>
      <c r="AF221" s="364"/>
      <c r="AG221" s="365"/>
      <c r="AH221" s="364"/>
      <c r="AI221" s="365"/>
      <c r="AJ221" s="364"/>
      <c r="AK221" s="365"/>
      <c r="AL221" s="366">
        <v>180660</v>
      </c>
      <c r="AM221" s="369">
        <v>477.6</v>
      </c>
      <c r="AN221" s="125">
        <f t="shared" si="46"/>
        <v>477.6</v>
      </c>
    </row>
    <row r="222" spans="1:40" ht="16.149999999999999" customHeight="1" x14ac:dyDescent="0.25">
      <c r="A222" s="112">
        <f t="shared" si="47"/>
        <v>43274</v>
      </c>
      <c r="B222" s="360">
        <v>6085.28</v>
      </c>
      <c r="C222" s="155">
        <v>430</v>
      </c>
      <c r="D222" s="361">
        <v>10</v>
      </c>
      <c r="E222" s="360">
        <v>616.85</v>
      </c>
      <c r="F222" s="360">
        <v>143</v>
      </c>
      <c r="G222" s="339">
        <f t="shared" si="41"/>
        <v>4895.4299999999994</v>
      </c>
      <c r="H222" s="340">
        <v>2468.69</v>
      </c>
      <c r="I222" s="125">
        <v>2370.54</v>
      </c>
      <c r="J222" s="340"/>
      <c r="K222" s="340">
        <v>56.2</v>
      </c>
      <c r="L222" s="125">
        <v>2460</v>
      </c>
      <c r="M222" s="363"/>
      <c r="N222" s="305">
        <f t="shared" si="42"/>
        <v>5260.54</v>
      </c>
      <c r="O222" s="305">
        <f t="shared" si="43"/>
        <v>4428.4670000001479</v>
      </c>
      <c r="P222" s="306">
        <f t="shared" si="44"/>
        <v>9.4821600000000004</v>
      </c>
      <c r="Q222" s="120">
        <f t="shared" si="45"/>
        <v>43274</v>
      </c>
      <c r="R222" s="364"/>
      <c r="S222" s="365"/>
      <c r="T222" s="364"/>
      <c r="U222" s="365"/>
      <c r="V222" s="364"/>
      <c r="W222" s="365"/>
      <c r="X222" s="364"/>
      <c r="Y222" s="365"/>
      <c r="Z222" s="364"/>
      <c r="AA222" s="365"/>
      <c r="AB222" s="364" t="s">
        <v>194</v>
      </c>
      <c r="AC222" s="369">
        <v>12032.35</v>
      </c>
      <c r="AD222" s="364"/>
      <c r="AE222" s="365"/>
      <c r="AF222" s="364"/>
      <c r="AG222" s="365"/>
      <c r="AH222" s="364"/>
      <c r="AI222" s="365"/>
      <c r="AJ222" s="364"/>
      <c r="AK222" s="365"/>
      <c r="AL222" s="366"/>
      <c r="AM222" s="365"/>
      <c r="AN222" s="125">
        <f t="shared" si="46"/>
        <v>12032.35</v>
      </c>
    </row>
    <row r="223" spans="1:40" ht="16.149999999999999" customHeight="1" x14ac:dyDescent="0.25">
      <c r="A223" s="112">
        <f t="shared" si="47"/>
        <v>43275</v>
      </c>
      <c r="B223" s="360">
        <v>3204.62</v>
      </c>
      <c r="C223" s="155">
        <v>50</v>
      </c>
      <c r="D223" s="361">
        <v>2</v>
      </c>
      <c r="E223" s="360">
        <v>859.5</v>
      </c>
      <c r="F223" s="360">
        <v>112</v>
      </c>
      <c r="G223" s="339">
        <f t="shared" si="41"/>
        <v>2183.12</v>
      </c>
      <c r="H223" s="340">
        <v>1108.3800000000001</v>
      </c>
      <c r="I223" s="125">
        <v>1049.1400000000001</v>
      </c>
      <c r="J223" s="340"/>
      <c r="K223" s="340">
        <v>34.700000000000003</v>
      </c>
      <c r="L223" s="125">
        <v>1100</v>
      </c>
      <c r="M223" s="363"/>
      <c r="N223" s="305">
        <f t="shared" si="42"/>
        <v>2199.1400000000003</v>
      </c>
      <c r="O223" s="305">
        <f t="shared" si="43"/>
        <v>6144.2070000001486</v>
      </c>
      <c r="P223" s="306">
        <f t="shared" si="44"/>
        <v>4.1965600000000007</v>
      </c>
      <c r="Q223" s="120">
        <f t="shared" si="45"/>
        <v>43275</v>
      </c>
      <c r="R223" s="364"/>
      <c r="S223" s="365"/>
      <c r="T223" s="364">
        <v>180421</v>
      </c>
      <c r="U223" s="147">
        <v>116.96</v>
      </c>
      <c r="V223" s="364"/>
      <c r="W223" s="365"/>
      <c r="X223" s="364"/>
      <c r="Y223" s="365"/>
      <c r="Z223" s="364"/>
      <c r="AA223" s="365"/>
      <c r="AB223" s="364"/>
      <c r="AC223" s="365"/>
      <c r="AD223" s="364"/>
      <c r="AE223" s="365"/>
      <c r="AF223" s="364"/>
      <c r="AG223" s="365"/>
      <c r="AH223" s="364">
        <v>180453</v>
      </c>
      <c r="AI223" s="147">
        <v>366.44</v>
      </c>
      <c r="AJ223" s="364"/>
      <c r="AK223" s="365"/>
      <c r="AL223" s="366"/>
      <c r="AM223" s="365"/>
      <c r="AN223" s="125">
        <f t="shared" si="46"/>
        <v>483.4</v>
      </c>
    </row>
    <row r="224" spans="1:40" ht="16.149999999999999" customHeight="1" x14ac:dyDescent="0.25">
      <c r="A224" s="112">
        <f t="shared" si="47"/>
        <v>43276</v>
      </c>
      <c r="B224" s="360">
        <v>4833.76</v>
      </c>
      <c r="C224" s="155">
        <v>130</v>
      </c>
      <c r="D224" s="361">
        <v>6</v>
      </c>
      <c r="E224" s="360">
        <v>392.7</v>
      </c>
      <c r="F224" s="360">
        <v>138</v>
      </c>
      <c r="G224" s="339">
        <f t="shared" si="41"/>
        <v>4173.0600000000004</v>
      </c>
      <c r="H224" s="340">
        <v>1800.08</v>
      </c>
      <c r="I224" s="125">
        <v>2368.98</v>
      </c>
      <c r="J224" s="340"/>
      <c r="K224" s="340">
        <v>4</v>
      </c>
      <c r="L224" s="125">
        <v>1800</v>
      </c>
      <c r="M224" s="363"/>
      <c r="N224" s="305">
        <f t="shared" si="42"/>
        <v>4298.9799999999996</v>
      </c>
      <c r="O224" s="305">
        <f t="shared" si="43"/>
        <v>10505.457000000148</v>
      </c>
      <c r="P224" s="306">
        <f t="shared" si="44"/>
        <v>9.4759200000000003</v>
      </c>
      <c r="Q224" s="120">
        <f t="shared" si="45"/>
        <v>43276</v>
      </c>
      <c r="R224" s="364"/>
      <c r="S224" s="365"/>
      <c r="T224" s="364"/>
      <c r="U224" s="365"/>
      <c r="V224" s="364"/>
      <c r="W224" s="365"/>
      <c r="X224" s="364"/>
      <c r="Y224" s="365"/>
      <c r="Z224" s="364"/>
      <c r="AA224" s="365"/>
      <c r="AB224" s="364"/>
      <c r="AC224" s="365"/>
      <c r="AD224" s="364"/>
      <c r="AE224" s="365"/>
      <c r="AF224" s="364"/>
      <c r="AG224" s="365"/>
      <c r="AH224" s="364">
        <v>180454</v>
      </c>
      <c r="AI224" s="147">
        <v>-62.27</v>
      </c>
      <c r="AJ224" s="364"/>
      <c r="AK224" s="365"/>
      <c r="AL224" s="366"/>
      <c r="AM224" s="365"/>
      <c r="AN224" s="125">
        <f t="shared" si="46"/>
        <v>-62.27</v>
      </c>
    </row>
    <row r="225" spans="1:40" ht="16.149999999999999" customHeight="1" x14ac:dyDescent="0.25">
      <c r="A225" s="112">
        <f t="shared" si="47"/>
        <v>43277</v>
      </c>
      <c r="B225" s="360">
        <v>3876.81</v>
      </c>
      <c r="C225" s="155">
        <v>220</v>
      </c>
      <c r="D225" s="361">
        <v>8</v>
      </c>
      <c r="E225" s="360">
        <v>142.1</v>
      </c>
      <c r="F225" s="360">
        <v>257</v>
      </c>
      <c r="G225" s="339">
        <f t="shared" si="41"/>
        <v>3257.71</v>
      </c>
      <c r="H225" s="340">
        <v>1580.94</v>
      </c>
      <c r="I225" s="125">
        <v>1673.17</v>
      </c>
      <c r="J225" s="340"/>
      <c r="K225" s="340">
        <v>3.6</v>
      </c>
      <c r="L225" s="125">
        <v>1580</v>
      </c>
      <c r="M225" s="363"/>
      <c r="N225" s="305">
        <f t="shared" si="42"/>
        <v>3473.17</v>
      </c>
      <c r="O225" s="305">
        <f t="shared" si="43"/>
        <v>15216.927000000147</v>
      </c>
      <c r="P225" s="306">
        <f t="shared" si="44"/>
        <v>6.6926800000000002</v>
      </c>
      <c r="Q225" s="120">
        <f t="shared" si="45"/>
        <v>43277</v>
      </c>
      <c r="R225" s="364"/>
      <c r="S225" s="365"/>
      <c r="T225" s="364"/>
      <c r="U225" s="365"/>
      <c r="V225" s="364">
        <v>180628</v>
      </c>
      <c r="W225" s="147">
        <v>564.33000000000004</v>
      </c>
      <c r="X225" s="364"/>
      <c r="Y225" s="365"/>
      <c r="Z225" s="364"/>
      <c r="AA225" s="365"/>
      <c r="AB225" s="364"/>
      <c r="AC225" s="365"/>
      <c r="AD225" s="364"/>
      <c r="AE225" s="365"/>
      <c r="AF225" s="364"/>
      <c r="AG225" s="365"/>
      <c r="AH225" s="364">
        <v>180455</v>
      </c>
      <c r="AI225" s="147">
        <v>-304.63</v>
      </c>
      <c r="AJ225" s="364" t="s">
        <v>317</v>
      </c>
      <c r="AK225" s="369">
        <v>-1498</v>
      </c>
      <c r="AL225" s="366"/>
      <c r="AM225" s="365"/>
      <c r="AN225" s="125">
        <f t="shared" si="46"/>
        <v>-1238.3</v>
      </c>
    </row>
    <row r="226" spans="1:40" ht="16.149999999999999" customHeight="1" x14ac:dyDescent="0.25">
      <c r="A226" s="112">
        <f t="shared" si="47"/>
        <v>43278</v>
      </c>
      <c r="B226" s="360">
        <v>4756.6000000000004</v>
      </c>
      <c r="C226" s="155">
        <v>250</v>
      </c>
      <c r="D226" s="361">
        <v>5</v>
      </c>
      <c r="E226" s="360">
        <v>57.95</v>
      </c>
      <c r="F226" s="360">
        <v>412</v>
      </c>
      <c r="G226" s="339">
        <f t="shared" si="41"/>
        <v>4036.6500000000005</v>
      </c>
      <c r="H226" s="340">
        <v>1846.4</v>
      </c>
      <c r="I226" s="125">
        <v>2158.85</v>
      </c>
      <c r="J226" s="125">
        <v>19.8</v>
      </c>
      <c r="K226" s="340">
        <v>11.5</v>
      </c>
      <c r="L226" s="125">
        <v>1840</v>
      </c>
      <c r="M226" s="363"/>
      <c r="N226" s="305">
        <f t="shared" si="42"/>
        <v>4268.6499999999996</v>
      </c>
      <c r="O226" s="305">
        <f t="shared" si="43"/>
        <v>-5372.3029999998544</v>
      </c>
      <c r="P226" s="306">
        <f t="shared" si="44"/>
        <v>8.6354000000000006</v>
      </c>
      <c r="Q226" s="120">
        <f t="shared" si="45"/>
        <v>43278</v>
      </c>
      <c r="R226" s="364">
        <v>180610</v>
      </c>
      <c r="S226" s="369">
        <v>2223.7399999999998</v>
      </c>
      <c r="T226" s="364"/>
      <c r="U226" s="365"/>
      <c r="V226" s="364"/>
      <c r="W226" s="365"/>
      <c r="X226" s="364">
        <v>180635</v>
      </c>
      <c r="Y226" s="369">
        <v>2311.08</v>
      </c>
      <c r="Z226" s="364">
        <v>170238</v>
      </c>
      <c r="AA226" s="369">
        <v>20323.060000000001</v>
      </c>
      <c r="AB226" s="366"/>
      <c r="AC226" s="365"/>
      <c r="AD226" s="364"/>
      <c r="AE226" s="365"/>
      <c r="AF226" s="364"/>
      <c r="AG226" s="365"/>
      <c r="AH226" s="364"/>
      <c r="AI226" s="365"/>
      <c r="AJ226" s="364"/>
      <c r="AK226" s="365"/>
      <c r="AL226" s="366"/>
      <c r="AM226" s="365"/>
      <c r="AN226" s="125">
        <f t="shared" si="46"/>
        <v>24857.88</v>
      </c>
    </row>
    <row r="227" spans="1:40" ht="16.149999999999999" customHeight="1" x14ac:dyDescent="0.25">
      <c r="A227" s="112">
        <f t="shared" si="47"/>
        <v>43279</v>
      </c>
      <c r="B227" s="360">
        <v>4877.9399999999996</v>
      </c>
      <c r="C227" s="155">
        <v>80</v>
      </c>
      <c r="D227" s="361">
        <v>4</v>
      </c>
      <c r="E227" s="360">
        <v>56.1</v>
      </c>
      <c r="F227" s="360">
        <v>169</v>
      </c>
      <c r="G227" s="339">
        <f t="shared" si="41"/>
        <v>4572.8399999999992</v>
      </c>
      <c r="H227" s="340">
        <v>2017.75</v>
      </c>
      <c r="I227" s="125">
        <v>2544.89</v>
      </c>
      <c r="J227" s="340"/>
      <c r="K227" s="340">
        <v>10.199999999999999</v>
      </c>
      <c r="L227" s="125">
        <v>2010</v>
      </c>
      <c r="M227" s="363"/>
      <c r="N227" s="305">
        <f t="shared" si="42"/>
        <v>4634.8899999999994</v>
      </c>
      <c r="O227" s="305">
        <f t="shared" si="43"/>
        <v>-23921.062999999853</v>
      </c>
      <c r="P227" s="306">
        <f t="shared" si="44"/>
        <v>10.17956</v>
      </c>
      <c r="Q227" s="120">
        <f t="shared" si="45"/>
        <v>43279</v>
      </c>
      <c r="R227" s="364"/>
      <c r="S227" s="369">
        <v>-19.43</v>
      </c>
      <c r="T227" s="364"/>
      <c r="U227" s="365"/>
      <c r="V227" s="364"/>
      <c r="W227" s="365"/>
      <c r="X227" s="364">
        <v>180640</v>
      </c>
      <c r="Y227" s="369">
        <v>1826.6</v>
      </c>
      <c r="Z227" s="364">
        <v>180643</v>
      </c>
      <c r="AA227" s="369">
        <v>20816.98</v>
      </c>
      <c r="AB227" s="366"/>
      <c r="AC227" s="365"/>
      <c r="AD227" s="364"/>
      <c r="AE227" s="365"/>
      <c r="AF227" s="364"/>
      <c r="AG227" s="365"/>
      <c r="AH227" s="364">
        <v>180553</v>
      </c>
      <c r="AI227" s="147">
        <v>174.9</v>
      </c>
      <c r="AJ227" s="364">
        <v>180659</v>
      </c>
      <c r="AK227" s="147">
        <v>384.6</v>
      </c>
      <c r="AL227" s="366"/>
      <c r="AM227" s="365"/>
      <c r="AN227" s="125">
        <f t="shared" si="46"/>
        <v>23183.649999999998</v>
      </c>
    </row>
    <row r="228" spans="1:40" ht="16.149999999999999" customHeight="1" x14ac:dyDescent="0.25">
      <c r="A228" s="112">
        <f t="shared" si="47"/>
        <v>43280</v>
      </c>
      <c r="B228" s="360">
        <v>5581.42</v>
      </c>
      <c r="C228" s="316">
        <v>250</v>
      </c>
      <c r="D228" s="361">
        <v>7</v>
      </c>
      <c r="E228" s="360">
        <v>229.9</v>
      </c>
      <c r="F228" s="360">
        <v>331</v>
      </c>
      <c r="G228" s="339">
        <f t="shared" si="41"/>
        <v>4770.5200000000004</v>
      </c>
      <c r="H228" s="340">
        <v>1917.5</v>
      </c>
      <c r="I228" s="125">
        <v>2847.82</v>
      </c>
      <c r="J228" s="340"/>
      <c r="K228" s="340">
        <v>5.2</v>
      </c>
      <c r="L228" s="317">
        <v>1910</v>
      </c>
      <c r="M228" s="125">
        <v>620</v>
      </c>
      <c r="N228" s="305">
        <f t="shared" si="42"/>
        <v>5627.82</v>
      </c>
      <c r="O228" s="305">
        <f t="shared" si="43"/>
        <v>-20240.582999999853</v>
      </c>
      <c r="P228" s="306">
        <f t="shared" si="44"/>
        <v>11.39128</v>
      </c>
      <c r="Q228" s="120">
        <f t="shared" si="45"/>
        <v>43280</v>
      </c>
      <c r="R228" s="364">
        <v>180615</v>
      </c>
      <c r="S228" s="365">
        <v>0</v>
      </c>
      <c r="T228" s="364" t="s">
        <v>318</v>
      </c>
      <c r="U228" s="147">
        <v>689.49</v>
      </c>
      <c r="V228" s="364"/>
      <c r="W228" s="365"/>
      <c r="X228" s="364">
        <v>180630</v>
      </c>
      <c r="Y228" s="147">
        <v>-48.2</v>
      </c>
      <c r="Z228" s="364">
        <v>180645</v>
      </c>
      <c r="AA228" s="369">
        <v>370.08</v>
      </c>
      <c r="AB228" s="366"/>
      <c r="AC228" s="365"/>
      <c r="AD228" s="364"/>
      <c r="AE228" s="365"/>
      <c r="AF228" s="364"/>
      <c r="AG228" s="365"/>
      <c r="AH228" s="364">
        <v>180552</v>
      </c>
      <c r="AI228" s="147">
        <v>-237.64</v>
      </c>
      <c r="AJ228" s="364">
        <v>180657</v>
      </c>
      <c r="AK228" s="369">
        <v>1173.6099999999999</v>
      </c>
      <c r="AL228" s="366"/>
      <c r="AM228" s="365"/>
      <c r="AN228" s="125">
        <f t="shared" si="46"/>
        <v>1947.3399999999997</v>
      </c>
    </row>
    <row r="229" spans="1:40" ht="16.149999999999999" customHeight="1" x14ac:dyDescent="0.25">
      <c r="A229" s="112">
        <f t="shared" si="47"/>
        <v>43281</v>
      </c>
      <c r="B229" s="360">
        <v>4873.6899999999996</v>
      </c>
      <c r="C229" s="316">
        <v>200</v>
      </c>
      <c r="D229" s="361">
        <v>4</v>
      </c>
      <c r="E229" s="360">
        <v>300.7</v>
      </c>
      <c r="F229" s="360">
        <v>315</v>
      </c>
      <c r="G229" s="339">
        <f t="shared" si="41"/>
        <v>4057.99</v>
      </c>
      <c r="H229" s="340">
        <v>2070.0700000000002</v>
      </c>
      <c r="I229" s="317">
        <v>1977.72</v>
      </c>
      <c r="J229" s="340"/>
      <c r="K229" s="340">
        <v>10.199999999999999</v>
      </c>
      <c r="L229" s="317">
        <v>2070</v>
      </c>
      <c r="M229" s="363"/>
      <c r="N229" s="305">
        <f t="shared" si="42"/>
        <v>4247.72</v>
      </c>
      <c r="O229" s="305">
        <f t="shared" si="43"/>
        <v>-18056.28299999985</v>
      </c>
      <c r="P229" s="306">
        <f t="shared" si="44"/>
        <v>7.9108800000000006</v>
      </c>
      <c r="Q229" s="120">
        <f t="shared" si="45"/>
        <v>43281</v>
      </c>
      <c r="R229" s="364">
        <v>180616</v>
      </c>
      <c r="S229" s="365">
        <v>0</v>
      </c>
      <c r="T229" s="366" t="s">
        <v>319</v>
      </c>
      <c r="U229" s="147">
        <v>44.4</v>
      </c>
      <c r="V229" s="364"/>
      <c r="W229" s="365"/>
      <c r="X229" s="366">
        <v>180631</v>
      </c>
      <c r="Y229" s="147">
        <v>12</v>
      </c>
      <c r="Z229" s="364"/>
      <c r="AA229" s="365"/>
      <c r="AB229" s="366"/>
      <c r="AC229" s="365"/>
      <c r="AD229" s="364"/>
      <c r="AE229" s="365"/>
      <c r="AF229" s="366" t="s">
        <v>320</v>
      </c>
      <c r="AG229" s="147">
        <v>1453.31</v>
      </c>
      <c r="AH229" s="366">
        <v>180551</v>
      </c>
      <c r="AI229" s="147">
        <v>434.71</v>
      </c>
      <c r="AJ229" s="366">
        <v>180656</v>
      </c>
      <c r="AK229" s="147">
        <v>119</v>
      </c>
      <c r="AL229" s="366"/>
      <c r="AM229" s="365"/>
      <c r="AN229" s="317">
        <f t="shared" si="46"/>
        <v>2063.42</v>
      </c>
    </row>
    <row r="230" spans="1:40" ht="16.149999999999999" customHeight="1" x14ac:dyDescent="0.25">
      <c r="A230" s="138"/>
      <c r="B230" s="155"/>
      <c r="C230" s="155"/>
      <c r="D230" s="156"/>
      <c r="E230" s="155"/>
      <c r="F230" s="155"/>
      <c r="G230" s="125"/>
      <c r="H230" s="125"/>
      <c r="I230" s="125"/>
      <c r="J230" s="125"/>
      <c r="K230" s="125"/>
      <c r="L230" s="125"/>
      <c r="M230" s="125"/>
      <c r="N230" s="305">
        <f t="shared" si="42"/>
        <v>0</v>
      </c>
      <c r="O230" s="305">
        <f t="shared" si="43"/>
        <v>-18094.072999999851</v>
      </c>
      <c r="P230" s="306">
        <f t="shared" si="44"/>
        <v>0</v>
      </c>
      <c r="Q230" s="120"/>
      <c r="R230" s="364"/>
      <c r="S230" s="365"/>
      <c r="T230" s="364"/>
      <c r="U230" s="365"/>
      <c r="V230" s="364"/>
      <c r="W230" s="365"/>
      <c r="X230" s="364"/>
      <c r="Y230" s="365"/>
      <c r="Z230" s="364"/>
      <c r="AA230" s="365"/>
      <c r="AB230" s="364"/>
      <c r="AC230" s="365"/>
      <c r="AD230" s="364">
        <v>180648</v>
      </c>
      <c r="AE230" s="147">
        <v>37.79</v>
      </c>
      <c r="AF230" s="364"/>
      <c r="AG230" s="365"/>
      <c r="AH230" s="364"/>
      <c r="AI230" s="365"/>
      <c r="AJ230" s="364"/>
      <c r="AK230" s="365"/>
      <c r="AL230" s="366"/>
      <c r="AM230" s="365"/>
      <c r="AN230" s="125">
        <f t="shared" si="46"/>
        <v>37.79</v>
      </c>
    </row>
    <row r="231" spans="1:40" x14ac:dyDescent="0.25">
      <c r="B231" s="326">
        <f t="shared" ref="B231:N231" si="48">SUM(B200:B230)</f>
        <v>147621.12000000002</v>
      </c>
      <c r="C231" s="326">
        <f t="shared" si="48"/>
        <v>9050</v>
      </c>
      <c r="D231" s="327">
        <f t="shared" si="48"/>
        <v>228</v>
      </c>
      <c r="E231" s="326">
        <f t="shared" si="48"/>
        <v>13638.700000000003</v>
      </c>
      <c r="F231" s="326">
        <f t="shared" si="48"/>
        <v>6685</v>
      </c>
      <c r="G231" s="326">
        <f t="shared" si="48"/>
        <v>118247.42</v>
      </c>
      <c r="H231" s="329">
        <f t="shared" si="48"/>
        <v>54945.009999999995</v>
      </c>
      <c r="I231" s="326">
        <f t="shared" si="48"/>
        <v>63067.940000000017</v>
      </c>
      <c r="J231" s="326">
        <f t="shared" si="48"/>
        <v>242.45000000000002</v>
      </c>
      <c r="K231" s="326">
        <f t="shared" si="48"/>
        <v>890.15000000000009</v>
      </c>
      <c r="L231" s="141">
        <f t="shared" si="48"/>
        <v>54890</v>
      </c>
      <c r="M231" s="141">
        <f t="shared" si="48"/>
        <v>2470</v>
      </c>
      <c r="N231" s="141">
        <f t="shared" si="48"/>
        <v>129720.38999999998</v>
      </c>
      <c r="O231" s="141">
        <f>O230</f>
        <v>-18094.072999999851</v>
      </c>
      <c r="R231" s="141"/>
      <c r="S231" s="141">
        <f>SUM(S200:S230)</f>
        <v>5673.2799999999988</v>
      </c>
      <c r="T231" s="141"/>
      <c r="U231" s="141">
        <f>SUM(U200:U230)</f>
        <v>2174.21</v>
      </c>
      <c r="V231" s="141"/>
      <c r="W231" s="141">
        <f>SUM(W200:W230)</f>
        <v>2370.31</v>
      </c>
      <c r="X231" s="141"/>
      <c r="Y231" s="141">
        <f>SUM(Y200:Y230)</f>
        <v>12725.560000000001</v>
      </c>
      <c r="Z231" s="141"/>
      <c r="AA231" s="141">
        <f>SUM(AA200:AA230)</f>
        <v>74114.539999999994</v>
      </c>
      <c r="AB231" s="141"/>
      <c r="AC231" s="141">
        <f>SUM(AC200:AC230)</f>
        <v>5736.8799999999992</v>
      </c>
      <c r="AD231" s="141"/>
      <c r="AE231" s="141">
        <f>SUM(AE200:AE230)</f>
        <v>1511.6799999999998</v>
      </c>
      <c r="AG231" s="141">
        <f>SUM(AG200:AG230)</f>
        <v>3200.07</v>
      </c>
      <c r="AH231" s="141"/>
      <c r="AI231" s="141">
        <f>SUM(AI200:AI230)</f>
        <v>964.39999999999986</v>
      </c>
      <c r="AJ231" s="141"/>
      <c r="AK231" s="141">
        <f>SUM(AK200:AK230)</f>
        <v>5005.8599999999997</v>
      </c>
      <c r="AL231" s="141"/>
      <c r="AM231" s="141">
        <f>SUM(AM200:AM230)</f>
        <v>477.6</v>
      </c>
      <c r="AN231" s="141">
        <f>SUM(AN200:AN230)</f>
        <v>113954.38999999998</v>
      </c>
    </row>
    <row r="232" spans="1:40" x14ac:dyDescent="0.25">
      <c r="B232" s="132">
        <f>B193+B231</f>
        <v>781922.75</v>
      </c>
      <c r="G232" s="132"/>
      <c r="O232" s="141"/>
    </row>
    <row r="233" spans="1:40" x14ac:dyDescent="0.25">
      <c r="B233" s="72" t="s">
        <v>78</v>
      </c>
      <c r="C233" s="132">
        <f>H231-L231</f>
        <v>55.009999999994761</v>
      </c>
      <c r="E233" s="72" t="s">
        <v>79</v>
      </c>
      <c r="F233" s="315">
        <f>D231</f>
        <v>228</v>
      </c>
      <c r="H233" s="72" t="s">
        <v>80</v>
      </c>
      <c r="J233" s="131">
        <f>I231*0.0065</f>
        <v>409.94161000000008</v>
      </c>
    </row>
    <row r="234" spans="1:40" x14ac:dyDescent="0.25">
      <c r="B234" s="72" t="s">
        <v>90</v>
      </c>
      <c r="C234" s="132">
        <f>C233+C195</f>
        <v>24.330000000009022</v>
      </c>
    </row>
    <row r="236" spans="1:40" ht="16.149999999999999" customHeight="1" x14ac:dyDescent="0.25">
      <c r="A236" s="562" t="s">
        <v>321</v>
      </c>
      <c r="B236" s="563"/>
      <c r="C236" s="563"/>
      <c r="D236" s="564"/>
      <c r="E236" s="563"/>
      <c r="F236" s="563"/>
      <c r="G236" s="563"/>
      <c r="H236" s="559" t="str">
        <f>A236</f>
        <v>JUILLET 2018</v>
      </c>
      <c r="I236" s="560"/>
      <c r="J236" s="560"/>
      <c r="K236" s="560"/>
      <c r="L236" s="560"/>
      <c r="M236" s="560"/>
      <c r="N236" s="560"/>
      <c r="R236" s="559" t="str">
        <f>A236</f>
        <v>JUILLET 2018</v>
      </c>
      <c r="S236" s="560"/>
      <c r="T236" s="560"/>
      <c r="U236" s="560"/>
      <c r="V236" s="560"/>
      <c r="W236" s="560"/>
      <c r="X236" s="560"/>
      <c r="Y236" s="559" t="str">
        <f>A236</f>
        <v>JUILLET 2018</v>
      </c>
      <c r="Z236" s="560"/>
      <c r="AA236" s="560"/>
      <c r="AB236" s="560"/>
      <c r="AC236" s="560"/>
      <c r="AD236" s="560"/>
      <c r="AE236" s="560"/>
      <c r="AF236" s="559" t="str">
        <f>A236</f>
        <v>JUILLET 2018</v>
      </c>
      <c r="AG236" s="560"/>
      <c r="AH236" s="560"/>
      <c r="AI236" s="560"/>
      <c r="AJ236" s="560"/>
      <c r="AK236" s="560"/>
      <c r="AL236" s="560"/>
    </row>
    <row r="237" spans="1:40" ht="16.149999999999999" customHeight="1" x14ac:dyDescent="0.25">
      <c r="A237" s="81"/>
      <c r="B237" s="567" t="s">
        <v>69</v>
      </c>
      <c r="C237" s="554"/>
      <c r="D237" s="554"/>
      <c r="E237" s="554"/>
      <c r="F237" s="554"/>
      <c r="G237" s="568"/>
      <c r="H237" s="567" t="s">
        <v>1</v>
      </c>
      <c r="I237" s="554"/>
      <c r="J237" s="554"/>
      <c r="K237" s="568"/>
      <c r="L237" s="567" t="s">
        <v>2</v>
      </c>
      <c r="M237" s="554"/>
      <c r="N237" s="568"/>
      <c r="O237" s="291" t="s">
        <v>70</v>
      </c>
      <c r="P237" s="292"/>
      <c r="Q237" s="135"/>
      <c r="R237" s="549" t="str">
        <f>R3</f>
        <v>Agedi</v>
      </c>
      <c r="S237" s="550"/>
      <c r="T237" s="549" t="str">
        <f>T3</f>
        <v>Saf</v>
      </c>
      <c r="U237" s="550"/>
      <c r="V237" s="549" t="str">
        <f>V3</f>
        <v>Midi Libre</v>
      </c>
      <c r="W237" s="550"/>
      <c r="X237" s="549" t="str">
        <f>X3</f>
        <v>Loto</v>
      </c>
      <c r="Y237" s="550"/>
      <c r="Z237" s="555" t="str">
        <f>Z3</f>
        <v>Altadis</v>
      </c>
      <c r="AA237" s="556"/>
      <c r="AB237" s="549" t="str">
        <f>AB3</f>
        <v>Crédit agricole</v>
      </c>
      <c r="AC237" s="550"/>
      <c r="AD237" s="549" t="str">
        <f>AD3</f>
        <v>charges locatives</v>
      </c>
      <c r="AE237" s="550"/>
      <c r="AF237" s="555" t="str">
        <f>AF3</f>
        <v>Poste TCN TF PVA</v>
      </c>
      <c r="AG237" s="556"/>
      <c r="AH237" s="549" t="str">
        <f>AH3</f>
        <v>GSA/NVX FR</v>
      </c>
      <c r="AI237" s="550"/>
      <c r="AJ237" s="549" t="str">
        <f>AJ3</f>
        <v>Charge</v>
      </c>
      <c r="AK237" s="550"/>
      <c r="AL237" s="549" t="str">
        <f>AL3</f>
        <v>Divers</v>
      </c>
      <c r="AM237" s="550"/>
      <c r="AN237" s="83" t="s">
        <v>16</v>
      </c>
    </row>
    <row r="238" spans="1:40" ht="16.149999999999999" customHeight="1" x14ac:dyDescent="0.25">
      <c r="A238" s="84"/>
      <c r="B238" s="85" t="s">
        <v>73</v>
      </c>
      <c r="C238" s="578" t="s">
        <v>24</v>
      </c>
      <c r="D238" s="579"/>
      <c r="E238" s="86" t="s">
        <v>23</v>
      </c>
      <c r="F238" s="86" t="s">
        <v>22</v>
      </c>
      <c r="G238" s="90" t="s">
        <v>38</v>
      </c>
      <c r="H238" s="85" t="s">
        <v>17</v>
      </c>
      <c r="I238" s="86" t="s">
        <v>19</v>
      </c>
      <c r="J238" s="86" t="s">
        <v>18</v>
      </c>
      <c r="K238" s="90" t="s">
        <v>29</v>
      </c>
      <c r="L238" s="85" t="s">
        <v>32</v>
      </c>
      <c r="M238" s="91" t="s">
        <v>33</v>
      </c>
      <c r="N238" s="90" t="s">
        <v>74</v>
      </c>
      <c r="O238" s="295">
        <f>O230</f>
        <v>-18094.072999999851</v>
      </c>
      <c r="Q238" s="136"/>
      <c r="R238" s="93" t="s">
        <v>34</v>
      </c>
      <c r="S238" s="94"/>
      <c r="T238" s="95" t="s">
        <v>34</v>
      </c>
      <c r="U238" s="96"/>
      <c r="V238" s="95" t="s">
        <v>34</v>
      </c>
      <c r="W238" s="96"/>
      <c r="X238" s="95" t="s">
        <v>34</v>
      </c>
      <c r="Y238" s="96"/>
      <c r="Z238" s="95" t="s">
        <v>34</v>
      </c>
      <c r="AA238" s="96"/>
      <c r="AB238" s="95" t="s">
        <v>34</v>
      </c>
      <c r="AC238" s="96"/>
      <c r="AD238" s="95" t="s">
        <v>34</v>
      </c>
      <c r="AE238" s="96"/>
      <c r="AF238" s="98" t="s">
        <v>34</v>
      </c>
      <c r="AG238" s="94"/>
      <c r="AH238" s="95" t="s">
        <v>34</v>
      </c>
      <c r="AI238" s="94"/>
      <c r="AJ238" s="95" t="s">
        <v>34</v>
      </c>
      <c r="AK238" s="94"/>
      <c r="AL238" s="95" t="s">
        <v>34</v>
      </c>
      <c r="AM238" s="94"/>
      <c r="AN238" s="99"/>
    </row>
    <row r="239" spans="1:40" ht="16.149999999999999" customHeight="1" x14ac:dyDescent="0.25">
      <c r="A239" s="112">
        <f>A229+1</f>
        <v>43282</v>
      </c>
      <c r="B239" s="360">
        <v>3517.36</v>
      </c>
      <c r="C239" s="316">
        <v>150</v>
      </c>
      <c r="D239" s="361">
        <v>4</v>
      </c>
      <c r="E239" s="360">
        <v>271.10000000000002</v>
      </c>
      <c r="F239" s="360">
        <v>221</v>
      </c>
      <c r="G239" s="339">
        <f t="shared" ref="G239:G269" si="49">B239-C239-E239-F239</f>
        <v>2875.26</v>
      </c>
      <c r="H239" s="340">
        <v>1413.47</v>
      </c>
      <c r="I239" s="317">
        <v>1463.59</v>
      </c>
      <c r="J239" s="340"/>
      <c r="K239" s="340">
        <v>7.3</v>
      </c>
      <c r="L239" s="317">
        <v>1410</v>
      </c>
      <c r="M239" s="363"/>
      <c r="N239" s="305">
        <f t="shared" ref="N239:N269" si="50">L239+I239+J239+C239+M239</f>
        <v>3023.59</v>
      </c>
      <c r="O239" s="305">
        <f t="shared" ref="O239:O269" si="51">O238+N239-AN239</f>
        <v>-18050.142999999851</v>
      </c>
      <c r="P239" s="306">
        <f t="shared" ref="P239:P269" si="52">I239*0.004</f>
        <v>5.8543599999999998</v>
      </c>
      <c r="Q239" s="120">
        <f t="shared" ref="Q239:Q269" si="53">A239</f>
        <v>43282</v>
      </c>
      <c r="R239" s="364"/>
      <c r="S239" s="365"/>
      <c r="T239" s="366"/>
      <c r="U239" s="365"/>
      <c r="V239" s="366"/>
      <c r="W239" s="365"/>
      <c r="X239" s="366"/>
      <c r="Y239" s="365"/>
      <c r="Z239" s="366"/>
      <c r="AA239" s="365"/>
      <c r="AB239" s="366">
        <v>180741</v>
      </c>
      <c r="AC239" s="147">
        <v>1.4</v>
      </c>
      <c r="AD239" s="366">
        <v>180150</v>
      </c>
      <c r="AE239" s="147">
        <v>978.26</v>
      </c>
      <c r="AF239" s="368"/>
      <c r="AG239" s="365"/>
      <c r="AH239" s="366"/>
      <c r="AI239" s="365"/>
      <c r="AJ239" s="366" t="s">
        <v>276</v>
      </c>
      <c r="AK239" s="147">
        <v>2000</v>
      </c>
      <c r="AL239" s="366"/>
      <c r="AM239" s="365"/>
      <c r="AN239" s="125">
        <f t="shared" ref="AN239:AN269" si="54">S239+U239+W239+Y239+AA239+AC239+AE239+AG239+AI239+AK239+AM239</f>
        <v>2979.66</v>
      </c>
    </row>
    <row r="240" spans="1:40" ht="16.149999999999999" customHeight="1" x14ac:dyDescent="0.25">
      <c r="A240" s="112">
        <f t="shared" ref="A240:A269" si="55">A239+1</f>
        <v>43283</v>
      </c>
      <c r="B240" s="360">
        <v>5008.6099999999997</v>
      </c>
      <c r="C240" s="316">
        <v>100</v>
      </c>
      <c r="D240" s="361">
        <v>4</v>
      </c>
      <c r="E240" s="360">
        <v>185.9</v>
      </c>
      <c r="F240" s="360">
        <v>357</v>
      </c>
      <c r="G240" s="339">
        <f t="shared" si="49"/>
        <v>4365.71</v>
      </c>
      <c r="H240" s="340">
        <v>2023.15</v>
      </c>
      <c r="I240" s="317">
        <v>2333.86</v>
      </c>
      <c r="J240" s="340"/>
      <c r="K240" s="340">
        <v>8.6999999999999993</v>
      </c>
      <c r="L240" s="317">
        <v>2080</v>
      </c>
      <c r="M240" s="363"/>
      <c r="N240" s="305">
        <f t="shared" si="50"/>
        <v>4513.8600000000006</v>
      </c>
      <c r="O240" s="305">
        <f t="shared" si="51"/>
        <v>-14202.19299999985</v>
      </c>
      <c r="P240" s="306">
        <f t="shared" si="52"/>
        <v>9.3354400000000002</v>
      </c>
      <c r="Q240" s="120">
        <f t="shared" si="53"/>
        <v>43283</v>
      </c>
      <c r="R240" s="364"/>
      <c r="S240" s="365"/>
      <c r="T240" s="366">
        <v>180516</v>
      </c>
      <c r="U240" s="147">
        <v>378.72</v>
      </c>
      <c r="V240" s="364"/>
      <c r="W240" s="365"/>
      <c r="X240" s="366"/>
      <c r="Y240" s="365"/>
      <c r="Z240" s="364"/>
      <c r="AA240" s="365"/>
      <c r="AB240" s="366">
        <v>180741</v>
      </c>
      <c r="AC240" s="147">
        <v>287.19</v>
      </c>
      <c r="AD240" s="364"/>
      <c r="AE240" s="365"/>
      <c r="AF240" s="366"/>
      <c r="AG240" s="365"/>
      <c r="AH240" s="364"/>
      <c r="AI240" s="365"/>
      <c r="AJ240" s="366"/>
      <c r="AK240" s="365"/>
      <c r="AL240" s="366"/>
      <c r="AM240" s="365"/>
      <c r="AN240" s="125">
        <f t="shared" si="54"/>
        <v>665.91000000000008</v>
      </c>
    </row>
    <row r="241" spans="1:40" ht="16.149999999999999" customHeight="1" x14ac:dyDescent="0.25">
      <c r="A241" s="112">
        <f t="shared" si="55"/>
        <v>43284</v>
      </c>
      <c r="B241" s="360">
        <v>4078.09</v>
      </c>
      <c r="C241" s="316">
        <v>240</v>
      </c>
      <c r="D241" s="361">
        <v>7</v>
      </c>
      <c r="E241" s="360">
        <v>127.8</v>
      </c>
      <c r="F241" s="360">
        <v>170</v>
      </c>
      <c r="G241" s="339">
        <f t="shared" si="49"/>
        <v>3540.29</v>
      </c>
      <c r="H241" s="340">
        <v>1525.64</v>
      </c>
      <c r="I241" s="317">
        <v>2669.8</v>
      </c>
      <c r="J241" s="340"/>
      <c r="K241" s="340">
        <v>13.2</v>
      </c>
      <c r="L241" s="317">
        <v>1520</v>
      </c>
      <c r="M241" s="363"/>
      <c r="N241" s="305">
        <f t="shared" si="50"/>
        <v>4429.8</v>
      </c>
      <c r="O241" s="305">
        <f t="shared" si="51"/>
        <v>-10323.642999999851</v>
      </c>
      <c r="P241" s="306">
        <f t="shared" si="52"/>
        <v>10.679200000000002</v>
      </c>
      <c r="Q241" s="120">
        <f t="shared" si="53"/>
        <v>43284</v>
      </c>
      <c r="R241" s="364"/>
      <c r="S241" s="365"/>
      <c r="T241" s="366"/>
      <c r="U241" s="147"/>
      <c r="V241" s="364">
        <v>180629</v>
      </c>
      <c r="W241" s="147">
        <v>336.43</v>
      </c>
      <c r="X241" s="366"/>
      <c r="Y241" s="365"/>
      <c r="Z241" s="364"/>
      <c r="AA241" s="365"/>
      <c r="AB241" s="366">
        <v>180741</v>
      </c>
      <c r="AC241" s="147">
        <v>69</v>
      </c>
      <c r="AD241" s="364">
        <v>180744</v>
      </c>
      <c r="AE241" s="147">
        <v>145.82</v>
      </c>
      <c r="AF241" s="366"/>
      <c r="AG241" s="365"/>
      <c r="AH241" s="364"/>
      <c r="AI241" s="365"/>
      <c r="AJ241" s="366"/>
      <c r="AK241" s="365"/>
      <c r="AL241" s="366"/>
      <c r="AM241" s="365"/>
      <c r="AN241" s="125">
        <f t="shared" si="54"/>
        <v>551.25</v>
      </c>
    </row>
    <row r="242" spans="1:40" ht="16.149999999999999" customHeight="1" x14ac:dyDescent="0.25">
      <c r="A242" s="112">
        <f t="shared" si="55"/>
        <v>43285</v>
      </c>
      <c r="B242" s="360">
        <v>4713.79</v>
      </c>
      <c r="C242" s="316">
        <v>410</v>
      </c>
      <c r="D242" s="361">
        <v>10</v>
      </c>
      <c r="E242" s="360">
        <v>95.9</v>
      </c>
      <c r="F242" s="360">
        <v>208</v>
      </c>
      <c r="G242" s="339">
        <f t="shared" si="49"/>
        <v>3999.8900000000003</v>
      </c>
      <c r="H242" s="340">
        <v>1869.38</v>
      </c>
      <c r="I242" s="317">
        <v>2114.11</v>
      </c>
      <c r="J242" s="340"/>
      <c r="K242" s="340">
        <v>16.399999999999999</v>
      </c>
      <c r="L242" s="317">
        <v>1860</v>
      </c>
      <c r="M242" s="363"/>
      <c r="N242" s="305">
        <f t="shared" si="50"/>
        <v>4384.1100000000006</v>
      </c>
      <c r="O242" s="305">
        <f t="shared" si="51"/>
        <v>-9444.2929999998505</v>
      </c>
      <c r="P242" s="306">
        <f t="shared" si="52"/>
        <v>8.4564400000000006</v>
      </c>
      <c r="Q242" s="120">
        <f t="shared" si="53"/>
        <v>43285</v>
      </c>
      <c r="R242" s="364">
        <v>180613</v>
      </c>
      <c r="S242" s="147">
        <v>1704.14</v>
      </c>
      <c r="T242" s="366"/>
      <c r="U242" s="147"/>
      <c r="V242" s="364"/>
      <c r="W242" s="365"/>
      <c r="X242" s="366">
        <v>180636</v>
      </c>
      <c r="Y242" s="147">
        <v>1800.62</v>
      </c>
      <c r="Z242" s="364"/>
      <c r="AA242" s="365"/>
      <c r="AB242" s="366"/>
      <c r="AC242" s="365"/>
      <c r="AD242" s="364"/>
      <c r="AE242" s="365"/>
      <c r="AF242" s="366"/>
      <c r="AG242" s="365"/>
      <c r="AH242" s="364"/>
      <c r="AI242" s="365"/>
      <c r="AJ242" s="366"/>
      <c r="AK242" s="365"/>
      <c r="AL242" s="366"/>
      <c r="AM242" s="365"/>
      <c r="AN242" s="125">
        <f t="shared" si="54"/>
        <v>3504.76</v>
      </c>
    </row>
    <row r="243" spans="1:40" ht="16.149999999999999" customHeight="1" x14ac:dyDescent="0.25">
      <c r="A243" s="112">
        <f t="shared" si="55"/>
        <v>43286</v>
      </c>
      <c r="B243" s="360">
        <v>5382.92</v>
      </c>
      <c r="C243" s="316">
        <v>170</v>
      </c>
      <c r="D243" s="361">
        <v>5</v>
      </c>
      <c r="E243" s="360">
        <v>75.599999999999994</v>
      </c>
      <c r="F243" s="360">
        <v>268</v>
      </c>
      <c r="G243" s="339">
        <f t="shared" si="49"/>
        <v>4869.32</v>
      </c>
      <c r="H243" s="340">
        <v>2177.42</v>
      </c>
      <c r="I243" s="317">
        <v>2654.7</v>
      </c>
      <c r="J243" s="340"/>
      <c r="K243" s="340">
        <v>37.200000000000003</v>
      </c>
      <c r="L243" s="317">
        <v>2190</v>
      </c>
      <c r="M243" s="363"/>
      <c r="N243" s="305">
        <f t="shared" si="50"/>
        <v>5014.7</v>
      </c>
      <c r="O243" s="305">
        <f t="shared" si="51"/>
        <v>-5225.1429999998509</v>
      </c>
      <c r="P243" s="306">
        <f t="shared" si="52"/>
        <v>10.6188</v>
      </c>
      <c r="Q243" s="120">
        <f t="shared" si="53"/>
        <v>43286</v>
      </c>
      <c r="R243" s="364"/>
      <c r="S243" s="147">
        <v>107.24</v>
      </c>
      <c r="T243" s="366"/>
      <c r="U243" s="147"/>
      <c r="V243" s="364"/>
      <c r="W243" s="365"/>
      <c r="X243" s="364">
        <v>180641</v>
      </c>
      <c r="Y243" s="147">
        <v>716.6</v>
      </c>
      <c r="Z243" s="364"/>
      <c r="AA243" s="365"/>
      <c r="AB243" s="366" t="s">
        <v>94</v>
      </c>
      <c r="AC243" s="147">
        <v>-161</v>
      </c>
      <c r="AD243" s="364" t="s">
        <v>322</v>
      </c>
      <c r="AE243" s="147">
        <v>38.450000000000003</v>
      </c>
      <c r="AF243" s="364"/>
      <c r="AG243" s="365"/>
      <c r="AH243" s="364">
        <v>180752</v>
      </c>
      <c r="AI243" s="147">
        <v>94.26</v>
      </c>
      <c r="AJ243" s="364"/>
      <c r="AK243" s="365"/>
      <c r="AL243" s="366"/>
      <c r="AM243" s="365"/>
      <c r="AN243" s="125">
        <f t="shared" si="54"/>
        <v>795.55000000000007</v>
      </c>
    </row>
    <row r="244" spans="1:40" ht="16.149999999999999" customHeight="1" x14ac:dyDescent="0.25">
      <c r="A244" s="112">
        <f t="shared" si="55"/>
        <v>43287</v>
      </c>
      <c r="B244" s="360">
        <v>7299.47</v>
      </c>
      <c r="C244" s="316">
        <v>520</v>
      </c>
      <c r="D244" s="361">
        <v>11</v>
      </c>
      <c r="E244" s="360">
        <v>243.5</v>
      </c>
      <c r="F244" s="360">
        <v>359</v>
      </c>
      <c r="G244" s="339">
        <f t="shared" si="49"/>
        <v>6176.97</v>
      </c>
      <c r="H244" s="340">
        <v>2734.8</v>
      </c>
      <c r="I244" s="317">
        <v>3342.79</v>
      </c>
      <c r="J244" s="340"/>
      <c r="K244" s="340">
        <v>112.1</v>
      </c>
      <c r="L244" s="317">
        <v>2730</v>
      </c>
      <c r="M244" s="363"/>
      <c r="N244" s="305">
        <f t="shared" si="50"/>
        <v>6592.79</v>
      </c>
      <c r="O244" s="305">
        <f t="shared" si="51"/>
        <v>1239.247000000149</v>
      </c>
      <c r="P244" s="306">
        <f t="shared" si="52"/>
        <v>13.37116</v>
      </c>
      <c r="Q244" s="120">
        <f t="shared" si="53"/>
        <v>43287</v>
      </c>
      <c r="R244" s="364"/>
      <c r="S244" s="365"/>
      <c r="T244" s="364"/>
      <c r="U244" s="147"/>
      <c r="V244" s="364"/>
      <c r="W244" s="365"/>
      <c r="X244" s="364"/>
      <c r="Y244" s="365"/>
      <c r="Z244" s="364"/>
      <c r="AA244" s="365"/>
      <c r="AB244" s="366"/>
      <c r="AC244" s="365"/>
      <c r="AD244" s="364" t="s">
        <v>311</v>
      </c>
      <c r="AE244" s="147">
        <v>128.4</v>
      </c>
      <c r="AF244" s="364"/>
      <c r="AG244" s="365"/>
      <c r="AH244" s="364"/>
      <c r="AI244" s="365"/>
      <c r="AJ244" s="364"/>
      <c r="AK244" s="365"/>
      <c r="AL244" s="366"/>
      <c r="AM244" s="365"/>
      <c r="AN244" s="125">
        <f t="shared" si="54"/>
        <v>128.4</v>
      </c>
    </row>
    <row r="245" spans="1:40" ht="16.149999999999999" customHeight="1" x14ac:dyDescent="0.25">
      <c r="A245" s="112">
        <f t="shared" si="55"/>
        <v>43288</v>
      </c>
      <c r="B245" s="360">
        <v>6457.11</v>
      </c>
      <c r="C245" s="316">
        <v>340</v>
      </c>
      <c r="D245" s="361">
        <v>7</v>
      </c>
      <c r="E245" s="360">
        <v>482.95</v>
      </c>
      <c r="F245" s="360">
        <v>528</v>
      </c>
      <c r="G245" s="339">
        <f t="shared" si="49"/>
        <v>5106.16</v>
      </c>
      <c r="H245" s="340">
        <v>2016.13</v>
      </c>
      <c r="I245" s="317">
        <v>3050.33</v>
      </c>
      <c r="J245" s="340"/>
      <c r="K245" s="340">
        <v>39.700000000000003</v>
      </c>
      <c r="L245" s="317">
        <v>2010</v>
      </c>
      <c r="M245" s="363"/>
      <c r="N245" s="305">
        <f t="shared" si="50"/>
        <v>5400.33</v>
      </c>
      <c r="O245" s="305">
        <f t="shared" si="51"/>
        <v>6575.2870000001485</v>
      </c>
      <c r="P245" s="306">
        <f t="shared" si="52"/>
        <v>12.201320000000001</v>
      </c>
      <c r="Q245" s="120">
        <f t="shared" si="53"/>
        <v>43288</v>
      </c>
      <c r="R245" s="364"/>
      <c r="S245" s="365"/>
      <c r="T245" s="364"/>
      <c r="U245" s="147"/>
      <c r="V245" s="364"/>
      <c r="W245" s="365"/>
      <c r="X245" s="364"/>
      <c r="Y245" s="365"/>
      <c r="Z245" s="364"/>
      <c r="AA245" s="365"/>
      <c r="AB245" s="366" t="s">
        <v>165</v>
      </c>
      <c r="AC245" s="147">
        <v>64.290000000000006</v>
      </c>
      <c r="AD245" s="364"/>
      <c r="AE245" s="365"/>
      <c r="AF245" s="364"/>
      <c r="AG245" s="365"/>
      <c r="AH245" s="364"/>
      <c r="AI245" s="365"/>
      <c r="AJ245" s="364"/>
      <c r="AK245" s="365"/>
      <c r="AL245" s="366"/>
      <c r="AM245" s="365"/>
      <c r="AN245" s="125">
        <f t="shared" si="54"/>
        <v>64.290000000000006</v>
      </c>
    </row>
    <row r="246" spans="1:40" ht="16.149999999999999" customHeight="1" x14ac:dyDescent="0.25">
      <c r="A246" s="112">
        <f t="shared" si="55"/>
        <v>43289</v>
      </c>
      <c r="B246" s="360">
        <v>3389.14</v>
      </c>
      <c r="C246" s="316">
        <v>310</v>
      </c>
      <c r="D246" s="361">
        <v>8</v>
      </c>
      <c r="E246" s="360">
        <v>20.399999999999999</v>
      </c>
      <c r="F246" s="360">
        <v>23</v>
      </c>
      <c r="G246" s="339">
        <f t="shared" si="49"/>
        <v>3035.74</v>
      </c>
      <c r="H246" s="340">
        <v>1368.05</v>
      </c>
      <c r="I246" s="317">
        <v>1633.79</v>
      </c>
      <c r="J246" s="340"/>
      <c r="K246" s="340">
        <v>33.9</v>
      </c>
      <c r="L246" s="317">
        <v>1360</v>
      </c>
      <c r="M246" s="363"/>
      <c r="N246" s="305">
        <f t="shared" si="50"/>
        <v>3303.79</v>
      </c>
      <c r="O246" s="305">
        <f t="shared" si="51"/>
        <v>7323.3670000001484</v>
      </c>
      <c r="P246" s="306">
        <f t="shared" si="52"/>
        <v>6.5351600000000003</v>
      </c>
      <c r="Q246" s="120">
        <f t="shared" si="53"/>
        <v>43289</v>
      </c>
      <c r="R246" s="364"/>
      <c r="S246" s="365"/>
      <c r="T246" s="364"/>
      <c r="U246" s="147"/>
      <c r="V246" s="364"/>
      <c r="W246" s="365"/>
      <c r="X246" s="364"/>
      <c r="Y246" s="365"/>
      <c r="Z246" s="364"/>
      <c r="AA246" s="365"/>
      <c r="AB246" s="366" t="s">
        <v>156</v>
      </c>
      <c r="AC246" s="147">
        <v>2555.71</v>
      </c>
      <c r="AD246" s="364"/>
      <c r="AE246" s="365"/>
      <c r="AF246" s="364"/>
      <c r="AG246" s="365"/>
      <c r="AH246" s="364"/>
      <c r="AI246" s="365"/>
      <c r="AJ246" s="364"/>
      <c r="AK246" s="365"/>
      <c r="AL246" s="366"/>
      <c r="AM246" s="365"/>
      <c r="AN246" s="125">
        <f t="shared" si="54"/>
        <v>2555.71</v>
      </c>
    </row>
    <row r="247" spans="1:40" ht="16.149999999999999" customHeight="1" x14ac:dyDescent="0.25">
      <c r="A247" s="112">
        <f t="shared" si="55"/>
        <v>43290</v>
      </c>
      <c r="B247" s="360">
        <v>5389.2</v>
      </c>
      <c r="C247" s="316">
        <v>180</v>
      </c>
      <c r="D247" s="361">
        <v>5</v>
      </c>
      <c r="E247" s="360">
        <v>203.75</v>
      </c>
      <c r="F247" s="360">
        <v>128</v>
      </c>
      <c r="G247" s="339">
        <f t="shared" si="49"/>
        <v>4877.45</v>
      </c>
      <c r="H247" s="340">
        <v>2133.75</v>
      </c>
      <c r="I247" s="317">
        <v>2843.19</v>
      </c>
      <c r="J247" s="340"/>
      <c r="K247" s="340">
        <v>12</v>
      </c>
      <c r="L247" s="317">
        <v>2150</v>
      </c>
      <c r="M247" s="363"/>
      <c r="N247" s="305">
        <f t="shared" si="50"/>
        <v>5173.1900000000005</v>
      </c>
      <c r="O247" s="305">
        <f t="shared" si="51"/>
        <v>12300.30700000015</v>
      </c>
      <c r="P247" s="306">
        <f t="shared" si="52"/>
        <v>11.372760000000001</v>
      </c>
      <c r="Q247" s="120">
        <f t="shared" si="53"/>
        <v>43290</v>
      </c>
      <c r="R247" s="364"/>
      <c r="S247" s="365"/>
      <c r="T247" s="364"/>
      <c r="U247" s="147"/>
      <c r="V247" s="364"/>
      <c r="W247" s="365"/>
      <c r="X247" s="364"/>
      <c r="Y247" s="365"/>
      <c r="Z247" s="364"/>
      <c r="AA247" s="365"/>
      <c r="AB247" s="366" t="s">
        <v>210</v>
      </c>
      <c r="AC247" s="147">
        <v>196.25</v>
      </c>
      <c r="AD247" s="364"/>
      <c r="AE247" s="365"/>
      <c r="AF247" s="364"/>
      <c r="AG247" s="365"/>
      <c r="AH247" s="364"/>
      <c r="AI247" s="365"/>
      <c r="AJ247" s="364"/>
      <c r="AK247" s="365"/>
      <c r="AL247" s="366"/>
      <c r="AM247" s="365"/>
      <c r="AN247" s="125">
        <f t="shared" si="54"/>
        <v>196.25</v>
      </c>
    </row>
    <row r="248" spans="1:40" ht="16.149999999999999" customHeight="1" x14ac:dyDescent="0.25">
      <c r="A248" s="112">
        <f t="shared" si="55"/>
        <v>43291</v>
      </c>
      <c r="B248" s="360">
        <v>5478.34</v>
      </c>
      <c r="C248" s="316">
        <v>460</v>
      </c>
      <c r="D248" s="361">
        <v>12</v>
      </c>
      <c r="E248" s="360">
        <v>155.6</v>
      </c>
      <c r="F248" s="360">
        <v>301</v>
      </c>
      <c r="G248" s="339">
        <f t="shared" si="49"/>
        <v>4561.74</v>
      </c>
      <c r="H248" s="340">
        <v>2220.4899999999998</v>
      </c>
      <c r="I248" s="317">
        <v>2313.65</v>
      </c>
      <c r="J248" s="340"/>
      <c r="K248" s="340">
        <v>27.6</v>
      </c>
      <c r="L248" s="317">
        <v>2230</v>
      </c>
      <c r="M248" s="317">
        <v>740</v>
      </c>
      <c r="N248" s="305">
        <f t="shared" si="50"/>
        <v>5743.65</v>
      </c>
      <c r="O248" s="305">
        <f t="shared" si="51"/>
        <v>16100.867000000148</v>
      </c>
      <c r="P248" s="306">
        <f t="shared" si="52"/>
        <v>9.2545999999999999</v>
      </c>
      <c r="Q248" s="120">
        <f t="shared" si="53"/>
        <v>43291</v>
      </c>
      <c r="R248" s="364"/>
      <c r="S248" s="365"/>
      <c r="T248" s="364">
        <v>180623</v>
      </c>
      <c r="U248" s="147">
        <v>15.86</v>
      </c>
      <c r="V248" s="364">
        <v>180723</v>
      </c>
      <c r="W248" s="147">
        <v>752.49</v>
      </c>
      <c r="X248" s="364"/>
      <c r="Y248" s="365"/>
      <c r="Z248" s="364"/>
      <c r="AA248" s="365"/>
      <c r="AB248" s="366"/>
      <c r="AC248" s="365"/>
      <c r="AD248" s="364" t="s">
        <v>216</v>
      </c>
      <c r="AE248" s="147">
        <v>241.14</v>
      </c>
      <c r="AF248" s="364">
        <v>180649</v>
      </c>
      <c r="AG248" s="147">
        <v>589.38</v>
      </c>
      <c r="AH248" s="364"/>
      <c r="AI248" s="365"/>
      <c r="AJ248" s="364"/>
      <c r="AK248" s="365"/>
      <c r="AL248" s="366">
        <v>180759</v>
      </c>
      <c r="AM248" s="147">
        <v>344.22</v>
      </c>
      <c r="AN248" s="125">
        <f t="shared" si="54"/>
        <v>1943.09</v>
      </c>
    </row>
    <row r="249" spans="1:40" ht="16.149999999999999" customHeight="1" x14ac:dyDescent="0.25">
      <c r="A249" s="112">
        <f t="shared" si="55"/>
        <v>43292</v>
      </c>
      <c r="B249" s="360">
        <v>4925.84</v>
      </c>
      <c r="C249" s="316">
        <v>450</v>
      </c>
      <c r="D249" s="361">
        <v>11</v>
      </c>
      <c r="E249" s="360">
        <v>908.3</v>
      </c>
      <c r="F249" s="360">
        <v>202</v>
      </c>
      <c r="G249" s="339">
        <f t="shared" si="49"/>
        <v>3365.54</v>
      </c>
      <c r="H249" s="340">
        <v>958.8</v>
      </c>
      <c r="I249" s="317">
        <v>2343.94</v>
      </c>
      <c r="J249" s="340"/>
      <c r="K249" s="340">
        <v>29.3</v>
      </c>
      <c r="L249" s="317">
        <v>950</v>
      </c>
      <c r="M249" s="363"/>
      <c r="N249" s="305">
        <f t="shared" si="50"/>
        <v>3743.94</v>
      </c>
      <c r="O249" s="305">
        <f t="shared" si="51"/>
        <v>-35168.792999999852</v>
      </c>
      <c r="P249" s="306">
        <f t="shared" si="52"/>
        <v>9.3757599999999996</v>
      </c>
      <c r="Q249" s="120">
        <f t="shared" si="53"/>
        <v>43292</v>
      </c>
      <c r="R249" s="364">
        <v>170701</v>
      </c>
      <c r="S249" s="147">
        <v>1165.45</v>
      </c>
      <c r="T249" s="364">
        <v>180624</v>
      </c>
      <c r="U249" s="147">
        <v>556.51</v>
      </c>
      <c r="V249" s="364"/>
      <c r="W249" s="365"/>
      <c r="X249" s="364">
        <v>180728</v>
      </c>
      <c r="Y249" s="147">
        <v>2386.1799999999998</v>
      </c>
      <c r="Z249" s="364">
        <v>180642</v>
      </c>
      <c r="AA249" s="147">
        <v>49626.06</v>
      </c>
      <c r="AB249" s="366" t="s">
        <v>85</v>
      </c>
      <c r="AC249" s="147">
        <v>941</v>
      </c>
      <c r="AD249" s="364"/>
      <c r="AE249" s="365"/>
      <c r="AF249" s="364">
        <v>180650</v>
      </c>
      <c r="AG249" s="147">
        <v>338.4</v>
      </c>
      <c r="AH249" s="364"/>
      <c r="AI249" s="365"/>
      <c r="AJ249" s="364"/>
      <c r="AK249" s="365"/>
      <c r="AL249" s="366"/>
      <c r="AM249" s="365"/>
      <c r="AN249" s="125">
        <f t="shared" si="54"/>
        <v>55013.599999999999</v>
      </c>
    </row>
    <row r="250" spans="1:40" ht="16.149999999999999" customHeight="1" x14ac:dyDescent="0.25">
      <c r="A250" s="112">
        <f t="shared" si="55"/>
        <v>43293</v>
      </c>
      <c r="B250" s="360">
        <v>4513.63</v>
      </c>
      <c r="C250" s="316">
        <v>250</v>
      </c>
      <c r="D250" s="361">
        <v>5</v>
      </c>
      <c r="E250" s="360">
        <v>79</v>
      </c>
      <c r="F250" s="360">
        <v>217</v>
      </c>
      <c r="G250" s="339">
        <f t="shared" si="49"/>
        <v>3967.63</v>
      </c>
      <c r="H250" s="340">
        <v>1932.23</v>
      </c>
      <c r="I250" s="317">
        <v>1992.6</v>
      </c>
      <c r="J250" s="340"/>
      <c r="K250" s="340">
        <v>42.8</v>
      </c>
      <c r="L250" s="317">
        <v>1930</v>
      </c>
      <c r="M250" s="363"/>
      <c r="N250" s="305">
        <f t="shared" si="50"/>
        <v>4172.6000000000004</v>
      </c>
      <c r="O250" s="305">
        <f t="shared" si="51"/>
        <v>-32134.052999999854</v>
      </c>
      <c r="P250" s="306">
        <f t="shared" si="52"/>
        <v>7.9703999999999997</v>
      </c>
      <c r="Q250" s="120">
        <f t="shared" si="53"/>
        <v>43293</v>
      </c>
      <c r="R250" s="364"/>
      <c r="S250" s="147">
        <v>35.86</v>
      </c>
      <c r="T250" s="364"/>
      <c r="U250" s="365"/>
      <c r="V250" s="364"/>
      <c r="W250" s="365"/>
      <c r="X250" s="364">
        <v>180732</v>
      </c>
      <c r="Y250" s="147">
        <v>646</v>
      </c>
      <c r="Z250" s="364"/>
      <c r="AA250" s="365"/>
      <c r="AB250" s="366" t="s">
        <v>85</v>
      </c>
      <c r="AC250" s="147">
        <v>456</v>
      </c>
      <c r="AD250" s="364"/>
      <c r="AE250" s="365"/>
      <c r="AF250" s="364"/>
      <c r="AG250" s="365"/>
      <c r="AH250" s="364"/>
      <c r="AI250" s="365"/>
      <c r="AJ250" s="364"/>
      <c r="AK250" s="365"/>
      <c r="AL250" s="366"/>
      <c r="AM250" s="365"/>
      <c r="AN250" s="125">
        <f t="shared" si="54"/>
        <v>1137.8600000000001</v>
      </c>
    </row>
    <row r="251" spans="1:40" ht="16.149999999999999" customHeight="1" x14ac:dyDescent="0.25">
      <c r="A251" s="112">
        <f t="shared" si="55"/>
        <v>43294</v>
      </c>
      <c r="B251" s="360">
        <v>7928.18</v>
      </c>
      <c r="C251" s="316">
        <v>520</v>
      </c>
      <c r="D251" s="361">
        <v>12</v>
      </c>
      <c r="E251" s="360">
        <v>115.3</v>
      </c>
      <c r="F251" s="360">
        <v>500</v>
      </c>
      <c r="G251" s="339">
        <f t="shared" si="49"/>
        <v>6792.88</v>
      </c>
      <c r="H251" s="340">
        <v>3205.78</v>
      </c>
      <c r="I251" s="317">
        <v>3527.1</v>
      </c>
      <c r="J251" s="317">
        <v>33.799999999999997</v>
      </c>
      <c r="K251" s="340">
        <v>60</v>
      </c>
      <c r="L251" s="317">
        <v>3200</v>
      </c>
      <c r="M251" s="317">
        <v>580</v>
      </c>
      <c r="N251" s="305">
        <f t="shared" si="50"/>
        <v>7860.9000000000005</v>
      </c>
      <c r="O251" s="305">
        <f t="shared" si="51"/>
        <v>-24771.152999999853</v>
      </c>
      <c r="P251" s="306">
        <f t="shared" si="52"/>
        <v>14.1084</v>
      </c>
      <c r="Q251" s="120">
        <f t="shared" si="53"/>
        <v>43294</v>
      </c>
      <c r="R251" s="364"/>
      <c r="S251" s="365"/>
      <c r="T251" s="364"/>
      <c r="U251" s="365"/>
      <c r="V251" s="364"/>
      <c r="W251" s="365"/>
      <c r="X251" s="364"/>
      <c r="Y251" s="365"/>
      <c r="Z251" s="364"/>
      <c r="AA251" s="365"/>
      <c r="AB251" s="366" t="s">
        <v>85</v>
      </c>
      <c r="AC251" s="147">
        <v>498</v>
      </c>
      <c r="AD251" s="364"/>
      <c r="AE251" s="365"/>
      <c r="AF251" s="364"/>
      <c r="AG251" s="365"/>
      <c r="AH251" s="364"/>
      <c r="AI251" s="365"/>
      <c r="AJ251" s="364"/>
      <c r="AK251" s="365"/>
      <c r="AL251" s="366"/>
      <c r="AM251" s="365"/>
      <c r="AN251" s="125">
        <f t="shared" si="54"/>
        <v>498</v>
      </c>
    </row>
    <row r="252" spans="1:40" ht="16.149999999999999" customHeight="1" x14ac:dyDescent="0.25">
      <c r="A252" s="112">
        <f t="shared" si="55"/>
        <v>43295</v>
      </c>
      <c r="B252" s="360">
        <v>3219.87</v>
      </c>
      <c r="C252" s="316">
        <v>280</v>
      </c>
      <c r="D252" s="361">
        <v>5</v>
      </c>
      <c r="E252" s="360">
        <v>260.3</v>
      </c>
      <c r="F252" s="360">
        <v>139</v>
      </c>
      <c r="G252" s="339">
        <f t="shared" si="49"/>
        <v>2540.5699999999997</v>
      </c>
      <c r="H252" s="340">
        <v>1100.79</v>
      </c>
      <c r="I252" s="317">
        <v>1429.58</v>
      </c>
      <c r="J252" s="340"/>
      <c r="K252" s="340">
        <v>10.199999999999999</v>
      </c>
      <c r="L252" s="317">
        <v>1100</v>
      </c>
      <c r="M252" s="363"/>
      <c r="N252" s="305">
        <f t="shared" si="50"/>
        <v>2809.58</v>
      </c>
      <c r="O252" s="305">
        <f t="shared" si="51"/>
        <v>-22030.992999999849</v>
      </c>
      <c r="P252" s="306">
        <f t="shared" si="52"/>
        <v>5.7183199999999994</v>
      </c>
      <c r="Q252" s="120">
        <f t="shared" si="53"/>
        <v>43295</v>
      </c>
      <c r="R252" s="364"/>
      <c r="S252" s="365"/>
      <c r="T252" s="364"/>
      <c r="U252" s="365"/>
      <c r="V252" s="364"/>
      <c r="W252" s="365"/>
      <c r="X252" s="364"/>
      <c r="Y252" s="365"/>
      <c r="Z252" s="364"/>
      <c r="AA252" s="365"/>
      <c r="AB252" s="364"/>
      <c r="AC252" s="365"/>
      <c r="AD252" s="364"/>
      <c r="AE252" s="365"/>
      <c r="AF252" s="364"/>
      <c r="AG252" s="365"/>
      <c r="AH252" s="364"/>
      <c r="AI252" s="365"/>
      <c r="AJ252" s="364" t="s">
        <v>129</v>
      </c>
      <c r="AK252" s="147">
        <v>69.42</v>
      </c>
      <c r="AL252" s="366"/>
      <c r="AM252" s="365"/>
      <c r="AN252" s="125">
        <f t="shared" si="54"/>
        <v>69.42</v>
      </c>
    </row>
    <row r="253" spans="1:40" ht="16.149999999999999" customHeight="1" x14ac:dyDescent="0.25">
      <c r="A253" s="112">
        <f t="shared" si="55"/>
        <v>43296</v>
      </c>
      <c r="B253" s="360">
        <v>4933.47</v>
      </c>
      <c r="C253" s="316">
        <v>410</v>
      </c>
      <c r="D253" s="361">
        <v>9</v>
      </c>
      <c r="E253" s="360">
        <v>169.6</v>
      </c>
      <c r="F253" s="360">
        <v>97</v>
      </c>
      <c r="G253" s="339">
        <f t="shared" si="49"/>
        <v>4256.87</v>
      </c>
      <c r="H253" s="340">
        <v>1784.64</v>
      </c>
      <c r="I253" s="317">
        <v>2145.23</v>
      </c>
      <c r="J253" s="340"/>
      <c r="K253" s="340">
        <v>27</v>
      </c>
      <c r="L253" s="317">
        <v>1780</v>
      </c>
      <c r="M253" s="363"/>
      <c r="N253" s="305">
        <f t="shared" si="50"/>
        <v>4335.2299999999996</v>
      </c>
      <c r="O253" s="305">
        <f t="shared" si="51"/>
        <v>-18270.142999999851</v>
      </c>
      <c r="P253" s="306">
        <f t="shared" si="52"/>
        <v>8.5809200000000008</v>
      </c>
      <c r="Q253" s="120">
        <f t="shared" si="53"/>
        <v>43296</v>
      </c>
      <c r="R253" s="364"/>
      <c r="S253" s="365"/>
      <c r="T253" s="364">
        <v>180519</v>
      </c>
      <c r="U253" s="147">
        <v>469.15</v>
      </c>
      <c r="V253" s="364"/>
      <c r="W253" s="365"/>
      <c r="X253" s="364"/>
      <c r="Y253" s="365"/>
      <c r="Z253" s="364"/>
      <c r="AA253" s="365"/>
      <c r="AB253" s="364"/>
      <c r="AC253" s="365"/>
      <c r="AD253" s="364"/>
      <c r="AE253" s="365"/>
      <c r="AF253" s="364"/>
      <c r="AG253" s="365"/>
      <c r="AH253" s="364"/>
      <c r="AI253" s="365"/>
      <c r="AJ253" s="364" t="s">
        <v>217</v>
      </c>
      <c r="AK253" s="147">
        <v>105.23</v>
      </c>
      <c r="AL253" s="366"/>
      <c r="AM253" s="365"/>
      <c r="AN253" s="125">
        <f t="shared" si="54"/>
        <v>574.38</v>
      </c>
    </row>
    <row r="254" spans="1:40" ht="16.149999999999999" customHeight="1" x14ac:dyDescent="0.25">
      <c r="A254" s="112">
        <f t="shared" si="55"/>
        <v>43297</v>
      </c>
      <c r="B254" s="360">
        <v>4851.8999999999996</v>
      </c>
      <c r="C254" s="316">
        <v>90</v>
      </c>
      <c r="D254" s="361">
        <v>4</v>
      </c>
      <c r="E254" s="360">
        <v>1192</v>
      </c>
      <c r="F254" s="360">
        <v>327</v>
      </c>
      <c r="G254" s="339">
        <f t="shared" si="49"/>
        <v>3242.8999999999996</v>
      </c>
      <c r="H254" s="340">
        <v>1245.57</v>
      </c>
      <c r="I254" s="317">
        <v>1977.13</v>
      </c>
      <c r="J254" s="340"/>
      <c r="K254" s="340">
        <v>20.2</v>
      </c>
      <c r="L254" s="317">
        <v>1260</v>
      </c>
      <c r="M254" s="363"/>
      <c r="N254" s="305">
        <f t="shared" si="50"/>
        <v>3327.13</v>
      </c>
      <c r="O254" s="305">
        <f t="shared" si="51"/>
        <v>-3252.1729999998497</v>
      </c>
      <c r="P254" s="306">
        <f t="shared" si="52"/>
        <v>7.9085200000000002</v>
      </c>
      <c r="Q254" s="120">
        <f t="shared" si="53"/>
        <v>43297</v>
      </c>
      <c r="R254" s="364"/>
      <c r="S254" s="365"/>
      <c r="T254" s="364"/>
      <c r="U254" s="365"/>
      <c r="V254" s="364"/>
      <c r="W254" s="365"/>
      <c r="X254" s="364"/>
      <c r="Y254" s="365"/>
      <c r="Z254" s="364"/>
      <c r="AA254" s="365"/>
      <c r="AB254" s="364" t="s">
        <v>194</v>
      </c>
      <c r="AC254" s="147">
        <v>-12034.84</v>
      </c>
      <c r="AD254" s="364"/>
      <c r="AE254" s="365"/>
      <c r="AF254" s="364"/>
      <c r="AG254" s="365"/>
      <c r="AH254" s="364"/>
      <c r="AI254" s="365"/>
      <c r="AJ254" s="364">
        <v>180658</v>
      </c>
      <c r="AK254" s="147">
        <v>344</v>
      </c>
      <c r="AL254" s="366"/>
      <c r="AM254" s="365"/>
      <c r="AN254" s="125">
        <f t="shared" si="54"/>
        <v>-11690.84</v>
      </c>
    </row>
    <row r="255" spans="1:40" ht="16.149999999999999" customHeight="1" x14ac:dyDescent="0.25">
      <c r="A255" s="112">
        <f t="shared" si="55"/>
        <v>43298</v>
      </c>
      <c r="B255" s="360">
        <v>4091.08</v>
      </c>
      <c r="C255" s="316">
        <v>150</v>
      </c>
      <c r="D255" s="361">
        <v>5</v>
      </c>
      <c r="E255" s="360">
        <v>655.8</v>
      </c>
      <c r="F255" s="360">
        <v>148</v>
      </c>
      <c r="G255" s="339">
        <f t="shared" si="49"/>
        <v>3137.2799999999997</v>
      </c>
      <c r="H255" s="340">
        <v>1219.94</v>
      </c>
      <c r="I255" s="317">
        <v>1873.24</v>
      </c>
      <c r="J255" s="340"/>
      <c r="K255" s="340">
        <v>44.1</v>
      </c>
      <c r="L255" s="317">
        <v>1210</v>
      </c>
      <c r="M255" s="317">
        <v>600</v>
      </c>
      <c r="N255" s="305">
        <f t="shared" si="50"/>
        <v>3833.24</v>
      </c>
      <c r="O255" s="305">
        <f t="shared" si="51"/>
        <v>-12443.51299999985</v>
      </c>
      <c r="P255" s="306">
        <f t="shared" si="52"/>
        <v>7.4929600000000001</v>
      </c>
      <c r="Q255" s="120">
        <f t="shared" si="53"/>
        <v>43298</v>
      </c>
      <c r="R255" s="364"/>
      <c r="S255" s="365"/>
      <c r="T255" s="364"/>
      <c r="U255" s="365"/>
      <c r="V255" s="364">
        <v>180724</v>
      </c>
      <c r="W255" s="147">
        <v>553.92999999999995</v>
      </c>
      <c r="X255" s="364"/>
      <c r="Y255" s="365"/>
      <c r="Z255" s="364"/>
      <c r="AA255" s="365"/>
      <c r="AB255" s="364" t="s">
        <v>194</v>
      </c>
      <c r="AC255" s="147">
        <v>12032.35</v>
      </c>
      <c r="AD255" s="364"/>
      <c r="AE255" s="365"/>
      <c r="AF255" s="364"/>
      <c r="AG255" s="365"/>
      <c r="AH255" s="364"/>
      <c r="AI255" s="365"/>
      <c r="AJ255" s="364">
        <v>180658</v>
      </c>
      <c r="AK255" s="147">
        <v>438.3</v>
      </c>
      <c r="AL255" s="366"/>
      <c r="AM255" s="365"/>
      <c r="AN255" s="125">
        <f t="shared" si="54"/>
        <v>13024.58</v>
      </c>
    </row>
    <row r="256" spans="1:40" ht="16.149999999999999" customHeight="1" x14ac:dyDescent="0.25">
      <c r="A256" s="112">
        <f t="shared" si="55"/>
        <v>43299</v>
      </c>
      <c r="B256" s="360">
        <v>4699.24</v>
      </c>
      <c r="C256" s="348">
        <v>250</v>
      </c>
      <c r="D256" s="361">
        <v>10</v>
      </c>
      <c r="E256" s="360">
        <v>522.29999999999995</v>
      </c>
      <c r="F256" s="360">
        <v>289</v>
      </c>
      <c r="G256" s="339">
        <f t="shared" si="49"/>
        <v>3637.9399999999996</v>
      </c>
      <c r="H256" s="340">
        <v>1704.5</v>
      </c>
      <c r="I256" s="335">
        <v>1916.74</v>
      </c>
      <c r="J256" s="340"/>
      <c r="K256" s="340">
        <v>36.700000000000003</v>
      </c>
      <c r="L256" s="317">
        <v>1700</v>
      </c>
      <c r="M256" s="363"/>
      <c r="N256" s="305">
        <f t="shared" si="50"/>
        <v>3866.74</v>
      </c>
      <c r="O256" s="305">
        <f t="shared" si="51"/>
        <v>-14439.482999999851</v>
      </c>
      <c r="P256" s="306">
        <f t="shared" si="52"/>
        <v>7.6669600000000004</v>
      </c>
      <c r="Q256" s="120">
        <f t="shared" si="53"/>
        <v>43299</v>
      </c>
      <c r="R256" s="364">
        <v>180705</v>
      </c>
      <c r="S256" s="147">
        <v>414.54</v>
      </c>
      <c r="T256" s="366"/>
      <c r="U256" s="365"/>
      <c r="V256" s="364"/>
      <c r="W256" s="365"/>
      <c r="X256" s="364">
        <v>180729</v>
      </c>
      <c r="Y256" s="147">
        <v>3963.23</v>
      </c>
      <c r="Z256" s="364"/>
      <c r="AA256" s="365"/>
      <c r="AB256" s="364" t="s">
        <v>286</v>
      </c>
      <c r="AC256" s="147">
        <v>-2.4900000000000002</v>
      </c>
      <c r="AD256" s="364">
        <v>180743</v>
      </c>
      <c r="AE256" s="147">
        <v>52.8</v>
      </c>
      <c r="AF256" s="364"/>
      <c r="AG256" s="365"/>
      <c r="AH256" s="364"/>
      <c r="AI256" s="365"/>
      <c r="AJ256" s="364">
        <v>180758</v>
      </c>
      <c r="AK256" s="147">
        <v>1344.73</v>
      </c>
      <c r="AL256" s="366">
        <v>180760</v>
      </c>
      <c r="AM256" s="147">
        <v>89.9</v>
      </c>
      <c r="AN256" s="125">
        <f t="shared" si="54"/>
        <v>5862.7100000000009</v>
      </c>
    </row>
    <row r="257" spans="1:40" ht="16.149999999999999" customHeight="1" x14ac:dyDescent="0.25">
      <c r="A257" s="112">
        <f t="shared" si="55"/>
        <v>43300</v>
      </c>
      <c r="B257" s="360">
        <v>4467.8999999999996</v>
      </c>
      <c r="C257" s="316">
        <v>370</v>
      </c>
      <c r="D257" s="361">
        <v>10</v>
      </c>
      <c r="E257" s="360">
        <v>103</v>
      </c>
      <c r="F257" s="360">
        <v>240</v>
      </c>
      <c r="G257" s="339">
        <f t="shared" si="49"/>
        <v>3754.8999999999996</v>
      </c>
      <c r="H257" s="340">
        <v>1757.83</v>
      </c>
      <c r="I257" s="317">
        <v>1897.57</v>
      </c>
      <c r="J257" s="340"/>
      <c r="K257" s="340">
        <v>109.5</v>
      </c>
      <c r="L257" s="317">
        <v>1770</v>
      </c>
      <c r="M257" s="363"/>
      <c r="N257" s="305">
        <f t="shared" si="50"/>
        <v>4037.5699999999997</v>
      </c>
      <c r="O257" s="305">
        <f t="shared" si="51"/>
        <v>-10633.472999999851</v>
      </c>
      <c r="P257" s="306">
        <f t="shared" si="52"/>
        <v>7.5902799999999999</v>
      </c>
      <c r="Q257" s="120">
        <f t="shared" si="53"/>
        <v>43300</v>
      </c>
      <c r="R257" s="364"/>
      <c r="S257" s="147">
        <v>-33.64</v>
      </c>
      <c r="T257" s="364"/>
      <c r="U257" s="365"/>
      <c r="V257" s="364"/>
      <c r="W257" s="365"/>
      <c r="X257" s="364">
        <v>180733</v>
      </c>
      <c r="Y257" s="147">
        <v>265.2</v>
      </c>
      <c r="Z257" s="364"/>
      <c r="AA257" s="365"/>
      <c r="AB257" s="364"/>
      <c r="AC257" s="365"/>
      <c r="AD257" s="364"/>
      <c r="AE257" s="365"/>
      <c r="AF257" s="364"/>
      <c r="AG257" s="365"/>
      <c r="AH257" s="364"/>
      <c r="AI257" s="365"/>
      <c r="AJ257" s="364"/>
      <c r="AK257" s="365"/>
      <c r="AL257" s="366"/>
      <c r="AM257" s="365"/>
      <c r="AN257" s="125">
        <f t="shared" si="54"/>
        <v>231.56</v>
      </c>
    </row>
    <row r="258" spans="1:40" ht="16.149999999999999" customHeight="1" x14ac:dyDescent="0.25">
      <c r="A258" s="112">
        <f t="shared" si="55"/>
        <v>43301</v>
      </c>
      <c r="B258" s="360">
        <v>4558.9399999999996</v>
      </c>
      <c r="C258" s="316">
        <v>200</v>
      </c>
      <c r="D258" s="361">
        <v>5</v>
      </c>
      <c r="E258" s="360">
        <v>266</v>
      </c>
      <c r="F258" s="360">
        <v>110</v>
      </c>
      <c r="G258" s="339">
        <f t="shared" si="49"/>
        <v>3982.9399999999996</v>
      </c>
      <c r="H258" s="340">
        <v>1756.55</v>
      </c>
      <c r="I258" s="317">
        <v>2180.79</v>
      </c>
      <c r="J258" s="340"/>
      <c r="K258" s="340">
        <v>45.6</v>
      </c>
      <c r="L258" s="317">
        <v>1750</v>
      </c>
      <c r="M258" s="363"/>
      <c r="N258" s="305">
        <f t="shared" si="50"/>
        <v>4130.79</v>
      </c>
      <c r="O258" s="305">
        <f t="shared" si="51"/>
        <v>-7630.3229999998512</v>
      </c>
      <c r="P258" s="306">
        <f t="shared" si="52"/>
        <v>8.72316</v>
      </c>
      <c r="Q258" s="120">
        <f t="shared" si="53"/>
        <v>43301</v>
      </c>
      <c r="R258" s="364"/>
      <c r="S258" s="365"/>
      <c r="T258" s="366">
        <v>180716</v>
      </c>
      <c r="U258" s="147">
        <v>33.24</v>
      </c>
      <c r="V258" s="364"/>
      <c r="W258" s="365"/>
      <c r="X258" s="366"/>
      <c r="Y258" s="365"/>
      <c r="Z258" s="364"/>
      <c r="AA258" s="365"/>
      <c r="AB258" s="366"/>
      <c r="AC258" s="365"/>
      <c r="AD258" s="364"/>
      <c r="AE258" s="365"/>
      <c r="AF258" s="366">
        <v>180651</v>
      </c>
      <c r="AG258" s="147">
        <v>1094.4000000000001</v>
      </c>
      <c r="AH258" s="364"/>
      <c r="AI258" s="365"/>
      <c r="AJ258" s="366"/>
      <c r="AK258" s="365"/>
      <c r="AL258" s="366"/>
      <c r="AM258" s="365"/>
      <c r="AN258" s="125">
        <f t="shared" si="54"/>
        <v>1127.6400000000001</v>
      </c>
    </row>
    <row r="259" spans="1:40" ht="16.149999999999999" customHeight="1" x14ac:dyDescent="0.25">
      <c r="A259" s="112">
        <f t="shared" si="55"/>
        <v>43302</v>
      </c>
      <c r="B259" s="360">
        <v>5047.46</v>
      </c>
      <c r="C259" s="316">
        <v>230</v>
      </c>
      <c r="D259" s="361">
        <v>5</v>
      </c>
      <c r="E259" s="360">
        <v>265.3</v>
      </c>
      <c r="F259" s="360">
        <v>409</v>
      </c>
      <c r="G259" s="339">
        <f t="shared" si="49"/>
        <v>4143.16</v>
      </c>
      <c r="H259" s="340">
        <v>2069.42</v>
      </c>
      <c r="I259" s="317">
        <v>2026.14</v>
      </c>
      <c r="J259" s="340"/>
      <c r="K259" s="340">
        <v>47.6</v>
      </c>
      <c r="L259" s="317">
        <v>2060</v>
      </c>
      <c r="M259" s="363"/>
      <c r="N259" s="305">
        <f t="shared" si="50"/>
        <v>4316.1400000000003</v>
      </c>
      <c r="O259" s="305">
        <f t="shared" si="51"/>
        <v>-3983.5729999998507</v>
      </c>
      <c r="P259" s="306">
        <f t="shared" si="52"/>
        <v>8.1045600000000011</v>
      </c>
      <c r="Q259" s="120">
        <f t="shared" si="53"/>
        <v>43302</v>
      </c>
      <c r="R259" s="364"/>
      <c r="S259" s="365"/>
      <c r="T259" s="364">
        <v>180717</v>
      </c>
      <c r="U259" s="147">
        <v>669.39</v>
      </c>
      <c r="V259" s="364"/>
      <c r="W259" s="365"/>
      <c r="X259" s="364"/>
      <c r="Y259" s="365"/>
      <c r="Z259" s="364"/>
      <c r="AA259" s="365"/>
      <c r="AB259" s="364"/>
      <c r="AC259" s="365"/>
      <c r="AD259" s="364"/>
      <c r="AE259" s="365"/>
      <c r="AF259" s="364"/>
      <c r="AG259" s="365"/>
      <c r="AH259" s="364"/>
      <c r="AI259" s="365"/>
      <c r="AJ259" s="364"/>
      <c r="AK259" s="365"/>
      <c r="AL259" s="366"/>
      <c r="AM259" s="365"/>
      <c r="AN259" s="125">
        <f t="shared" si="54"/>
        <v>669.39</v>
      </c>
    </row>
    <row r="260" spans="1:40" ht="16.149999999999999" customHeight="1" x14ac:dyDescent="0.25">
      <c r="A260" s="112">
        <f t="shared" si="55"/>
        <v>43303</v>
      </c>
      <c r="B260" s="360">
        <v>2891.91</v>
      </c>
      <c r="C260" s="316">
        <v>130</v>
      </c>
      <c r="D260" s="361">
        <v>5</v>
      </c>
      <c r="E260" s="360">
        <v>410.5</v>
      </c>
      <c r="F260" s="360">
        <v>132</v>
      </c>
      <c r="G260" s="339">
        <f t="shared" si="49"/>
        <v>2219.41</v>
      </c>
      <c r="H260" s="340">
        <v>951.5</v>
      </c>
      <c r="I260" s="317">
        <v>1277.51</v>
      </c>
      <c r="J260" s="340"/>
      <c r="K260" s="340">
        <v>9.6</v>
      </c>
      <c r="L260" s="317">
        <v>950</v>
      </c>
      <c r="M260" s="363"/>
      <c r="N260" s="305">
        <f t="shared" si="50"/>
        <v>2357.5100000000002</v>
      </c>
      <c r="O260" s="305">
        <f t="shared" si="51"/>
        <v>-1626.0629999998505</v>
      </c>
      <c r="P260" s="306">
        <f t="shared" si="52"/>
        <v>5.1100399999999997</v>
      </c>
      <c r="Q260" s="120">
        <f t="shared" si="53"/>
        <v>43303</v>
      </c>
      <c r="R260" s="364"/>
      <c r="S260" s="365"/>
      <c r="T260" s="364"/>
      <c r="U260" s="365"/>
      <c r="V260" s="364"/>
      <c r="W260" s="365"/>
      <c r="X260" s="364"/>
      <c r="Y260" s="365"/>
      <c r="Z260" s="364"/>
      <c r="AA260" s="365"/>
      <c r="AB260" s="364"/>
      <c r="AC260" s="365"/>
      <c r="AD260" s="364"/>
      <c r="AE260" s="365"/>
      <c r="AF260" s="364"/>
      <c r="AG260" s="365"/>
      <c r="AH260" s="364"/>
      <c r="AI260" s="365"/>
      <c r="AJ260" s="364"/>
      <c r="AK260" s="365"/>
      <c r="AL260" s="366"/>
      <c r="AM260" s="365"/>
      <c r="AN260" s="125">
        <f t="shared" si="54"/>
        <v>0</v>
      </c>
    </row>
    <row r="261" spans="1:40" ht="16.149999999999999" customHeight="1" x14ac:dyDescent="0.25">
      <c r="A261" s="112">
        <f t="shared" si="55"/>
        <v>43304</v>
      </c>
      <c r="B261" s="360">
        <v>5284.32</v>
      </c>
      <c r="C261" s="316">
        <v>280</v>
      </c>
      <c r="D261" s="361">
        <v>6</v>
      </c>
      <c r="E261" s="360">
        <v>420</v>
      </c>
      <c r="F261" s="360">
        <v>110</v>
      </c>
      <c r="G261" s="339">
        <f t="shared" si="49"/>
        <v>4474.32</v>
      </c>
      <c r="H261" s="340">
        <v>2083.2399999999998</v>
      </c>
      <c r="I261" s="317">
        <v>2371.08</v>
      </c>
      <c r="J261" s="340"/>
      <c r="K261" s="340">
        <v>20</v>
      </c>
      <c r="L261" s="317">
        <v>2100</v>
      </c>
      <c r="M261" s="363"/>
      <c r="N261" s="305">
        <f t="shared" si="50"/>
        <v>4751.08</v>
      </c>
      <c r="O261" s="305">
        <f t="shared" si="51"/>
        <v>3125.0170000001494</v>
      </c>
      <c r="P261" s="306">
        <f t="shared" si="52"/>
        <v>9.4843200000000003</v>
      </c>
      <c r="Q261" s="120">
        <f t="shared" si="53"/>
        <v>43304</v>
      </c>
      <c r="R261" s="364"/>
      <c r="S261" s="365"/>
      <c r="T261" s="364"/>
      <c r="U261" s="365"/>
      <c r="V261" s="364"/>
      <c r="W261" s="365"/>
      <c r="X261" s="364"/>
      <c r="Y261" s="365"/>
      <c r="Z261" s="364"/>
      <c r="AA261" s="365"/>
      <c r="AB261" s="364"/>
      <c r="AC261" s="365"/>
      <c r="AD261" s="364"/>
      <c r="AE261" s="365"/>
      <c r="AF261" s="364"/>
      <c r="AG261" s="365"/>
      <c r="AH261" s="364"/>
      <c r="AI261" s="365"/>
      <c r="AJ261" s="364"/>
      <c r="AK261" s="365"/>
      <c r="AL261" s="366"/>
      <c r="AM261" s="365"/>
      <c r="AN261" s="125">
        <f t="shared" si="54"/>
        <v>0</v>
      </c>
    </row>
    <row r="262" spans="1:40" ht="16.149999999999999" customHeight="1" x14ac:dyDescent="0.25">
      <c r="A262" s="112">
        <f t="shared" si="55"/>
        <v>43305</v>
      </c>
      <c r="B262" s="360">
        <v>4934.79</v>
      </c>
      <c r="C262" s="316">
        <v>190</v>
      </c>
      <c r="D262" s="361">
        <v>4</v>
      </c>
      <c r="E262" s="360">
        <v>587.65</v>
      </c>
      <c r="F262" s="360">
        <v>120</v>
      </c>
      <c r="G262" s="339">
        <f t="shared" si="49"/>
        <v>4037.1400000000003</v>
      </c>
      <c r="H262" s="340">
        <v>1731.05</v>
      </c>
      <c r="I262" s="317">
        <v>2208.7399999999998</v>
      </c>
      <c r="J262" s="317">
        <v>67.849999999999994</v>
      </c>
      <c r="K262" s="340">
        <v>29.5</v>
      </c>
      <c r="L262" s="317">
        <v>1730</v>
      </c>
      <c r="M262" s="317">
        <v>270</v>
      </c>
      <c r="N262" s="305">
        <f t="shared" si="50"/>
        <v>4466.59</v>
      </c>
      <c r="O262" s="305">
        <f t="shared" si="51"/>
        <v>8038.0770000001494</v>
      </c>
      <c r="P262" s="306">
        <f t="shared" si="52"/>
        <v>8.8349599999999988</v>
      </c>
      <c r="Q262" s="120">
        <f t="shared" si="53"/>
        <v>43305</v>
      </c>
      <c r="R262" s="364"/>
      <c r="S262" s="365"/>
      <c r="T262" s="364"/>
      <c r="U262" s="365"/>
      <c r="V262" s="364">
        <v>180725</v>
      </c>
      <c r="W262" s="147">
        <v>573.53</v>
      </c>
      <c r="X262" s="364"/>
      <c r="Y262" s="365"/>
      <c r="Z262" s="364"/>
      <c r="AA262" s="365"/>
      <c r="AB262" s="364" t="s">
        <v>137</v>
      </c>
      <c r="AC262" s="147">
        <v>-1020</v>
      </c>
      <c r="AD262" s="364"/>
      <c r="AE262" s="365"/>
      <c r="AF262" s="364"/>
      <c r="AG262" s="365"/>
      <c r="AH262" s="364"/>
      <c r="AI262" s="365"/>
      <c r="AJ262" s="364"/>
      <c r="AK262" s="365"/>
      <c r="AL262" s="366"/>
      <c r="AM262" s="365"/>
      <c r="AN262" s="125">
        <f t="shared" si="54"/>
        <v>-446.47</v>
      </c>
    </row>
    <row r="263" spans="1:40" ht="16.149999999999999" customHeight="1" x14ac:dyDescent="0.25">
      <c r="A263" s="112">
        <f t="shared" si="55"/>
        <v>43306</v>
      </c>
      <c r="B263" s="360">
        <v>4712.0600000000004</v>
      </c>
      <c r="C263" s="316">
        <v>120</v>
      </c>
      <c r="D263" s="361">
        <v>4</v>
      </c>
      <c r="E263" s="360">
        <v>305.25</v>
      </c>
      <c r="F263" s="360">
        <v>249</v>
      </c>
      <c r="G263" s="339">
        <f t="shared" si="49"/>
        <v>4037.8100000000004</v>
      </c>
      <c r="H263" s="340">
        <v>1879.27</v>
      </c>
      <c r="I263" s="317">
        <v>2089.64</v>
      </c>
      <c r="J263" s="340"/>
      <c r="K263" s="340">
        <v>68.900000000000006</v>
      </c>
      <c r="L263" s="317">
        <v>1870</v>
      </c>
      <c r="M263" s="363"/>
      <c r="N263" s="305">
        <f t="shared" si="50"/>
        <v>4079.64</v>
      </c>
      <c r="O263" s="305">
        <f t="shared" si="51"/>
        <v>-27992.042999999852</v>
      </c>
      <c r="P263" s="306">
        <f t="shared" si="52"/>
        <v>8.3585599999999989</v>
      </c>
      <c r="Q263" s="120">
        <f t="shared" si="53"/>
        <v>43306</v>
      </c>
      <c r="R263" s="364" t="s">
        <v>323</v>
      </c>
      <c r="S263" s="147">
        <v>1261.4000000000001</v>
      </c>
      <c r="T263" s="364"/>
      <c r="U263" s="365"/>
      <c r="V263" s="364"/>
      <c r="W263" s="365"/>
      <c r="X263" s="364">
        <v>180730</v>
      </c>
      <c r="Y263" s="147">
        <v>254.14</v>
      </c>
      <c r="Z263" s="364">
        <v>180739</v>
      </c>
      <c r="AA263" s="147">
        <v>37552.480000000003</v>
      </c>
      <c r="AB263" s="364" t="s">
        <v>137</v>
      </c>
      <c r="AC263" s="147">
        <v>1020</v>
      </c>
      <c r="AD263" s="364">
        <v>180742</v>
      </c>
      <c r="AE263" s="147">
        <v>21.74</v>
      </c>
      <c r="AF263" s="364"/>
      <c r="AG263" s="365"/>
      <c r="AH263" s="364"/>
      <c r="AI263" s="365"/>
      <c r="AJ263" s="364"/>
      <c r="AK263" s="365"/>
      <c r="AL263" s="366"/>
      <c r="AM263" s="365"/>
      <c r="AN263" s="125">
        <f t="shared" si="54"/>
        <v>40109.760000000002</v>
      </c>
    </row>
    <row r="264" spans="1:40" ht="16.149999999999999" customHeight="1" x14ac:dyDescent="0.25">
      <c r="A264" s="112">
        <f t="shared" si="55"/>
        <v>43307</v>
      </c>
      <c r="B264" s="360">
        <v>4755.1000000000004</v>
      </c>
      <c r="C264" s="316">
        <v>190</v>
      </c>
      <c r="D264" s="361">
        <v>6</v>
      </c>
      <c r="E264" s="360">
        <v>129.69999999999999</v>
      </c>
      <c r="F264" s="360">
        <v>272</v>
      </c>
      <c r="G264" s="339">
        <f t="shared" si="49"/>
        <v>4163.4000000000005</v>
      </c>
      <c r="H264" s="340">
        <v>1816.35</v>
      </c>
      <c r="I264" s="317">
        <v>2290.75</v>
      </c>
      <c r="J264" s="340"/>
      <c r="K264" s="340">
        <v>56.3</v>
      </c>
      <c r="L264" s="317">
        <v>1810</v>
      </c>
      <c r="M264" s="363"/>
      <c r="N264" s="305">
        <f t="shared" si="50"/>
        <v>4290.75</v>
      </c>
      <c r="O264" s="305">
        <f t="shared" si="51"/>
        <v>-25303.742999999853</v>
      </c>
      <c r="P264" s="306">
        <f t="shared" si="52"/>
        <v>9.1630000000000003</v>
      </c>
      <c r="Q264" s="120">
        <f t="shared" si="53"/>
        <v>43307</v>
      </c>
      <c r="R264" s="364"/>
      <c r="S264" s="147">
        <v>37.28</v>
      </c>
      <c r="T264" s="364"/>
      <c r="U264" s="365"/>
      <c r="V264" s="364"/>
      <c r="W264" s="365"/>
      <c r="X264" s="364">
        <v>180734</v>
      </c>
      <c r="Y264" s="147">
        <v>1473.4</v>
      </c>
      <c r="Z264" s="364"/>
      <c r="AA264" s="365"/>
      <c r="AB264" s="364"/>
      <c r="AC264" s="365"/>
      <c r="AD264" s="364"/>
      <c r="AE264" s="365"/>
      <c r="AF264" s="364"/>
      <c r="AG264" s="365"/>
      <c r="AH264" s="364">
        <v>180753</v>
      </c>
      <c r="AI264" s="147">
        <v>91.77</v>
      </c>
      <c r="AJ264" s="364"/>
      <c r="AK264" s="365"/>
      <c r="AL264" s="366"/>
      <c r="AM264" s="365"/>
      <c r="AN264" s="125">
        <f t="shared" si="54"/>
        <v>1602.45</v>
      </c>
    </row>
    <row r="265" spans="1:40" ht="16.149999999999999" customHeight="1" x14ac:dyDescent="0.25">
      <c r="A265" s="112">
        <f t="shared" si="55"/>
        <v>43308</v>
      </c>
      <c r="B265" s="360">
        <v>5729.25</v>
      </c>
      <c r="C265" s="316">
        <v>470</v>
      </c>
      <c r="D265" s="361">
        <v>9</v>
      </c>
      <c r="E265" s="360">
        <v>284.05</v>
      </c>
      <c r="F265" s="360">
        <v>350</v>
      </c>
      <c r="G265" s="339">
        <f t="shared" si="49"/>
        <v>4625.2</v>
      </c>
      <c r="H265" s="340">
        <v>1931.81</v>
      </c>
      <c r="I265" s="317">
        <v>2635.39</v>
      </c>
      <c r="J265" s="317">
        <v>36.6</v>
      </c>
      <c r="K265" s="340">
        <v>21.4</v>
      </c>
      <c r="L265" s="317">
        <v>1930</v>
      </c>
      <c r="M265" s="363"/>
      <c r="N265" s="305">
        <f t="shared" si="50"/>
        <v>5071.99</v>
      </c>
      <c r="O265" s="305">
        <f t="shared" si="51"/>
        <v>-20231.752999999851</v>
      </c>
      <c r="P265" s="306">
        <f t="shared" si="52"/>
        <v>10.54156</v>
      </c>
      <c r="Q265" s="120">
        <f t="shared" si="53"/>
        <v>43308</v>
      </c>
      <c r="R265" s="364"/>
      <c r="S265" s="365"/>
      <c r="T265" s="364"/>
      <c r="U265" s="365"/>
      <c r="V265" s="364"/>
      <c r="W265" s="365"/>
      <c r="X265" s="364"/>
      <c r="Y265" s="365"/>
      <c r="Z265" s="364"/>
      <c r="AA265" s="365"/>
      <c r="AB265" s="366"/>
      <c r="AC265" s="365"/>
      <c r="AD265" s="364"/>
      <c r="AE265" s="365"/>
      <c r="AF265" s="364"/>
      <c r="AG265" s="365"/>
      <c r="AH265" s="364"/>
      <c r="AI265" s="365"/>
      <c r="AJ265" s="364"/>
      <c r="AK265" s="365"/>
      <c r="AL265" s="366"/>
      <c r="AM265" s="365"/>
      <c r="AN265" s="125">
        <f t="shared" si="54"/>
        <v>0</v>
      </c>
    </row>
    <row r="266" spans="1:40" ht="16.149999999999999" customHeight="1" x14ac:dyDescent="0.25">
      <c r="A266" s="112">
        <f t="shared" si="55"/>
        <v>43309</v>
      </c>
      <c r="B266" s="360">
        <v>5885.02</v>
      </c>
      <c r="C266" s="316">
        <v>370</v>
      </c>
      <c r="D266" s="361">
        <v>6</v>
      </c>
      <c r="E266" s="360">
        <v>612.85</v>
      </c>
      <c r="F266" s="360">
        <v>184</v>
      </c>
      <c r="G266" s="339">
        <f t="shared" si="49"/>
        <v>4718.17</v>
      </c>
      <c r="H266" s="340">
        <v>1841.29</v>
      </c>
      <c r="I266" s="317">
        <v>2860.68</v>
      </c>
      <c r="J266" s="340"/>
      <c r="K266" s="340">
        <v>16.2</v>
      </c>
      <c r="L266" s="317">
        <v>1840</v>
      </c>
      <c r="M266" s="363"/>
      <c r="N266" s="305">
        <f t="shared" si="50"/>
        <v>5070.68</v>
      </c>
      <c r="O266" s="305">
        <f t="shared" si="51"/>
        <v>-16334.682999999852</v>
      </c>
      <c r="P266" s="306">
        <f t="shared" si="52"/>
        <v>11.44272</v>
      </c>
      <c r="Q266" s="120">
        <f t="shared" si="53"/>
        <v>43309</v>
      </c>
      <c r="R266" s="364"/>
      <c r="S266" s="365"/>
      <c r="T266" s="364"/>
      <c r="U266" s="365"/>
      <c r="V266" s="364"/>
      <c r="W266" s="365"/>
      <c r="X266" s="364"/>
      <c r="Y266" s="365"/>
      <c r="Z266" s="364"/>
      <c r="AA266" s="365"/>
      <c r="AB266" s="366"/>
      <c r="AC266" s="365"/>
      <c r="AD266" s="364"/>
      <c r="AE266" s="365"/>
      <c r="AF266" s="364"/>
      <c r="AG266" s="365"/>
      <c r="AH266" s="364"/>
      <c r="AI266" s="365"/>
      <c r="AJ266" s="364">
        <v>180757</v>
      </c>
      <c r="AK266" s="147">
        <v>1173.6099999999999</v>
      </c>
      <c r="AL266" s="366"/>
      <c r="AM266" s="365"/>
      <c r="AN266" s="125">
        <f t="shared" si="54"/>
        <v>1173.6099999999999</v>
      </c>
    </row>
    <row r="267" spans="1:40" ht="16.149999999999999" customHeight="1" x14ac:dyDescent="0.25">
      <c r="A267" s="112">
        <f t="shared" si="55"/>
        <v>43310</v>
      </c>
      <c r="B267" s="360">
        <v>4017.38</v>
      </c>
      <c r="C267" s="316">
        <v>40</v>
      </c>
      <c r="D267" s="361">
        <v>2</v>
      </c>
      <c r="E267" s="360">
        <v>302.5</v>
      </c>
      <c r="F267" s="360">
        <v>369</v>
      </c>
      <c r="G267" s="339">
        <f t="shared" si="49"/>
        <v>3305.88</v>
      </c>
      <c r="H267" s="340">
        <v>1718.39</v>
      </c>
      <c r="I267" s="317">
        <v>1580.29</v>
      </c>
      <c r="J267" s="340"/>
      <c r="K267" s="340">
        <v>16.3</v>
      </c>
      <c r="L267" s="317">
        <v>1710</v>
      </c>
      <c r="M267" s="363"/>
      <c r="N267" s="305">
        <f t="shared" si="50"/>
        <v>3330.29</v>
      </c>
      <c r="O267" s="305">
        <f t="shared" si="51"/>
        <v>-13348.392999999851</v>
      </c>
      <c r="P267" s="306">
        <f t="shared" si="52"/>
        <v>6.3211599999999999</v>
      </c>
      <c r="Q267" s="120">
        <f t="shared" si="53"/>
        <v>43310</v>
      </c>
      <c r="R267" s="364"/>
      <c r="S267" s="365"/>
      <c r="T267" s="364"/>
      <c r="U267" s="365"/>
      <c r="V267" s="364"/>
      <c r="W267" s="365"/>
      <c r="X267" s="364"/>
      <c r="Y267" s="365"/>
      <c r="Z267" s="364"/>
      <c r="AA267" s="365"/>
      <c r="AB267" s="366"/>
      <c r="AC267" s="365"/>
      <c r="AD267" s="364"/>
      <c r="AE267" s="365"/>
      <c r="AF267" s="364"/>
      <c r="AG267" s="365"/>
      <c r="AH267" s="364"/>
      <c r="AI267" s="365"/>
      <c r="AJ267" s="364">
        <v>180756</v>
      </c>
      <c r="AK267" s="147">
        <v>344</v>
      </c>
      <c r="AL267" s="366"/>
      <c r="AM267" s="365"/>
      <c r="AN267" s="125">
        <f t="shared" si="54"/>
        <v>344</v>
      </c>
    </row>
    <row r="268" spans="1:40" ht="16.149999999999999" customHeight="1" x14ac:dyDescent="0.25">
      <c r="A268" s="112">
        <f t="shared" si="55"/>
        <v>43311</v>
      </c>
      <c r="B268" s="360">
        <v>5373.34</v>
      </c>
      <c r="C268" s="316">
        <v>150</v>
      </c>
      <c r="D268" s="361">
        <v>5</v>
      </c>
      <c r="E268" s="360">
        <v>749.8</v>
      </c>
      <c r="F268" s="360">
        <v>529</v>
      </c>
      <c r="G268" s="339">
        <f t="shared" si="49"/>
        <v>3944.54</v>
      </c>
      <c r="H268" s="340">
        <v>1581.3</v>
      </c>
      <c r="I268" s="317">
        <v>2299.44</v>
      </c>
      <c r="J268" s="317">
        <v>55</v>
      </c>
      <c r="K268" s="340">
        <v>8.8000000000000007</v>
      </c>
      <c r="L268" s="317">
        <v>1580</v>
      </c>
      <c r="M268" s="363"/>
      <c r="N268" s="305">
        <f t="shared" si="50"/>
        <v>4084.44</v>
      </c>
      <c r="O268" s="305">
        <f t="shared" si="51"/>
        <v>-10008.77299999985</v>
      </c>
      <c r="P268" s="306">
        <f t="shared" si="52"/>
        <v>9.1977600000000006</v>
      </c>
      <c r="Q268" s="120">
        <f t="shared" si="53"/>
        <v>43311</v>
      </c>
      <c r="R268" s="364" t="s">
        <v>324</v>
      </c>
      <c r="S268" s="365">
        <v>0</v>
      </c>
      <c r="T268" s="366">
        <v>180720</v>
      </c>
      <c r="U268" s="147">
        <v>586.07000000000005</v>
      </c>
      <c r="V268" s="364"/>
      <c r="W268" s="365"/>
      <c r="X268" s="366" t="s">
        <v>325</v>
      </c>
      <c r="Y268" s="147">
        <v>-52.94</v>
      </c>
      <c r="Z268" s="364"/>
      <c r="AA268" s="365"/>
      <c r="AB268" s="366"/>
      <c r="AC268" s="365"/>
      <c r="AD268" s="364" t="s">
        <v>326</v>
      </c>
      <c r="AE268" s="147">
        <v>37.79</v>
      </c>
      <c r="AF268" s="366"/>
      <c r="AG268" s="365"/>
      <c r="AH268" s="366">
        <v>180654</v>
      </c>
      <c r="AI268" s="147">
        <v>-266.5</v>
      </c>
      <c r="AJ268" s="366">
        <v>180755</v>
      </c>
      <c r="AK268" s="147">
        <v>440.4</v>
      </c>
      <c r="AL268" s="366"/>
      <c r="AM268" s="365"/>
      <c r="AN268" s="125">
        <f t="shared" si="54"/>
        <v>744.82</v>
      </c>
    </row>
    <row r="269" spans="1:40" ht="16.149999999999999" customHeight="1" x14ac:dyDescent="0.25">
      <c r="A269" s="112">
        <f t="shared" si="55"/>
        <v>43312</v>
      </c>
      <c r="B269" s="360">
        <v>3901.75</v>
      </c>
      <c r="C269" s="316">
        <v>120</v>
      </c>
      <c r="D269" s="361">
        <v>5</v>
      </c>
      <c r="E269" s="360">
        <v>134.4</v>
      </c>
      <c r="F269" s="360">
        <v>94</v>
      </c>
      <c r="G269" s="339">
        <f t="shared" si="49"/>
        <v>3553.35</v>
      </c>
      <c r="H269" s="340">
        <v>1860.1</v>
      </c>
      <c r="I269" s="317">
        <v>1670.85</v>
      </c>
      <c r="J269" s="340"/>
      <c r="K269" s="340">
        <v>22.4</v>
      </c>
      <c r="L269" s="317">
        <v>1900</v>
      </c>
      <c r="M269" s="363">
        <v>500</v>
      </c>
      <c r="N269" s="305">
        <f t="shared" si="50"/>
        <v>4190.8500000000004</v>
      </c>
      <c r="O269" s="305">
        <f t="shared" si="51"/>
        <v>-7270.6329999998497</v>
      </c>
      <c r="P269" s="306">
        <f t="shared" si="52"/>
        <v>6.6833999999999998</v>
      </c>
      <c r="Q269" s="120">
        <f t="shared" si="53"/>
        <v>43312</v>
      </c>
      <c r="R269" s="364" t="s">
        <v>327</v>
      </c>
      <c r="S269" s="365">
        <v>0</v>
      </c>
      <c r="T269" s="364">
        <v>180719</v>
      </c>
      <c r="U269" s="147">
        <v>94.14</v>
      </c>
      <c r="V269" s="364">
        <v>180726</v>
      </c>
      <c r="W269" s="147">
        <v>561.66999999999996</v>
      </c>
      <c r="X269" s="364" t="s">
        <v>328</v>
      </c>
      <c r="Y269" s="147">
        <v>12</v>
      </c>
      <c r="Z269" s="364" t="s">
        <v>329</v>
      </c>
      <c r="AA269" s="365">
        <v>0</v>
      </c>
      <c r="AB269" s="364"/>
      <c r="AC269" s="365"/>
      <c r="AD269" s="364"/>
      <c r="AE269" s="365"/>
      <c r="AF269" s="364">
        <v>180745</v>
      </c>
      <c r="AG269" s="147">
        <v>481.07</v>
      </c>
      <c r="AH269" s="364" t="s">
        <v>310</v>
      </c>
      <c r="AI269" s="147">
        <v>303.83</v>
      </c>
      <c r="AJ269" s="364"/>
      <c r="AK269" s="365"/>
      <c r="AL269" s="366"/>
      <c r="AM269" s="365"/>
      <c r="AN269" s="125">
        <f t="shared" si="54"/>
        <v>1452.7099999999998</v>
      </c>
    </row>
    <row r="270" spans="1:40" x14ac:dyDescent="0.25">
      <c r="B270" s="326">
        <f t="shared" ref="B270:N270" si="56">SUM(B239:B269)</f>
        <v>151436.45999999996</v>
      </c>
      <c r="C270" s="326">
        <f t="shared" si="56"/>
        <v>8140</v>
      </c>
      <c r="D270" s="314">
        <f t="shared" si="56"/>
        <v>206</v>
      </c>
      <c r="E270" s="326">
        <f t="shared" si="56"/>
        <v>10336.099999999999</v>
      </c>
      <c r="F270" s="326">
        <f t="shared" si="56"/>
        <v>7650</v>
      </c>
      <c r="G270" s="326">
        <f t="shared" si="56"/>
        <v>125310.35999999999</v>
      </c>
      <c r="H270" s="141">
        <f t="shared" si="56"/>
        <v>55612.62999999999</v>
      </c>
      <c r="I270" s="141">
        <f t="shared" si="56"/>
        <v>69014.240000000005</v>
      </c>
      <c r="J270" s="326">
        <f t="shared" si="56"/>
        <v>193.25</v>
      </c>
      <c r="K270" s="326">
        <f t="shared" si="56"/>
        <v>1050.5</v>
      </c>
      <c r="L270" s="141">
        <f t="shared" si="56"/>
        <v>55670</v>
      </c>
      <c r="M270" s="141">
        <f t="shared" si="56"/>
        <v>2690</v>
      </c>
      <c r="N270" s="141">
        <f t="shared" si="56"/>
        <v>135707.49</v>
      </c>
      <c r="O270" s="141">
        <f>O269</f>
        <v>-7270.6329999998497</v>
      </c>
      <c r="R270" s="141"/>
      <c r="S270" s="141">
        <f>SUM(S239:S269)</f>
        <v>4692.2699999999995</v>
      </c>
      <c r="T270" s="141"/>
      <c r="U270" s="141">
        <f>SUM(U239:U269)</f>
        <v>2803.08</v>
      </c>
      <c r="V270" s="141"/>
      <c r="W270" s="141">
        <f>SUM(W239:W269)</f>
        <v>2778.05</v>
      </c>
      <c r="X270" s="141"/>
      <c r="Y270" s="141">
        <f>SUM(Y239:Y269)</f>
        <v>11464.429999999998</v>
      </c>
      <c r="Z270" s="141"/>
      <c r="AA270" s="141">
        <f>SUM(AA239:AA269)</f>
        <v>87178.540000000008</v>
      </c>
      <c r="AB270" s="141"/>
      <c r="AC270" s="141">
        <f>SUM(AC239:AC269)</f>
        <v>4902.8600000000006</v>
      </c>
      <c r="AD270" s="141"/>
      <c r="AE270" s="141">
        <f>SUM(AE239:AE269)</f>
        <v>1644.4</v>
      </c>
      <c r="AG270" s="141">
        <f>SUM(AG239:AG269)</f>
        <v>2503.25</v>
      </c>
      <c r="AH270" s="141"/>
      <c r="AI270" s="141">
        <f>SUM(AI239:AI269)</f>
        <v>223.35999999999999</v>
      </c>
      <c r="AJ270" s="141"/>
      <c r="AK270" s="151">
        <f>SUM(AK239:AK269)</f>
        <v>6259.69</v>
      </c>
      <c r="AL270" s="141"/>
      <c r="AM270" s="141">
        <f>SUM(AM239:AM269)</f>
        <v>434.12</v>
      </c>
      <c r="AN270" s="141">
        <f>SUM(AN239:AN269)</f>
        <v>124884.05000000003</v>
      </c>
    </row>
    <row r="271" spans="1:40" x14ac:dyDescent="0.25">
      <c r="B271" s="132">
        <f>B232+B270</f>
        <v>933359.21</v>
      </c>
      <c r="G271" s="132"/>
      <c r="O271" s="141"/>
    </row>
    <row r="272" spans="1:40" x14ac:dyDescent="0.25">
      <c r="B272" s="72" t="s">
        <v>78</v>
      </c>
      <c r="C272" s="132">
        <f>H270-L270</f>
        <v>-57.370000000009895</v>
      </c>
      <c r="E272" s="72" t="s">
        <v>79</v>
      </c>
      <c r="F272" s="315">
        <f>D270</f>
        <v>206</v>
      </c>
      <c r="H272" s="72" t="s">
        <v>80</v>
      </c>
      <c r="J272" s="131">
        <f>I270*0.0065</f>
        <v>448.59255999999999</v>
      </c>
    </row>
    <row r="273" spans="1:40" x14ac:dyDescent="0.25">
      <c r="B273" s="72" t="s">
        <v>90</v>
      </c>
      <c r="C273" s="132">
        <f>C272+C234</f>
        <v>-33.040000000000873</v>
      </c>
    </row>
    <row r="275" spans="1:40" ht="16.149999999999999" customHeight="1" x14ac:dyDescent="0.25">
      <c r="A275" s="562" t="s">
        <v>330</v>
      </c>
      <c r="B275" s="563"/>
      <c r="C275" s="563"/>
      <c r="D275" s="564"/>
      <c r="E275" s="563"/>
      <c r="F275" s="563"/>
      <c r="G275" s="563"/>
      <c r="H275" s="559" t="str">
        <f>A275</f>
        <v>AOUT 2018</v>
      </c>
      <c r="I275" s="560"/>
      <c r="J275" s="560"/>
      <c r="K275" s="560"/>
      <c r="L275" s="560"/>
      <c r="M275" s="560"/>
      <c r="N275" s="560"/>
      <c r="R275" s="559" t="str">
        <f>A275</f>
        <v>AOUT 2018</v>
      </c>
      <c r="S275" s="560"/>
      <c r="T275" s="560"/>
      <c r="U275" s="560"/>
      <c r="V275" s="560"/>
      <c r="W275" s="560"/>
      <c r="X275" s="560"/>
      <c r="Y275" s="559" t="str">
        <f>A275</f>
        <v>AOUT 2018</v>
      </c>
      <c r="Z275" s="560"/>
      <c r="AA275" s="560"/>
      <c r="AB275" s="560"/>
      <c r="AC275" s="560"/>
      <c r="AD275" s="560"/>
      <c r="AE275" s="560"/>
      <c r="AF275" s="559" t="str">
        <f>A275</f>
        <v>AOUT 2018</v>
      </c>
      <c r="AG275" s="560"/>
      <c r="AH275" s="560"/>
      <c r="AI275" s="560"/>
      <c r="AJ275" s="560"/>
      <c r="AK275" s="560"/>
      <c r="AL275" s="560"/>
    </row>
    <row r="276" spans="1:40" ht="16.149999999999999" customHeight="1" x14ac:dyDescent="0.25">
      <c r="A276" s="81"/>
      <c r="B276" s="567" t="s">
        <v>69</v>
      </c>
      <c r="C276" s="554"/>
      <c r="D276" s="554"/>
      <c r="E276" s="554"/>
      <c r="F276" s="554"/>
      <c r="G276" s="568"/>
      <c r="H276" s="567" t="s">
        <v>1</v>
      </c>
      <c r="I276" s="554"/>
      <c r="J276" s="554"/>
      <c r="K276" s="568"/>
      <c r="L276" s="567" t="s">
        <v>2</v>
      </c>
      <c r="M276" s="554"/>
      <c r="N276" s="568"/>
      <c r="O276" s="291" t="s">
        <v>70</v>
      </c>
      <c r="P276" s="292"/>
      <c r="Q276" s="135"/>
      <c r="R276" s="549" t="str">
        <f>R3</f>
        <v>Agedi</v>
      </c>
      <c r="S276" s="550"/>
      <c r="T276" s="549" t="str">
        <f>T3</f>
        <v>Saf</v>
      </c>
      <c r="U276" s="550"/>
      <c r="V276" s="549" t="str">
        <f>V3</f>
        <v>Midi Libre</v>
      </c>
      <c r="W276" s="550"/>
      <c r="X276" s="549" t="str">
        <f>X3</f>
        <v>Loto</v>
      </c>
      <c r="Y276" s="550"/>
      <c r="Z276" s="555" t="str">
        <f>Z3</f>
        <v>Altadis</v>
      </c>
      <c r="AA276" s="556"/>
      <c r="AB276" s="549" t="str">
        <f>AB3</f>
        <v>Crédit agricole</v>
      </c>
      <c r="AC276" s="550"/>
      <c r="AD276" s="549" t="str">
        <f>AD3</f>
        <v>charges locatives</v>
      </c>
      <c r="AE276" s="550"/>
      <c r="AF276" s="555" t="str">
        <f>AF3</f>
        <v>Poste TCN TF PVA</v>
      </c>
      <c r="AG276" s="556"/>
      <c r="AH276" s="549" t="str">
        <f>AH3</f>
        <v>GSA/NVX FR</v>
      </c>
      <c r="AI276" s="550"/>
      <c r="AJ276" s="549" t="str">
        <f>AJ3</f>
        <v>Charge</v>
      </c>
      <c r="AK276" s="550"/>
      <c r="AL276" s="549" t="str">
        <f>AL3</f>
        <v>Divers</v>
      </c>
      <c r="AM276" s="550"/>
      <c r="AN276" s="83" t="s">
        <v>16</v>
      </c>
    </row>
    <row r="277" spans="1:40" ht="16.149999999999999" customHeight="1" x14ac:dyDescent="0.25">
      <c r="A277" s="84"/>
      <c r="B277" s="85" t="s">
        <v>73</v>
      </c>
      <c r="C277" s="578" t="s">
        <v>24</v>
      </c>
      <c r="D277" s="579"/>
      <c r="E277" s="86" t="s">
        <v>23</v>
      </c>
      <c r="F277" s="86" t="s">
        <v>22</v>
      </c>
      <c r="G277" s="90" t="s">
        <v>38</v>
      </c>
      <c r="H277" s="85" t="s">
        <v>17</v>
      </c>
      <c r="I277" s="86" t="s">
        <v>19</v>
      </c>
      <c r="J277" s="86" t="s">
        <v>18</v>
      </c>
      <c r="K277" s="90" t="s">
        <v>29</v>
      </c>
      <c r="L277" s="85" t="s">
        <v>32</v>
      </c>
      <c r="M277" s="91" t="s">
        <v>33</v>
      </c>
      <c r="N277" s="90" t="s">
        <v>74</v>
      </c>
      <c r="O277" s="295">
        <f>O269</f>
        <v>-7270.6329999998497</v>
      </c>
      <c r="Q277" s="136"/>
      <c r="R277" s="93" t="s">
        <v>34</v>
      </c>
      <c r="S277" s="94"/>
      <c r="T277" s="95" t="s">
        <v>34</v>
      </c>
      <c r="U277" s="96"/>
      <c r="V277" s="95" t="s">
        <v>34</v>
      </c>
      <c r="W277" s="96"/>
      <c r="X277" s="95" t="s">
        <v>34</v>
      </c>
      <c r="Y277" s="96"/>
      <c r="Z277" s="95" t="s">
        <v>34</v>
      </c>
      <c r="AA277" s="96"/>
      <c r="AB277" s="95" t="s">
        <v>34</v>
      </c>
      <c r="AC277" s="96"/>
      <c r="AD277" s="95" t="s">
        <v>34</v>
      </c>
      <c r="AE277" s="96"/>
      <c r="AF277" s="98" t="s">
        <v>34</v>
      </c>
      <c r="AG277" s="94"/>
      <c r="AH277" s="95" t="s">
        <v>34</v>
      </c>
      <c r="AI277" s="94"/>
      <c r="AJ277" s="95" t="s">
        <v>34</v>
      </c>
      <c r="AK277" s="94"/>
      <c r="AL277" s="95" t="s">
        <v>34</v>
      </c>
      <c r="AM277" s="94"/>
      <c r="AN277" s="99"/>
    </row>
    <row r="278" spans="1:40" ht="16.149999999999999" customHeight="1" x14ac:dyDescent="0.25">
      <c r="A278" s="112">
        <f>A269+1</f>
        <v>43313</v>
      </c>
      <c r="B278" s="360">
        <v>5167.21</v>
      </c>
      <c r="C278" s="316">
        <v>500</v>
      </c>
      <c r="D278" s="361">
        <v>13</v>
      </c>
      <c r="E278" s="360">
        <v>195.7</v>
      </c>
      <c r="F278" s="360">
        <v>162</v>
      </c>
      <c r="G278" s="339">
        <f t="shared" ref="G278:G308" si="57">B278-C278-E278-F278</f>
        <v>4309.51</v>
      </c>
      <c r="H278" s="340">
        <v>1694.92</v>
      </c>
      <c r="I278" s="317">
        <v>2736.79</v>
      </c>
      <c r="J278" s="340"/>
      <c r="K278" s="340">
        <v>5289.41</v>
      </c>
      <c r="L278" s="317">
        <v>1690</v>
      </c>
      <c r="M278" s="363"/>
      <c r="N278" s="305">
        <f t="shared" ref="N278:N308" si="58">L278+I278+J278+C278+M278</f>
        <v>4926.79</v>
      </c>
      <c r="O278" s="305">
        <f t="shared" ref="O278:O308" si="59">O277+N278-AN278</f>
        <v>-8690.0429999998487</v>
      </c>
      <c r="P278" s="306">
        <f t="shared" ref="P278:P308" si="60">I278*0.004</f>
        <v>10.94716</v>
      </c>
      <c r="Q278" s="120">
        <f t="shared" ref="Q278:Q308" si="61">A278</f>
        <v>43313</v>
      </c>
      <c r="R278" s="364">
        <v>180709</v>
      </c>
      <c r="S278" s="147">
        <v>1513.12</v>
      </c>
      <c r="T278" s="366"/>
      <c r="U278" s="365"/>
      <c r="V278" s="366"/>
      <c r="W278" s="365"/>
      <c r="X278" s="366">
        <v>180731</v>
      </c>
      <c r="Y278" s="147">
        <v>1853.42</v>
      </c>
      <c r="Z278" s="366"/>
      <c r="AA278" s="365"/>
      <c r="AB278" s="366">
        <v>180845</v>
      </c>
      <c r="AC278" s="147">
        <v>1.4</v>
      </c>
      <c r="AD278" s="366">
        <v>180150</v>
      </c>
      <c r="AE278" s="147">
        <v>978.26</v>
      </c>
      <c r="AF278" s="368"/>
      <c r="AG278" s="365"/>
      <c r="AH278" s="366"/>
      <c r="AI278" s="365"/>
      <c r="AJ278" s="366" t="s">
        <v>276</v>
      </c>
      <c r="AK278" s="147">
        <v>2000</v>
      </c>
      <c r="AL278" s="366"/>
      <c r="AM278" s="365"/>
      <c r="AN278" s="125">
        <f>S278+U278+W278+Y278+AA278+AC278+AE278+AG278+AI278+AK278+AM278</f>
        <v>6346.2</v>
      </c>
    </row>
    <row r="279" spans="1:40" ht="16.149999999999999" customHeight="1" x14ac:dyDescent="0.25">
      <c r="A279" s="112">
        <f t="shared" ref="A279:A308" si="62">A278+1</f>
        <v>43314</v>
      </c>
      <c r="B279" s="360">
        <v>5584.71</v>
      </c>
      <c r="C279" s="316">
        <v>330</v>
      </c>
      <c r="D279" s="361">
        <v>9</v>
      </c>
      <c r="E279" s="360">
        <v>238.3</v>
      </c>
      <c r="F279" s="360">
        <v>357</v>
      </c>
      <c r="G279" s="339">
        <f t="shared" si="57"/>
        <v>4659.41</v>
      </c>
      <c r="H279" s="340">
        <v>1768.35</v>
      </c>
      <c r="I279" s="317">
        <v>2939.76</v>
      </c>
      <c r="J279" s="340"/>
      <c r="K279" s="340">
        <v>14.8</v>
      </c>
      <c r="L279" s="317">
        <v>1760</v>
      </c>
      <c r="M279" s="363"/>
      <c r="N279" s="305">
        <f t="shared" si="58"/>
        <v>5029.76</v>
      </c>
      <c r="O279" s="305">
        <f t="shared" si="59"/>
        <v>-4178.6429999998481</v>
      </c>
      <c r="P279" s="306">
        <f t="shared" si="60"/>
        <v>11.759040000000001</v>
      </c>
      <c r="Q279" s="120">
        <f t="shared" si="61"/>
        <v>43314</v>
      </c>
      <c r="R279" s="364"/>
      <c r="S279" s="147">
        <v>9.48</v>
      </c>
      <c r="T279" s="366"/>
      <c r="U279" s="365"/>
      <c r="V279" s="364"/>
      <c r="W279" s="365"/>
      <c r="X279" s="366">
        <v>180735</v>
      </c>
      <c r="Y279" s="147">
        <v>194.6</v>
      </c>
      <c r="Z279" s="364"/>
      <c r="AA279" s="365"/>
      <c r="AB279" s="366">
        <v>180845</v>
      </c>
      <c r="AC279" s="147">
        <v>314.27999999999997</v>
      </c>
      <c r="AD279" s="364"/>
      <c r="AE279" s="365"/>
      <c r="AF279" s="366"/>
      <c r="AG279" s="365"/>
      <c r="AH279" s="364"/>
      <c r="AI279" s="364"/>
      <c r="AJ279" s="365"/>
      <c r="AK279" s="365"/>
      <c r="AL279" s="366"/>
      <c r="AM279" s="365"/>
      <c r="AN279" s="125">
        <f>S279+U279+W279+Y279+AA279+AC279+AE279+AG279+AI279+AK279+AM279</f>
        <v>518.3599999999999</v>
      </c>
    </row>
    <row r="280" spans="1:40" ht="16.149999999999999" customHeight="1" x14ac:dyDescent="0.25">
      <c r="A280" s="112">
        <f t="shared" si="62"/>
        <v>43315</v>
      </c>
      <c r="B280" s="360">
        <v>6482.44</v>
      </c>
      <c r="C280" s="316">
        <v>430</v>
      </c>
      <c r="D280" s="361">
        <v>11</v>
      </c>
      <c r="E280" s="360">
        <v>85.8</v>
      </c>
      <c r="F280" s="360">
        <v>217</v>
      </c>
      <c r="G280" s="339">
        <f t="shared" si="57"/>
        <v>5749.6399999999994</v>
      </c>
      <c r="H280" s="340">
        <v>2197.14</v>
      </c>
      <c r="I280" s="317">
        <v>4199.3999999999996</v>
      </c>
      <c r="J280" s="317">
        <v>99.3</v>
      </c>
      <c r="K280" s="340">
        <v>26.3</v>
      </c>
      <c r="L280" s="317">
        <v>2210</v>
      </c>
      <c r="M280" s="363"/>
      <c r="N280" s="305">
        <f t="shared" si="58"/>
        <v>6938.7</v>
      </c>
      <c r="O280" s="305">
        <f t="shared" si="59"/>
        <v>2562.6570000001516</v>
      </c>
      <c r="P280" s="306">
        <f t="shared" si="60"/>
        <v>16.797599999999999</v>
      </c>
      <c r="Q280" s="120">
        <f t="shared" si="61"/>
        <v>43315</v>
      </c>
      <c r="R280" s="364"/>
      <c r="S280" s="365"/>
      <c r="T280" s="366"/>
      <c r="U280" s="365"/>
      <c r="V280" s="364"/>
      <c r="W280" s="365"/>
      <c r="X280" s="366"/>
      <c r="Y280" s="365"/>
      <c r="Z280" s="364"/>
      <c r="AA280" s="365"/>
      <c r="AB280" s="366">
        <v>180845</v>
      </c>
      <c r="AC280" s="147">
        <v>69</v>
      </c>
      <c r="AD280" s="366" t="s">
        <v>311</v>
      </c>
      <c r="AE280" s="369">
        <v>128.4</v>
      </c>
      <c r="AF280" s="366"/>
      <c r="AG280" s="365"/>
      <c r="AH280" s="364"/>
      <c r="AI280" s="365"/>
      <c r="AJ280" s="366"/>
      <c r="AK280" s="365"/>
      <c r="AL280" s="366"/>
      <c r="AM280" s="365"/>
      <c r="AN280" s="125">
        <f>S280+U280+W280+Y280+AA280+AC280+AE280+AG280+AI280+AK280+AM280</f>
        <v>197.4</v>
      </c>
    </row>
    <row r="281" spans="1:40" ht="16.149999999999999" customHeight="1" x14ac:dyDescent="0.25">
      <c r="A281" s="112">
        <f t="shared" si="62"/>
        <v>43316</v>
      </c>
      <c r="B281" s="360">
        <v>5505.05</v>
      </c>
      <c r="C281" s="316">
        <v>430</v>
      </c>
      <c r="D281" s="361">
        <v>6</v>
      </c>
      <c r="E281" s="360">
        <v>103.5</v>
      </c>
      <c r="F281" s="360">
        <v>427</v>
      </c>
      <c r="G281" s="339">
        <f t="shared" si="57"/>
        <v>4544.55</v>
      </c>
      <c r="H281" s="340">
        <v>1637.51</v>
      </c>
      <c r="I281" s="317">
        <v>2915.64</v>
      </c>
      <c r="J281" s="340"/>
      <c r="K281" s="340">
        <v>26.2</v>
      </c>
      <c r="L281" s="317">
        <v>1630</v>
      </c>
      <c r="M281" s="363"/>
      <c r="N281" s="305">
        <f t="shared" si="58"/>
        <v>4975.6399999999994</v>
      </c>
      <c r="O281" s="305">
        <f t="shared" si="59"/>
        <v>5639.6870000001518</v>
      </c>
      <c r="P281" s="306">
        <f t="shared" si="60"/>
        <v>11.662559999999999</v>
      </c>
      <c r="Q281" s="120">
        <f t="shared" si="61"/>
        <v>43316</v>
      </c>
      <c r="R281" s="364"/>
      <c r="S281" s="365"/>
      <c r="T281" s="366"/>
      <c r="U281" s="365"/>
      <c r="V281" s="364"/>
      <c r="W281" s="365"/>
      <c r="X281" s="366"/>
      <c r="Y281" s="365"/>
      <c r="Z281" s="364"/>
      <c r="AB281" s="366"/>
      <c r="AC281" s="365"/>
      <c r="AD281" s="364"/>
      <c r="AE281" s="365"/>
      <c r="AF281" s="366"/>
      <c r="AG281" s="365"/>
      <c r="AH281" s="364"/>
      <c r="AI281" s="365"/>
      <c r="AJ281" s="366"/>
      <c r="AK281" s="365"/>
      <c r="AL281" s="366"/>
      <c r="AM281" s="365"/>
      <c r="AN281" s="125">
        <f>S281+U281+W281+Y281+AA284+AC281+AE281+AG281+AI281+AK281+AM281</f>
        <v>1898.61</v>
      </c>
    </row>
    <row r="282" spans="1:40" ht="16.149999999999999" customHeight="1" x14ac:dyDescent="0.25">
      <c r="A282" s="112">
        <f t="shared" si="62"/>
        <v>43317</v>
      </c>
      <c r="B282" s="360">
        <v>3813.49</v>
      </c>
      <c r="C282" s="316">
        <v>60</v>
      </c>
      <c r="D282" s="361">
        <v>2</v>
      </c>
      <c r="E282" s="360">
        <v>275</v>
      </c>
      <c r="F282" s="360">
        <v>112</v>
      </c>
      <c r="G282" s="339">
        <f t="shared" si="57"/>
        <v>3366.49</v>
      </c>
      <c r="H282" s="340">
        <v>1662.89</v>
      </c>
      <c r="I282" s="317">
        <v>1707.3</v>
      </c>
      <c r="J282" s="340"/>
      <c r="K282" s="340">
        <v>5.4</v>
      </c>
      <c r="L282" s="317">
        <v>1660</v>
      </c>
      <c r="M282" s="363"/>
      <c r="N282" s="305">
        <f t="shared" si="58"/>
        <v>3427.3</v>
      </c>
      <c r="O282" s="305">
        <f t="shared" si="59"/>
        <v>9057.5870000001523</v>
      </c>
      <c r="P282" s="306">
        <f t="shared" si="60"/>
        <v>6.8292000000000002</v>
      </c>
      <c r="Q282" s="120">
        <f t="shared" si="61"/>
        <v>43317</v>
      </c>
      <c r="R282" s="364"/>
      <c r="S282" s="365"/>
      <c r="T282" s="366">
        <v>180617</v>
      </c>
      <c r="U282" s="147">
        <v>152.9</v>
      </c>
      <c r="V282" s="364"/>
      <c r="W282" s="365"/>
      <c r="X282" s="364"/>
      <c r="Y282" s="365"/>
      <c r="Z282" s="364"/>
      <c r="AA282" s="365"/>
      <c r="AB282" s="364" t="s">
        <v>94</v>
      </c>
      <c r="AC282" s="147">
        <v>-143.5</v>
      </c>
      <c r="AD282" s="364"/>
      <c r="AE282" s="365"/>
      <c r="AF282" s="364"/>
      <c r="AG282" s="365"/>
      <c r="AH282" s="364"/>
      <c r="AI282" s="365"/>
      <c r="AJ282" s="364"/>
      <c r="AK282" s="365"/>
      <c r="AL282" s="366"/>
      <c r="AM282" s="365"/>
      <c r="AN282" s="125">
        <f t="shared" ref="AN282:AN308" si="63">S282+U282+W282+Y282+AA282+AC282+AE282+AG282+AI282+AK282+AM282</f>
        <v>9.4000000000000057</v>
      </c>
    </row>
    <row r="283" spans="1:40" ht="16.149999999999999" customHeight="1" x14ac:dyDescent="0.25">
      <c r="A283" s="112">
        <f t="shared" si="62"/>
        <v>43318</v>
      </c>
      <c r="B283" s="360">
        <v>6262.42</v>
      </c>
      <c r="C283" s="316">
        <v>270</v>
      </c>
      <c r="D283" s="361">
        <v>6</v>
      </c>
      <c r="E283" s="360">
        <v>909.6</v>
      </c>
      <c r="F283" s="360">
        <v>249</v>
      </c>
      <c r="G283" s="339">
        <f t="shared" si="57"/>
        <v>4833.82</v>
      </c>
      <c r="H283" s="340">
        <v>1994.62</v>
      </c>
      <c r="I283" s="317">
        <v>2779.5</v>
      </c>
      <c r="J283" s="340"/>
      <c r="K283" s="340">
        <v>74</v>
      </c>
      <c r="L283" s="317">
        <v>1990</v>
      </c>
      <c r="M283" s="363"/>
      <c r="N283" s="305">
        <f t="shared" si="58"/>
        <v>5039.5</v>
      </c>
      <c r="O283" s="305">
        <f t="shared" si="59"/>
        <v>14097.087000000152</v>
      </c>
      <c r="P283" s="306">
        <f t="shared" si="60"/>
        <v>11.118</v>
      </c>
      <c r="Q283" s="120">
        <f t="shared" si="61"/>
        <v>43318</v>
      </c>
      <c r="R283" s="364"/>
      <c r="S283" s="365"/>
      <c r="T283" s="364"/>
      <c r="U283" s="365"/>
      <c r="V283" s="364"/>
      <c r="W283" s="365"/>
      <c r="X283" s="364"/>
      <c r="Y283" s="365"/>
      <c r="Z283" s="364"/>
      <c r="AA283" s="365"/>
      <c r="AB283" s="364"/>
      <c r="AC283" s="365"/>
      <c r="AD283" s="364"/>
      <c r="AE283" s="365"/>
      <c r="AF283" s="364"/>
      <c r="AG283" s="365"/>
      <c r="AH283" s="364"/>
      <c r="AI283" s="365"/>
      <c r="AJ283" s="364"/>
      <c r="AK283" s="365"/>
      <c r="AL283" s="366"/>
      <c r="AM283" s="365"/>
      <c r="AN283" s="125">
        <f t="shared" si="63"/>
        <v>0</v>
      </c>
    </row>
    <row r="284" spans="1:40" ht="16.149999999999999" customHeight="1" x14ac:dyDescent="0.25">
      <c r="A284" s="112">
        <f t="shared" si="62"/>
        <v>43319</v>
      </c>
      <c r="B284" s="360">
        <v>4348.34</v>
      </c>
      <c r="C284" s="316">
        <v>190</v>
      </c>
      <c r="D284" s="361">
        <v>5</v>
      </c>
      <c r="E284" s="360">
        <v>968.2</v>
      </c>
      <c r="F284" s="360">
        <v>172</v>
      </c>
      <c r="G284" s="339">
        <f t="shared" si="57"/>
        <v>3018.1400000000003</v>
      </c>
      <c r="H284" s="340">
        <v>858.64</v>
      </c>
      <c r="I284" s="317">
        <v>2016.8</v>
      </c>
      <c r="J284" s="340"/>
      <c r="K284" s="340">
        <v>52.7</v>
      </c>
      <c r="L284" s="317">
        <v>840</v>
      </c>
      <c r="M284" s="363"/>
      <c r="N284" s="305">
        <f t="shared" si="58"/>
        <v>3046.8</v>
      </c>
      <c r="O284" s="305">
        <f t="shared" si="59"/>
        <v>27161.407000000152</v>
      </c>
      <c r="P284" s="306">
        <f t="shared" si="60"/>
        <v>8.0671999999999997</v>
      </c>
      <c r="Q284" s="120">
        <f t="shared" si="61"/>
        <v>43319</v>
      </c>
      <c r="R284" s="364"/>
      <c r="S284" s="365"/>
      <c r="T284" s="364"/>
      <c r="U284" s="365"/>
      <c r="V284" s="364">
        <v>180727</v>
      </c>
      <c r="W284" s="147">
        <v>118.68</v>
      </c>
      <c r="X284" s="364"/>
      <c r="Y284" s="365"/>
      <c r="Z284" s="364" t="s">
        <v>331</v>
      </c>
      <c r="AA284" s="147">
        <v>1898.61</v>
      </c>
      <c r="AB284" s="364" t="s">
        <v>185</v>
      </c>
      <c r="AC284" s="147">
        <v>-12034.81</v>
      </c>
      <c r="AD284" s="364"/>
      <c r="AE284" s="365"/>
      <c r="AF284" s="364"/>
      <c r="AG284" s="365"/>
      <c r="AH284" s="364"/>
      <c r="AI284" s="365"/>
      <c r="AJ284" s="364"/>
      <c r="AK284" s="365"/>
      <c r="AL284" s="366"/>
      <c r="AM284" s="365"/>
      <c r="AN284" s="125">
        <f t="shared" si="63"/>
        <v>-10017.52</v>
      </c>
    </row>
    <row r="285" spans="1:40" ht="16.149999999999999" customHeight="1" x14ac:dyDescent="0.25">
      <c r="A285" s="112">
        <f t="shared" si="62"/>
        <v>43320</v>
      </c>
      <c r="B285" s="360">
        <v>4544.8500000000004</v>
      </c>
      <c r="C285" s="316">
        <v>200</v>
      </c>
      <c r="D285" s="361">
        <v>5</v>
      </c>
      <c r="E285" s="360">
        <v>156.5</v>
      </c>
      <c r="F285" s="360">
        <v>85</v>
      </c>
      <c r="G285" s="339">
        <f t="shared" si="57"/>
        <v>4103.3500000000004</v>
      </c>
      <c r="H285" s="340">
        <v>1932.45</v>
      </c>
      <c r="I285" s="317">
        <v>2155</v>
      </c>
      <c r="J285" s="340"/>
      <c r="K285" s="340">
        <v>15.9</v>
      </c>
      <c r="L285" s="317">
        <v>1960</v>
      </c>
      <c r="M285" s="317">
        <v>780</v>
      </c>
      <c r="N285" s="305">
        <f t="shared" si="58"/>
        <v>5095</v>
      </c>
      <c r="O285" s="305">
        <f t="shared" si="59"/>
        <v>-3122.6429999998509</v>
      </c>
      <c r="P285" s="306">
        <f t="shared" si="60"/>
        <v>8.620000000000001</v>
      </c>
      <c r="Q285" s="120">
        <f t="shared" si="61"/>
        <v>43320</v>
      </c>
      <c r="R285" s="364">
        <v>180712</v>
      </c>
      <c r="S285" s="147">
        <v>1367.2</v>
      </c>
      <c r="T285" s="364">
        <v>180820</v>
      </c>
      <c r="U285" s="147">
        <v>-98.5</v>
      </c>
      <c r="V285" s="364">
        <v>180828</v>
      </c>
      <c r="W285" s="147">
        <v>445.14</v>
      </c>
      <c r="X285" s="364">
        <v>180835</v>
      </c>
      <c r="Y285" s="147">
        <v>2980.16</v>
      </c>
      <c r="Z285" s="364">
        <v>180740</v>
      </c>
      <c r="AA285" s="147">
        <v>30687.54</v>
      </c>
      <c r="AB285" s="364" t="s">
        <v>185</v>
      </c>
      <c r="AC285" s="147">
        <v>-2.4900000000000002</v>
      </c>
      <c r="AD285" s="366"/>
      <c r="AE285" s="369"/>
      <c r="AF285" s="364"/>
      <c r="AG285" s="365"/>
      <c r="AH285" s="364"/>
      <c r="AI285" s="365"/>
      <c r="AJ285" s="364"/>
      <c r="AK285" s="365"/>
      <c r="AL285" s="366"/>
      <c r="AM285" s="365"/>
      <c r="AN285" s="125">
        <f t="shared" si="63"/>
        <v>35379.050000000003</v>
      </c>
    </row>
    <row r="286" spans="1:40" ht="16.149999999999999" customHeight="1" x14ac:dyDescent="0.25">
      <c r="A286" s="112">
        <f t="shared" si="62"/>
        <v>43321</v>
      </c>
      <c r="B286" s="360">
        <v>4876.01</v>
      </c>
      <c r="C286" s="316">
        <v>250</v>
      </c>
      <c r="D286" s="361">
        <v>5</v>
      </c>
      <c r="E286" s="360">
        <v>687.8</v>
      </c>
      <c r="F286" s="360">
        <v>172</v>
      </c>
      <c r="G286" s="339">
        <f t="shared" si="57"/>
        <v>3766.21</v>
      </c>
      <c r="H286" s="340">
        <v>1778.57</v>
      </c>
      <c r="I286" s="317">
        <v>1960.04</v>
      </c>
      <c r="J286" s="340"/>
      <c r="K286" s="340">
        <v>27.6</v>
      </c>
      <c r="L286" s="317">
        <v>1770</v>
      </c>
      <c r="M286" s="317">
        <v>350</v>
      </c>
      <c r="N286" s="305">
        <f t="shared" si="58"/>
        <v>4330.04</v>
      </c>
      <c r="O286" s="305">
        <f t="shared" si="59"/>
        <v>-2456.0329999998507</v>
      </c>
      <c r="P286" s="306">
        <f t="shared" si="60"/>
        <v>7.84016</v>
      </c>
      <c r="Q286" s="120">
        <f t="shared" si="61"/>
        <v>43321</v>
      </c>
      <c r="R286" s="364"/>
      <c r="S286" s="147">
        <v>13.37</v>
      </c>
      <c r="T286" s="364">
        <v>180819</v>
      </c>
      <c r="U286" s="147">
        <v>-63.07</v>
      </c>
      <c r="V286" s="364"/>
      <c r="W286" s="365"/>
      <c r="X286" s="364">
        <v>180839</v>
      </c>
      <c r="Y286" s="147">
        <v>946</v>
      </c>
      <c r="Z286" s="364">
        <v>180833</v>
      </c>
      <c r="AA286" s="147">
        <v>1672.73</v>
      </c>
      <c r="AB286" s="364"/>
      <c r="AC286" s="365"/>
      <c r="AD286" s="364"/>
      <c r="AE286" s="365"/>
      <c r="AF286" s="364">
        <v>180746</v>
      </c>
      <c r="AG286" s="147">
        <v>1094.4000000000001</v>
      </c>
      <c r="AH286" s="364"/>
      <c r="AI286" s="365"/>
      <c r="AJ286" s="364"/>
      <c r="AK286" s="365"/>
      <c r="AL286" s="366"/>
      <c r="AM286" s="365"/>
      <c r="AN286" s="125">
        <f t="shared" si="63"/>
        <v>3663.43</v>
      </c>
    </row>
    <row r="287" spans="1:40" ht="16.149999999999999" customHeight="1" x14ac:dyDescent="0.25">
      <c r="A287" s="112">
        <f t="shared" si="62"/>
        <v>43322</v>
      </c>
      <c r="B287" s="360">
        <v>5203.01</v>
      </c>
      <c r="C287" s="316">
        <v>120</v>
      </c>
      <c r="D287" s="361">
        <v>3</v>
      </c>
      <c r="E287" s="360">
        <v>59</v>
      </c>
      <c r="F287" s="360">
        <v>172</v>
      </c>
      <c r="G287" s="339">
        <f t="shared" si="57"/>
        <v>4852.01</v>
      </c>
      <c r="H287" s="340">
        <v>2082.04</v>
      </c>
      <c r="I287" s="317">
        <v>2735.47</v>
      </c>
      <c r="J287" s="340"/>
      <c r="K287" s="340">
        <v>34.5</v>
      </c>
      <c r="L287" s="317">
        <v>2080</v>
      </c>
      <c r="M287" s="363"/>
      <c r="N287" s="305">
        <f t="shared" si="58"/>
        <v>4935.4699999999993</v>
      </c>
      <c r="O287" s="305">
        <f t="shared" si="59"/>
        <v>2138.9970000001485</v>
      </c>
      <c r="P287" s="306">
        <f t="shared" si="60"/>
        <v>10.941879999999999</v>
      </c>
      <c r="Q287" s="120">
        <f t="shared" si="61"/>
        <v>43322</v>
      </c>
      <c r="R287" s="364"/>
      <c r="S287" s="365"/>
      <c r="T287" s="364">
        <v>180713</v>
      </c>
      <c r="U287" s="147">
        <v>-37.799999999999997</v>
      </c>
      <c r="V287" s="364"/>
      <c r="W287" s="365"/>
      <c r="X287" s="364"/>
      <c r="Y287" s="365"/>
      <c r="Z287" s="364"/>
      <c r="AA287" s="365"/>
      <c r="AB287" s="364" t="s">
        <v>332</v>
      </c>
      <c r="AC287" s="147">
        <v>63.3</v>
      </c>
      <c r="AD287" s="364" t="s">
        <v>216</v>
      </c>
      <c r="AE287" s="147">
        <v>241.14</v>
      </c>
      <c r="AF287" s="364"/>
      <c r="AG287" s="365"/>
      <c r="AH287" s="364">
        <v>180750</v>
      </c>
      <c r="AI287" s="147">
        <v>73.8</v>
      </c>
      <c r="AJ287" s="364"/>
      <c r="AK287" s="365"/>
      <c r="AL287" s="366"/>
      <c r="AM287" s="365"/>
      <c r="AN287" s="125">
        <f t="shared" si="63"/>
        <v>340.44</v>
      </c>
    </row>
    <row r="288" spans="1:40" ht="16.149999999999999" customHeight="1" x14ac:dyDescent="0.25">
      <c r="A288" s="112">
        <f t="shared" si="62"/>
        <v>43323</v>
      </c>
      <c r="B288" s="360">
        <v>5171.54</v>
      </c>
      <c r="C288" s="316">
        <v>60</v>
      </c>
      <c r="D288" s="361">
        <v>1</v>
      </c>
      <c r="E288" s="360">
        <v>649.1</v>
      </c>
      <c r="F288" s="360">
        <v>369</v>
      </c>
      <c r="G288" s="339">
        <f t="shared" si="57"/>
        <v>4093.4399999999996</v>
      </c>
      <c r="H288" s="340">
        <v>1693.54</v>
      </c>
      <c r="I288" s="317">
        <v>2311.6999999999998</v>
      </c>
      <c r="J288" s="317">
        <v>24.9</v>
      </c>
      <c r="K288" s="340">
        <v>63.3</v>
      </c>
      <c r="L288" s="317">
        <v>1690</v>
      </c>
      <c r="M288" s="363"/>
      <c r="N288" s="305">
        <f t="shared" si="58"/>
        <v>4086.6</v>
      </c>
      <c r="O288" s="305">
        <f t="shared" si="59"/>
        <v>5148.7970000001487</v>
      </c>
      <c r="P288" s="306">
        <f t="shared" si="60"/>
        <v>9.2468000000000004</v>
      </c>
      <c r="Q288" s="120">
        <f t="shared" si="61"/>
        <v>43323</v>
      </c>
      <c r="R288" s="364"/>
      <c r="S288" s="365"/>
      <c r="T288" s="364">
        <v>180721</v>
      </c>
      <c r="U288" s="147">
        <v>807.29</v>
      </c>
      <c r="V288" s="364"/>
      <c r="W288" s="365"/>
      <c r="X288" s="364"/>
      <c r="Y288" s="365"/>
      <c r="Z288" s="364"/>
      <c r="AA288" s="365"/>
      <c r="AB288" s="364" t="s">
        <v>210</v>
      </c>
      <c r="AC288" s="147">
        <v>193.24</v>
      </c>
      <c r="AD288" s="364"/>
      <c r="AE288" s="365"/>
      <c r="AF288" s="364"/>
      <c r="AG288" s="365"/>
      <c r="AH288" s="364">
        <v>180751</v>
      </c>
      <c r="AI288" s="147">
        <v>76.27</v>
      </c>
      <c r="AJ288" s="364"/>
      <c r="AK288" s="365"/>
      <c r="AL288" s="366"/>
      <c r="AM288" s="365"/>
      <c r="AN288" s="125">
        <f t="shared" si="63"/>
        <v>1076.8</v>
      </c>
    </row>
    <row r="289" spans="1:40" ht="16.149999999999999" customHeight="1" x14ac:dyDescent="0.25">
      <c r="A289" s="112">
        <f t="shared" si="62"/>
        <v>43324</v>
      </c>
      <c r="B289" s="360">
        <v>3583.21</v>
      </c>
      <c r="C289" s="316">
        <v>200</v>
      </c>
      <c r="D289" s="361">
        <v>4</v>
      </c>
      <c r="E289" s="360">
        <v>501.5</v>
      </c>
      <c r="F289" s="360">
        <v>236</v>
      </c>
      <c r="G289" s="339">
        <f t="shared" si="57"/>
        <v>2645.71</v>
      </c>
      <c r="H289" s="340">
        <v>985.99</v>
      </c>
      <c r="I289" s="317">
        <v>1654.12</v>
      </c>
      <c r="J289" s="340"/>
      <c r="K289" s="340">
        <v>12.8</v>
      </c>
      <c r="L289" s="317">
        <v>980</v>
      </c>
      <c r="M289" s="363"/>
      <c r="N289" s="305">
        <f t="shared" si="58"/>
        <v>2834.12</v>
      </c>
      <c r="O289" s="305">
        <f t="shared" si="59"/>
        <v>7673.8470000001489</v>
      </c>
      <c r="P289" s="306">
        <f t="shared" si="60"/>
        <v>6.6164800000000001</v>
      </c>
      <c r="Q289" s="120">
        <f t="shared" si="61"/>
        <v>43324</v>
      </c>
      <c r="R289" s="364"/>
      <c r="S289" s="365"/>
      <c r="T289" s="364">
        <v>180722</v>
      </c>
      <c r="U289" s="147">
        <v>50.35</v>
      </c>
      <c r="V289" s="364"/>
      <c r="W289" s="365"/>
      <c r="X289" s="364"/>
      <c r="Y289" s="365"/>
      <c r="Z289" s="364"/>
      <c r="AA289" s="365"/>
      <c r="AB289" s="364" t="s">
        <v>156</v>
      </c>
      <c r="AC289" s="147">
        <v>258.72000000000003</v>
      </c>
      <c r="AD289" s="364"/>
      <c r="AE289" s="365"/>
      <c r="AF289" s="364"/>
      <c r="AG289" s="365"/>
      <c r="AH289" s="364"/>
      <c r="AI289" s="365"/>
      <c r="AJ289" s="364"/>
      <c r="AK289" s="365"/>
      <c r="AL289" s="366"/>
      <c r="AM289" s="365"/>
      <c r="AN289" s="125">
        <f t="shared" si="63"/>
        <v>309.07000000000005</v>
      </c>
    </row>
    <row r="290" spans="1:40" ht="16.149999999999999" customHeight="1" x14ac:dyDescent="0.25">
      <c r="A290" s="112">
        <f t="shared" si="62"/>
        <v>43325</v>
      </c>
      <c r="B290" s="360">
        <v>5524.14</v>
      </c>
      <c r="C290" s="316">
        <v>120</v>
      </c>
      <c r="D290" s="361">
        <v>3</v>
      </c>
      <c r="E290" s="360">
        <v>808.3</v>
      </c>
      <c r="F290" s="360">
        <v>421</v>
      </c>
      <c r="G290" s="339">
        <f t="shared" si="57"/>
        <v>4174.84</v>
      </c>
      <c r="H290" s="340">
        <v>1789.49</v>
      </c>
      <c r="I290" s="317">
        <v>2371.65</v>
      </c>
      <c r="J290" s="340"/>
      <c r="K290" s="340">
        <v>33.6</v>
      </c>
      <c r="L290" s="317">
        <v>1810</v>
      </c>
      <c r="M290" s="363"/>
      <c r="N290" s="305">
        <f t="shared" si="58"/>
        <v>4301.6499999999996</v>
      </c>
      <c r="O290" s="305">
        <f t="shared" si="59"/>
        <v>11585.397000000148</v>
      </c>
      <c r="P290" s="306">
        <f t="shared" si="60"/>
        <v>9.486600000000001</v>
      </c>
      <c r="Q290" s="120">
        <f t="shared" si="61"/>
        <v>43325</v>
      </c>
      <c r="R290" s="364"/>
      <c r="S290" s="365"/>
      <c r="T290" s="364"/>
      <c r="U290" s="365"/>
      <c r="V290" s="364"/>
      <c r="W290" s="365"/>
      <c r="X290" s="364"/>
      <c r="Y290" s="365"/>
      <c r="Z290" s="364"/>
      <c r="AA290" s="365"/>
      <c r="AB290" s="364"/>
      <c r="AC290" s="365"/>
      <c r="AD290" s="364"/>
      <c r="AE290" s="365"/>
      <c r="AF290" s="364" t="s">
        <v>333</v>
      </c>
      <c r="AG290" s="147">
        <v>390.1</v>
      </c>
      <c r="AH290" s="364"/>
      <c r="AI290" s="147"/>
      <c r="AJ290" s="364"/>
      <c r="AK290" s="365"/>
      <c r="AL290" s="366"/>
      <c r="AM290" s="365"/>
      <c r="AN290" s="125">
        <f t="shared" si="63"/>
        <v>390.1</v>
      </c>
    </row>
    <row r="291" spans="1:40" ht="16.149999999999999" customHeight="1" x14ac:dyDescent="0.25">
      <c r="A291" s="112">
        <f t="shared" si="62"/>
        <v>43326</v>
      </c>
      <c r="B291" s="360">
        <v>5367.01</v>
      </c>
      <c r="C291" s="316">
        <v>150</v>
      </c>
      <c r="D291" s="361">
        <v>4</v>
      </c>
      <c r="E291" s="360">
        <v>363.8</v>
      </c>
      <c r="F291" s="360">
        <v>301</v>
      </c>
      <c r="G291" s="339">
        <f t="shared" si="57"/>
        <v>4552.21</v>
      </c>
      <c r="H291" s="340">
        <v>1704.49</v>
      </c>
      <c r="I291" s="317">
        <v>2786.32</v>
      </c>
      <c r="J291" s="340"/>
      <c r="K291" s="340">
        <v>61.4</v>
      </c>
      <c r="L291" s="317">
        <v>1700</v>
      </c>
      <c r="M291" s="363"/>
      <c r="N291" s="305">
        <f t="shared" si="58"/>
        <v>4636.32</v>
      </c>
      <c r="O291" s="305">
        <f t="shared" si="59"/>
        <v>14379.967000000148</v>
      </c>
      <c r="P291" s="306">
        <f t="shared" si="60"/>
        <v>11.145280000000001</v>
      </c>
      <c r="Q291" s="120">
        <f t="shared" si="61"/>
        <v>43326</v>
      </c>
      <c r="R291" s="364"/>
      <c r="S291" s="365"/>
      <c r="T291" s="364"/>
      <c r="U291" s="365"/>
      <c r="V291" s="364">
        <v>180829</v>
      </c>
      <c r="W291" s="147">
        <v>556.85</v>
      </c>
      <c r="X291" s="364"/>
      <c r="Y291" s="365"/>
      <c r="Z291" s="364"/>
      <c r="AA291" s="365"/>
      <c r="AB291" s="364" t="s">
        <v>85</v>
      </c>
      <c r="AC291" s="147">
        <v>500</v>
      </c>
      <c r="AD291" s="364"/>
      <c r="AE291" s="365"/>
      <c r="AF291" s="364" t="s">
        <v>334</v>
      </c>
      <c r="AG291" s="147">
        <v>784.9</v>
      </c>
      <c r="AH291" s="364"/>
      <c r="AI291" s="365"/>
      <c r="AJ291" s="364"/>
      <c r="AK291" s="365"/>
      <c r="AL291" s="366"/>
      <c r="AM291" s="365"/>
      <c r="AN291" s="125">
        <f t="shared" si="63"/>
        <v>1841.75</v>
      </c>
    </row>
    <row r="292" spans="1:40" ht="16.149999999999999" customHeight="1" x14ac:dyDescent="0.25">
      <c r="A292" s="112">
        <f t="shared" si="62"/>
        <v>43327</v>
      </c>
      <c r="B292" s="360">
        <v>2364.6799999999998</v>
      </c>
      <c r="C292" s="316">
        <v>20</v>
      </c>
      <c r="D292" s="361">
        <v>1</v>
      </c>
      <c r="E292" s="360">
        <v>108.2</v>
      </c>
      <c r="F292" s="360">
        <v>130</v>
      </c>
      <c r="G292" s="339">
        <f t="shared" si="57"/>
        <v>2106.48</v>
      </c>
      <c r="H292" s="340">
        <v>1179.28</v>
      </c>
      <c r="I292" s="317">
        <v>918.3</v>
      </c>
      <c r="J292" s="340"/>
      <c r="K292" s="340">
        <v>8.9</v>
      </c>
      <c r="L292" s="317">
        <v>1170</v>
      </c>
      <c r="M292" s="363"/>
      <c r="N292" s="305">
        <f t="shared" si="58"/>
        <v>2108.3000000000002</v>
      </c>
      <c r="O292" s="305">
        <f t="shared" si="59"/>
        <v>13463.87700000015</v>
      </c>
      <c r="P292" s="306">
        <f t="shared" si="60"/>
        <v>3.6732</v>
      </c>
      <c r="Q292" s="120">
        <f t="shared" si="61"/>
        <v>43327</v>
      </c>
      <c r="R292" s="364">
        <v>180801</v>
      </c>
      <c r="S292" s="147">
        <v>1036.42</v>
      </c>
      <c r="T292" s="364"/>
      <c r="U292" s="365"/>
      <c r="V292" s="364"/>
      <c r="W292" s="365"/>
      <c r="X292" s="364">
        <v>180836</v>
      </c>
      <c r="Y292" s="147">
        <v>1228.55</v>
      </c>
      <c r="Z292" s="364"/>
      <c r="AA292" s="365"/>
      <c r="AB292" s="364" t="s">
        <v>85</v>
      </c>
      <c r="AC292" s="147">
        <v>690</v>
      </c>
      <c r="AD292" s="364"/>
      <c r="AE292" s="365"/>
      <c r="AF292" s="364"/>
      <c r="AG292" s="365"/>
      <c r="AH292" s="364"/>
      <c r="AI292" s="365"/>
      <c r="AJ292" s="364" t="s">
        <v>129</v>
      </c>
      <c r="AK292" s="147">
        <v>69.42</v>
      </c>
      <c r="AL292" s="366"/>
      <c r="AM292" s="365"/>
      <c r="AN292" s="125">
        <f t="shared" si="63"/>
        <v>3024.3900000000003</v>
      </c>
    </row>
    <row r="293" spans="1:40" ht="16.149999999999999" customHeight="1" x14ac:dyDescent="0.25">
      <c r="A293" s="112">
        <f t="shared" si="62"/>
        <v>43328</v>
      </c>
      <c r="B293" s="360">
        <v>5415.12</v>
      </c>
      <c r="C293" s="316">
        <v>330</v>
      </c>
      <c r="D293" s="361">
        <v>7</v>
      </c>
      <c r="E293" s="360">
        <v>289.95</v>
      </c>
      <c r="F293" s="360">
        <v>257</v>
      </c>
      <c r="G293" s="339">
        <f t="shared" si="57"/>
        <v>4538.17</v>
      </c>
      <c r="H293" s="340">
        <v>1799.93</v>
      </c>
      <c r="I293" s="317">
        <v>2713.34</v>
      </c>
      <c r="J293" s="340"/>
      <c r="K293" s="340">
        <v>24.9</v>
      </c>
      <c r="L293" s="317">
        <v>1810</v>
      </c>
      <c r="M293" s="363"/>
      <c r="N293" s="305">
        <f t="shared" si="58"/>
        <v>4853.34</v>
      </c>
      <c r="O293" s="305">
        <f t="shared" si="59"/>
        <v>17042.687000000151</v>
      </c>
      <c r="P293" s="306">
        <f t="shared" si="60"/>
        <v>10.85336</v>
      </c>
      <c r="Q293" s="120">
        <f t="shared" si="61"/>
        <v>43328</v>
      </c>
      <c r="R293" s="364"/>
      <c r="S293" s="147">
        <v>69.25</v>
      </c>
      <c r="T293" s="366"/>
      <c r="U293" s="365"/>
      <c r="V293" s="364"/>
      <c r="W293" s="365"/>
      <c r="X293" s="364">
        <v>180840</v>
      </c>
      <c r="Y293" s="147">
        <v>677.05</v>
      </c>
      <c r="Z293" s="364"/>
      <c r="AA293" s="365"/>
      <c r="AB293" s="364" t="s">
        <v>85</v>
      </c>
      <c r="AC293" s="147">
        <v>423</v>
      </c>
      <c r="AD293" s="364"/>
      <c r="AE293" s="365"/>
      <c r="AF293" s="364"/>
      <c r="AG293" s="365"/>
      <c r="AH293" s="364"/>
      <c r="AI293" s="365"/>
      <c r="AJ293" s="364" t="s">
        <v>217</v>
      </c>
      <c r="AK293" s="147">
        <v>105.23</v>
      </c>
      <c r="AL293" s="366"/>
      <c r="AM293" s="365"/>
      <c r="AN293" s="125">
        <f t="shared" si="63"/>
        <v>1274.53</v>
      </c>
    </row>
    <row r="294" spans="1:40" ht="16.149999999999999" customHeight="1" x14ac:dyDescent="0.25">
      <c r="A294" s="112">
        <f t="shared" si="62"/>
        <v>43329</v>
      </c>
      <c r="B294" s="360">
        <v>5274.53</v>
      </c>
      <c r="C294" s="316">
        <v>170</v>
      </c>
      <c r="D294" s="361">
        <v>5</v>
      </c>
      <c r="E294" s="360">
        <v>178.9</v>
      </c>
      <c r="F294" s="360">
        <v>258</v>
      </c>
      <c r="G294" s="339">
        <f t="shared" si="57"/>
        <v>4667.63</v>
      </c>
      <c r="H294" s="340">
        <v>1921.48</v>
      </c>
      <c r="I294" s="317">
        <v>2699.95</v>
      </c>
      <c r="J294" s="340"/>
      <c r="K294" s="340">
        <v>46.2</v>
      </c>
      <c r="L294" s="317">
        <v>1920</v>
      </c>
      <c r="M294" s="363"/>
      <c r="N294" s="305">
        <f t="shared" si="58"/>
        <v>4789.95</v>
      </c>
      <c r="O294" s="305">
        <f t="shared" si="59"/>
        <v>21232.637000000152</v>
      </c>
      <c r="P294" s="306">
        <f t="shared" si="60"/>
        <v>10.799799999999999</v>
      </c>
      <c r="Q294" s="120">
        <f t="shared" si="61"/>
        <v>43329</v>
      </c>
      <c r="R294" s="364"/>
      <c r="S294" s="365"/>
      <c r="T294" s="364"/>
      <c r="U294" s="365"/>
      <c r="V294" s="364"/>
      <c r="W294" s="365"/>
      <c r="X294" s="364"/>
      <c r="Y294" s="365"/>
      <c r="Z294" s="364"/>
      <c r="AA294" s="365"/>
      <c r="AB294" s="364" t="s">
        <v>85</v>
      </c>
      <c r="AC294" s="147">
        <v>600</v>
      </c>
      <c r="AD294" s="364"/>
      <c r="AE294" s="365"/>
      <c r="AF294" s="364"/>
      <c r="AG294" s="365"/>
      <c r="AH294" s="364"/>
      <c r="AI294" s="365"/>
      <c r="AJ294" s="364"/>
      <c r="AK294" s="365"/>
      <c r="AL294" s="366"/>
      <c r="AM294" s="365"/>
      <c r="AN294" s="125">
        <f t="shared" si="63"/>
        <v>600</v>
      </c>
    </row>
    <row r="295" spans="1:40" ht="16.149999999999999" customHeight="1" x14ac:dyDescent="0.25">
      <c r="A295" s="112">
        <f t="shared" si="62"/>
        <v>43330</v>
      </c>
      <c r="B295" s="360">
        <v>5061.7299999999996</v>
      </c>
      <c r="C295" s="316">
        <v>220</v>
      </c>
      <c r="D295" s="361">
        <v>5</v>
      </c>
      <c r="E295" s="360">
        <v>175.3</v>
      </c>
      <c r="F295" s="360">
        <v>394</v>
      </c>
      <c r="G295" s="339">
        <f t="shared" si="57"/>
        <v>4272.4299999999994</v>
      </c>
      <c r="H295" s="340">
        <v>2009.47</v>
      </c>
      <c r="I295" s="317">
        <v>2211.46</v>
      </c>
      <c r="J295" s="340"/>
      <c r="K295" s="340">
        <v>51.5</v>
      </c>
      <c r="L295" s="317">
        <v>2000</v>
      </c>
      <c r="M295" s="363"/>
      <c r="N295" s="305">
        <f t="shared" si="58"/>
        <v>4431.46</v>
      </c>
      <c r="O295" s="305">
        <f t="shared" si="59"/>
        <v>25129.097000000151</v>
      </c>
      <c r="P295" s="306">
        <f t="shared" si="60"/>
        <v>8.8458400000000008</v>
      </c>
      <c r="Q295" s="120">
        <f t="shared" si="61"/>
        <v>43330</v>
      </c>
      <c r="R295" s="364"/>
      <c r="S295" s="365"/>
      <c r="T295" s="364">
        <v>180620</v>
      </c>
      <c r="U295" s="147">
        <v>358.44</v>
      </c>
      <c r="V295" s="364"/>
      <c r="W295" s="365"/>
      <c r="X295" s="364"/>
      <c r="Y295" s="365"/>
      <c r="Z295" s="364"/>
      <c r="AA295" s="365"/>
      <c r="AB295" s="364" t="s">
        <v>85</v>
      </c>
      <c r="AC295" s="147">
        <v>120</v>
      </c>
      <c r="AD295" s="364">
        <v>180847</v>
      </c>
      <c r="AE295" s="147">
        <v>56.56</v>
      </c>
      <c r="AF295" s="364"/>
      <c r="AG295" s="365"/>
      <c r="AH295" s="364"/>
      <c r="AI295" s="365"/>
      <c r="AJ295" s="364"/>
      <c r="AK295" s="365"/>
      <c r="AL295" s="366"/>
      <c r="AM295" s="365"/>
      <c r="AN295" s="125">
        <f t="shared" si="63"/>
        <v>535</v>
      </c>
    </row>
    <row r="296" spans="1:40" ht="16.149999999999999" customHeight="1" x14ac:dyDescent="0.25">
      <c r="A296" s="112">
        <f t="shared" si="62"/>
        <v>43331</v>
      </c>
      <c r="B296" s="360">
        <v>37879.43</v>
      </c>
      <c r="C296" s="316">
        <v>50</v>
      </c>
      <c r="D296" s="361">
        <v>2</v>
      </c>
      <c r="E296" s="360">
        <v>542.95000000000005</v>
      </c>
      <c r="F296" s="360">
        <v>142</v>
      </c>
      <c r="G296" s="339">
        <f t="shared" si="57"/>
        <v>37144.480000000003</v>
      </c>
      <c r="H296" s="340">
        <v>1416.49</v>
      </c>
      <c r="I296" s="317">
        <v>1769.89</v>
      </c>
      <c r="J296" s="340"/>
      <c r="K296" s="340">
        <v>1.6</v>
      </c>
      <c r="L296" s="317">
        <v>1410</v>
      </c>
      <c r="M296" s="363"/>
      <c r="N296" s="305">
        <f t="shared" si="58"/>
        <v>3229.8900000000003</v>
      </c>
      <c r="O296" s="305">
        <f t="shared" si="59"/>
        <v>28358.98700000015</v>
      </c>
      <c r="P296" s="306">
        <f t="shared" si="60"/>
        <v>7.0795600000000007</v>
      </c>
      <c r="Q296" s="120">
        <f t="shared" si="61"/>
        <v>43331</v>
      </c>
      <c r="R296" s="364"/>
      <c r="S296" s="365"/>
      <c r="T296" s="364"/>
      <c r="U296" s="365"/>
      <c r="V296" s="364"/>
      <c r="W296" s="365"/>
      <c r="X296" s="364"/>
      <c r="Y296" s="365"/>
      <c r="Z296" s="364"/>
      <c r="AA296" s="365"/>
      <c r="AB296" s="364"/>
      <c r="AC296" s="365"/>
      <c r="AD296" s="364"/>
      <c r="AE296" s="365"/>
      <c r="AF296" s="364"/>
      <c r="AG296" s="365"/>
      <c r="AH296" s="364"/>
      <c r="AI296" s="365"/>
      <c r="AJ296" s="364"/>
      <c r="AK296" s="365"/>
      <c r="AL296" s="366"/>
      <c r="AM296" s="365"/>
      <c r="AN296" s="125">
        <f t="shared" si="63"/>
        <v>0</v>
      </c>
    </row>
    <row r="297" spans="1:40" ht="16.149999999999999" customHeight="1" x14ac:dyDescent="0.25">
      <c r="A297" s="112">
        <f t="shared" si="62"/>
        <v>43332</v>
      </c>
      <c r="B297" s="360">
        <v>5360.56</v>
      </c>
      <c r="C297" s="316">
        <v>20</v>
      </c>
      <c r="D297" s="361">
        <v>1</v>
      </c>
      <c r="E297" s="360">
        <v>349.4</v>
      </c>
      <c r="F297" s="360">
        <v>232</v>
      </c>
      <c r="G297" s="339">
        <f t="shared" si="57"/>
        <v>4759.1600000000008</v>
      </c>
      <c r="H297" s="340">
        <v>1724.06</v>
      </c>
      <c r="I297" s="317">
        <v>2965.4</v>
      </c>
      <c r="J297" s="340"/>
      <c r="K297" s="340">
        <v>83.8</v>
      </c>
      <c r="L297" s="317">
        <v>1720</v>
      </c>
      <c r="M297" s="363"/>
      <c r="N297" s="305">
        <f t="shared" si="58"/>
        <v>4705.3999999999996</v>
      </c>
      <c r="O297" s="305">
        <f t="shared" si="59"/>
        <v>32042.337000000149</v>
      </c>
      <c r="P297" s="306">
        <f t="shared" si="60"/>
        <v>11.861600000000001</v>
      </c>
      <c r="Q297" s="120">
        <f t="shared" si="61"/>
        <v>43332</v>
      </c>
      <c r="R297" s="364"/>
      <c r="S297" s="365"/>
      <c r="T297" s="364">
        <v>180817</v>
      </c>
      <c r="U297" s="147">
        <v>433.38</v>
      </c>
      <c r="V297" s="364">
        <v>180830</v>
      </c>
      <c r="W297" s="147">
        <v>588.66999999999996</v>
      </c>
      <c r="X297" s="366"/>
      <c r="Y297" s="365"/>
      <c r="Z297" s="364"/>
      <c r="AA297" s="365"/>
      <c r="AB297" s="366"/>
      <c r="AC297" s="365"/>
      <c r="AD297" s="364"/>
      <c r="AE297" s="365"/>
      <c r="AF297" s="366"/>
      <c r="AG297" s="365"/>
      <c r="AH297" s="364"/>
      <c r="AI297" s="365"/>
      <c r="AJ297" s="366"/>
      <c r="AK297" s="365"/>
      <c r="AL297" s="366"/>
      <c r="AM297" s="365"/>
      <c r="AN297" s="125">
        <f t="shared" si="63"/>
        <v>1022.05</v>
      </c>
    </row>
    <row r="298" spans="1:40" ht="16.149999999999999" customHeight="1" x14ac:dyDescent="0.25">
      <c r="A298" s="112">
        <f t="shared" si="62"/>
        <v>43333</v>
      </c>
      <c r="B298" s="360">
        <v>4783.1499999999996</v>
      </c>
      <c r="C298" s="316">
        <v>100</v>
      </c>
      <c r="D298" s="361">
        <v>2</v>
      </c>
      <c r="E298" s="360">
        <v>110.5</v>
      </c>
      <c r="F298" s="360">
        <v>539</v>
      </c>
      <c r="G298" s="339">
        <f t="shared" si="57"/>
        <v>4033.6499999999996</v>
      </c>
      <c r="H298" s="340">
        <v>2057.21</v>
      </c>
      <c r="I298" s="317">
        <v>1941.74</v>
      </c>
      <c r="J298" s="340"/>
      <c r="K298" s="340">
        <v>34.700000000000003</v>
      </c>
      <c r="L298" s="317">
        <v>2050</v>
      </c>
      <c r="M298" s="363"/>
      <c r="N298" s="305">
        <f t="shared" si="58"/>
        <v>4091.74</v>
      </c>
      <c r="O298" s="305">
        <f t="shared" si="59"/>
        <v>23516.71700000015</v>
      </c>
      <c r="P298" s="306">
        <f t="shared" si="60"/>
        <v>7.7669600000000001</v>
      </c>
      <c r="Q298" s="120">
        <f t="shared" si="61"/>
        <v>43333</v>
      </c>
      <c r="R298" s="364"/>
      <c r="S298" s="365"/>
      <c r="T298" s="364">
        <v>180818</v>
      </c>
      <c r="U298" s="147">
        <v>67.63</v>
      </c>
      <c r="V298" s="364"/>
      <c r="W298" s="365"/>
      <c r="X298" s="364"/>
      <c r="Y298" s="365"/>
      <c r="Z298" s="364"/>
      <c r="AA298" s="365"/>
      <c r="AB298" s="364" t="s">
        <v>185</v>
      </c>
      <c r="AC298" s="147">
        <v>12037.33</v>
      </c>
      <c r="AD298" s="364"/>
      <c r="AE298" s="365"/>
      <c r="AF298" s="364"/>
      <c r="AG298" s="365"/>
      <c r="AH298" s="364">
        <v>180653</v>
      </c>
      <c r="AI298" s="147">
        <v>512.4</v>
      </c>
      <c r="AJ298" s="364"/>
      <c r="AK298" s="365"/>
      <c r="AL298" s="366"/>
      <c r="AM298" s="365"/>
      <c r="AN298" s="125">
        <f t="shared" si="63"/>
        <v>12617.359999999999</v>
      </c>
    </row>
    <row r="299" spans="1:40" ht="16.149999999999999" customHeight="1" x14ac:dyDescent="0.25">
      <c r="A299" s="112">
        <f t="shared" si="62"/>
        <v>43334</v>
      </c>
      <c r="B299" s="360">
        <v>4004.13</v>
      </c>
      <c r="C299" s="316">
        <v>260</v>
      </c>
      <c r="D299" s="361">
        <v>5</v>
      </c>
      <c r="E299" s="360">
        <v>45.3</v>
      </c>
      <c r="F299" s="360">
        <v>117</v>
      </c>
      <c r="G299" s="339">
        <f t="shared" si="57"/>
        <v>3581.83</v>
      </c>
      <c r="H299" s="340">
        <v>1584.03</v>
      </c>
      <c r="I299" s="317">
        <v>1959.1</v>
      </c>
      <c r="J299" s="340"/>
      <c r="K299" s="340">
        <v>38.700000000000003</v>
      </c>
      <c r="L299" s="317">
        <v>1580</v>
      </c>
      <c r="M299" s="363"/>
      <c r="N299" s="305">
        <f t="shared" si="58"/>
        <v>3799.1</v>
      </c>
      <c r="O299" s="305">
        <f t="shared" si="59"/>
        <v>23858.557000000146</v>
      </c>
      <c r="P299" s="306">
        <f t="shared" si="60"/>
        <v>7.8363999999999994</v>
      </c>
      <c r="Q299" s="120">
        <f t="shared" si="61"/>
        <v>43334</v>
      </c>
      <c r="R299" s="364">
        <v>180805</v>
      </c>
      <c r="S299" s="147">
        <v>1515.89</v>
      </c>
      <c r="T299" s="364"/>
      <c r="U299" s="365"/>
      <c r="V299" s="364"/>
      <c r="W299" s="365"/>
      <c r="X299" s="364">
        <v>180837</v>
      </c>
      <c r="Y299" s="147">
        <v>1941.37</v>
      </c>
      <c r="Z299" s="364"/>
      <c r="AA299" s="365"/>
      <c r="AB299" s="364"/>
      <c r="AC299" s="365"/>
      <c r="AD299" s="364"/>
      <c r="AE299" s="365"/>
      <c r="AF299" s="364"/>
      <c r="AG299" s="365"/>
      <c r="AH299" s="364"/>
      <c r="AI299" s="365"/>
      <c r="AJ299" s="364"/>
      <c r="AK299" s="365"/>
      <c r="AL299" s="366"/>
      <c r="AM299" s="365"/>
      <c r="AN299" s="125">
        <f t="shared" si="63"/>
        <v>3457.26</v>
      </c>
    </row>
    <row r="300" spans="1:40" ht="16.149999999999999" customHeight="1" x14ac:dyDescent="0.25">
      <c r="A300" s="112">
        <f t="shared" si="62"/>
        <v>43335</v>
      </c>
      <c r="B300" s="360">
        <v>4704.43</v>
      </c>
      <c r="C300" s="316">
        <v>350</v>
      </c>
      <c r="D300" s="361">
        <v>6</v>
      </c>
      <c r="E300" s="360">
        <v>227.3</v>
      </c>
      <c r="F300" s="360">
        <v>285</v>
      </c>
      <c r="G300" s="339">
        <f t="shared" si="57"/>
        <v>3842.13</v>
      </c>
      <c r="H300" s="340">
        <v>1610.28</v>
      </c>
      <c r="I300" s="317">
        <v>2159.5500000000002</v>
      </c>
      <c r="J300" s="317">
        <v>36.6</v>
      </c>
      <c r="K300" s="340">
        <v>35.700000000000003</v>
      </c>
      <c r="L300" s="317">
        <v>1640</v>
      </c>
      <c r="M300" s="363"/>
      <c r="N300" s="305">
        <f t="shared" si="58"/>
        <v>4186.1499999999996</v>
      </c>
      <c r="O300" s="305">
        <f t="shared" si="59"/>
        <v>-24437.382999999849</v>
      </c>
      <c r="P300" s="306">
        <f t="shared" si="60"/>
        <v>8.6382000000000012</v>
      </c>
      <c r="Q300" s="120">
        <f t="shared" si="61"/>
        <v>43335</v>
      </c>
      <c r="R300" s="364"/>
      <c r="S300" s="147">
        <v>148.69</v>
      </c>
      <c r="T300" s="364"/>
      <c r="U300" s="365"/>
      <c r="V300" s="364"/>
      <c r="W300" s="365"/>
      <c r="X300" s="364">
        <v>180841</v>
      </c>
      <c r="Y300" s="147">
        <v>514.4</v>
      </c>
      <c r="Z300" s="364">
        <v>180833</v>
      </c>
      <c r="AA300" s="147">
        <v>51819</v>
      </c>
      <c r="AB300" s="364"/>
      <c r="AC300" s="365"/>
      <c r="AD300" s="364"/>
      <c r="AE300" s="365"/>
      <c r="AF300" s="364"/>
      <c r="AG300" s="365"/>
      <c r="AH300" s="364"/>
      <c r="AI300" s="365"/>
      <c r="AJ300" s="364"/>
      <c r="AK300" s="365"/>
      <c r="AL300" s="366"/>
      <c r="AM300" s="365"/>
      <c r="AN300" s="125">
        <f t="shared" si="63"/>
        <v>52482.09</v>
      </c>
    </row>
    <row r="301" spans="1:40" ht="16.149999999999999" customHeight="1" x14ac:dyDescent="0.25">
      <c r="A301" s="112">
        <f t="shared" si="62"/>
        <v>43336</v>
      </c>
      <c r="B301" s="360">
        <v>5289.1</v>
      </c>
      <c r="C301" s="316">
        <v>50</v>
      </c>
      <c r="D301" s="361">
        <v>2</v>
      </c>
      <c r="E301" s="360">
        <v>125.2</v>
      </c>
      <c r="F301" s="360">
        <v>273</v>
      </c>
      <c r="G301" s="339">
        <f t="shared" si="57"/>
        <v>4840.9000000000005</v>
      </c>
      <c r="H301" s="340">
        <v>2076.61</v>
      </c>
      <c r="I301" s="317">
        <v>2745.3</v>
      </c>
      <c r="J301" s="340"/>
      <c r="K301" s="340">
        <v>18.8</v>
      </c>
      <c r="L301" s="317">
        <v>2090</v>
      </c>
      <c r="M301" s="363"/>
      <c r="N301" s="305">
        <f t="shared" si="58"/>
        <v>4885.3</v>
      </c>
      <c r="O301" s="305">
        <f t="shared" si="59"/>
        <v>-19700.812999999849</v>
      </c>
      <c r="P301" s="306">
        <f t="shared" si="60"/>
        <v>10.981200000000001</v>
      </c>
      <c r="Q301" s="120">
        <f t="shared" si="61"/>
        <v>43336</v>
      </c>
      <c r="R301" s="364"/>
      <c r="S301" s="365"/>
      <c r="T301" s="364">
        <v>180621</v>
      </c>
      <c r="U301" s="147">
        <v>148.72999999999999</v>
      </c>
      <c r="V301" s="364"/>
      <c r="W301" s="365"/>
      <c r="X301" s="364"/>
      <c r="Y301" s="365"/>
      <c r="Z301" s="364"/>
      <c r="AA301" s="365"/>
      <c r="AB301" s="364"/>
      <c r="AC301" s="365"/>
      <c r="AD301" s="364"/>
      <c r="AE301" s="365"/>
      <c r="AF301" s="364"/>
      <c r="AG301" s="365"/>
      <c r="AH301" s="364"/>
      <c r="AI301" s="365"/>
      <c r="AJ301" s="364"/>
      <c r="AK301" s="365"/>
      <c r="AL301" s="366"/>
      <c r="AM301" s="365"/>
      <c r="AN301" s="125">
        <f t="shared" si="63"/>
        <v>148.72999999999999</v>
      </c>
    </row>
    <row r="302" spans="1:40" ht="16.149999999999999" customHeight="1" x14ac:dyDescent="0.25">
      <c r="A302" s="112">
        <f t="shared" si="62"/>
        <v>43337</v>
      </c>
      <c r="B302" s="360">
        <v>4941.68</v>
      </c>
      <c r="C302" s="316">
        <v>330</v>
      </c>
      <c r="D302" s="361">
        <v>8</v>
      </c>
      <c r="E302" s="360">
        <v>337.1</v>
      </c>
      <c r="F302" s="360">
        <v>184</v>
      </c>
      <c r="G302" s="339">
        <f t="shared" si="57"/>
        <v>4090.58</v>
      </c>
      <c r="H302" s="340">
        <v>2071.83</v>
      </c>
      <c r="I302" s="317">
        <v>1984.55</v>
      </c>
      <c r="J302" s="340"/>
      <c r="K302" s="340">
        <v>34.200000000000003</v>
      </c>
      <c r="L302" s="317">
        <v>2070</v>
      </c>
      <c r="M302" s="363"/>
      <c r="N302" s="305">
        <f t="shared" si="58"/>
        <v>4384.55</v>
      </c>
      <c r="O302" s="305">
        <f t="shared" si="59"/>
        <v>-15316.26299999985</v>
      </c>
      <c r="P302" s="306">
        <f t="shared" si="60"/>
        <v>7.9382000000000001</v>
      </c>
      <c r="Q302" s="120">
        <f t="shared" si="61"/>
        <v>43337</v>
      </c>
      <c r="R302" s="364"/>
      <c r="S302" s="365"/>
      <c r="T302" s="364"/>
      <c r="U302" s="365"/>
      <c r="V302" s="364"/>
      <c r="W302" s="365"/>
      <c r="X302" s="364"/>
      <c r="Y302" s="365"/>
      <c r="Z302" s="364"/>
      <c r="AA302" s="365"/>
      <c r="AB302" s="364"/>
      <c r="AC302" s="365"/>
      <c r="AD302" s="364"/>
      <c r="AE302" s="365"/>
      <c r="AF302" s="364"/>
      <c r="AG302" s="365"/>
      <c r="AH302" s="364"/>
      <c r="AI302" s="365"/>
      <c r="AJ302" s="364"/>
      <c r="AK302" s="365"/>
      <c r="AL302" s="366"/>
      <c r="AM302" s="365"/>
      <c r="AN302" s="125">
        <f t="shared" si="63"/>
        <v>0</v>
      </c>
    </row>
    <row r="303" spans="1:40" ht="16.149999999999999" customHeight="1" x14ac:dyDescent="0.25">
      <c r="A303" s="112">
        <f t="shared" si="62"/>
        <v>43338</v>
      </c>
      <c r="B303" s="360">
        <v>3071.36</v>
      </c>
      <c r="C303" s="316">
        <v>60</v>
      </c>
      <c r="D303" s="361">
        <v>3</v>
      </c>
      <c r="E303" s="360">
        <v>445.5</v>
      </c>
      <c r="F303" s="360">
        <v>191</v>
      </c>
      <c r="G303" s="339">
        <f t="shared" si="57"/>
        <v>2374.86</v>
      </c>
      <c r="H303" s="340">
        <v>984.12</v>
      </c>
      <c r="I303" s="317">
        <v>1367.44</v>
      </c>
      <c r="J303" s="340"/>
      <c r="K303" s="340">
        <v>23.3</v>
      </c>
      <c r="L303" s="317">
        <v>980</v>
      </c>
      <c r="M303" s="363"/>
      <c r="N303" s="305">
        <f t="shared" si="58"/>
        <v>2407.44</v>
      </c>
      <c r="O303" s="305">
        <f t="shared" si="59"/>
        <v>-13001.402999999849</v>
      </c>
      <c r="P303" s="306">
        <f t="shared" si="60"/>
        <v>5.46976</v>
      </c>
      <c r="Q303" s="120">
        <f t="shared" si="61"/>
        <v>43338</v>
      </c>
      <c r="R303" s="364"/>
      <c r="S303" s="365"/>
      <c r="T303" s="364">
        <v>180622</v>
      </c>
      <c r="U303" s="147">
        <v>152.28</v>
      </c>
      <c r="V303" s="364"/>
      <c r="W303" s="365"/>
      <c r="X303" s="364">
        <v>180843</v>
      </c>
      <c r="Y303" s="147">
        <v>-59.7</v>
      </c>
      <c r="Z303" s="364"/>
      <c r="AA303" s="365"/>
      <c r="AB303" s="364"/>
      <c r="AC303" s="365"/>
      <c r="AD303" s="364"/>
      <c r="AE303" s="365"/>
      <c r="AF303" s="364"/>
      <c r="AG303" s="365"/>
      <c r="AH303" s="364"/>
      <c r="AI303" s="365"/>
      <c r="AJ303" s="364"/>
      <c r="AK303" s="365"/>
      <c r="AL303" s="366"/>
      <c r="AM303" s="365"/>
      <c r="AN303" s="125">
        <f t="shared" si="63"/>
        <v>92.58</v>
      </c>
    </row>
    <row r="304" spans="1:40" ht="16.149999999999999" customHeight="1" x14ac:dyDescent="0.25">
      <c r="A304" s="112">
        <f t="shared" si="62"/>
        <v>43339</v>
      </c>
      <c r="B304" s="360">
        <v>4870.92</v>
      </c>
      <c r="C304" s="316">
        <v>110</v>
      </c>
      <c r="D304" s="361">
        <v>5</v>
      </c>
      <c r="E304" s="360">
        <v>388.6</v>
      </c>
      <c r="F304" s="360">
        <v>138</v>
      </c>
      <c r="G304" s="339">
        <f t="shared" si="57"/>
        <v>4234.32</v>
      </c>
      <c r="H304" s="340">
        <v>1827.58</v>
      </c>
      <c r="I304" s="317">
        <v>2369.94</v>
      </c>
      <c r="J304" s="340"/>
      <c r="K304" s="340">
        <v>36.799999999999997</v>
      </c>
      <c r="L304" s="317">
        <v>1820</v>
      </c>
      <c r="M304" s="363"/>
      <c r="N304" s="305">
        <f t="shared" si="58"/>
        <v>4299.9400000000005</v>
      </c>
      <c r="O304" s="305">
        <f t="shared" si="59"/>
        <v>-12346.862999999848</v>
      </c>
      <c r="P304" s="306">
        <f t="shared" si="60"/>
        <v>9.4797600000000006</v>
      </c>
      <c r="Q304" s="120">
        <f t="shared" si="61"/>
        <v>43339</v>
      </c>
      <c r="R304" s="364"/>
      <c r="S304" s="365"/>
      <c r="T304" s="364"/>
      <c r="U304" s="365"/>
      <c r="V304" s="364"/>
      <c r="W304" s="365"/>
      <c r="X304" s="364">
        <v>180844</v>
      </c>
      <c r="Y304" s="147">
        <v>12</v>
      </c>
      <c r="Z304" s="364"/>
      <c r="AA304" s="365"/>
      <c r="AB304" s="366"/>
      <c r="AC304" s="365"/>
      <c r="AD304" s="364"/>
      <c r="AE304" s="365"/>
      <c r="AF304" s="364">
        <v>180747</v>
      </c>
      <c r="AG304" s="147">
        <v>1094.4000000000001</v>
      </c>
      <c r="AH304" s="364"/>
      <c r="AI304" s="365"/>
      <c r="AJ304" s="364" t="s">
        <v>335</v>
      </c>
      <c r="AK304" s="147">
        <v>2539</v>
      </c>
      <c r="AL304" s="366"/>
      <c r="AM304" s="365"/>
      <c r="AN304" s="125">
        <f t="shared" si="63"/>
        <v>3645.4</v>
      </c>
    </row>
    <row r="305" spans="1:40" ht="16.149999999999999" customHeight="1" x14ac:dyDescent="0.25">
      <c r="A305" s="112">
        <f t="shared" si="62"/>
        <v>43340</v>
      </c>
      <c r="B305" s="360">
        <v>4471.7</v>
      </c>
      <c r="C305" s="316">
        <v>200</v>
      </c>
      <c r="D305" s="361">
        <v>6</v>
      </c>
      <c r="E305" s="360">
        <v>342.2</v>
      </c>
      <c r="F305" s="360">
        <v>223</v>
      </c>
      <c r="G305" s="339">
        <f t="shared" si="57"/>
        <v>3706.5</v>
      </c>
      <c r="H305" s="340">
        <v>1797.78</v>
      </c>
      <c r="I305" s="317">
        <v>1876.22</v>
      </c>
      <c r="J305" s="340"/>
      <c r="K305" s="340">
        <v>32.5</v>
      </c>
      <c r="L305" s="317">
        <v>1790</v>
      </c>
      <c r="M305" s="317"/>
      <c r="N305" s="305">
        <f t="shared" si="58"/>
        <v>3866.2200000000003</v>
      </c>
      <c r="O305" s="305">
        <f t="shared" si="59"/>
        <v>-9363.3729999998468</v>
      </c>
      <c r="P305" s="306">
        <f t="shared" si="60"/>
        <v>7.50488</v>
      </c>
      <c r="Q305" s="120">
        <f t="shared" si="61"/>
        <v>43340</v>
      </c>
      <c r="R305" s="364"/>
      <c r="S305" s="365"/>
      <c r="T305" s="364"/>
      <c r="U305" s="365"/>
      <c r="V305" s="364">
        <v>180831</v>
      </c>
      <c r="W305" s="147">
        <v>571.73</v>
      </c>
      <c r="X305" s="364"/>
      <c r="Y305" s="365"/>
      <c r="Z305" s="364"/>
      <c r="AA305" s="365"/>
      <c r="AB305" s="366"/>
      <c r="AC305" s="365"/>
      <c r="AD305" s="364"/>
      <c r="AE305" s="365"/>
      <c r="AF305" s="364"/>
      <c r="AG305" s="365"/>
      <c r="AH305" s="364"/>
      <c r="AI305" s="365"/>
      <c r="AJ305" s="364" t="s">
        <v>336</v>
      </c>
      <c r="AK305" s="147">
        <v>311</v>
      </c>
      <c r="AL305" s="366"/>
      <c r="AM305" s="365"/>
      <c r="AN305" s="125">
        <f t="shared" si="63"/>
        <v>882.73</v>
      </c>
    </row>
    <row r="306" spans="1:40" ht="16.149999999999999" customHeight="1" x14ac:dyDescent="0.25">
      <c r="A306" s="112">
        <f t="shared" si="62"/>
        <v>43341</v>
      </c>
      <c r="B306" s="360">
        <v>4880.25</v>
      </c>
      <c r="C306" s="316">
        <v>300</v>
      </c>
      <c r="D306" s="361">
        <v>7</v>
      </c>
      <c r="E306" s="360">
        <v>38</v>
      </c>
      <c r="F306" s="360">
        <v>151</v>
      </c>
      <c r="G306" s="339">
        <f t="shared" si="57"/>
        <v>4391.25</v>
      </c>
      <c r="H306" s="340">
        <v>1648.12</v>
      </c>
      <c r="I306" s="317">
        <v>2718.38</v>
      </c>
      <c r="J306" s="340"/>
      <c r="K306" s="340">
        <v>24.75</v>
      </c>
      <c r="L306" s="317">
        <v>1640</v>
      </c>
      <c r="M306" s="317">
        <v>720</v>
      </c>
      <c r="N306" s="305">
        <f t="shared" si="58"/>
        <v>5378.38</v>
      </c>
      <c r="O306" s="305">
        <f t="shared" si="59"/>
        <v>-12502.102999999846</v>
      </c>
      <c r="P306" s="306">
        <f t="shared" si="60"/>
        <v>10.873520000000001</v>
      </c>
      <c r="Q306" s="120">
        <f t="shared" si="61"/>
        <v>43341</v>
      </c>
      <c r="R306" s="364">
        <v>180809</v>
      </c>
      <c r="S306" s="147">
        <v>1993.01</v>
      </c>
      <c r="T306" s="364">
        <v>180827</v>
      </c>
      <c r="U306" s="147">
        <v>-52.26</v>
      </c>
      <c r="V306" s="364"/>
      <c r="W306" s="365"/>
      <c r="X306" s="364">
        <v>180838</v>
      </c>
      <c r="Y306" s="147">
        <v>2729.21</v>
      </c>
      <c r="Z306" s="364"/>
      <c r="AA306" s="365"/>
      <c r="AB306" s="366"/>
      <c r="AC306" s="365"/>
      <c r="AD306" s="364"/>
      <c r="AE306" s="365"/>
      <c r="AF306" s="364">
        <v>180849</v>
      </c>
      <c r="AG306" s="147">
        <v>3467.35</v>
      </c>
      <c r="AH306" s="364"/>
      <c r="AI306" s="365"/>
      <c r="AJ306" s="364">
        <v>180857</v>
      </c>
      <c r="AK306" s="147">
        <v>379.8</v>
      </c>
      <c r="AL306" s="366"/>
      <c r="AM306" s="365"/>
      <c r="AN306" s="125">
        <f t="shared" si="63"/>
        <v>8517.1099999999988</v>
      </c>
    </row>
    <row r="307" spans="1:40" ht="16.149999999999999" customHeight="1" x14ac:dyDescent="0.25">
      <c r="A307" s="112">
        <f t="shared" si="62"/>
        <v>43342</v>
      </c>
      <c r="B307" s="360">
        <v>4775.6000000000004</v>
      </c>
      <c r="C307" s="316">
        <v>240</v>
      </c>
      <c r="D307" s="361">
        <v>8</v>
      </c>
      <c r="E307" s="360">
        <v>155.05000000000001</v>
      </c>
      <c r="F307" s="360">
        <v>327</v>
      </c>
      <c r="G307" s="339">
        <f t="shared" si="57"/>
        <v>4053.55</v>
      </c>
      <c r="H307" s="340">
        <v>1444.73</v>
      </c>
      <c r="I307" s="317">
        <v>2582.5700000000002</v>
      </c>
      <c r="J307" s="340"/>
      <c r="K307" s="340">
        <v>26.25</v>
      </c>
      <c r="L307" s="317">
        <v>1460</v>
      </c>
      <c r="M307" s="363"/>
      <c r="N307" s="305">
        <f t="shared" si="58"/>
        <v>4282.57</v>
      </c>
      <c r="O307" s="305">
        <f t="shared" si="59"/>
        <v>-11253.152999999846</v>
      </c>
      <c r="P307" s="306">
        <f t="shared" si="60"/>
        <v>10.33028</v>
      </c>
      <c r="Q307" s="120">
        <f t="shared" si="61"/>
        <v>43342</v>
      </c>
      <c r="R307" s="364"/>
      <c r="S307" s="147">
        <v>101.24</v>
      </c>
      <c r="T307" s="366">
        <v>180822</v>
      </c>
      <c r="U307" s="147">
        <v>320.12</v>
      </c>
      <c r="V307" s="364"/>
      <c r="W307" s="365"/>
      <c r="X307" s="366">
        <v>180842</v>
      </c>
      <c r="Y307" s="147">
        <v>1307.4000000000001</v>
      </c>
      <c r="Z307" s="364"/>
      <c r="AA307" s="365"/>
      <c r="AB307" s="366"/>
      <c r="AC307" s="365"/>
      <c r="AD307" s="364"/>
      <c r="AE307" s="365"/>
      <c r="AF307" s="364">
        <v>180749</v>
      </c>
      <c r="AG307" s="365">
        <v>480.43</v>
      </c>
      <c r="AH307" s="364" t="s">
        <v>337</v>
      </c>
      <c r="AI307" s="147">
        <v>480.43</v>
      </c>
      <c r="AJ307" s="366">
        <v>180856</v>
      </c>
      <c r="AK307" s="147">
        <v>344</v>
      </c>
      <c r="AL307" s="366"/>
      <c r="AM307" s="365"/>
      <c r="AN307" s="125">
        <f t="shared" si="63"/>
        <v>3033.62</v>
      </c>
    </row>
    <row r="308" spans="1:40" ht="16.149999999999999" customHeight="1" x14ac:dyDescent="0.25">
      <c r="A308" s="112">
        <f t="shared" si="62"/>
        <v>43343</v>
      </c>
      <c r="B308" s="360">
        <v>5636.33</v>
      </c>
      <c r="C308" s="316">
        <v>570</v>
      </c>
      <c r="D308" s="361">
        <v>14</v>
      </c>
      <c r="E308" s="360">
        <v>145</v>
      </c>
      <c r="F308" s="360">
        <v>120</v>
      </c>
      <c r="G308" s="339">
        <f t="shared" si="57"/>
        <v>4801.33</v>
      </c>
      <c r="H308" s="340">
        <v>2195.9299999999998</v>
      </c>
      <c r="I308" s="317">
        <v>2656.1</v>
      </c>
      <c r="J308" s="340"/>
      <c r="K308" s="340">
        <v>48.3</v>
      </c>
      <c r="L308" s="317">
        <v>2260</v>
      </c>
      <c r="M308" s="363"/>
      <c r="N308" s="305">
        <f t="shared" si="58"/>
        <v>5486.1</v>
      </c>
      <c r="O308" s="305">
        <f t="shared" si="59"/>
        <v>-6845.6529999998456</v>
      </c>
      <c r="P308" s="306">
        <f t="shared" si="60"/>
        <v>10.6244</v>
      </c>
      <c r="Q308" s="120">
        <f t="shared" si="61"/>
        <v>43343</v>
      </c>
      <c r="R308" s="364"/>
      <c r="S308" s="365"/>
      <c r="T308" s="364">
        <v>180821</v>
      </c>
      <c r="U308" s="147">
        <v>68.92</v>
      </c>
      <c r="V308" s="364"/>
      <c r="W308" s="365"/>
      <c r="X308" s="364"/>
      <c r="Y308" s="365"/>
      <c r="Z308" s="364">
        <v>180736</v>
      </c>
      <c r="AA308" s="365">
        <v>0</v>
      </c>
      <c r="AB308" s="366"/>
      <c r="AC308" s="365"/>
      <c r="AD308" s="364">
        <v>180846</v>
      </c>
      <c r="AE308" s="147">
        <v>37.79</v>
      </c>
      <c r="AF308" s="364">
        <v>180748</v>
      </c>
      <c r="AG308" s="147">
        <v>-208.67</v>
      </c>
      <c r="AH308" s="364">
        <v>180754</v>
      </c>
      <c r="AI308" s="147">
        <v>6.95</v>
      </c>
      <c r="AJ308" s="364">
        <v>180855</v>
      </c>
      <c r="AK308" s="147">
        <v>1173.6099999999999</v>
      </c>
      <c r="AL308" s="366"/>
      <c r="AM308" s="365"/>
      <c r="AN308" s="125">
        <f t="shared" si="63"/>
        <v>1078.5999999999999</v>
      </c>
    </row>
    <row r="309" spans="1:40" x14ac:dyDescent="0.25">
      <c r="B309" s="326">
        <f t="shared" ref="B309:N309" si="64">SUM(B278:B308)</f>
        <v>184218.12999999998</v>
      </c>
      <c r="C309" s="326">
        <f t="shared" si="64"/>
        <v>6690</v>
      </c>
      <c r="D309" s="327">
        <f t="shared" si="64"/>
        <v>164</v>
      </c>
      <c r="E309" s="326">
        <f t="shared" si="64"/>
        <v>10006.550000000001</v>
      </c>
      <c r="F309" s="326">
        <f t="shared" si="64"/>
        <v>7413</v>
      </c>
      <c r="G309" s="326">
        <f t="shared" si="64"/>
        <v>160108.57999999996</v>
      </c>
      <c r="H309" s="326">
        <f t="shared" si="64"/>
        <v>53129.570000000014</v>
      </c>
      <c r="I309" s="326">
        <f t="shared" si="64"/>
        <v>72908.72000000003</v>
      </c>
      <c r="J309" s="326">
        <f t="shared" si="64"/>
        <v>160.79999999999998</v>
      </c>
      <c r="K309" s="326">
        <f t="shared" si="64"/>
        <v>6308.8099999999995</v>
      </c>
      <c r="L309" s="141">
        <f t="shared" si="64"/>
        <v>53180</v>
      </c>
      <c r="M309" s="141">
        <f t="shared" si="64"/>
        <v>1850</v>
      </c>
      <c r="N309" s="141">
        <f t="shared" si="64"/>
        <v>134789.52000000002</v>
      </c>
      <c r="O309" s="141">
        <f>O308</f>
        <v>-6845.6529999998456</v>
      </c>
      <c r="R309" s="141"/>
      <c r="S309" s="141">
        <f>SUM(S278:S308)</f>
        <v>7767.67</v>
      </c>
      <c r="T309" s="141"/>
      <c r="U309" s="141">
        <f>SUM(U278:U308)</f>
        <v>2308.41</v>
      </c>
      <c r="V309" s="141"/>
      <c r="W309" s="141">
        <f>SUM(W278:W308)</f>
        <v>2281.0700000000002</v>
      </c>
      <c r="X309" s="141"/>
      <c r="Y309" s="141">
        <f>SUM(Y278:Y308)</f>
        <v>14324.460000000001</v>
      </c>
      <c r="Z309" s="141"/>
      <c r="AA309" s="141">
        <f>SUM(AA278:AA308)</f>
        <v>86077.88</v>
      </c>
      <c r="AB309" s="141"/>
      <c r="AC309" s="141">
        <f>SUM(AC278:AC308)</f>
        <v>3089.4699999999993</v>
      </c>
      <c r="AD309" s="141"/>
      <c r="AE309" s="141">
        <f>SUM(AE278:AE308)</f>
        <v>1442.15</v>
      </c>
      <c r="AG309" s="141">
        <f>SUM(AG278:AG308)</f>
        <v>7102.91</v>
      </c>
      <c r="AH309" s="141"/>
      <c r="AI309" s="141">
        <f>SUM(AI278:AI308)</f>
        <v>1149.8500000000001</v>
      </c>
      <c r="AJ309" s="141"/>
      <c r="AK309" s="141">
        <f>SUM(AK278:AK308)</f>
        <v>6922.0599999999995</v>
      </c>
      <c r="AL309" s="141"/>
      <c r="AM309" s="141">
        <f>SUM(AM278:AM308)</f>
        <v>0</v>
      </c>
      <c r="AN309" s="141">
        <f>SUM(AN278:AN308)</f>
        <v>134364.54</v>
      </c>
    </row>
    <row r="310" spans="1:40" x14ac:dyDescent="0.25">
      <c r="B310" s="132">
        <f>B309+B271</f>
        <v>1117577.3399999999</v>
      </c>
      <c r="G310" s="132"/>
      <c r="O310" s="141"/>
    </row>
    <row r="311" spans="1:40" x14ac:dyDescent="0.25">
      <c r="B311" s="72" t="s">
        <v>78</v>
      </c>
      <c r="C311" s="132">
        <f>H309-L309</f>
        <v>-50.429999999985739</v>
      </c>
      <c r="E311" s="72" t="s">
        <v>79</v>
      </c>
      <c r="F311" s="315">
        <f>D309</f>
        <v>164</v>
      </c>
      <c r="H311" s="72" t="s">
        <v>80</v>
      </c>
      <c r="J311" s="131">
        <f>I309*0.0065</f>
        <v>473.90668000000016</v>
      </c>
    </row>
    <row r="312" spans="1:40" x14ac:dyDescent="0.25">
      <c r="B312" s="72" t="s">
        <v>90</v>
      </c>
      <c r="C312" s="132">
        <f>C311+C273</f>
        <v>-83.469999999986612</v>
      </c>
    </row>
    <row r="314" spans="1:40" ht="16.149999999999999" customHeight="1" x14ac:dyDescent="0.25">
      <c r="A314" s="562" t="s">
        <v>338</v>
      </c>
      <c r="B314" s="563"/>
      <c r="C314" s="563"/>
      <c r="D314" s="564"/>
      <c r="E314" s="563"/>
      <c r="F314" s="563"/>
      <c r="G314" s="563"/>
      <c r="H314" s="559" t="str">
        <f>A314</f>
        <v>SEPTEMBRE 2018</v>
      </c>
      <c r="I314" s="560"/>
      <c r="J314" s="560"/>
      <c r="K314" s="560"/>
      <c r="L314" s="560"/>
      <c r="M314" s="560"/>
      <c r="N314" s="560"/>
      <c r="R314" s="559" t="str">
        <f>A314</f>
        <v>SEPTEMBRE 2018</v>
      </c>
      <c r="S314" s="560"/>
      <c r="T314" s="560"/>
      <c r="U314" s="560"/>
      <c r="V314" s="560"/>
      <c r="W314" s="560"/>
      <c r="X314" s="560"/>
      <c r="Y314" s="559" t="str">
        <f>A314</f>
        <v>SEPTEMBRE 2018</v>
      </c>
      <c r="Z314" s="560"/>
      <c r="AA314" s="560"/>
      <c r="AB314" s="560"/>
      <c r="AC314" s="560"/>
      <c r="AD314" s="560"/>
      <c r="AE314" s="560"/>
      <c r="AF314" s="559" t="str">
        <f>A314</f>
        <v>SEPTEMBRE 2018</v>
      </c>
      <c r="AG314" s="560"/>
      <c r="AH314" s="560"/>
      <c r="AI314" s="560"/>
      <c r="AJ314" s="560"/>
      <c r="AK314" s="560"/>
      <c r="AL314" s="560"/>
    </row>
    <row r="315" spans="1:40" ht="16.149999999999999" customHeight="1" x14ac:dyDescent="0.25">
      <c r="A315" s="81"/>
      <c r="B315" s="567" t="s">
        <v>69</v>
      </c>
      <c r="C315" s="554"/>
      <c r="D315" s="554"/>
      <c r="E315" s="554"/>
      <c r="F315" s="554"/>
      <c r="G315" s="568"/>
      <c r="H315" s="567" t="s">
        <v>1</v>
      </c>
      <c r="I315" s="554"/>
      <c r="J315" s="554"/>
      <c r="K315" s="568"/>
      <c r="L315" s="567" t="s">
        <v>2</v>
      </c>
      <c r="M315" s="554"/>
      <c r="N315" s="568"/>
      <c r="O315" s="291" t="s">
        <v>70</v>
      </c>
      <c r="P315" s="292"/>
      <c r="Q315" s="135"/>
      <c r="R315" s="549" t="str">
        <f>R3</f>
        <v>Agedi</v>
      </c>
      <c r="S315" s="550"/>
      <c r="T315" s="549" t="str">
        <f>T3</f>
        <v>Saf</v>
      </c>
      <c r="U315" s="550"/>
      <c r="V315" s="549" t="str">
        <f>V3</f>
        <v>Midi Libre</v>
      </c>
      <c r="W315" s="550"/>
      <c r="X315" s="549" t="str">
        <f>X3</f>
        <v>Loto</v>
      </c>
      <c r="Y315" s="550"/>
      <c r="Z315" s="555" t="str">
        <f>Z3</f>
        <v>Altadis</v>
      </c>
      <c r="AA315" s="556"/>
      <c r="AB315" s="549" t="str">
        <f>AB3</f>
        <v>Crédit agricole</v>
      </c>
      <c r="AC315" s="550"/>
      <c r="AD315" s="549" t="str">
        <f>AD3</f>
        <v>charges locatives</v>
      </c>
      <c r="AE315" s="550"/>
      <c r="AF315" s="555" t="str">
        <f>AF3</f>
        <v>Poste TCN TF PVA</v>
      </c>
      <c r="AG315" s="556"/>
      <c r="AH315" s="549" t="str">
        <f>AH3</f>
        <v>GSA/NVX FR</v>
      </c>
      <c r="AI315" s="550"/>
      <c r="AJ315" s="549" t="str">
        <f>AJ3</f>
        <v>Charge</v>
      </c>
      <c r="AK315" s="550"/>
      <c r="AL315" s="549" t="str">
        <f>AL3</f>
        <v>Divers</v>
      </c>
      <c r="AM315" s="550"/>
      <c r="AN315" s="83" t="s">
        <v>16</v>
      </c>
    </row>
    <row r="316" spans="1:40" ht="16.149999999999999" customHeight="1" x14ac:dyDescent="0.25">
      <c r="A316" s="84"/>
      <c r="B316" s="85" t="s">
        <v>73</v>
      </c>
      <c r="C316" s="578" t="s">
        <v>24</v>
      </c>
      <c r="D316" s="579"/>
      <c r="E316" s="86" t="s">
        <v>23</v>
      </c>
      <c r="F316" s="86" t="s">
        <v>22</v>
      </c>
      <c r="G316" s="90" t="s">
        <v>38</v>
      </c>
      <c r="H316" s="85" t="s">
        <v>17</v>
      </c>
      <c r="I316" s="86" t="s">
        <v>19</v>
      </c>
      <c r="J316" s="86" t="s">
        <v>18</v>
      </c>
      <c r="K316" s="90" t="s">
        <v>29</v>
      </c>
      <c r="L316" s="85" t="s">
        <v>32</v>
      </c>
      <c r="M316" s="91" t="s">
        <v>33</v>
      </c>
      <c r="N316" s="90" t="s">
        <v>74</v>
      </c>
      <c r="O316" s="295">
        <f>O308</f>
        <v>-6845.6529999998456</v>
      </c>
      <c r="Q316" s="136"/>
      <c r="R316" s="93" t="s">
        <v>34</v>
      </c>
      <c r="S316" s="94"/>
      <c r="T316" s="95" t="s">
        <v>34</v>
      </c>
      <c r="U316" s="96"/>
      <c r="V316" s="95" t="s">
        <v>34</v>
      </c>
      <c r="W316" s="96"/>
      <c r="X316" s="95" t="s">
        <v>34</v>
      </c>
      <c r="Y316" s="96"/>
      <c r="Z316" s="95" t="s">
        <v>34</v>
      </c>
      <c r="AA316" s="96"/>
      <c r="AB316" s="95" t="s">
        <v>34</v>
      </c>
      <c r="AC316" s="96"/>
      <c r="AD316" s="95" t="s">
        <v>34</v>
      </c>
      <c r="AE316" s="96"/>
      <c r="AF316" s="98" t="s">
        <v>34</v>
      </c>
      <c r="AG316" s="94"/>
      <c r="AH316" s="95" t="s">
        <v>34</v>
      </c>
      <c r="AI316" s="94"/>
      <c r="AJ316" s="95" t="s">
        <v>34</v>
      </c>
      <c r="AK316" s="94"/>
      <c r="AL316" s="95" t="s">
        <v>34</v>
      </c>
      <c r="AM316" s="94"/>
      <c r="AN316" s="99"/>
    </row>
    <row r="317" spans="1:40" ht="16.149999999999999" customHeight="1" x14ac:dyDescent="0.25">
      <c r="A317" s="112">
        <f>A308+1</f>
        <v>43344</v>
      </c>
      <c r="B317" s="360">
        <v>5639.79</v>
      </c>
      <c r="C317" s="316">
        <v>320</v>
      </c>
      <c r="D317" s="361">
        <v>6</v>
      </c>
      <c r="E317" s="360">
        <v>112.2</v>
      </c>
      <c r="F317" s="360">
        <v>151</v>
      </c>
      <c r="G317" s="339">
        <f t="shared" ref="G317:G346" si="65">B317-C317-E317-F317</f>
        <v>5056.59</v>
      </c>
      <c r="H317" s="340">
        <v>2260.56</v>
      </c>
      <c r="I317" s="317">
        <v>3396.93</v>
      </c>
      <c r="J317" s="340"/>
      <c r="K317" s="340">
        <v>32.200000000000003</v>
      </c>
      <c r="L317" s="317">
        <v>2190</v>
      </c>
      <c r="M317" s="363"/>
      <c r="N317" s="305">
        <f t="shared" ref="N317:N347" si="66">L317+I317+J317+C317+M317</f>
        <v>5906.93</v>
      </c>
      <c r="O317" s="305">
        <f t="shared" ref="O317:O347" si="67">O316+N317-AN317</f>
        <v>-3994.5329999998453</v>
      </c>
      <c r="P317" s="306">
        <f t="shared" ref="P317:P347" si="68">I317*0.004</f>
        <v>13.587719999999999</v>
      </c>
      <c r="Q317" s="120">
        <f t="shared" ref="Q317:Q346" si="69">A317</f>
        <v>43344</v>
      </c>
      <c r="R317" s="364">
        <v>180813</v>
      </c>
      <c r="S317" s="365">
        <v>0</v>
      </c>
      <c r="T317" s="364">
        <v>180714</v>
      </c>
      <c r="U317" s="147">
        <v>76.150000000000006</v>
      </c>
      <c r="V317" s="366"/>
      <c r="W317" s="365"/>
      <c r="X317" s="366"/>
      <c r="Y317" s="365"/>
      <c r="Z317" s="366"/>
      <c r="AA317" s="365"/>
      <c r="AB317" s="366">
        <v>180946</v>
      </c>
      <c r="AC317" s="147">
        <v>1.4</v>
      </c>
      <c r="AD317" s="366">
        <v>180150</v>
      </c>
      <c r="AE317" s="147">
        <v>978.26</v>
      </c>
      <c r="AF317" s="368"/>
      <c r="AG317" s="365"/>
      <c r="AH317" s="366"/>
      <c r="AI317" s="365"/>
      <c r="AJ317" s="366" t="s">
        <v>276</v>
      </c>
      <c r="AK317" s="147">
        <v>2000</v>
      </c>
      <c r="AL317" s="366"/>
      <c r="AM317" s="365"/>
      <c r="AN317" s="125">
        <f t="shared" ref="AN317:AN347" si="70">S317+U317+W317+Y317+AA317+AC317+AE317+AG317+AI317+AK317+AM317</f>
        <v>3055.81</v>
      </c>
    </row>
    <row r="318" spans="1:40" ht="16.149999999999999" customHeight="1" x14ac:dyDescent="0.25">
      <c r="A318" s="112">
        <f t="shared" ref="A318:A346" si="71">A317+1</f>
        <v>43345</v>
      </c>
      <c r="B318" s="360">
        <v>3555.27</v>
      </c>
      <c r="C318" s="316">
        <v>280</v>
      </c>
      <c r="D318" s="361">
        <v>9</v>
      </c>
      <c r="E318" s="360">
        <v>506.7</v>
      </c>
      <c r="F318" s="360">
        <v>146</v>
      </c>
      <c r="G318" s="339">
        <f t="shared" si="65"/>
        <v>2622.57</v>
      </c>
      <c r="H318" s="340">
        <v>1173.23</v>
      </c>
      <c r="I318" s="317">
        <v>1282.3399999999999</v>
      </c>
      <c r="J318" s="317">
        <v>66</v>
      </c>
      <c r="K318" s="340">
        <v>108.5</v>
      </c>
      <c r="L318" s="317">
        <v>1180</v>
      </c>
      <c r="M318" s="363"/>
      <c r="N318" s="305">
        <f t="shared" si="66"/>
        <v>2808.34</v>
      </c>
      <c r="O318" s="305">
        <f t="shared" si="67"/>
        <v>-1903.5429999998451</v>
      </c>
      <c r="P318" s="306">
        <f t="shared" si="68"/>
        <v>5.1293600000000001</v>
      </c>
      <c r="Q318" s="120">
        <f t="shared" si="69"/>
        <v>43345</v>
      </c>
      <c r="R318" s="364">
        <v>180814</v>
      </c>
      <c r="S318" s="365">
        <v>0</v>
      </c>
      <c r="T318" s="366">
        <v>180715</v>
      </c>
      <c r="U318" s="147">
        <v>392.66</v>
      </c>
      <c r="V318" s="364"/>
      <c r="W318" s="365"/>
      <c r="X318" s="366"/>
      <c r="Y318" s="365"/>
      <c r="Z318" s="364"/>
      <c r="AA318" s="365"/>
      <c r="AB318" s="366">
        <v>180946</v>
      </c>
      <c r="AC318" s="147">
        <v>324.69</v>
      </c>
      <c r="AD318" s="364"/>
      <c r="AE318" s="365"/>
      <c r="AF318" s="366"/>
      <c r="AG318" s="365"/>
      <c r="AH318" s="364"/>
      <c r="AI318" s="365"/>
      <c r="AJ318" s="366"/>
      <c r="AK318" s="365"/>
      <c r="AL318" s="366"/>
      <c r="AM318" s="365"/>
      <c r="AN318" s="125">
        <f t="shared" si="70"/>
        <v>717.35</v>
      </c>
    </row>
    <row r="319" spans="1:40" ht="16.149999999999999" customHeight="1" x14ac:dyDescent="0.25">
      <c r="A319" s="112">
        <f t="shared" si="71"/>
        <v>43346</v>
      </c>
      <c r="B319" s="360">
        <v>7418.55</v>
      </c>
      <c r="C319" s="316">
        <v>380</v>
      </c>
      <c r="D319" s="361">
        <v>12</v>
      </c>
      <c r="E319" s="360">
        <v>279</v>
      </c>
      <c r="F319" s="360">
        <v>685</v>
      </c>
      <c r="G319" s="339">
        <f t="shared" si="65"/>
        <v>6074.55</v>
      </c>
      <c r="H319" s="340">
        <v>1855.25</v>
      </c>
      <c r="I319" s="317">
        <v>4173.6499999999996</v>
      </c>
      <c r="J319" s="340"/>
      <c r="K319" s="340">
        <v>45.65</v>
      </c>
      <c r="L319" s="317">
        <v>1850</v>
      </c>
      <c r="M319" s="363"/>
      <c r="N319" s="305">
        <f t="shared" si="66"/>
        <v>6403.65</v>
      </c>
      <c r="O319" s="305">
        <f t="shared" si="67"/>
        <v>4302.7070000001549</v>
      </c>
      <c r="P319" s="306">
        <f t="shared" si="68"/>
        <v>16.694599999999998</v>
      </c>
      <c r="Q319" s="120">
        <f t="shared" si="69"/>
        <v>43346</v>
      </c>
      <c r="R319" s="364"/>
      <c r="S319" s="365"/>
      <c r="T319" s="366"/>
      <c r="U319" s="365"/>
      <c r="V319" s="364"/>
      <c r="W319" s="365"/>
      <c r="X319" s="366"/>
      <c r="Y319" s="365"/>
      <c r="Z319" s="364"/>
      <c r="AA319" s="365"/>
      <c r="AB319" s="366">
        <v>180946</v>
      </c>
      <c r="AC319" s="147">
        <v>69</v>
      </c>
      <c r="AD319" s="364" t="s">
        <v>339</v>
      </c>
      <c r="AE319" s="147">
        <v>128.4</v>
      </c>
      <c r="AF319" s="366"/>
      <c r="AG319" s="365"/>
      <c r="AH319" s="364"/>
      <c r="AI319" s="365"/>
      <c r="AJ319" s="366"/>
      <c r="AK319" s="365"/>
      <c r="AL319" s="366"/>
      <c r="AM319" s="365"/>
      <c r="AN319" s="125">
        <f t="shared" si="70"/>
        <v>197.4</v>
      </c>
    </row>
    <row r="320" spans="1:40" ht="16.149999999999999" customHeight="1" x14ac:dyDescent="0.25">
      <c r="A320" s="112">
        <f t="shared" si="71"/>
        <v>43347</v>
      </c>
      <c r="B320" s="360">
        <v>3746.25</v>
      </c>
      <c r="C320" s="316">
        <v>200</v>
      </c>
      <c r="D320" s="361">
        <v>5</v>
      </c>
      <c r="E320" s="360">
        <v>182.3</v>
      </c>
      <c r="F320" s="360">
        <v>272</v>
      </c>
      <c r="G320" s="339">
        <f t="shared" si="65"/>
        <v>3091.95</v>
      </c>
      <c r="H320" s="340">
        <v>1363.87</v>
      </c>
      <c r="I320" s="317">
        <v>1785.28</v>
      </c>
      <c r="J320" s="340"/>
      <c r="K320" s="340">
        <v>32.1</v>
      </c>
      <c r="L320" s="317">
        <v>1360</v>
      </c>
      <c r="M320" s="363"/>
      <c r="N320" s="305">
        <f t="shared" si="66"/>
        <v>3345.2799999999997</v>
      </c>
      <c r="O320" s="305">
        <f t="shared" si="67"/>
        <v>6908.627000000155</v>
      </c>
      <c r="P320" s="306">
        <f t="shared" si="68"/>
        <v>7.1411199999999999</v>
      </c>
      <c r="Q320" s="120">
        <f t="shared" si="69"/>
        <v>43347</v>
      </c>
      <c r="R320" s="364"/>
      <c r="S320" s="365"/>
      <c r="T320" s="366"/>
      <c r="U320" s="365"/>
      <c r="V320" s="364">
        <v>180832</v>
      </c>
      <c r="W320" s="147">
        <v>288.95999999999998</v>
      </c>
      <c r="X320" s="366">
        <v>180933</v>
      </c>
      <c r="Y320" s="147">
        <v>450.4</v>
      </c>
      <c r="Z320" s="364"/>
      <c r="AA320" s="365"/>
      <c r="AB320" s="366"/>
      <c r="AC320" s="365"/>
      <c r="AD320" s="364"/>
      <c r="AE320" s="365"/>
      <c r="AF320" s="366"/>
      <c r="AG320" s="365"/>
      <c r="AH320" s="364"/>
      <c r="AI320" s="365"/>
      <c r="AJ320" s="366"/>
      <c r="AK320" s="365"/>
      <c r="AL320" s="366"/>
      <c r="AM320" s="365"/>
      <c r="AN320" s="125">
        <f t="shared" si="70"/>
        <v>739.3599999999999</v>
      </c>
    </row>
    <row r="321" spans="1:40" ht="16.149999999999999" customHeight="1" x14ac:dyDescent="0.25">
      <c r="A321" s="112">
        <f t="shared" si="71"/>
        <v>43348</v>
      </c>
      <c r="B321" s="360">
        <v>4495.3100000000004</v>
      </c>
      <c r="C321" s="316">
        <v>340</v>
      </c>
      <c r="D321" s="361">
        <v>6</v>
      </c>
      <c r="E321" s="360">
        <v>79.8</v>
      </c>
      <c r="F321" s="360">
        <v>250</v>
      </c>
      <c r="G321" s="339">
        <f t="shared" si="65"/>
        <v>3825.51</v>
      </c>
      <c r="H321" s="340">
        <v>1945.51</v>
      </c>
      <c r="I321" s="317">
        <v>1862.5</v>
      </c>
      <c r="J321" s="340"/>
      <c r="K321" s="340">
        <v>17.5</v>
      </c>
      <c r="L321" s="317">
        <v>1950</v>
      </c>
      <c r="M321" s="363"/>
      <c r="N321" s="305">
        <f t="shared" si="66"/>
        <v>4152.5</v>
      </c>
      <c r="O321" s="305">
        <f t="shared" si="67"/>
        <v>6945.4770000001554</v>
      </c>
      <c r="P321" s="306">
        <f t="shared" si="68"/>
        <v>7.45</v>
      </c>
      <c r="Q321" s="120">
        <f t="shared" si="69"/>
        <v>43348</v>
      </c>
      <c r="R321" s="364">
        <v>180811</v>
      </c>
      <c r="S321" s="147">
        <v>1236.83</v>
      </c>
      <c r="T321" s="366"/>
      <c r="U321" s="365"/>
      <c r="V321" s="364">
        <v>180927</v>
      </c>
      <c r="W321" s="147">
        <v>308.05</v>
      </c>
      <c r="X321" s="364">
        <v>180934</v>
      </c>
      <c r="Y321" s="147">
        <v>2679.97</v>
      </c>
      <c r="Z321" s="364"/>
      <c r="AA321" s="365"/>
      <c r="AB321" s="366" t="s">
        <v>271</v>
      </c>
      <c r="AC321" s="147">
        <v>-109.2</v>
      </c>
      <c r="AD321" s="364"/>
      <c r="AE321" s="365"/>
      <c r="AF321" s="364"/>
      <c r="AG321" s="365"/>
      <c r="AH321" s="364"/>
      <c r="AI321" s="365"/>
      <c r="AJ321" s="364"/>
      <c r="AK321" s="365"/>
      <c r="AL321" s="366"/>
      <c r="AM321" s="365"/>
      <c r="AN321" s="125">
        <f t="shared" si="70"/>
        <v>4115.6499999999996</v>
      </c>
    </row>
    <row r="322" spans="1:40" ht="16.149999999999999" customHeight="1" x14ac:dyDescent="0.25">
      <c r="A322" s="112">
        <f t="shared" si="71"/>
        <v>43349</v>
      </c>
      <c r="B322" s="360">
        <v>4635.3599999999997</v>
      </c>
      <c r="C322" s="316">
        <v>200</v>
      </c>
      <c r="D322" s="361">
        <v>5</v>
      </c>
      <c r="E322" s="360">
        <v>97.9</v>
      </c>
      <c r="F322" s="360">
        <v>499</v>
      </c>
      <c r="G322" s="339">
        <f t="shared" si="65"/>
        <v>3838.46</v>
      </c>
      <c r="H322" s="340">
        <v>1940.72</v>
      </c>
      <c r="I322" s="317">
        <v>1584.09</v>
      </c>
      <c r="J322" s="317">
        <v>286.36</v>
      </c>
      <c r="K322" s="340">
        <v>27.3</v>
      </c>
      <c r="L322" s="317">
        <v>1940</v>
      </c>
      <c r="M322" s="363"/>
      <c r="N322" s="305">
        <f t="shared" si="66"/>
        <v>4010.4500000000003</v>
      </c>
      <c r="O322" s="305">
        <f t="shared" si="67"/>
        <v>-19932.712999999843</v>
      </c>
      <c r="P322" s="306">
        <f t="shared" si="68"/>
        <v>6.33636</v>
      </c>
      <c r="Q322" s="120">
        <f t="shared" si="69"/>
        <v>43349</v>
      </c>
      <c r="R322" s="364"/>
      <c r="S322" s="147">
        <v>52.21</v>
      </c>
      <c r="T322" s="364"/>
      <c r="U322" s="365"/>
      <c r="V322" s="364"/>
      <c r="W322" s="365"/>
      <c r="X322" s="364"/>
      <c r="Y322" s="365"/>
      <c r="Z322" s="364">
        <v>180834</v>
      </c>
      <c r="AA322" s="147">
        <v>30686.43</v>
      </c>
      <c r="AB322" s="364" t="s">
        <v>207</v>
      </c>
      <c r="AC322" s="147">
        <v>150</v>
      </c>
      <c r="AD322" s="364"/>
      <c r="AE322" s="365"/>
      <c r="AF322" s="364"/>
      <c r="AG322" s="365"/>
      <c r="AH322" s="364"/>
      <c r="AI322" s="365"/>
      <c r="AJ322" s="364"/>
      <c r="AK322" s="365"/>
      <c r="AL322" s="366"/>
      <c r="AM322" s="365"/>
      <c r="AN322" s="125">
        <f t="shared" si="70"/>
        <v>30888.639999999999</v>
      </c>
    </row>
    <row r="323" spans="1:40" ht="16.149999999999999" customHeight="1" x14ac:dyDescent="0.25">
      <c r="A323" s="112">
        <f t="shared" si="71"/>
        <v>43350</v>
      </c>
      <c r="B323" s="360">
        <v>5890.74</v>
      </c>
      <c r="C323" s="316">
        <v>260</v>
      </c>
      <c r="D323" s="361">
        <v>7</v>
      </c>
      <c r="E323" s="360">
        <v>807</v>
      </c>
      <c r="F323" s="360">
        <v>217</v>
      </c>
      <c r="G323" s="339">
        <f t="shared" si="65"/>
        <v>4606.74</v>
      </c>
      <c r="H323" s="340">
        <v>1893.45</v>
      </c>
      <c r="I323" s="317">
        <v>2684.09</v>
      </c>
      <c r="J323" s="340"/>
      <c r="K323" s="340">
        <v>29.2</v>
      </c>
      <c r="L323" s="317">
        <v>1890</v>
      </c>
      <c r="M323" s="363"/>
      <c r="N323" s="305">
        <f t="shared" si="66"/>
        <v>4834.09</v>
      </c>
      <c r="O323" s="305">
        <f t="shared" si="67"/>
        <v>-15098.622999999843</v>
      </c>
      <c r="P323" s="306">
        <f t="shared" si="68"/>
        <v>10.736360000000001</v>
      </c>
      <c r="Q323" s="120">
        <f t="shared" si="69"/>
        <v>43350</v>
      </c>
      <c r="R323" s="364"/>
      <c r="S323" s="365"/>
      <c r="T323" s="364"/>
      <c r="U323" s="365"/>
      <c r="V323" s="364"/>
      <c r="W323" s="365"/>
      <c r="X323" s="364"/>
      <c r="Y323" s="365"/>
      <c r="Z323" s="364"/>
      <c r="AA323" s="365"/>
      <c r="AB323" s="364"/>
      <c r="AC323" s="365"/>
      <c r="AD323" s="364"/>
      <c r="AE323" s="365"/>
      <c r="AF323" s="364"/>
      <c r="AG323" s="365"/>
      <c r="AH323" s="364"/>
      <c r="AI323" s="365"/>
      <c r="AJ323" s="364"/>
      <c r="AK323" s="365"/>
      <c r="AL323" s="366"/>
      <c r="AM323" s="365"/>
      <c r="AN323" s="125">
        <f t="shared" si="70"/>
        <v>0</v>
      </c>
    </row>
    <row r="324" spans="1:40" ht="16.149999999999999" customHeight="1" x14ac:dyDescent="0.25">
      <c r="A324" s="112">
        <f t="shared" si="71"/>
        <v>43351</v>
      </c>
      <c r="B324" s="360">
        <v>4622.55</v>
      </c>
      <c r="C324" s="316">
        <v>220</v>
      </c>
      <c r="D324" s="361">
        <v>5</v>
      </c>
      <c r="E324" s="360">
        <v>564.9</v>
      </c>
      <c r="F324" s="360">
        <v>207</v>
      </c>
      <c r="G324" s="339">
        <f t="shared" si="65"/>
        <v>3630.65</v>
      </c>
      <c r="H324" s="340">
        <v>1532.2</v>
      </c>
      <c r="I324" s="317">
        <v>2032.55</v>
      </c>
      <c r="J324" s="317">
        <v>45</v>
      </c>
      <c r="K324" s="340">
        <v>20.9</v>
      </c>
      <c r="L324" s="317">
        <v>1530</v>
      </c>
      <c r="M324" s="363"/>
      <c r="N324" s="305">
        <f t="shared" si="66"/>
        <v>3827.55</v>
      </c>
      <c r="O324" s="305">
        <f t="shared" si="67"/>
        <v>-11333.392999999844</v>
      </c>
      <c r="P324" s="306">
        <f t="shared" si="68"/>
        <v>8.1302000000000003</v>
      </c>
      <c r="Q324" s="120">
        <f t="shared" si="69"/>
        <v>43351</v>
      </c>
      <c r="R324" s="364"/>
      <c r="S324" s="365"/>
      <c r="T324" s="364"/>
      <c r="U324" s="365"/>
      <c r="V324" s="364"/>
      <c r="W324" s="365"/>
      <c r="X324" s="364"/>
      <c r="Y324" s="365"/>
      <c r="Z324" s="364"/>
      <c r="AA324" s="365"/>
      <c r="AB324" s="364" t="s">
        <v>165</v>
      </c>
      <c r="AC324" s="147">
        <v>62.32</v>
      </c>
      <c r="AD324" s="364"/>
      <c r="AE324" s="365"/>
      <c r="AF324" s="364"/>
      <c r="AG324" s="365"/>
      <c r="AH324" s="364"/>
      <c r="AI324" s="365"/>
      <c r="AJ324" s="364"/>
      <c r="AK324" s="365"/>
      <c r="AL324" s="366"/>
      <c r="AM324" s="365"/>
      <c r="AN324" s="125">
        <f t="shared" si="70"/>
        <v>62.32</v>
      </c>
    </row>
    <row r="325" spans="1:40" ht="16.149999999999999" customHeight="1" x14ac:dyDescent="0.25">
      <c r="A325" s="112">
        <f t="shared" si="71"/>
        <v>43352</v>
      </c>
      <c r="B325" s="360">
        <v>3336.14</v>
      </c>
      <c r="C325" s="316">
        <v>150</v>
      </c>
      <c r="D325" s="361">
        <v>5</v>
      </c>
      <c r="E325" s="360">
        <v>602.6</v>
      </c>
      <c r="F325" s="360">
        <v>156</v>
      </c>
      <c r="G325" s="339">
        <f t="shared" si="65"/>
        <v>2427.54</v>
      </c>
      <c r="H325" s="340">
        <v>1085.4000000000001</v>
      </c>
      <c r="I325" s="317">
        <v>1340.14</v>
      </c>
      <c r="J325" s="340"/>
      <c r="K325" s="340">
        <v>9.1</v>
      </c>
      <c r="L325" s="317">
        <v>1080</v>
      </c>
      <c r="M325" s="363"/>
      <c r="N325" s="305">
        <f t="shared" si="66"/>
        <v>2570.1400000000003</v>
      </c>
      <c r="O325" s="305">
        <f t="shared" si="67"/>
        <v>-11324.972999999844</v>
      </c>
      <c r="P325" s="306">
        <f t="shared" si="68"/>
        <v>5.3605600000000004</v>
      </c>
      <c r="Q325" s="120">
        <f t="shared" si="69"/>
        <v>43352</v>
      </c>
      <c r="R325" s="364"/>
      <c r="S325" s="365"/>
      <c r="T325" s="364"/>
      <c r="U325" s="365"/>
      <c r="V325" s="364"/>
      <c r="W325" s="365"/>
      <c r="X325" s="364"/>
      <c r="Y325" s="365"/>
      <c r="Z325" s="364"/>
      <c r="AA325" s="365"/>
      <c r="AB325" s="364" t="s">
        <v>156</v>
      </c>
      <c r="AC325" s="147">
        <v>2561.7199999999998</v>
      </c>
      <c r="AD325" s="364"/>
      <c r="AE325" s="365"/>
      <c r="AF325" s="364"/>
      <c r="AG325" s="365"/>
      <c r="AH325" s="364"/>
      <c r="AI325" s="365"/>
      <c r="AJ325" s="364"/>
      <c r="AK325" s="365"/>
      <c r="AL325" s="366"/>
      <c r="AM325" s="365"/>
      <c r="AN325" s="125">
        <f t="shared" si="70"/>
        <v>2561.7199999999998</v>
      </c>
    </row>
    <row r="326" spans="1:40" ht="16.149999999999999" customHeight="1" x14ac:dyDescent="0.25">
      <c r="A326" s="112">
        <f t="shared" si="71"/>
        <v>43353</v>
      </c>
      <c r="B326" s="360">
        <v>4927.08</v>
      </c>
      <c r="C326" s="316">
        <v>260</v>
      </c>
      <c r="D326" s="361">
        <v>7</v>
      </c>
      <c r="E326" s="360">
        <v>137</v>
      </c>
      <c r="F326" s="360">
        <v>311</v>
      </c>
      <c r="G326" s="339">
        <f t="shared" si="65"/>
        <v>4219.08</v>
      </c>
      <c r="H326" s="340">
        <v>1913.38</v>
      </c>
      <c r="I326" s="317">
        <v>2281.15</v>
      </c>
      <c r="J326" s="340"/>
      <c r="K326" s="340">
        <v>24.45</v>
      </c>
      <c r="L326" s="317">
        <v>1920</v>
      </c>
      <c r="M326" s="363"/>
      <c r="N326" s="305">
        <f t="shared" si="66"/>
        <v>4461.1499999999996</v>
      </c>
      <c r="O326" s="305">
        <f t="shared" si="67"/>
        <v>-8905.5029999998442</v>
      </c>
      <c r="P326" s="306">
        <f t="shared" si="68"/>
        <v>9.1246000000000009</v>
      </c>
      <c r="Q326" s="120">
        <f t="shared" si="69"/>
        <v>43353</v>
      </c>
      <c r="R326" s="364"/>
      <c r="S326" s="365"/>
      <c r="T326" s="364">
        <v>180825</v>
      </c>
      <c r="U326" s="147">
        <v>517.08000000000004</v>
      </c>
      <c r="V326" s="364"/>
      <c r="W326" s="365"/>
      <c r="X326" s="364"/>
      <c r="Y326" s="365"/>
      <c r="Z326" s="364"/>
      <c r="AA326" s="365"/>
      <c r="AB326" s="364" t="s">
        <v>210</v>
      </c>
      <c r="AC326" s="147">
        <v>190.24</v>
      </c>
      <c r="AD326" s="364" t="s">
        <v>216</v>
      </c>
      <c r="AE326" s="147">
        <v>241.14</v>
      </c>
      <c r="AF326" s="364">
        <v>180850</v>
      </c>
      <c r="AG326" s="147">
        <v>1093.22</v>
      </c>
      <c r="AH326" s="364"/>
      <c r="AI326" s="365"/>
      <c r="AJ326" s="364"/>
      <c r="AK326" s="365"/>
      <c r="AL326" s="366"/>
      <c r="AM326" s="365"/>
      <c r="AN326" s="125">
        <f t="shared" si="70"/>
        <v>2041.68</v>
      </c>
    </row>
    <row r="327" spans="1:40" ht="16.149999999999999" customHeight="1" x14ac:dyDescent="0.25">
      <c r="A327" s="112">
        <f t="shared" si="71"/>
        <v>43354</v>
      </c>
      <c r="B327" s="360">
        <v>4725.2</v>
      </c>
      <c r="C327" s="316">
        <v>200</v>
      </c>
      <c r="D327" s="361">
        <v>7</v>
      </c>
      <c r="E327" s="360">
        <v>141.4</v>
      </c>
      <c r="F327" s="360">
        <v>144</v>
      </c>
      <c r="G327" s="339">
        <f t="shared" si="65"/>
        <v>4239.8</v>
      </c>
      <c r="H327" s="340">
        <v>1689.66</v>
      </c>
      <c r="I327" s="317">
        <v>2516.54</v>
      </c>
      <c r="J327" s="340"/>
      <c r="K327" s="340">
        <v>33.6</v>
      </c>
      <c r="L327" s="317">
        <v>1680</v>
      </c>
      <c r="M327" s="363"/>
      <c r="N327" s="305">
        <f t="shared" si="66"/>
        <v>4396.54</v>
      </c>
      <c r="O327" s="305">
        <f t="shared" si="67"/>
        <v>-6538.3029999998444</v>
      </c>
      <c r="P327" s="306">
        <f t="shared" si="68"/>
        <v>10.06616</v>
      </c>
      <c r="Q327" s="120">
        <f t="shared" si="69"/>
        <v>43354</v>
      </c>
      <c r="R327" s="364"/>
      <c r="S327" s="365"/>
      <c r="T327" s="364">
        <v>180826</v>
      </c>
      <c r="U327" s="147">
        <v>60.97</v>
      </c>
      <c r="V327" s="364">
        <v>180928</v>
      </c>
      <c r="W327" s="147">
        <v>578.69000000000005</v>
      </c>
      <c r="X327" s="364"/>
      <c r="Y327" s="365"/>
      <c r="Z327" s="364"/>
      <c r="AA327" s="365"/>
      <c r="AB327" s="364" t="s">
        <v>137</v>
      </c>
      <c r="AC327" s="147">
        <v>1040</v>
      </c>
      <c r="AD327" s="364"/>
      <c r="AE327" s="365"/>
      <c r="AF327" s="364">
        <v>180851</v>
      </c>
      <c r="AG327" s="147">
        <v>349.68</v>
      </c>
      <c r="AH327" s="364"/>
      <c r="AI327" s="365"/>
      <c r="AJ327" s="364"/>
      <c r="AK327" s="365"/>
      <c r="AL327" s="366"/>
      <c r="AM327" s="365"/>
      <c r="AN327" s="125">
        <f t="shared" si="70"/>
        <v>2029.3400000000001</v>
      </c>
    </row>
    <row r="328" spans="1:40" ht="16.149999999999999" customHeight="1" x14ac:dyDescent="0.25">
      <c r="A328" s="112">
        <f t="shared" si="71"/>
        <v>43355</v>
      </c>
      <c r="B328" s="360">
        <v>4009.95</v>
      </c>
      <c r="C328" s="316">
        <v>300</v>
      </c>
      <c r="D328" s="361">
        <v>8</v>
      </c>
      <c r="E328" s="360">
        <v>83.5</v>
      </c>
      <c r="F328" s="360">
        <v>161</v>
      </c>
      <c r="G328" s="339">
        <f t="shared" si="65"/>
        <v>3465.45</v>
      </c>
      <c r="H328" s="340">
        <v>1649.66</v>
      </c>
      <c r="I328" s="317">
        <v>1738.79</v>
      </c>
      <c r="J328" s="317">
        <v>33.700000000000003</v>
      </c>
      <c r="K328" s="340">
        <v>43.3</v>
      </c>
      <c r="L328" s="317">
        <v>1640</v>
      </c>
      <c r="M328" s="363"/>
      <c r="N328" s="305">
        <f t="shared" si="66"/>
        <v>3712.49</v>
      </c>
      <c r="O328" s="305">
        <f t="shared" si="67"/>
        <v>-5012.6329999998452</v>
      </c>
      <c r="P328" s="306">
        <f t="shared" si="68"/>
        <v>6.9551600000000002</v>
      </c>
      <c r="Q328" s="120">
        <f t="shared" si="69"/>
        <v>43355</v>
      </c>
      <c r="R328" s="364">
        <v>180901</v>
      </c>
      <c r="S328" s="147">
        <v>1585.42</v>
      </c>
      <c r="T328" s="364"/>
      <c r="U328" s="365"/>
      <c r="V328" s="364"/>
      <c r="W328" s="365"/>
      <c r="X328" s="364">
        <v>180935</v>
      </c>
      <c r="Y328" s="147">
        <v>1641.4</v>
      </c>
      <c r="Z328" s="364"/>
      <c r="AA328" s="365"/>
      <c r="AB328" s="364" t="s">
        <v>149</v>
      </c>
      <c r="AC328" s="147">
        <v>-1040</v>
      </c>
      <c r="AD328" s="364"/>
      <c r="AE328" s="365"/>
      <c r="AF328" s="364"/>
      <c r="AG328" s="365"/>
      <c r="AH328" s="364"/>
      <c r="AI328" s="365"/>
      <c r="AJ328" s="364"/>
      <c r="AK328" s="365"/>
      <c r="AL328" s="366"/>
      <c r="AM328" s="365"/>
      <c r="AN328" s="125">
        <f t="shared" si="70"/>
        <v>2186.8200000000002</v>
      </c>
    </row>
    <row r="329" spans="1:40" ht="16.149999999999999" customHeight="1" x14ac:dyDescent="0.25">
      <c r="A329" s="112">
        <f t="shared" si="71"/>
        <v>43356</v>
      </c>
      <c r="B329" s="360">
        <v>4357.1099999999997</v>
      </c>
      <c r="C329" s="316">
        <v>230</v>
      </c>
      <c r="D329" s="361">
        <v>7</v>
      </c>
      <c r="E329" s="360">
        <v>159.1</v>
      </c>
      <c r="F329" s="360">
        <v>370</v>
      </c>
      <c r="G329" s="339">
        <f t="shared" si="65"/>
        <v>3598.0099999999998</v>
      </c>
      <c r="H329" s="340">
        <v>1366.16</v>
      </c>
      <c r="I329" s="317">
        <v>2180</v>
      </c>
      <c r="J329" s="317"/>
      <c r="K329" s="340">
        <v>51.85</v>
      </c>
      <c r="L329" s="317">
        <v>1360</v>
      </c>
      <c r="M329" s="363"/>
      <c r="N329" s="305">
        <f t="shared" si="66"/>
        <v>3770</v>
      </c>
      <c r="O329" s="305">
        <f t="shared" si="67"/>
        <v>-3212.872999999845</v>
      </c>
      <c r="P329" s="306">
        <f t="shared" si="68"/>
        <v>8.7200000000000006</v>
      </c>
      <c r="Q329" s="120">
        <f t="shared" si="69"/>
        <v>43356</v>
      </c>
      <c r="R329" s="364"/>
      <c r="S329" s="147">
        <v>151.24</v>
      </c>
      <c r="T329" s="364"/>
      <c r="U329" s="365"/>
      <c r="V329" s="364"/>
      <c r="W329" s="365"/>
      <c r="X329" s="364">
        <v>180936</v>
      </c>
      <c r="Y329" s="147">
        <v>1269</v>
      </c>
      <c r="Z329" s="364"/>
      <c r="AA329" s="365"/>
      <c r="AB329" s="364" t="s">
        <v>207</v>
      </c>
      <c r="AC329" s="147">
        <v>550</v>
      </c>
      <c r="AD329" s="364"/>
      <c r="AE329" s="365"/>
      <c r="AF329" s="364"/>
      <c r="AG329" s="365"/>
      <c r="AH329" s="364"/>
      <c r="AI329" s="365"/>
      <c r="AJ329" s="364"/>
      <c r="AK329" s="365"/>
      <c r="AL329" s="366"/>
      <c r="AM329" s="365"/>
      <c r="AN329" s="125">
        <f t="shared" si="70"/>
        <v>1970.24</v>
      </c>
    </row>
    <row r="330" spans="1:40" ht="16.149999999999999" customHeight="1" x14ac:dyDescent="0.25">
      <c r="A330" s="112">
        <f t="shared" si="71"/>
        <v>43357</v>
      </c>
      <c r="B330" s="360">
        <v>6085.73</v>
      </c>
      <c r="C330" s="316">
        <v>20</v>
      </c>
      <c r="D330" s="361">
        <v>1</v>
      </c>
      <c r="E330" s="360">
        <v>264.75</v>
      </c>
      <c r="F330" s="360">
        <v>611</v>
      </c>
      <c r="G330" s="339">
        <f t="shared" si="65"/>
        <v>5189.9799999999996</v>
      </c>
      <c r="H330" s="340">
        <v>3424.46</v>
      </c>
      <c r="I330" s="317">
        <v>1568.72</v>
      </c>
      <c r="J330" s="317">
        <v>160</v>
      </c>
      <c r="K330" s="340">
        <v>36.799999999999997</v>
      </c>
      <c r="L330" s="317">
        <v>3420</v>
      </c>
      <c r="M330" s="317">
        <v>780</v>
      </c>
      <c r="N330" s="305">
        <f t="shared" si="66"/>
        <v>5948.72</v>
      </c>
      <c r="O330" s="305">
        <f t="shared" si="67"/>
        <v>2735.8470000001553</v>
      </c>
      <c r="P330" s="306">
        <f t="shared" si="68"/>
        <v>6.2748800000000005</v>
      </c>
      <c r="Q330" s="120">
        <f t="shared" si="69"/>
        <v>43357</v>
      </c>
      <c r="R330" s="364"/>
      <c r="S330" s="365"/>
      <c r="T330" s="364"/>
      <c r="U330" s="365"/>
      <c r="V330" s="364"/>
      <c r="W330" s="365"/>
      <c r="X330" s="364"/>
      <c r="Y330" s="365"/>
      <c r="Z330" s="364"/>
      <c r="AA330" s="365"/>
      <c r="AB330" s="364"/>
      <c r="AC330" s="365"/>
      <c r="AD330" s="364"/>
      <c r="AE330" s="365"/>
      <c r="AF330" s="364"/>
      <c r="AG330" s="365"/>
      <c r="AH330" s="364"/>
      <c r="AI330" s="365"/>
      <c r="AJ330" s="364"/>
      <c r="AK330" s="365"/>
      <c r="AL330" s="366"/>
      <c r="AM330" s="365"/>
      <c r="AN330" s="125">
        <f t="shared" si="70"/>
        <v>0</v>
      </c>
    </row>
    <row r="331" spans="1:40" ht="16.149999999999999" customHeight="1" x14ac:dyDescent="0.25">
      <c r="A331" s="112">
        <f t="shared" si="71"/>
        <v>43358</v>
      </c>
      <c r="B331" s="360">
        <v>4989.8500000000004</v>
      </c>
      <c r="C331" s="316">
        <v>480</v>
      </c>
      <c r="D331" s="361">
        <v>11</v>
      </c>
      <c r="E331" s="360">
        <v>434</v>
      </c>
      <c r="F331" s="360">
        <v>267</v>
      </c>
      <c r="G331" s="339">
        <f t="shared" si="65"/>
        <v>3808.8500000000004</v>
      </c>
      <c r="H331" s="340">
        <v>1676.8</v>
      </c>
      <c r="I331" s="317">
        <v>2207.65</v>
      </c>
      <c r="J331" s="340"/>
      <c r="K331" s="340">
        <v>12.9</v>
      </c>
      <c r="L331" s="317">
        <v>1710</v>
      </c>
      <c r="M331" s="363"/>
      <c r="N331" s="305">
        <f t="shared" si="66"/>
        <v>4397.6499999999996</v>
      </c>
      <c r="O331" s="305">
        <f t="shared" si="67"/>
        <v>7133.4970000001549</v>
      </c>
      <c r="P331" s="306">
        <f t="shared" si="68"/>
        <v>8.8306000000000004</v>
      </c>
      <c r="Q331" s="120">
        <f t="shared" si="69"/>
        <v>43358</v>
      </c>
      <c r="R331" s="364"/>
      <c r="S331" s="365"/>
      <c r="T331" s="364"/>
      <c r="U331" s="365"/>
      <c r="V331" s="364"/>
      <c r="W331" s="365"/>
      <c r="X331" s="364"/>
      <c r="Y331" s="365"/>
      <c r="Z331" s="364"/>
      <c r="AA331" s="365"/>
      <c r="AB331" s="364"/>
      <c r="AC331" s="365"/>
      <c r="AD331" s="364"/>
      <c r="AE331" s="365"/>
      <c r="AF331" s="364"/>
      <c r="AG331" s="365"/>
      <c r="AH331" s="364"/>
      <c r="AI331" s="365"/>
      <c r="AJ331" s="364"/>
      <c r="AK331" s="365"/>
      <c r="AL331" s="366"/>
      <c r="AM331" s="365"/>
      <c r="AN331" s="125">
        <f t="shared" si="70"/>
        <v>0</v>
      </c>
    </row>
    <row r="332" spans="1:40" ht="16.149999999999999" customHeight="1" x14ac:dyDescent="0.25">
      <c r="A332" s="112">
        <f t="shared" si="71"/>
        <v>43359</v>
      </c>
      <c r="B332" s="360">
        <v>3399.29</v>
      </c>
      <c r="C332" s="316">
        <v>160</v>
      </c>
      <c r="D332" s="361">
        <v>4</v>
      </c>
      <c r="E332" s="360">
        <v>280.75</v>
      </c>
      <c r="F332" s="360">
        <v>142</v>
      </c>
      <c r="G332" s="339">
        <f t="shared" si="65"/>
        <v>2816.54</v>
      </c>
      <c r="H332" s="340">
        <v>1403.26</v>
      </c>
      <c r="I332" s="317">
        <v>1413.58</v>
      </c>
      <c r="J332" s="340"/>
      <c r="K332" s="340">
        <v>6.9</v>
      </c>
      <c r="L332" s="317">
        <v>1400</v>
      </c>
      <c r="M332" s="363"/>
      <c r="N332" s="305">
        <f t="shared" si="66"/>
        <v>2973.58</v>
      </c>
      <c r="O332" s="305">
        <f t="shared" si="67"/>
        <v>21727.147000000154</v>
      </c>
      <c r="P332" s="306">
        <f t="shared" si="68"/>
        <v>5.6543200000000002</v>
      </c>
      <c r="Q332" s="120">
        <f t="shared" si="69"/>
        <v>43359</v>
      </c>
      <c r="R332" s="364"/>
      <c r="S332" s="365"/>
      <c r="T332" s="364">
        <v>180718</v>
      </c>
      <c r="U332" s="365">
        <v>347.84</v>
      </c>
      <c r="V332" s="364"/>
      <c r="W332" s="365"/>
      <c r="X332" s="364"/>
      <c r="Y332" s="365"/>
      <c r="Z332" s="364"/>
      <c r="AA332" s="365"/>
      <c r="AB332" s="364" t="s">
        <v>185</v>
      </c>
      <c r="AC332" s="147">
        <v>-12037.33</v>
      </c>
      <c r="AD332" s="364"/>
      <c r="AE332" s="365"/>
      <c r="AF332" s="364"/>
      <c r="AG332" s="365"/>
      <c r="AH332" s="364"/>
      <c r="AI332" s="365"/>
      <c r="AJ332" s="364" t="s">
        <v>129</v>
      </c>
      <c r="AK332" s="147">
        <v>69.42</v>
      </c>
      <c r="AL332" s="366"/>
      <c r="AM332" s="365"/>
      <c r="AN332" s="125">
        <f t="shared" si="70"/>
        <v>-11620.07</v>
      </c>
    </row>
    <row r="333" spans="1:40" ht="16.149999999999999" customHeight="1" x14ac:dyDescent="0.25">
      <c r="A333" s="112">
        <f t="shared" si="71"/>
        <v>43360</v>
      </c>
      <c r="B333" s="360">
        <v>5375.9</v>
      </c>
      <c r="C333" s="316">
        <v>140</v>
      </c>
      <c r="D333" s="361">
        <v>6</v>
      </c>
      <c r="E333" s="360">
        <v>842.5</v>
      </c>
      <c r="F333" s="360">
        <v>480</v>
      </c>
      <c r="G333" s="339">
        <f t="shared" si="65"/>
        <v>3913.3999999999996</v>
      </c>
      <c r="H333" s="340">
        <v>1907.48</v>
      </c>
      <c r="I333" s="317">
        <v>1938.82</v>
      </c>
      <c r="J333" s="340"/>
      <c r="K333" s="340">
        <v>98.4</v>
      </c>
      <c r="L333" s="317">
        <v>1900</v>
      </c>
      <c r="M333" s="363"/>
      <c r="N333" s="305">
        <f t="shared" si="66"/>
        <v>3978.8199999999997</v>
      </c>
      <c r="O333" s="305">
        <f t="shared" si="67"/>
        <v>25603.217000000153</v>
      </c>
      <c r="P333" s="306">
        <f t="shared" si="68"/>
        <v>7.75528</v>
      </c>
      <c r="Q333" s="120">
        <f t="shared" si="69"/>
        <v>43360</v>
      </c>
      <c r="R333" s="364"/>
      <c r="S333" s="365"/>
      <c r="T333" s="364"/>
      <c r="U333" s="365"/>
      <c r="V333" s="364"/>
      <c r="W333" s="365"/>
      <c r="X333" s="364"/>
      <c r="Y333" s="365"/>
      <c r="Z333" s="364"/>
      <c r="AA333" s="365"/>
      <c r="AB333" s="364" t="s">
        <v>210</v>
      </c>
      <c r="AC333" s="147">
        <v>-2.48</v>
      </c>
      <c r="AD333" s="364"/>
      <c r="AE333" s="365"/>
      <c r="AF333" s="364"/>
      <c r="AG333" s="365"/>
      <c r="AH333" s="364"/>
      <c r="AI333" s="365"/>
      <c r="AJ333" s="364" t="s">
        <v>217</v>
      </c>
      <c r="AK333" s="147">
        <v>105.23</v>
      </c>
      <c r="AL333" s="366"/>
      <c r="AM333" s="365"/>
      <c r="AN333" s="125">
        <f t="shared" si="70"/>
        <v>102.75</v>
      </c>
    </row>
    <row r="334" spans="1:40" ht="16.149999999999999" customHeight="1" x14ac:dyDescent="0.25">
      <c r="A334" s="112">
        <f t="shared" si="71"/>
        <v>43361</v>
      </c>
      <c r="B334" s="360">
        <v>5772.29</v>
      </c>
      <c r="C334" s="316">
        <v>230</v>
      </c>
      <c r="D334" s="361">
        <v>8</v>
      </c>
      <c r="E334" s="360">
        <v>718.95</v>
      </c>
      <c r="F334" s="360">
        <v>498</v>
      </c>
      <c r="G334" s="339">
        <f t="shared" si="65"/>
        <v>4325.34</v>
      </c>
      <c r="H334" s="340">
        <v>1965.79</v>
      </c>
      <c r="I334" s="317">
        <v>2194.25</v>
      </c>
      <c r="J334" s="317">
        <v>111</v>
      </c>
      <c r="K334" s="340">
        <v>29.3</v>
      </c>
      <c r="L334" s="317">
        <v>1960</v>
      </c>
      <c r="M334" s="317">
        <v>520</v>
      </c>
      <c r="N334" s="305">
        <f t="shared" si="66"/>
        <v>5015.25</v>
      </c>
      <c r="O334" s="305">
        <f t="shared" si="67"/>
        <v>17962.497000000156</v>
      </c>
      <c r="P334" s="306">
        <f t="shared" si="68"/>
        <v>8.777000000000001</v>
      </c>
      <c r="Q334" s="120">
        <f t="shared" si="69"/>
        <v>43361</v>
      </c>
      <c r="R334" s="364"/>
      <c r="S334" s="365"/>
      <c r="T334" s="364"/>
      <c r="U334" s="365"/>
      <c r="V334" s="364">
        <v>180929</v>
      </c>
      <c r="W334" s="147">
        <v>562.70000000000005</v>
      </c>
      <c r="X334" s="364"/>
      <c r="Y334" s="365"/>
      <c r="Z334" s="364"/>
      <c r="AA334" s="365"/>
      <c r="AB334" s="364" t="s">
        <v>185</v>
      </c>
      <c r="AC334" s="147">
        <v>12039.89</v>
      </c>
      <c r="AD334" s="364">
        <v>180947</v>
      </c>
      <c r="AE334" s="147">
        <v>53.38</v>
      </c>
      <c r="AF334" s="364"/>
      <c r="AG334" s="365"/>
      <c r="AH334" s="364"/>
      <c r="AI334" s="365"/>
      <c r="AJ334" s="364"/>
      <c r="AK334" s="365"/>
      <c r="AL334" s="366"/>
      <c r="AM334" s="365"/>
      <c r="AN334" s="125">
        <f t="shared" si="70"/>
        <v>12655.97</v>
      </c>
    </row>
    <row r="335" spans="1:40" ht="16.149999999999999" customHeight="1" x14ac:dyDescent="0.25">
      <c r="A335" s="112">
        <f t="shared" si="71"/>
        <v>43362</v>
      </c>
      <c r="B335" s="360">
        <v>5952.82</v>
      </c>
      <c r="C335" s="316">
        <v>180</v>
      </c>
      <c r="D335" s="361">
        <v>5</v>
      </c>
      <c r="E335" s="360">
        <v>1123.8499999999999</v>
      </c>
      <c r="F335" s="360">
        <v>481</v>
      </c>
      <c r="G335" s="339">
        <f t="shared" si="65"/>
        <v>4167.9699999999993</v>
      </c>
      <c r="H335" s="340">
        <v>1586.35</v>
      </c>
      <c r="I335" s="317">
        <v>2555.2199999999998</v>
      </c>
      <c r="J335" s="340"/>
      <c r="K335" s="340">
        <v>29.6</v>
      </c>
      <c r="L335" s="317">
        <v>1580</v>
      </c>
      <c r="M335" s="363"/>
      <c r="N335" s="305">
        <f t="shared" si="66"/>
        <v>4315.2199999999993</v>
      </c>
      <c r="O335" s="305">
        <f t="shared" si="67"/>
        <v>17995.427000000156</v>
      </c>
      <c r="P335" s="306">
        <f t="shared" si="68"/>
        <v>10.220879999999999</v>
      </c>
      <c r="Q335" s="120">
        <f t="shared" si="69"/>
        <v>43362</v>
      </c>
      <c r="R335" s="364">
        <v>180901</v>
      </c>
      <c r="S335" s="147">
        <v>1339.82</v>
      </c>
      <c r="T335" s="364"/>
      <c r="U335" s="365"/>
      <c r="V335" s="364"/>
      <c r="W335" s="365"/>
      <c r="X335" s="364">
        <v>180937</v>
      </c>
      <c r="Y335" s="147">
        <v>3032.83</v>
      </c>
      <c r="Z335" s="364">
        <v>180944</v>
      </c>
      <c r="AA335" s="147">
        <v>-90.36</v>
      </c>
      <c r="AB335" s="364"/>
      <c r="AC335" s="365"/>
      <c r="AD335" s="364"/>
      <c r="AE335" s="365"/>
      <c r="AF335" s="364"/>
      <c r="AG335" s="365"/>
      <c r="AH335" s="364"/>
      <c r="AI335" s="365"/>
      <c r="AJ335" s="364"/>
      <c r="AK335" s="365"/>
      <c r="AL335" s="366"/>
      <c r="AM335" s="365"/>
      <c r="AN335" s="125">
        <f t="shared" si="70"/>
        <v>4282.29</v>
      </c>
    </row>
    <row r="336" spans="1:40" ht="16.149999999999999" customHeight="1" x14ac:dyDescent="0.25">
      <c r="A336" s="112">
        <f t="shared" si="71"/>
        <v>43363</v>
      </c>
      <c r="B336" s="360">
        <v>4634.4399999999996</v>
      </c>
      <c r="C336" s="316">
        <v>300</v>
      </c>
      <c r="D336" s="361">
        <v>6</v>
      </c>
      <c r="E336" s="360">
        <v>391.5</v>
      </c>
      <c r="F336" s="360">
        <v>396</v>
      </c>
      <c r="G336" s="339">
        <f t="shared" si="65"/>
        <v>3546.9399999999996</v>
      </c>
      <c r="H336" s="340">
        <v>1571.31</v>
      </c>
      <c r="I336" s="317">
        <v>1966.63</v>
      </c>
      <c r="J336" s="340"/>
      <c r="K336" s="340">
        <v>9</v>
      </c>
      <c r="L336" s="317">
        <v>1600</v>
      </c>
      <c r="M336" s="363"/>
      <c r="N336" s="305">
        <f t="shared" si="66"/>
        <v>3866.63</v>
      </c>
      <c r="O336" s="305">
        <f t="shared" si="67"/>
        <v>-13416.962999999847</v>
      </c>
      <c r="P336" s="306">
        <f t="shared" si="68"/>
        <v>7.8665200000000004</v>
      </c>
      <c r="Q336" s="120">
        <f t="shared" si="69"/>
        <v>43363</v>
      </c>
      <c r="R336" s="364"/>
      <c r="S336" s="147">
        <v>-28.86</v>
      </c>
      <c r="T336" s="366">
        <v>180916</v>
      </c>
      <c r="U336" s="147">
        <v>31.99</v>
      </c>
      <c r="V336" s="364"/>
      <c r="W336" s="365"/>
      <c r="X336" s="366">
        <v>180938</v>
      </c>
      <c r="Y336" s="147">
        <v>1264.5999999999999</v>
      </c>
      <c r="Z336" s="364">
        <v>180943</v>
      </c>
      <c r="AA336" s="147">
        <v>33443.61</v>
      </c>
      <c r="AB336" s="364" t="s">
        <v>207</v>
      </c>
      <c r="AC336" s="147">
        <v>500</v>
      </c>
      <c r="AD336" s="364"/>
      <c r="AE336" s="365"/>
      <c r="AF336" s="366"/>
      <c r="AG336" s="365"/>
      <c r="AH336" s="364">
        <v>180852</v>
      </c>
      <c r="AI336" s="147">
        <v>67.680000000000007</v>
      </c>
      <c r="AJ336" s="366"/>
      <c r="AK336" s="365"/>
      <c r="AL336" s="366"/>
      <c r="AM336" s="365"/>
      <c r="AN336" s="125">
        <f t="shared" si="70"/>
        <v>35279.020000000004</v>
      </c>
    </row>
    <row r="337" spans="1:40" ht="16.149999999999999" customHeight="1" x14ac:dyDescent="0.25">
      <c r="A337" s="112">
        <f t="shared" si="71"/>
        <v>43364</v>
      </c>
      <c r="B337" s="360">
        <v>6259.97</v>
      </c>
      <c r="C337" s="316">
        <v>220</v>
      </c>
      <c r="D337" s="361">
        <v>8</v>
      </c>
      <c r="E337" s="360">
        <v>236.4</v>
      </c>
      <c r="F337" s="360">
        <v>406</v>
      </c>
      <c r="G337" s="339">
        <f t="shared" si="65"/>
        <v>5397.5700000000006</v>
      </c>
      <c r="H337" s="340">
        <v>2453.9699999999998</v>
      </c>
      <c r="I337" s="317">
        <v>2924.5</v>
      </c>
      <c r="J337" s="340"/>
      <c r="K337" s="340">
        <v>19.100000000000001</v>
      </c>
      <c r="L337" s="317">
        <v>2450</v>
      </c>
      <c r="M337" s="363"/>
      <c r="N337" s="305">
        <f t="shared" si="66"/>
        <v>5594.5</v>
      </c>
      <c r="O337" s="305">
        <f t="shared" si="67"/>
        <v>-8186.882999999847</v>
      </c>
      <c r="P337" s="306">
        <f t="shared" si="68"/>
        <v>11.698</v>
      </c>
      <c r="Q337" s="120">
        <f t="shared" si="69"/>
        <v>43364</v>
      </c>
      <c r="R337" s="364"/>
      <c r="S337" s="365"/>
      <c r="T337" s="364">
        <v>180917</v>
      </c>
      <c r="U337" s="147">
        <v>364.42</v>
      </c>
      <c r="V337" s="364"/>
      <c r="W337" s="365"/>
      <c r="X337" s="364"/>
      <c r="Y337" s="365"/>
      <c r="Z337" s="364"/>
      <c r="AA337" s="365"/>
      <c r="AB337" s="364"/>
      <c r="AC337" s="365"/>
      <c r="AD337" s="364"/>
      <c r="AE337" s="365"/>
      <c r="AF337" s="364"/>
      <c r="AG337" s="365"/>
      <c r="AH337" s="364"/>
      <c r="AI337" s="365"/>
      <c r="AJ337" s="364"/>
      <c r="AK337" s="365"/>
      <c r="AL337" s="366"/>
      <c r="AM337" s="365"/>
      <c r="AN337" s="125">
        <f t="shared" si="70"/>
        <v>364.42</v>
      </c>
    </row>
    <row r="338" spans="1:40" ht="16.149999999999999" customHeight="1" x14ac:dyDescent="0.25">
      <c r="A338" s="112">
        <f t="shared" si="71"/>
        <v>43365</v>
      </c>
      <c r="B338" s="360">
        <v>4586.8999999999996</v>
      </c>
      <c r="C338" s="316">
        <v>210</v>
      </c>
      <c r="D338" s="361">
        <v>4</v>
      </c>
      <c r="E338" s="360">
        <v>330.3</v>
      </c>
      <c r="F338" s="360">
        <v>139</v>
      </c>
      <c r="G338" s="339">
        <f t="shared" si="65"/>
        <v>3907.5999999999995</v>
      </c>
      <c r="H338" s="340">
        <v>1569.08</v>
      </c>
      <c r="I338" s="317">
        <v>2317.62</v>
      </c>
      <c r="J338" s="340"/>
      <c r="K338" s="340">
        <v>46.9</v>
      </c>
      <c r="L338" s="317">
        <v>1560</v>
      </c>
      <c r="M338" s="363"/>
      <c r="N338" s="305">
        <f t="shared" si="66"/>
        <v>4087.62</v>
      </c>
      <c r="O338" s="305">
        <f t="shared" si="67"/>
        <v>-4091.3229999998471</v>
      </c>
      <c r="P338" s="306">
        <f t="shared" si="68"/>
        <v>9.2704799999999992</v>
      </c>
      <c r="Q338" s="120">
        <f t="shared" si="69"/>
        <v>43365</v>
      </c>
      <c r="R338" s="364"/>
      <c r="S338" s="365"/>
      <c r="T338" s="364">
        <v>180919</v>
      </c>
      <c r="U338" s="147">
        <v>-7.94</v>
      </c>
      <c r="V338" s="364"/>
      <c r="W338" s="365"/>
      <c r="X338" s="364"/>
      <c r="Y338" s="365"/>
      <c r="Z338" s="364"/>
      <c r="AA338" s="365"/>
      <c r="AB338" s="364"/>
      <c r="AC338" s="365"/>
      <c r="AD338" s="364"/>
      <c r="AE338" s="365"/>
      <c r="AF338" s="364"/>
      <c r="AG338" s="365"/>
      <c r="AH338" s="364"/>
      <c r="AI338" s="365"/>
      <c r="AJ338" s="364"/>
      <c r="AK338" s="365"/>
      <c r="AL338" s="366"/>
      <c r="AM338" s="365"/>
      <c r="AN338" s="125">
        <f t="shared" si="70"/>
        <v>-7.94</v>
      </c>
    </row>
    <row r="339" spans="1:40" ht="16.149999999999999" customHeight="1" x14ac:dyDescent="0.25">
      <c r="A339" s="112">
        <f t="shared" si="71"/>
        <v>43366</v>
      </c>
      <c r="B339" s="360">
        <v>3139.12</v>
      </c>
      <c r="C339" s="316">
        <v>150</v>
      </c>
      <c r="D339" s="361">
        <v>4</v>
      </c>
      <c r="E339" s="360">
        <v>424.6</v>
      </c>
      <c r="F339" s="360">
        <v>162</v>
      </c>
      <c r="G339" s="339">
        <f t="shared" si="65"/>
        <v>2402.52</v>
      </c>
      <c r="H339" s="340">
        <v>1219.93</v>
      </c>
      <c r="I339" s="317">
        <v>1174.0899999999999</v>
      </c>
      <c r="J339" s="340"/>
      <c r="K339" s="340">
        <v>8.5</v>
      </c>
      <c r="L339" s="317">
        <v>1210</v>
      </c>
      <c r="M339" s="363"/>
      <c r="N339" s="305">
        <f t="shared" si="66"/>
        <v>2534.09</v>
      </c>
      <c r="O339" s="305">
        <f t="shared" si="67"/>
        <v>-1487.9729999998469</v>
      </c>
      <c r="P339" s="306">
        <f t="shared" si="68"/>
        <v>4.6963599999999994</v>
      </c>
      <c r="Q339" s="120">
        <f t="shared" si="69"/>
        <v>43366</v>
      </c>
      <c r="R339" s="364"/>
      <c r="S339" s="365"/>
      <c r="T339" s="364">
        <v>180920</v>
      </c>
      <c r="U339" s="147">
        <v>-17.64</v>
      </c>
      <c r="V339" s="364"/>
      <c r="W339" s="365"/>
      <c r="X339" s="364"/>
      <c r="Y339" s="365"/>
      <c r="Z339" s="364"/>
      <c r="AA339" s="147">
        <v>-51.62</v>
      </c>
      <c r="AB339" s="364"/>
      <c r="AC339" s="147"/>
      <c r="AD339" s="364"/>
      <c r="AE339" s="365"/>
      <c r="AF339" s="364"/>
      <c r="AG339" s="365"/>
      <c r="AH339" s="364"/>
      <c r="AI339" s="365"/>
      <c r="AJ339" s="364"/>
      <c r="AK339" s="365"/>
      <c r="AL339" s="366"/>
      <c r="AM339" s="365"/>
      <c r="AN339" s="125">
        <f t="shared" si="70"/>
        <v>-69.259999999999991</v>
      </c>
    </row>
    <row r="340" spans="1:40" ht="16.149999999999999" customHeight="1" x14ac:dyDescent="0.25">
      <c r="A340" s="112">
        <f t="shared" si="71"/>
        <v>43367</v>
      </c>
      <c r="B340" s="360">
        <v>4421.71</v>
      </c>
      <c r="C340" s="360">
        <v>260</v>
      </c>
      <c r="D340" s="361">
        <v>12</v>
      </c>
      <c r="E340" s="360">
        <v>250.3</v>
      </c>
      <c r="F340" s="360">
        <v>385</v>
      </c>
      <c r="G340" s="339">
        <f t="shared" si="65"/>
        <v>3526.41</v>
      </c>
      <c r="H340" s="340">
        <v>1698.92</v>
      </c>
      <c r="I340" s="317">
        <v>1687.69</v>
      </c>
      <c r="J340" s="340"/>
      <c r="K340" s="340">
        <v>39.799999999999997</v>
      </c>
      <c r="L340" s="317">
        <v>1690</v>
      </c>
      <c r="M340" s="363"/>
      <c r="N340" s="305">
        <f t="shared" si="66"/>
        <v>3637.69</v>
      </c>
      <c r="O340" s="305">
        <f t="shared" si="67"/>
        <v>1001.3170000001533</v>
      </c>
      <c r="P340" s="306">
        <f t="shared" si="68"/>
        <v>6.7507600000000005</v>
      </c>
      <c r="Q340" s="120">
        <f t="shared" si="69"/>
        <v>43367</v>
      </c>
      <c r="R340" s="364"/>
      <c r="S340" s="365"/>
      <c r="T340" s="364"/>
      <c r="U340" s="147"/>
      <c r="V340" s="364"/>
      <c r="W340" s="365"/>
      <c r="X340" s="364"/>
      <c r="Y340" s="365"/>
      <c r="Z340" s="364"/>
      <c r="AA340" s="365"/>
      <c r="AB340" s="364"/>
      <c r="AC340" s="365"/>
      <c r="AD340" s="364"/>
      <c r="AE340" s="365"/>
      <c r="AF340" s="364">
        <v>180848</v>
      </c>
      <c r="AG340" s="147">
        <v>1094.4000000000001</v>
      </c>
      <c r="AH340" s="364"/>
      <c r="AI340" s="365"/>
      <c r="AJ340" s="364"/>
      <c r="AK340" s="365"/>
      <c r="AL340" s="366">
        <v>180960</v>
      </c>
      <c r="AM340" s="147">
        <v>54</v>
      </c>
      <c r="AN340" s="125">
        <f t="shared" si="70"/>
        <v>1148.4000000000001</v>
      </c>
    </row>
    <row r="341" spans="1:40" ht="16.149999999999999" customHeight="1" x14ac:dyDescent="0.25">
      <c r="A341" s="112">
        <f t="shared" si="71"/>
        <v>43368</v>
      </c>
      <c r="B341" s="360">
        <v>4414.9399999999996</v>
      </c>
      <c r="C341" s="316">
        <v>220</v>
      </c>
      <c r="D341" s="361">
        <v>7</v>
      </c>
      <c r="E341" s="360">
        <v>166.1</v>
      </c>
      <c r="F341" s="360">
        <v>193</v>
      </c>
      <c r="G341" s="339">
        <f t="shared" si="65"/>
        <v>3835.8399999999997</v>
      </c>
      <c r="H341" s="340">
        <v>1850.39</v>
      </c>
      <c r="I341" s="317">
        <v>1972.15</v>
      </c>
      <c r="J341" s="340"/>
      <c r="K341" s="340">
        <v>13.3</v>
      </c>
      <c r="L341" s="317">
        <v>1850</v>
      </c>
      <c r="M341" s="363"/>
      <c r="N341" s="305">
        <f t="shared" si="66"/>
        <v>4042.15</v>
      </c>
      <c r="O341" s="305">
        <f t="shared" si="67"/>
        <v>4354.6670000001532</v>
      </c>
      <c r="P341" s="306">
        <f t="shared" si="68"/>
        <v>7.8886000000000003</v>
      </c>
      <c r="Q341" s="120">
        <f t="shared" si="69"/>
        <v>43368</v>
      </c>
      <c r="R341" s="364"/>
      <c r="S341" s="365"/>
      <c r="T341" s="364"/>
      <c r="U341" s="147"/>
      <c r="V341" s="364">
        <v>180930</v>
      </c>
      <c r="W341" s="147">
        <v>590.4</v>
      </c>
      <c r="X341" s="364"/>
      <c r="Y341" s="365"/>
      <c r="Z341" s="364"/>
      <c r="AA341" s="365"/>
      <c r="AB341" s="364"/>
      <c r="AC341" s="365"/>
      <c r="AD341" s="364"/>
      <c r="AE341" s="365"/>
      <c r="AF341" s="364"/>
      <c r="AG341" s="365"/>
      <c r="AH341" s="364"/>
      <c r="AI341" s="365"/>
      <c r="AJ341" s="364"/>
      <c r="AK341" s="365"/>
      <c r="AL341" s="366">
        <v>180959</v>
      </c>
      <c r="AM341" s="147">
        <v>98.4</v>
      </c>
      <c r="AN341" s="125">
        <f t="shared" si="70"/>
        <v>688.8</v>
      </c>
    </row>
    <row r="342" spans="1:40" ht="16.149999999999999" customHeight="1" x14ac:dyDescent="0.25">
      <c r="A342" s="112">
        <f t="shared" si="71"/>
        <v>43369</v>
      </c>
      <c r="B342" s="360">
        <v>4405.4799999999996</v>
      </c>
      <c r="C342" s="316">
        <v>380</v>
      </c>
      <c r="D342" s="361">
        <v>8</v>
      </c>
      <c r="E342" s="360">
        <v>341.5</v>
      </c>
      <c r="F342" s="360">
        <v>120</v>
      </c>
      <c r="G342" s="339">
        <f t="shared" si="65"/>
        <v>3563.9799999999996</v>
      </c>
      <c r="H342" s="340">
        <v>1631.29</v>
      </c>
      <c r="I342" s="317">
        <v>1920.69</v>
      </c>
      <c r="J342" s="340"/>
      <c r="K342" s="340">
        <v>12</v>
      </c>
      <c r="L342" s="317">
        <v>1680</v>
      </c>
      <c r="M342" s="363"/>
      <c r="N342" s="305">
        <f t="shared" si="66"/>
        <v>3980.69</v>
      </c>
      <c r="O342" s="305">
        <f t="shared" si="67"/>
        <v>2859.4870000001529</v>
      </c>
      <c r="P342" s="306">
        <f t="shared" si="68"/>
        <v>7.68276</v>
      </c>
      <c r="Q342" s="120">
        <f t="shared" si="69"/>
        <v>43369</v>
      </c>
      <c r="R342" s="364">
        <v>180909</v>
      </c>
      <c r="S342" s="147">
        <v>2047.13</v>
      </c>
      <c r="T342" s="364"/>
      <c r="U342" s="147"/>
      <c r="V342" s="364"/>
      <c r="W342" s="365"/>
      <c r="X342" s="364">
        <v>180939</v>
      </c>
      <c r="Y342" s="147">
        <v>3127.41</v>
      </c>
      <c r="Z342" s="364"/>
      <c r="AA342" s="365"/>
      <c r="AB342" s="364" t="s">
        <v>207</v>
      </c>
      <c r="AC342" s="147">
        <v>170</v>
      </c>
      <c r="AD342" s="364"/>
      <c r="AE342" s="365"/>
      <c r="AF342" s="364"/>
      <c r="AG342" s="365"/>
      <c r="AH342" s="364"/>
      <c r="AI342" s="365"/>
      <c r="AJ342" s="364" t="s">
        <v>340</v>
      </c>
      <c r="AK342" s="147">
        <v>131.33000000000001</v>
      </c>
      <c r="AL342" s="366"/>
      <c r="AM342" s="365"/>
      <c r="AN342" s="125">
        <f t="shared" si="70"/>
        <v>5475.87</v>
      </c>
    </row>
    <row r="343" spans="1:40" ht="16.149999999999999" customHeight="1" x14ac:dyDescent="0.25">
      <c r="A343" s="112">
        <f t="shared" si="71"/>
        <v>43370</v>
      </c>
      <c r="B343" s="360">
        <v>4408.6499999999996</v>
      </c>
      <c r="C343" s="316">
        <v>50</v>
      </c>
      <c r="D343" s="361">
        <v>1</v>
      </c>
      <c r="E343" s="360">
        <v>157.80000000000001</v>
      </c>
      <c r="F343" s="360">
        <v>317</v>
      </c>
      <c r="G343" s="339">
        <f t="shared" si="65"/>
        <v>3883.8499999999995</v>
      </c>
      <c r="H343" s="340">
        <v>1905.3</v>
      </c>
      <c r="I343" s="317">
        <v>1947.85</v>
      </c>
      <c r="J343" s="340"/>
      <c r="K343" s="340">
        <v>30.7</v>
      </c>
      <c r="L343" s="317">
        <v>1900</v>
      </c>
      <c r="M343" s="363"/>
      <c r="N343" s="305">
        <f t="shared" si="66"/>
        <v>3897.85</v>
      </c>
      <c r="O343" s="305">
        <f t="shared" si="67"/>
        <v>5472.3270000001521</v>
      </c>
      <c r="P343" s="306">
        <f t="shared" si="68"/>
        <v>7.7913999999999994</v>
      </c>
      <c r="Q343" s="120">
        <f t="shared" si="69"/>
        <v>43370</v>
      </c>
      <c r="R343" s="364"/>
      <c r="S343" s="147">
        <v>-134.59</v>
      </c>
      <c r="T343" s="364"/>
      <c r="U343" s="147"/>
      <c r="V343" s="364"/>
      <c r="W343" s="365"/>
      <c r="X343" s="364">
        <v>180940</v>
      </c>
      <c r="Y343" s="147">
        <v>1419.6</v>
      </c>
      <c r="Z343" s="364" t="s">
        <v>341</v>
      </c>
      <c r="AA343" s="365">
        <v>0</v>
      </c>
      <c r="AB343" s="366"/>
      <c r="AC343" s="365"/>
      <c r="AD343" s="364"/>
      <c r="AE343" s="365"/>
      <c r="AF343" s="364"/>
      <c r="AG343" s="365"/>
      <c r="AH343" s="364"/>
      <c r="AI343" s="365"/>
      <c r="AJ343" s="364"/>
      <c r="AK343" s="365"/>
      <c r="AL343" s="366"/>
      <c r="AM343" s="365"/>
      <c r="AN343" s="125">
        <f t="shared" si="70"/>
        <v>1285.01</v>
      </c>
    </row>
    <row r="344" spans="1:40" ht="16.149999999999999" customHeight="1" x14ac:dyDescent="0.25">
      <c r="A344" s="112">
        <f t="shared" si="71"/>
        <v>43371</v>
      </c>
      <c r="B344" s="360">
        <v>5459.37</v>
      </c>
      <c r="C344" s="316">
        <v>360</v>
      </c>
      <c r="D344" s="361">
        <v>7</v>
      </c>
      <c r="E344" s="360">
        <v>135</v>
      </c>
      <c r="F344" s="360">
        <v>434</v>
      </c>
      <c r="G344" s="339">
        <f t="shared" si="65"/>
        <v>4530.37</v>
      </c>
      <c r="H344" s="340">
        <v>1960.15</v>
      </c>
      <c r="I344" s="317">
        <v>2551.7800000000002</v>
      </c>
      <c r="J344" s="340"/>
      <c r="K344" s="340">
        <v>18.399999999999999</v>
      </c>
      <c r="L344" s="317">
        <v>1960</v>
      </c>
      <c r="M344" s="317">
        <v>760</v>
      </c>
      <c r="N344" s="305">
        <f t="shared" si="66"/>
        <v>5631.7800000000007</v>
      </c>
      <c r="O344" s="305">
        <f t="shared" si="67"/>
        <v>10689.207000000153</v>
      </c>
      <c r="P344" s="306">
        <f t="shared" si="68"/>
        <v>10.207120000000002</v>
      </c>
      <c r="Q344" s="120">
        <f t="shared" si="69"/>
        <v>43371</v>
      </c>
      <c r="R344" s="364"/>
      <c r="S344" s="365"/>
      <c r="T344" s="364"/>
      <c r="U344" s="147"/>
      <c r="V344" s="364"/>
      <c r="W344" s="365"/>
      <c r="X344" s="364"/>
      <c r="Y344" s="365"/>
      <c r="Z344" s="364"/>
      <c r="AA344" s="365"/>
      <c r="AB344" s="366"/>
      <c r="AC344" s="365"/>
      <c r="AD344" s="364"/>
      <c r="AE344" s="365"/>
      <c r="AF344" s="364"/>
      <c r="AG344" s="365"/>
      <c r="AH344" s="364"/>
      <c r="AI344" s="365"/>
      <c r="AJ344" s="364">
        <v>180958</v>
      </c>
      <c r="AK344" s="147">
        <v>414.9</v>
      </c>
      <c r="AL344" s="366"/>
      <c r="AM344" s="365"/>
      <c r="AN344" s="125">
        <f t="shared" si="70"/>
        <v>414.9</v>
      </c>
    </row>
    <row r="345" spans="1:40" ht="16.149999999999999" customHeight="1" x14ac:dyDescent="0.25">
      <c r="A345" s="112">
        <f t="shared" si="71"/>
        <v>43372</v>
      </c>
      <c r="B345" s="360">
        <v>5629.23</v>
      </c>
      <c r="C345" s="316">
        <v>290</v>
      </c>
      <c r="D345" s="361">
        <v>7</v>
      </c>
      <c r="E345" s="360">
        <v>78</v>
      </c>
      <c r="F345" s="360">
        <v>264</v>
      </c>
      <c r="G345" s="339">
        <f t="shared" si="65"/>
        <v>4997.2299999999996</v>
      </c>
      <c r="H345" s="340">
        <v>2246.9299999999998</v>
      </c>
      <c r="I345" s="317">
        <v>2674.8</v>
      </c>
      <c r="J345" s="317">
        <v>41.5</v>
      </c>
      <c r="K345" s="340">
        <v>34</v>
      </c>
      <c r="L345" s="317">
        <v>2240</v>
      </c>
      <c r="M345" s="363"/>
      <c r="N345" s="305">
        <f t="shared" si="66"/>
        <v>5246.3</v>
      </c>
      <c r="O345" s="305">
        <f t="shared" si="67"/>
        <v>15500.757000000154</v>
      </c>
      <c r="P345" s="306">
        <f t="shared" si="68"/>
        <v>10.699200000000001</v>
      </c>
      <c r="Q345" s="120">
        <f t="shared" si="69"/>
        <v>43372</v>
      </c>
      <c r="R345" s="364">
        <v>180914</v>
      </c>
      <c r="S345" s="365">
        <v>0</v>
      </c>
      <c r="T345" s="364">
        <v>180922</v>
      </c>
      <c r="U345" s="147">
        <v>51.79</v>
      </c>
      <c r="V345" s="364"/>
      <c r="W345" s="365"/>
      <c r="X345" s="364" t="s">
        <v>342</v>
      </c>
      <c r="Y345" s="147">
        <v>-55.34</v>
      </c>
      <c r="Z345" s="364"/>
      <c r="AA345" s="365"/>
      <c r="AB345" s="366"/>
      <c r="AC345" s="365"/>
      <c r="AD345" s="364"/>
      <c r="AE345" s="365"/>
      <c r="AF345" s="364"/>
      <c r="AG345" s="365"/>
      <c r="AH345" s="364"/>
      <c r="AI345" s="365"/>
      <c r="AJ345" s="366">
        <v>180957</v>
      </c>
      <c r="AK345" s="147">
        <v>438.3</v>
      </c>
      <c r="AL345" s="366"/>
      <c r="AM345" s="365"/>
      <c r="AN345" s="125">
        <f t="shared" si="70"/>
        <v>434.75</v>
      </c>
    </row>
    <row r="346" spans="1:40" ht="16.149999999999999" customHeight="1" x14ac:dyDescent="0.25">
      <c r="A346" s="112">
        <f t="shared" si="71"/>
        <v>43373</v>
      </c>
      <c r="B346" s="360">
        <v>3834.79</v>
      </c>
      <c r="C346" s="316">
        <v>20</v>
      </c>
      <c r="D346" s="361">
        <v>1</v>
      </c>
      <c r="E346" s="360">
        <v>362.6</v>
      </c>
      <c r="F346" s="360">
        <v>130</v>
      </c>
      <c r="G346" s="339">
        <f t="shared" si="65"/>
        <v>3322.19</v>
      </c>
      <c r="H346" s="340">
        <v>1522.41</v>
      </c>
      <c r="I346" s="317">
        <v>1804.98</v>
      </c>
      <c r="J346" s="340"/>
      <c r="K346" s="340">
        <v>8</v>
      </c>
      <c r="L346" s="317">
        <v>1520</v>
      </c>
      <c r="M346" s="363"/>
      <c r="N346" s="305">
        <f t="shared" si="66"/>
        <v>3344.98</v>
      </c>
      <c r="O346" s="305">
        <f t="shared" si="67"/>
        <v>17594.577000000154</v>
      </c>
      <c r="P346" s="306">
        <f t="shared" si="68"/>
        <v>7.2199200000000001</v>
      </c>
      <c r="Q346" s="120">
        <f t="shared" si="69"/>
        <v>43373</v>
      </c>
      <c r="R346" s="364">
        <v>180915</v>
      </c>
      <c r="S346" s="365">
        <v>0</v>
      </c>
      <c r="T346" s="366">
        <v>180921</v>
      </c>
      <c r="U346" s="147">
        <v>349.53</v>
      </c>
      <c r="V346" s="364"/>
      <c r="W346" s="365"/>
      <c r="X346" s="366" t="s">
        <v>343</v>
      </c>
      <c r="Y346" s="147">
        <v>12</v>
      </c>
      <c r="Z346" s="364"/>
      <c r="AA346" s="365"/>
      <c r="AB346" s="366"/>
      <c r="AC346" s="365"/>
      <c r="AD346" s="364">
        <v>180948</v>
      </c>
      <c r="AE346" s="147">
        <v>37.79</v>
      </c>
      <c r="AF346" s="366"/>
      <c r="AG346" s="365"/>
      <c r="AH346" s="366">
        <v>180853</v>
      </c>
      <c r="AI346" s="365">
        <v>507.84</v>
      </c>
      <c r="AJ346" s="366">
        <v>180957</v>
      </c>
      <c r="AK346" s="147">
        <v>344</v>
      </c>
      <c r="AL346" s="366"/>
      <c r="AM346" s="365"/>
      <c r="AN346" s="125">
        <f t="shared" si="70"/>
        <v>1251.1599999999999</v>
      </c>
    </row>
    <row r="347" spans="1:40" ht="16.149999999999999" customHeight="1" x14ac:dyDescent="0.25">
      <c r="A347" s="138"/>
      <c r="B347" s="155"/>
      <c r="C347" s="155"/>
      <c r="D347" s="156"/>
      <c r="E347" s="155"/>
      <c r="F347" s="155"/>
      <c r="G347" s="125"/>
      <c r="H347" s="125"/>
      <c r="I347" s="125"/>
      <c r="J347" s="125"/>
      <c r="K347" s="125"/>
      <c r="L347" s="125"/>
      <c r="M347" s="125"/>
      <c r="N347" s="305">
        <f t="shared" si="66"/>
        <v>0</v>
      </c>
      <c r="O347" s="305">
        <f t="shared" si="67"/>
        <v>11787.307000000153</v>
      </c>
      <c r="P347" s="306">
        <f t="shared" si="68"/>
        <v>0</v>
      </c>
      <c r="Q347" s="120"/>
      <c r="R347" s="364"/>
      <c r="S347" s="365"/>
      <c r="T347" s="364"/>
      <c r="U347" s="365"/>
      <c r="V347" s="364"/>
      <c r="W347" s="365"/>
      <c r="X347" s="364"/>
      <c r="Y347" s="365"/>
      <c r="Z347" s="364"/>
      <c r="AA347" s="365"/>
      <c r="AB347" s="364"/>
      <c r="AC347" s="365"/>
      <c r="AD347" s="364"/>
      <c r="AE347" s="365"/>
      <c r="AF347" s="364"/>
      <c r="AG347" s="365"/>
      <c r="AH347" s="364">
        <v>180951</v>
      </c>
      <c r="AI347" s="147">
        <v>4633.66</v>
      </c>
      <c r="AJ347" s="364">
        <v>180956</v>
      </c>
      <c r="AK347" s="147">
        <v>1173.6099999999999</v>
      </c>
      <c r="AL347" s="366"/>
      <c r="AM347" s="365"/>
      <c r="AN347" s="125">
        <f t="shared" si="70"/>
        <v>5807.2699999999995</v>
      </c>
    </row>
    <row r="348" spans="1:40" x14ac:dyDescent="0.25">
      <c r="B348" s="329">
        <f t="shared" ref="B348:N348" si="72">SUM(B317:B347)</f>
        <v>144129.78</v>
      </c>
      <c r="C348" s="326">
        <f t="shared" si="72"/>
        <v>7010</v>
      </c>
      <c r="D348" s="327">
        <f t="shared" si="72"/>
        <v>189</v>
      </c>
      <c r="E348" s="326">
        <f t="shared" si="72"/>
        <v>10292.299999999997</v>
      </c>
      <c r="F348" s="326">
        <f t="shared" si="72"/>
        <v>8994</v>
      </c>
      <c r="G348" s="326">
        <f t="shared" si="72"/>
        <v>117833.48000000001</v>
      </c>
      <c r="H348" s="326">
        <f t="shared" si="72"/>
        <v>53262.87</v>
      </c>
      <c r="I348" s="141">
        <f t="shared" si="72"/>
        <v>63679.070000000007</v>
      </c>
      <c r="J348" s="326">
        <f t="shared" si="72"/>
        <v>743.56</v>
      </c>
      <c r="K348" s="326">
        <f t="shared" si="72"/>
        <v>929.24999999999989</v>
      </c>
      <c r="L348" s="141">
        <f t="shared" si="72"/>
        <v>53200</v>
      </c>
      <c r="M348" s="141">
        <f t="shared" si="72"/>
        <v>2060</v>
      </c>
      <c r="N348" s="141">
        <f t="shared" si="72"/>
        <v>126692.63</v>
      </c>
      <c r="O348" s="141">
        <f>O347</f>
        <v>11787.307000000153</v>
      </c>
      <c r="R348" s="141"/>
      <c r="S348" s="141">
        <f>SUM(S317:S347)</f>
        <v>6249.2</v>
      </c>
      <c r="T348" s="141"/>
      <c r="U348" s="141">
        <f>SUM(U317:U347)</f>
        <v>2166.85</v>
      </c>
      <c r="V348" s="141"/>
      <c r="W348" s="141">
        <f>SUM(W317:W347)</f>
        <v>2328.8000000000002</v>
      </c>
      <c r="X348" s="141"/>
      <c r="Y348" s="141">
        <f>SUM(Y317:Y347)</f>
        <v>14841.87</v>
      </c>
      <c r="Z348" s="141"/>
      <c r="AA348" s="141">
        <f>SUM(AA317:AA347)</f>
        <v>63988.06</v>
      </c>
      <c r="AB348" s="141"/>
      <c r="AC348" s="141">
        <f>SUM(AC317:AC347)</f>
        <v>4470.25</v>
      </c>
      <c r="AD348" s="141"/>
      <c r="AE348" s="141">
        <f>SUM(AE317:AE347)</f>
        <v>1438.9700000000003</v>
      </c>
      <c r="AG348" s="141">
        <f>SUM(AG317:AG347)</f>
        <v>2537.3000000000002</v>
      </c>
      <c r="AH348" s="141"/>
      <c r="AI348" s="141">
        <f>SUM(AI317:AI347)</f>
        <v>5209.18</v>
      </c>
      <c r="AJ348" s="141"/>
      <c r="AK348" s="141">
        <f>SUM(AK317:AK347)</f>
        <v>4676.79</v>
      </c>
      <c r="AL348" s="141"/>
      <c r="AM348" s="141">
        <f>SUM(AM317:AM347)</f>
        <v>152.4</v>
      </c>
      <c r="AN348" s="141">
        <f>SUM(AN317:AN347)</f>
        <v>108059.67</v>
      </c>
    </row>
    <row r="349" spans="1:40" x14ac:dyDescent="0.25">
      <c r="B349" s="132">
        <f>B348+B310</f>
        <v>1261707.1199999999</v>
      </c>
      <c r="G349" s="132"/>
      <c r="O349" s="141"/>
    </row>
    <row r="350" spans="1:40" x14ac:dyDescent="0.25">
      <c r="B350" s="72" t="s">
        <v>78</v>
      </c>
      <c r="C350" s="132">
        <f>H348-L348</f>
        <v>62.870000000002619</v>
      </c>
      <c r="E350" s="72" t="s">
        <v>79</v>
      </c>
      <c r="F350" s="315">
        <f>D348</f>
        <v>189</v>
      </c>
      <c r="H350" s="72" t="s">
        <v>80</v>
      </c>
      <c r="J350" s="131">
        <f>I348*0.0065</f>
        <v>413.91395500000004</v>
      </c>
    </row>
    <row r="351" spans="1:40" x14ac:dyDescent="0.25">
      <c r="B351" s="72" t="s">
        <v>90</v>
      </c>
      <c r="C351" s="132">
        <f>C350+C312</f>
        <v>-20.599999999983993</v>
      </c>
    </row>
    <row r="353" spans="1:40" ht="16.149999999999999" customHeight="1" x14ac:dyDescent="0.25">
      <c r="A353" s="562" t="s">
        <v>344</v>
      </c>
      <c r="B353" s="563"/>
      <c r="C353" s="563"/>
      <c r="D353" s="564"/>
      <c r="E353" s="563"/>
      <c r="F353" s="563"/>
      <c r="G353" s="563"/>
      <c r="H353" s="559" t="str">
        <f>A353</f>
        <v>OCTOBRE 2018</v>
      </c>
      <c r="I353" s="560"/>
      <c r="J353" s="560"/>
      <c r="K353" s="560"/>
      <c r="L353" s="560"/>
      <c r="M353" s="560"/>
      <c r="N353" s="560"/>
      <c r="R353" s="559" t="str">
        <f>A353</f>
        <v>OCTOBRE 2018</v>
      </c>
      <c r="S353" s="560"/>
      <c r="T353" s="560"/>
      <c r="U353" s="560"/>
      <c r="V353" s="560"/>
      <c r="W353" s="560"/>
      <c r="X353" s="560"/>
      <c r="Y353" s="559" t="str">
        <f>A353</f>
        <v>OCTOBRE 2018</v>
      </c>
      <c r="Z353" s="560"/>
      <c r="AA353" s="560"/>
      <c r="AB353" s="560"/>
      <c r="AC353" s="560"/>
      <c r="AD353" s="560"/>
      <c r="AE353" s="560"/>
      <c r="AF353" s="559" t="str">
        <f>A353</f>
        <v>OCTOBRE 2018</v>
      </c>
      <c r="AG353" s="560"/>
      <c r="AH353" s="560"/>
      <c r="AI353" s="560"/>
      <c r="AJ353" s="560"/>
      <c r="AK353" s="560"/>
      <c r="AL353" s="560"/>
    </row>
    <row r="354" spans="1:40" ht="16.149999999999999" customHeight="1" x14ac:dyDescent="0.25">
      <c r="A354" s="81"/>
      <c r="B354" s="567" t="s">
        <v>69</v>
      </c>
      <c r="C354" s="554"/>
      <c r="D354" s="554"/>
      <c r="E354" s="554"/>
      <c r="F354" s="554"/>
      <c r="G354" s="568"/>
      <c r="H354" s="567" t="s">
        <v>1</v>
      </c>
      <c r="I354" s="554"/>
      <c r="J354" s="554"/>
      <c r="K354" s="568"/>
      <c r="L354" s="567" t="s">
        <v>2</v>
      </c>
      <c r="M354" s="554"/>
      <c r="N354" s="568"/>
      <c r="O354" s="291" t="s">
        <v>70</v>
      </c>
      <c r="P354" s="292"/>
      <c r="Q354" s="135"/>
      <c r="R354" s="549" t="str">
        <f>R3</f>
        <v>Agedi</v>
      </c>
      <c r="S354" s="550"/>
      <c r="T354" s="549" t="str">
        <f>T3</f>
        <v>Saf</v>
      </c>
      <c r="U354" s="550"/>
      <c r="V354" s="549" t="str">
        <f>V3</f>
        <v>Midi Libre</v>
      </c>
      <c r="W354" s="550"/>
      <c r="X354" s="549" t="str">
        <f>X3</f>
        <v>Loto</v>
      </c>
      <c r="Y354" s="550"/>
      <c r="Z354" s="555" t="str">
        <f>Z3</f>
        <v>Altadis</v>
      </c>
      <c r="AA354" s="556"/>
      <c r="AB354" s="549" t="str">
        <f>AB3</f>
        <v>Crédit agricole</v>
      </c>
      <c r="AC354" s="550"/>
      <c r="AD354" s="549" t="str">
        <f>AD3</f>
        <v>charges locatives</v>
      </c>
      <c r="AE354" s="550"/>
      <c r="AF354" s="555" t="str">
        <f>AF3</f>
        <v>Poste TCN TF PVA</v>
      </c>
      <c r="AG354" s="556"/>
      <c r="AH354" s="549" t="str">
        <f>AH3</f>
        <v>GSA/NVX FR</v>
      </c>
      <c r="AI354" s="550"/>
      <c r="AJ354" s="549" t="str">
        <f>AJ3</f>
        <v>Charge</v>
      </c>
      <c r="AK354" s="550"/>
      <c r="AL354" s="549" t="str">
        <f>AL3</f>
        <v>Divers</v>
      </c>
      <c r="AM354" s="550"/>
      <c r="AN354" s="83" t="s">
        <v>16</v>
      </c>
    </row>
    <row r="355" spans="1:40" ht="16.149999999999999" customHeight="1" x14ac:dyDescent="0.25">
      <c r="A355" s="84"/>
      <c r="B355" s="85" t="s">
        <v>73</v>
      </c>
      <c r="C355" s="578" t="s">
        <v>24</v>
      </c>
      <c r="D355" s="579"/>
      <c r="E355" s="86" t="s">
        <v>23</v>
      </c>
      <c r="F355" s="86" t="s">
        <v>22</v>
      </c>
      <c r="G355" s="90" t="s">
        <v>38</v>
      </c>
      <c r="H355" s="85" t="s">
        <v>17</v>
      </c>
      <c r="I355" s="86" t="s">
        <v>19</v>
      </c>
      <c r="J355" s="86" t="s">
        <v>18</v>
      </c>
      <c r="K355" s="90" t="s">
        <v>29</v>
      </c>
      <c r="L355" s="85" t="s">
        <v>32</v>
      </c>
      <c r="M355" s="91" t="s">
        <v>33</v>
      </c>
      <c r="N355" s="90" t="s">
        <v>74</v>
      </c>
      <c r="O355" s="295">
        <f>O347</f>
        <v>11787.307000000153</v>
      </c>
      <c r="Q355" s="136"/>
      <c r="R355" s="93" t="s">
        <v>34</v>
      </c>
      <c r="S355" s="94"/>
      <c r="T355" s="95" t="s">
        <v>34</v>
      </c>
      <c r="U355" s="96"/>
      <c r="V355" s="95" t="s">
        <v>34</v>
      </c>
      <c r="W355" s="96"/>
      <c r="X355" s="95" t="s">
        <v>34</v>
      </c>
      <c r="Y355" s="96"/>
      <c r="Z355" s="95" t="s">
        <v>34</v>
      </c>
      <c r="AA355" s="96"/>
      <c r="AB355" s="95" t="s">
        <v>34</v>
      </c>
      <c r="AC355" s="96"/>
      <c r="AD355" s="95" t="s">
        <v>34</v>
      </c>
      <c r="AE355" s="96"/>
      <c r="AF355" s="98" t="s">
        <v>34</v>
      </c>
      <c r="AG355" s="94"/>
      <c r="AH355" s="95" t="s">
        <v>34</v>
      </c>
      <c r="AI355" s="94"/>
      <c r="AJ355" s="95" t="s">
        <v>34</v>
      </c>
      <c r="AK355" s="94"/>
      <c r="AL355" s="95" t="s">
        <v>34</v>
      </c>
      <c r="AM355" s="94"/>
      <c r="AN355" s="159"/>
    </row>
    <row r="356" spans="1:40" ht="16.149999999999999" customHeight="1" x14ac:dyDescent="0.25">
      <c r="A356" s="112">
        <f>A346+1</f>
        <v>43374</v>
      </c>
      <c r="B356" s="360">
        <v>5319.38</v>
      </c>
      <c r="C356" s="316">
        <v>290</v>
      </c>
      <c r="D356" s="361">
        <v>6</v>
      </c>
      <c r="E356" s="360">
        <v>495.4</v>
      </c>
      <c r="F356" s="360">
        <v>201</v>
      </c>
      <c r="G356" s="339">
        <f t="shared" ref="G356:G386" si="73">B356-C356-E356-F356</f>
        <v>4332.9800000000005</v>
      </c>
      <c r="H356" s="340">
        <v>1616.48</v>
      </c>
      <c r="I356" s="317">
        <v>3235.45</v>
      </c>
      <c r="J356" s="340"/>
      <c r="K356" s="340">
        <v>90.4</v>
      </c>
      <c r="L356" s="317">
        <v>1610</v>
      </c>
      <c r="M356" s="363"/>
      <c r="N356" s="305">
        <f t="shared" ref="N356:N386" si="74">L356+I356+J356+C356+M356</f>
        <v>5135.45</v>
      </c>
      <c r="O356" s="305">
        <f t="shared" ref="O356:O386" si="75">O355+N356-AN356</f>
        <v>13943.097000000154</v>
      </c>
      <c r="P356" s="306">
        <f t="shared" ref="P356:P386" si="76">I356*0.004</f>
        <v>12.941799999999999</v>
      </c>
      <c r="Q356" s="120">
        <f t="shared" ref="Q356:Q386" si="77">A356</f>
        <v>43374</v>
      </c>
      <c r="R356" s="364"/>
      <c r="S356" s="365"/>
      <c r="T356" s="366"/>
      <c r="U356" s="365"/>
      <c r="V356" s="366"/>
      <c r="W356" s="365"/>
      <c r="X356" s="366"/>
      <c r="Y356" s="365"/>
      <c r="Z356" s="366"/>
      <c r="AA356" s="365"/>
      <c r="AB356" s="366">
        <v>181045</v>
      </c>
      <c r="AC356" s="147">
        <v>1.4</v>
      </c>
      <c r="AD356" s="366">
        <v>180150</v>
      </c>
      <c r="AE356" s="147">
        <v>978.26</v>
      </c>
      <c r="AF356" s="368"/>
      <c r="AG356" s="365"/>
      <c r="AH356" s="366"/>
      <c r="AI356" s="365"/>
      <c r="AJ356" s="366" t="s">
        <v>276</v>
      </c>
      <c r="AK356" s="147">
        <v>2000</v>
      </c>
      <c r="AL356" s="366"/>
      <c r="AM356" s="365"/>
      <c r="AN356" s="159">
        <f t="shared" ref="AN356:AN386" si="78">S356+U356+W356+Y356+AA356+AC356+AE356+AG356+AI356+AK356+AM356</f>
        <v>2979.66</v>
      </c>
    </row>
    <row r="357" spans="1:40" ht="16.149999999999999" customHeight="1" x14ac:dyDescent="0.25">
      <c r="A357" s="112">
        <f t="shared" ref="A357:A386" si="79">A356+1</f>
        <v>43375</v>
      </c>
      <c r="B357" s="360">
        <v>4440.8500000000004</v>
      </c>
      <c r="C357" s="316">
        <v>230</v>
      </c>
      <c r="D357" s="361">
        <v>8</v>
      </c>
      <c r="E357" s="360">
        <v>391.3</v>
      </c>
      <c r="F357" s="360">
        <v>136</v>
      </c>
      <c r="G357" s="339">
        <f t="shared" si="73"/>
        <v>3683.55</v>
      </c>
      <c r="H357" s="340">
        <v>1827.1</v>
      </c>
      <c r="I357" s="317">
        <v>1829.45</v>
      </c>
      <c r="J357" s="317">
        <v>108.1</v>
      </c>
      <c r="K357" s="340">
        <v>27</v>
      </c>
      <c r="L357" s="317">
        <v>1820</v>
      </c>
      <c r="M357" s="317">
        <v>370</v>
      </c>
      <c r="N357" s="305">
        <f t="shared" si="74"/>
        <v>4357.5499999999993</v>
      </c>
      <c r="O357" s="305">
        <f t="shared" si="75"/>
        <v>16973.367000000155</v>
      </c>
      <c r="P357" s="306">
        <f t="shared" si="76"/>
        <v>7.3178000000000001</v>
      </c>
      <c r="Q357" s="120">
        <f t="shared" si="77"/>
        <v>43375</v>
      </c>
      <c r="R357" s="364"/>
      <c r="S357" s="365"/>
      <c r="T357" s="366">
        <v>180815</v>
      </c>
      <c r="U357" s="147">
        <v>332.28</v>
      </c>
      <c r="V357" s="364">
        <v>180931</v>
      </c>
      <c r="W357" s="147">
        <v>575.6</v>
      </c>
      <c r="X357" s="366"/>
      <c r="Y357" s="365"/>
      <c r="Z357" s="364"/>
      <c r="AA357" s="365"/>
      <c r="AB357" s="366">
        <v>181045</v>
      </c>
      <c r="AC357" s="147">
        <v>291</v>
      </c>
      <c r="AD357" s="366" t="s">
        <v>311</v>
      </c>
      <c r="AE357" s="369">
        <v>128.4</v>
      </c>
      <c r="AF357" s="366"/>
      <c r="AG357" s="365"/>
      <c r="AH357" s="364"/>
      <c r="AI357" s="365"/>
      <c r="AJ357" s="366"/>
      <c r="AK357" s="365"/>
      <c r="AL357" s="366"/>
      <c r="AM357" s="365"/>
      <c r="AN357" s="159">
        <f t="shared" si="78"/>
        <v>1327.2800000000002</v>
      </c>
    </row>
    <row r="358" spans="1:40" ht="16.149999999999999" customHeight="1" x14ac:dyDescent="0.25">
      <c r="A358" s="112">
        <f t="shared" si="79"/>
        <v>43376</v>
      </c>
      <c r="B358" s="360">
        <v>3885.65</v>
      </c>
      <c r="C358" s="316">
        <v>200</v>
      </c>
      <c r="D358" s="361">
        <v>6</v>
      </c>
      <c r="E358" s="360">
        <v>111.65</v>
      </c>
      <c r="F358" s="360">
        <v>110</v>
      </c>
      <c r="G358" s="339">
        <f t="shared" si="73"/>
        <v>3464</v>
      </c>
      <c r="H358" s="340">
        <v>1563.67</v>
      </c>
      <c r="I358" s="317">
        <v>1968.33</v>
      </c>
      <c r="J358" s="340"/>
      <c r="K358" s="340">
        <v>24</v>
      </c>
      <c r="L358" s="317">
        <v>1560</v>
      </c>
      <c r="M358" s="363"/>
      <c r="N358" s="305">
        <f t="shared" si="74"/>
        <v>3728.33</v>
      </c>
      <c r="O358" s="305">
        <f t="shared" si="75"/>
        <v>15897.417000000152</v>
      </c>
      <c r="P358" s="306">
        <f t="shared" si="76"/>
        <v>7.8733199999999997</v>
      </c>
      <c r="Q358" s="120">
        <f t="shared" si="77"/>
        <v>43376</v>
      </c>
      <c r="R358" s="364">
        <v>180912</v>
      </c>
      <c r="S358" s="147">
        <v>1310.25</v>
      </c>
      <c r="T358" s="366"/>
      <c r="U358" s="147"/>
      <c r="V358" s="364"/>
      <c r="W358" s="365"/>
      <c r="X358" s="366">
        <v>180941</v>
      </c>
      <c r="Y358" s="147">
        <v>3425.03</v>
      </c>
      <c r="Z358" s="364"/>
      <c r="AA358" s="365"/>
      <c r="AB358" s="366">
        <v>181045</v>
      </c>
      <c r="AC358" s="147">
        <v>69</v>
      </c>
      <c r="AD358" s="364"/>
      <c r="AE358" s="365"/>
      <c r="AF358" s="366"/>
      <c r="AG358" s="365"/>
      <c r="AH358" s="364"/>
      <c r="AI358" s="365"/>
      <c r="AJ358" s="366"/>
      <c r="AK358" s="365"/>
      <c r="AL358" s="366"/>
      <c r="AM358" s="365"/>
      <c r="AN358" s="159">
        <f t="shared" si="78"/>
        <v>4804.2800000000007</v>
      </c>
    </row>
    <row r="359" spans="1:40" ht="16.149999999999999" customHeight="1" x14ac:dyDescent="0.25">
      <c r="A359" s="112">
        <f t="shared" si="79"/>
        <v>43377</v>
      </c>
      <c r="B359" s="360">
        <v>4376.42</v>
      </c>
      <c r="C359" s="316">
        <v>140</v>
      </c>
      <c r="D359" s="361">
        <v>4</v>
      </c>
      <c r="E359" s="360">
        <v>119.4</v>
      </c>
      <c r="F359" s="360">
        <v>76</v>
      </c>
      <c r="G359" s="339">
        <f t="shared" si="73"/>
        <v>4041.0200000000004</v>
      </c>
      <c r="H359" s="340">
        <v>1960.74</v>
      </c>
      <c r="I359" s="317">
        <v>2060.98</v>
      </c>
      <c r="J359" s="340"/>
      <c r="K359" s="340">
        <v>19.3</v>
      </c>
      <c r="L359" s="317">
        <v>1970</v>
      </c>
      <c r="M359" s="363"/>
      <c r="N359" s="305">
        <f t="shared" si="74"/>
        <v>4170.9799999999996</v>
      </c>
      <c r="O359" s="305">
        <f t="shared" si="75"/>
        <v>-16707.082999999853</v>
      </c>
      <c r="P359" s="306">
        <f t="shared" si="76"/>
        <v>8.243920000000001</v>
      </c>
      <c r="Q359" s="120">
        <f t="shared" si="77"/>
        <v>43377</v>
      </c>
      <c r="R359" s="364"/>
      <c r="S359" s="147">
        <v>20.6</v>
      </c>
      <c r="T359" s="366"/>
      <c r="U359" s="147"/>
      <c r="V359" s="364"/>
      <c r="W359" s="365"/>
      <c r="X359" s="366">
        <v>180942</v>
      </c>
      <c r="Y359" s="147">
        <v>432.2</v>
      </c>
      <c r="Z359" s="364">
        <v>180945</v>
      </c>
      <c r="AA359" s="147">
        <v>35056.28</v>
      </c>
      <c r="AB359" s="366" t="s">
        <v>85</v>
      </c>
      <c r="AC359" s="147">
        <v>682</v>
      </c>
      <c r="AD359" s="364"/>
      <c r="AE359" s="365"/>
      <c r="AF359" s="366"/>
      <c r="AG359" s="365"/>
      <c r="AH359" s="364"/>
      <c r="AI359" s="365"/>
      <c r="AJ359" s="366"/>
      <c r="AK359" s="365"/>
      <c r="AL359" s="366">
        <v>181064</v>
      </c>
      <c r="AM359" s="147">
        <v>584.4</v>
      </c>
      <c r="AN359" s="159">
        <f t="shared" si="78"/>
        <v>36775.480000000003</v>
      </c>
    </row>
    <row r="360" spans="1:40" ht="16.149999999999999" customHeight="1" x14ac:dyDescent="0.25">
      <c r="A360" s="112">
        <f t="shared" si="79"/>
        <v>43378</v>
      </c>
      <c r="B360" s="360">
        <v>5429.92</v>
      </c>
      <c r="C360" s="316">
        <v>110</v>
      </c>
      <c r="D360" s="361">
        <v>4</v>
      </c>
      <c r="E360" s="360">
        <v>112.5</v>
      </c>
      <c r="F360" s="360">
        <v>440</v>
      </c>
      <c r="G360" s="339">
        <f t="shared" si="73"/>
        <v>4767.42</v>
      </c>
      <c r="H360" s="340">
        <v>1840.48</v>
      </c>
      <c r="I360" s="317">
        <v>2903.54</v>
      </c>
      <c r="J360" s="340"/>
      <c r="K360" s="340">
        <v>23.4</v>
      </c>
      <c r="L360" s="317">
        <v>1840</v>
      </c>
      <c r="M360" s="363"/>
      <c r="N360" s="305">
        <f t="shared" si="74"/>
        <v>4853.54</v>
      </c>
      <c r="O360" s="305">
        <f t="shared" si="75"/>
        <v>-11860.872999999852</v>
      </c>
      <c r="P360" s="306">
        <f t="shared" si="76"/>
        <v>11.61416</v>
      </c>
      <c r="Q360" s="120">
        <f t="shared" si="77"/>
        <v>43378</v>
      </c>
      <c r="R360" s="364"/>
      <c r="S360" s="365"/>
      <c r="T360" s="366">
        <v>180816</v>
      </c>
      <c r="U360" s="147">
        <v>148.72999999999999</v>
      </c>
      <c r="V360" s="364"/>
      <c r="W360" s="365"/>
      <c r="X360" s="364"/>
      <c r="Y360" s="365"/>
      <c r="Z360" s="364"/>
      <c r="AA360" s="365"/>
      <c r="AB360" s="364" t="s">
        <v>345</v>
      </c>
      <c r="AC360" s="147">
        <v>-141.4</v>
      </c>
      <c r="AD360" s="364"/>
      <c r="AE360" s="365"/>
      <c r="AF360" s="364"/>
      <c r="AG360" s="365"/>
      <c r="AH360" s="364"/>
      <c r="AI360" s="365"/>
      <c r="AJ360" s="364"/>
      <c r="AK360" s="365"/>
      <c r="AL360" s="366"/>
      <c r="AM360" s="365"/>
      <c r="AN360" s="159">
        <f t="shared" si="78"/>
        <v>7.3299999999999841</v>
      </c>
    </row>
    <row r="361" spans="1:40" ht="16.149999999999999" customHeight="1" x14ac:dyDescent="0.25">
      <c r="A361" s="112">
        <f t="shared" si="79"/>
        <v>43379</v>
      </c>
      <c r="B361" s="360">
        <v>4849.22</v>
      </c>
      <c r="C361" s="316">
        <v>130</v>
      </c>
      <c r="D361" s="361">
        <v>4</v>
      </c>
      <c r="E361" s="360">
        <v>445.75</v>
      </c>
      <c r="F361" s="360">
        <v>240</v>
      </c>
      <c r="G361" s="339">
        <f t="shared" si="73"/>
        <v>4033.4700000000003</v>
      </c>
      <c r="H361" s="340">
        <v>1743.93</v>
      </c>
      <c r="I361" s="317">
        <v>2269.89</v>
      </c>
      <c r="J361" s="340"/>
      <c r="K361" s="340">
        <v>19.649999999999999</v>
      </c>
      <c r="L361" s="317">
        <v>1740</v>
      </c>
      <c r="M361" s="363"/>
      <c r="N361" s="305">
        <f t="shared" si="74"/>
        <v>4139.8899999999994</v>
      </c>
      <c r="O361" s="305">
        <f t="shared" si="75"/>
        <v>-7536.3129999998528</v>
      </c>
      <c r="P361" s="306">
        <f t="shared" si="76"/>
        <v>9.079559999999999</v>
      </c>
      <c r="Q361" s="120">
        <f t="shared" si="77"/>
        <v>43379</v>
      </c>
      <c r="R361" s="364"/>
      <c r="S361" s="365"/>
      <c r="T361" s="364"/>
      <c r="U361" s="147"/>
      <c r="V361" s="364"/>
      <c r="W361" s="365"/>
      <c r="X361" s="364"/>
      <c r="Y361" s="365"/>
      <c r="Z361" s="364"/>
      <c r="AA361" s="365"/>
      <c r="AB361" s="364"/>
      <c r="AC361" s="365"/>
      <c r="AD361" s="364"/>
      <c r="AE361" s="365"/>
      <c r="AF361" s="364"/>
      <c r="AG361" s="365"/>
      <c r="AH361" s="364">
        <v>180854</v>
      </c>
      <c r="AI361" s="147">
        <v>-184.67</v>
      </c>
      <c r="AJ361" s="364"/>
      <c r="AK361" s="365"/>
      <c r="AL361" s="366"/>
      <c r="AM361" s="365"/>
      <c r="AN361" s="159">
        <f t="shared" si="78"/>
        <v>-184.67</v>
      </c>
    </row>
    <row r="362" spans="1:40" ht="16.149999999999999" customHeight="1" x14ac:dyDescent="0.25">
      <c r="A362" s="112">
        <f t="shared" si="79"/>
        <v>43380</v>
      </c>
      <c r="B362" s="360">
        <v>3198.87</v>
      </c>
      <c r="C362" s="316">
        <v>90</v>
      </c>
      <c r="D362" s="361">
        <v>3</v>
      </c>
      <c r="E362" s="360">
        <v>133.9</v>
      </c>
      <c r="F362" s="360">
        <v>217</v>
      </c>
      <c r="G362" s="339">
        <f t="shared" si="73"/>
        <v>2757.97</v>
      </c>
      <c r="H362" s="340">
        <v>1428.92</v>
      </c>
      <c r="I362" s="317">
        <v>1320.45</v>
      </c>
      <c r="J362" s="340"/>
      <c r="K362" s="340">
        <v>17.7</v>
      </c>
      <c r="L362" s="317">
        <v>1420</v>
      </c>
      <c r="M362" s="363"/>
      <c r="N362" s="305">
        <f t="shared" si="74"/>
        <v>2830.45</v>
      </c>
      <c r="O362" s="305">
        <f t="shared" si="75"/>
        <v>-4767.2029999998531</v>
      </c>
      <c r="P362" s="306">
        <f t="shared" si="76"/>
        <v>5.2818000000000005</v>
      </c>
      <c r="Q362" s="120">
        <f t="shared" si="77"/>
        <v>43380</v>
      </c>
      <c r="R362" s="364"/>
      <c r="S362" s="365"/>
      <c r="T362" s="364"/>
      <c r="U362" s="147"/>
      <c r="V362" s="364"/>
      <c r="W362" s="365"/>
      <c r="X362" s="364"/>
      <c r="Y362" s="365"/>
      <c r="Z362" s="364"/>
      <c r="AA362" s="365"/>
      <c r="AB362" s="364" t="s">
        <v>165</v>
      </c>
      <c r="AC362" s="147">
        <v>61.34</v>
      </c>
      <c r="AD362" s="364"/>
      <c r="AE362" s="365"/>
      <c r="AF362" s="364"/>
      <c r="AG362" s="365"/>
      <c r="AH362" s="364"/>
      <c r="AI362" s="365"/>
      <c r="AJ362" s="364"/>
      <c r="AK362" s="365"/>
      <c r="AL362" s="366"/>
      <c r="AM362" s="365"/>
      <c r="AN362" s="159">
        <f t="shared" si="78"/>
        <v>61.34</v>
      </c>
    </row>
    <row r="363" spans="1:40" ht="16.149999999999999" customHeight="1" x14ac:dyDescent="0.25">
      <c r="A363" s="112">
        <f t="shared" si="79"/>
        <v>43381</v>
      </c>
      <c r="B363" s="360">
        <v>4754.24</v>
      </c>
      <c r="C363" s="316">
        <v>190</v>
      </c>
      <c r="D363" s="361">
        <v>7</v>
      </c>
      <c r="E363" s="360">
        <v>302.3</v>
      </c>
      <c r="F363" s="360">
        <v>344</v>
      </c>
      <c r="G363" s="339">
        <f t="shared" si="73"/>
        <v>3917.9399999999996</v>
      </c>
      <c r="H363" s="340">
        <v>1791.19</v>
      </c>
      <c r="I363" s="317">
        <v>2010.5</v>
      </c>
      <c r="J363" s="317">
        <v>86</v>
      </c>
      <c r="K363" s="340">
        <v>30.25</v>
      </c>
      <c r="L363" s="317">
        <v>1810</v>
      </c>
      <c r="M363" s="363"/>
      <c r="N363" s="305">
        <f t="shared" si="74"/>
        <v>4096.5</v>
      </c>
      <c r="O363" s="305">
        <f t="shared" si="75"/>
        <v>-3235.4329999998531</v>
      </c>
      <c r="P363" s="306">
        <f t="shared" si="76"/>
        <v>8.0419999999999998</v>
      </c>
      <c r="Q363" s="120">
        <f t="shared" si="77"/>
        <v>43381</v>
      </c>
      <c r="R363" s="364"/>
      <c r="S363" s="365"/>
      <c r="T363" s="364"/>
      <c r="U363" s="147"/>
      <c r="V363" s="364"/>
      <c r="W363" s="365"/>
      <c r="X363" s="364"/>
      <c r="Y363" s="365"/>
      <c r="Z363" s="364"/>
      <c r="AA363" s="365"/>
      <c r="AB363" s="364" t="s">
        <v>156</v>
      </c>
      <c r="AC363" s="147">
        <v>2564.73</v>
      </c>
      <c r="AD363" s="364"/>
      <c r="AE363" s="365"/>
      <c r="AF363" s="364"/>
      <c r="AG363" s="365"/>
      <c r="AH363" s="364"/>
      <c r="AI363" s="365"/>
      <c r="AJ363" s="364"/>
      <c r="AK363" s="365"/>
      <c r="AL363" s="366"/>
      <c r="AM363" s="365"/>
      <c r="AN363" s="159">
        <f t="shared" si="78"/>
        <v>2564.73</v>
      </c>
    </row>
    <row r="364" spans="1:40" ht="16.149999999999999" customHeight="1" x14ac:dyDescent="0.25">
      <c r="A364" s="112">
        <f t="shared" si="79"/>
        <v>43382</v>
      </c>
      <c r="B364" s="360">
        <v>4400.67</v>
      </c>
      <c r="C364" s="316">
        <v>150</v>
      </c>
      <c r="D364" s="361">
        <v>5</v>
      </c>
      <c r="E364" s="360">
        <v>98.85</v>
      </c>
      <c r="F364" s="360">
        <v>527</v>
      </c>
      <c r="G364" s="339">
        <f t="shared" si="73"/>
        <v>3624.8199999999997</v>
      </c>
      <c r="H364" s="340">
        <v>1670.43</v>
      </c>
      <c r="I364" s="317">
        <v>1917.49</v>
      </c>
      <c r="J364" s="317">
        <v>23.4</v>
      </c>
      <c r="K364" s="340">
        <v>13.5</v>
      </c>
      <c r="L364" s="317">
        <v>1670</v>
      </c>
      <c r="M364" s="317">
        <v>460</v>
      </c>
      <c r="N364" s="305">
        <f t="shared" si="74"/>
        <v>4220.8899999999994</v>
      </c>
      <c r="O364" s="305">
        <f t="shared" si="75"/>
        <v>244.64700000014625</v>
      </c>
      <c r="P364" s="306">
        <f t="shared" si="76"/>
        <v>7.6699600000000006</v>
      </c>
      <c r="Q364" s="120">
        <f t="shared" si="77"/>
        <v>43382</v>
      </c>
      <c r="R364" s="364"/>
      <c r="S364" s="365"/>
      <c r="T364" s="364"/>
      <c r="U364" s="147"/>
      <c r="V364" s="364">
        <v>181028</v>
      </c>
      <c r="W364" s="147">
        <v>553.58000000000004</v>
      </c>
      <c r="X364" s="364"/>
      <c r="Y364" s="365"/>
      <c r="Z364" s="364"/>
      <c r="AA364" s="365"/>
      <c r="AB364" s="364" t="s">
        <v>210</v>
      </c>
      <c r="AC364" s="147">
        <v>187.23</v>
      </c>
      <c r="AD364" s="364"/>
      <c r="AE364" s="365"/>
      <c r="AF364" s="364"/>
      <c r="AG364" s="365"/>
      <c r="AH364" s="364"/>
      <c r="AI364" s="365"/>
      <c r="AJ364" s="364"/>
      <c r="AK364" s="365"/>
      <c r="AL364" s="366"/>
      <c r="AM364" s="365"/>
      <c r="AN364" s="159">
        <f t="shared" si="78"/>
        <v>740.81000000000006</v>
      </c>
    </row>
    <row r="365" spans="1:40" ht="16.149999999999999" customHeight="1" x14ac:dyDescent="0.25">
      <c r="A365" s="112">
        <f t="shared" si="79"/>
        <v>43383</v>
      </c>
      <c r="B365" s="360">
        <v>3936.9</v>
      </c>
      <c r="C365" s="316">
        <v>260</v>
      </c>
      <c r="D365" s="361">
        <v>6</v>
      </c>
      <c r="E365" s="360">
        <v>154.80000000000001</v>
      </c>
      <c r="F365" s="360">
        <v>118</v>
      </c>
      <c r="G365" s="339">
        <f t="shared" si="73"/>
        <v>3404.1</v>
      </c>
      <c r="H365" s="340">
        <v>1509.62</v>
      </c>
      <c r="I365" s="317">
        <v>1882.48</v>
      </c>
      <c r="J365" s="340"/>
      <c r="K365" s="340">
        <v>12</v>
      </c>
      <c r="L365" s="317">
        <v>1500</v>
      </c>
      <c r="M365" s="363"/>
      <c r="N365" s="305">
        <f t="shared" si="74"/>
        <v>3642.48</v>
      </c>
      <c r="O365" s="305">
        <f t="shared" si="75"/>
        <v>-375.8629999998534</v>
      </c>
      <c r="P365" s="306">
        <f t="shared" si="76"/>
        <v>7.5299200000000006</v>
      </c>
      <c r="Q365" s="120">
        <f t="shared" si="77"/>
        <v>43383</v>
      </c>
      <c r="R365" s="364">
        <v>180101</v>
      </c>
      <c r="S365" s="147">
        <v>839.39</v>
      </c>
      <c r="T365" s="364">
        <v>180925</v>
      </c>
      <c r="U365" s="147">
        <v>40.46</v>
      </c>
      <c r="V365" s="364"/>
      <c r="W365" s="365"/>
      <c r="X365" s="364">
        <v>181035</v>
      </c>
      <c r="Y365" s="147">
        <v>2610.9</v>
      </c>
      <c r="Z365" s="364"/>
      <c r="AA365" s="365"/>
      <c r="AB365" s="364"/>
      <c r="AC365" s="365"/>
      <c r="AD365" s="364" t="s">
        <v>216</v>
      </c>
      <c r="AE365" s="147">
        <v>241.14</v>
      </c>
      <c r="AF365" s="364">
        <v>180949</v>
      </c>
      <c r="AG365" s="147">
        <v>531.1</v>
      </c>
      <c r="AH365" s="364"/>
      <c r="AI365" s="365"/>
      <c r="AJ365" s="364"/>
      <c r="AK365" s="365"/>
      <c r="AL365" s="366"/>
      <c r="AM365" s="365"/>
      <c r="AN365" s="159">
        <f t="shared" si="78"/>
        <v>4262.99</v>
      </c>
    </row>
    <row r="366" spans="1:40" ht="16.149999999999999" customHeight="1" x14ac:dyDescent="0.25">
      <c r="A366" s="112">
        <f t="shared" si="79"/>
        <v>43384</v>
      </c>
      <c r="B366" s="360">
        <v>4040.43</v>
      </c>
      <c r="C366" s="316">
        <v>360</v>
      </c>
      <c r="D366" s="361">
        <v>7</v>
      </c>
      <c r="E366" s="360">
        <v>323.2</v>
      </c>
      <c r="F366" s="360">
        <v>252</v>
      </c>
      <c r="G366" s="339">
        <f t="shared" si="73"/>
        <v>3105.23</v>
      </c>
      <c r="H366" s="340">
        <v>1544.84</v>
      </c>
      <c r="I366" s="317">
        <v>1537.99</v>
      </c>
      <c r="J366" s="340"/>
      <c r="K366" s="340">
        <v>22.4</v>
      </c>
      <c r="L366" s="317">
        <v>1540</v>
      </c>
      <c r="M366" s="363"/>
      <c r="N366" s="305">
        <f t="shared" si="74"/>
        <v>3437.99</v>
      </c>
      <c r="O366" s="305">
        <f t="shared" si="75"/>
        <v>699.56700000014644</v>
      </c>
      <c r="P366" s="306">
        <f t="shared" si="76"/>
        <v>6.1519599999999999</v>
      </c>
      <c r="Q366" s="120">
        <f t="shared" si="77"/>
        <v>43384</v>
      </c>
      <c r="R366" s="364"/>
      <c r="S366" s="147">
        <v>46.56</v>
      </c>
      <c r="T366" s="364">
        <v>180926</v>
      </c>
      <c r="U366" s="147">
        <v>704.06</v>
      </c>
      <c r="V366" s="364"/>
      <c r="W366" s="365"/>
      <c r="X366" s="364">
        <v>181036</v>
      </c>
      <c r="Y366" s="147">
        <v>521.4</v>
      </c>
      <c r="Z366" s="364"/>
      <c r="AA366" s="365"/>
      <c r="AB366" s="364" t="s">
        <v>85</v>
      </c>
      <c r="AC366" s="147">
        <v>300</v>
      </c>
      <c r="AD366" s="364"/>
      <c r="AE366" s="365"/>
      <c r="AF366" s="364">
        <v>180950</v>
      </c>
      <c r="AG366" s="147">
        <v>790.54</v>
      </c>
      <c r="AH366" s="364"/>
      <c r="AI366" s="365"/>
      <c r="AJ366" s="364"/>
      <c r="AK366" s="365"/>
      <c r="AL366" s="366"/>
      <c r="AM366" s="365"/>
      <c r="AN366" s="159">
        <f t="shared" si="78"/>
        <v>2362.56</v>
      </c>
    </row>
    <row r="367" spans="1:40" ht="16.149999999999999" customHeight="1" x14ac:dyDescent="0.25">
      <c r="A367" s="112">
        <f t="shared" si="79"/>
        <v>43385</v>
      </c>
      <c r="B367" s="360">
        <v>5661.35</v>
      </c>
      <c r="C367" s="316">
        <v>260</v>
      </c>
      <c r="D367" s="361">
        <v>7</v>
      </c>
      <c r="E367" s="360">
        <v>397.05</v>
      </c>
      <c r="F367" s="360">
        <v>228</v>
      </c>
      <c r="G367" s="339">
        <f t="shared" si="73"/>
        <v>4776.3</v>
      </c>
      <c r="H367" s="340">
        <v>1840.52</v>
      </c>
      <c r="I367" s="317">
        <v>2906.08</v>
      </c>
      <c r="J367" s="340"/>
      <c r="K367" s="340">
        <v>29.7</v>
      </c>
      <c r="L367" s="317">
        <v>1840</v>
      </c>
      <c r="M367" s="317">
        <v>400</v>
      </c>
      <c r="N367" s="305">
        <f t="shared" si="74"/>
        <v>5406.08</v>
      </c>
      <c r="O367" s="305">
        <f t="shared" si="75"/>
        <v>6105.6470000001464</v>
      </c>
      <c r="P367" s="306">
        <f t="shared" si="76"/>
        <v>11.624319999999999</v>
      </c>
      <c r="Q367" s="120">
        <f t="shared" si="77"/>
        <v>43385</v>
      </c>
      <c r="R367" s="364"/>
      <c r="S367" s="365"/>
      <c r="T367" s="364"/>
      <c r="U367" s="365"/>
      <c r="V367" s="364"/>
      <c r="W367" s="365"/>
      <c r="X367" s="364"/>
      <c r="Y367" s="365"/>
      <c r="Z367" s="364"/>
      <c r="AA367" s="365"/>
      <c r="AB367" s="364"/>
      <c r="AC367" s="365"/>
      <c r="AD367" s="364"/>
      <c r="AE367" s="365"/>
      <c r="AF367" s="364"/>
      <c r="AG367" s="365"/>
      <c r="AH367" s="364"/>
      <c r="AI367" s="365"/>
      <c r="AJ367" s="364"/>
      <c r="AK367" s="365"/>
      <c r="AL367" s="366"/>
      <c r="AM367" s="365"/>
      <c r="AN367" s="159">
        <f t="shared" si="78"/>
        <v>0</v>
      </c>
    </row>
    <row r="368" spans="1:40" ht="16.149999999999999" customHeight="1" x14ac:dyDescent="0.25">
      <c r="A368" s="112">
        <f t="shared" si="79"/>
        <v>43386</v>
      </c>
      <c r="B368" s="360">
        <v>5004.1099999999997</v>
      </c>
      <c r="C368" s="316">
        <v>190</v>
      </c>
      <c r="D368" s="361">
        <v>6</v>
      </c>
      <c r="E368" s="360">
        <v>101.5</v>
      </c>
      <c r="F368" s="360">
        <v>184</v>
      </c>
      <c r="G368" s="339">
        <f t="shared" si="73"/>
        <v>4528.6099999999997</v>
      </c>
      <c r="H368" s="340">
        <v>2608.94</v>
      </c>
      <c r="I368" s="317">
        <v>1858.02</v>
      </c>
      <c r="J368" s="317">
        <v>30.5</v>
      </c>
      <c r="K368" s="340">
        <v>31.15</v>
      </c>
      <c r="L368" s="317">
        <v>2600</v>
      </c>
      <c r="M368" s="363"/>
      <c r="N368" s="305">
        <f t="shared" si="74"/>
        <v>4678.5200000000004</v>
      </c>
      <c r="O368" s="305">
        <f t="shared" si="75"/>
        <v>10784.167000000147</v>
      </c>
      <c r="P368" s="306">
        <f t="shared" si="76"/>
        <v>7.43208</v>
      </c>
      <c r="Q368" s="120">
        <f t="shared" si="77"/>
        <v>43386</v>
      </c>
      <c r="R368" s="364"/>
      <c r="S368" s="365"/>
      <c r="T368" s="364"/>
      <c r="U368" s="365"/>
      <c r="V368" s="364"/>
      <c r="W368" s="365"/>
      <c r="X368" s="364"/>
      <c r="Y368" s="365"/>
      <c r="Z368" s="364"/>
      <c r="AA368" s="365"/>
      <c r="AB368" s="364"/>
      <c r="AC368" s="365"/>
      <c r="AD368" s="364"/>
      <c r="AE368" s="365"/>
      <c r="AF368" s="364"/>
      <c r="AG368" s="365"/>
      <c r="AH368" s="364"/>
      <c r="AI368" s="365"/>
      <c r="AJ368" s="364"/>
      <c r="AK368" s="365"/>
      <c r="AL368" s="366"/>
      <c r="AM368" s="365"/>
      <c r="AN368" s="159">
        <f t="shared" si="78"/>
        <v>0</v>
      </c>
    </row>
    <row r="369" spans="1:40" ht="16.149999999999999" customHeight="1" x14ac:dyDescent="0.25">
      <c r="A369" s="112">
        <f t="shared" si="79"/>
        <v>43387</v>
      </c>
      <c r="B369" s="360">
        <v>3368.76</v>
      </c>
      <c r="C369" s="316">
        <v>210</v>
      </c>
      <c r="D369" s="361">
        <v>5</v>
      </c>
      <c r="E369" s="360">
        <v>200.3</v>
      </c>
      <c r="F369" s="360">
        <v>129</v>
      </c>
      <c r="G369" s="339">
        <f t="shared" si="73"/>
        <v>2829.46</v>
      </c>
      <c r="H369" s="340">
        <v>1329.04</v>
      </c>
      <c r="I369" s="317">
        <v>1500.82</v>
      </c>
      <c r="J369" s="340"/>
      <c r="K369" s="340">
        <v>6.8</v>
      </c>
      <c r="L369" s="317">
        <v>1320</v>
      </c>
      <c r="M369" s="363"/>
      <c r="N369" s="305">
        <f t="shared" si="74"/>
        <v>3030.8199999999997</v>
      </c>
      <c r="O369" s="305">
        <f t="shared" si="75"/>
        <v>13745.567000000146</v>
      </c>
      <c r="P369" s="306">
        <f t="shared" si="76"/>
        <v>6.0032800000000002</v>
      </c>
      <c r="Q369" s="120">
        <f t="shared" si="77"/>
        <v>43387</v>
      </c>
      <c r="R369" s="364"/>
      <c r="S369" s="365"/>
      <c r="T369" s="364"/>
      <c r="U369" s="365"/>
      <c r="V369" s="364"/>
      <c r="W369" s="365"/>
      <c r="X369" s="364"/>
      <c r="Y369" s="365"/>
      <c r="Z369" s="364"/>
      <c r="AA369" s="365"/>
      <c r="AB369" s="364"/>
      <c r="AC369" s="365"/>
      <c r="AD369" s="364"/>
      <c r="AE369" s="365"/>
      <c r="AF369" s="364"/>
      <c r="AG369" s="365"/>
      <c r="AH369" s="364"/>
      <c r="AI369" s="365"/>
      <c r="AJ369" s="364" t="s">
        <v>129</v>
      </c>
      <c r="AK369" s="147">
        <v>69.42</v>
      </c>
      <c r="AL369" s="366"/>
      <c r="AM369" s="365"/>
      <c r="AN369" s="159">
        <f t="shared" si="78"/>
        <v>69.42</v>
      </c>
    </row>
    <row r="370" spans="1:40" ht="16.149999999999999" customHeight="1" x14ac:dyDescent="0.25">
      <c r="A370" s="112">
        <f t="shared" si="79"/>
        <v>43388</v>
      </c>
      <c r="B370" s="360">
        <v>4296.07</v>
      </c>
      <c r="C370" s="316">
        <v>60</v>
      </c>
      <c r="D370" s="361">
        <v>3</v>
      </c>
      <c r="E370" s="360">
        <v>161.69999999999999</v>
      </c>
      <c r="F370" s="360">
        <v>76</v>
      </c>
      <c r="G370" s="339">
        <f t="shared" si="73"/>
        <v>3998.37</v>
      </c>
      <c r="H370" s="340">
        <v>1680.61</v>
      </c>
      <c r="I370" s="317">
        <v>2260.2600000000002</v>
      </c>
      <c r="J370" s="340"/>
      <c r="K370" s="340">
        <v>57.5</v>
      </c>
      <c r="L370" s="317">
        <v>1710</v>
      </c>
      <c r="M370" s="363"/>
      <c r="N370" s="305">
        <f t="shared" si="74"/>
        <v>4030.26</v>
      </c>
      <c r="O370" s="305">
        <f t="shared" si="75"/>
        <v>17670.597000000147</v>
      </c>
      <c r="P370" s="306">
        <f t="shared" si="76"/>
        <v>9.0410400000000006</v>
      </c>
      <c r="Q370" s="120">
        <f t="shared" si="77"/>
        <v>43388</v>
      </c>
      <c r="R370" s="364"/>
      <c r="S370" s="365"/>
      <c r="T370" s="364"/>
      <c r="U370" s="365"/>
      <c r="V370" s="364"/>
      <c r="W370" s="365"/>
      <c r="X370" s="364"/>
      <c r="Y370" s="365"/>
      <c r="Z370" s="364"/>
      <c r="AA370" s="365"/>
      <c r="AB370" s="364"/>
      <c r="AC370" s="365"/>
      <c r="AD370" s="364"/>
      <c r="AE370" s="365"/>
      <c r="AF370" s="364"/>
      <c r="AG370" s="365"/>
      <c r="AH370" s="364"/>
      <c r="AI370" s="365"/>
      <c r="AJ370" s="364" t="s">
        <v>217</v>
      </c>
      <c r="AK370" s="147">
        <v>105.23</v>
      </c>
      <c r="AL370" s="366"/>
      <c r="AM370" s="365"/>
      <c r="AN370" s="159">
        <f t="shared" si="78"/>
        <v>105.23</v>
      </c>
    </row>
    <row r="371" spans="1:40" ht="16.149999999999999" customHeight="1" x14ac:dyDescent="0.25">
      <c r="A371" s="112">
        <f t="shared" si="79"/>
        <v>43389</v>
      </c>
      <c r="B371" s="360">
        <v>4098.83</v>
      </c>
      <c r="C371" s="316">
        <v>200</v>
      </c>
      <c r="D371" s="361">
        <v>6</v>
      </c>
      <c r="E371" s="360">
        <v>223.7</v>
      </c>
      <c r="F371" s="360">
        <v>241</v>
      </c>
      <c r="G371" s="339">
        <f t="shared" si="73"/>
        <v>3434.13</v>
      </c>
      <c r="H371" s="340">
        <v>1551.88</v>
      </c>
      <c r="I371" s="317">
        <v>1878.25</v>
      </c>
      <c r="J371" s="340"/>
      <c r="K371" s="340">
        <v>4</v>
      </c>
      <c r="L371" s="317">
        <v>1550</v>
      </c>
      <c r="M371" s="363"/>
      <c r="N371" s="305">
        <f t="shared" si="74"/>
        <v>3628.25</v>
      </c>
      <c r="O371" s="305">
        <f t="shared" si="75"/>
        <v>21122.177000000149</v>
      </c>
      <c r="P371" s="306">
        <f t="shared" si="76"/>
        <v>7.5129999999999999</v>
      </c>
      <c r="Q371" s="120">
        <f t="shared" si="77"/>
        <v>43389</v>
      </c>
      <c r="R371" s="364"/>
      <c r="S371" s="365"/>
      <c r="T371" s="364"/>
      <c r="U371" s="365"/>
      <c r="V371" s="364">
        <v>181029</v>
      </c>
      <c r="W371" s="147">
        <v>545.66999999999996</v>
      </c>
      <c r="X371" s="364"/>
      <c r="Y371" s="365"/>
      <c r="Z371" s="364"/>
      <c r="AA371" s="365"/>
      <c r="AB371" s="364" t="s">
        <v>137</v>
      </c>
      <c r="AC371" s="147">
        <v>-1000</v>
      </c>
      <c r="AD371" s="364"/>
      <c r="AE371" s="365"/>
      <c r="AF371" s="364"/>
      <c r="AG371" s="365"/>
      <c r="AH371" s="364"/>
      <c r="AI371" s="365"/>
      <c r="AJ371" s="364">
        <v>181063</v>
      </c>
      <c r="AK371" s="147">
        <v>631</v>
      </c>
      <c r="AL371" s="366"/>
      <c r="AM371" s="365"/>
      <c r="AN371" s="159">
        <f t="shared" si="78"/>
        <v>176.66999999999996</v>
      </c>
    </row>
    <row r="372" spans="1:40" ht="16.149999999999999" customHeight="1" x14ac:dyDescent="0.25">
      <c r="A372" s="112">
        <f t="shared" si="79"/>
        <v>43390</v>
      </c>
      <c r="B372" s="360">
        <v>3638.31</v>
      </c>
      <c r="C372" s="316">
        <v>250</v>
      </c>
      <c r="D372" s="361">
        <v>4</v>
      </c>
      <c r="E372" s="360">
        <v>170.8</v>
      </c>
      <c r="F372" s="360">
        <v>88</v>
      </c>
      <c r="G372" s="339">
        <f t="shared" si="73"/>
        <v>3129.5099999999998</v>
      </c>
      <c r="H372" s="340">
        <v>1570.67</v>
      </c>
      <c r="I372" s="317">
        <v>1549.84</v>
      </c>
      <c r="J372" s="340"/>
      <c r="K372" s="340">
        <v>9</v>
      </c>
      <c r="L372" s="317">
        <v>1570</v>
      </c>
      <c r="M372" s="363"/>
      <c r="N372" s="305">
        <f t="shared" si="74"/>
        <v>3369.84</v>
      </c>
      <c r="O372" s="305">
        <f t="shared" si="75"/>
        <v>19470.547000000151</v>
      </c>
      <c r="P372" s="306">
        <f t="shared" si="76"/>
        <v>6.1993599999999995</v>
      </c>
      <c r="Q372" s="120">
        <f t="shared" si="77"/>
        <v>43390</v>
      </c>
      <c r="R372" s="364">
        <v>181003</v>
      </c>
      <c r="S372" s="147">
        <v>963.37</v>
      </c>
      <c r="T372" s="364"/>
      <c r="U372" s="365"/>
      <c r="V372" s="364"/>
      <c r="W372" s="365"/>
      <c r="X372" s="364">
        <v>181037</v>
      </c>
      <c r="Y372" s="147">
        <v>3058.1</v>
      </c>
      <c r="Z372" s="364"/>
      <c r="AA372" s="365"/>
      <c r="AB372" s="364" t="s">
        <v>137</v>
      </c>
      <c r="AC372" s="147">
        <v>1000</v>
      </c>
      <c r="AD372" s="364"/>
      <c r="AE372" s="365"/>
      <c r="AF372" s="364"/>
      <c r="AG372" s="365"/>
      <c r="AH372" s="364"/>
      <c r="AI372" s="365"/>
      <c r="AJ372" s="364"/>
      <c r="AK372" s="365"/>
      <c r="AL372" s="366"/>
      <c r="AM372" s="365"/>
      <c r="AN372" s="159">
        <f t="shared" si="78"/>
        <v>5021.4699999999993</v>
      </c>
    </row>
    <row r="373" spans="1:40" ht="16.149999999999999" customHeight="1" x14ac:dyDescent="0.25">
      <c r="A373" s="112">
        <f t="shared" si="79"/>
        <v>43391</v>
      </c>
      <c r="B373" s="360">
        <v>4480.0600000000004</v>
      </c>
      <c r="C373" s="316">
        <v>120</v>
      </c>
      <c r="D373" s="361">
        <v>4</v>
      </c>
      <c r="E373" s="360">
        <v>169.9</v>
      </c>
      <c r="F373" s="360">
        <v>272</v>
      </c>
      <c r="G373" s="339">
        <f t="shared" si="73"/>
        <v>3918.1600000000008</v>
      </c>
      <c r="H373" s="340">
        <v>1798.62</v>
      </c>
      <c r="I373" s="317">
        <v>2103.64</v>
      </c>
      <c r="J373" s="340"/>
      <c r="K373" s="340">
        <v>15.9</v>
      </c>
      <c r="L373" s="317">
        <v>1800</v>
      </c>
      <c r="M373" s="363"/>
      <c r="N373" s="305">
        <f t="shared" si="74"/>
        <v>4023.64</v>
      </c>
      <c r="O373" s="305">
        <f t="shared" si="75"/>
        <v>-18338.922999999857</v>
      </c>
      <c r="P373" s="306">
        <f t="shared" si="76"/>
        <v>8.4145599999999998</v>
      </c>
      <c r="Q373" s="120">
        <f t="shared" si="77"/>
        <v>43391</v>
      </c>
      <c r="R373" s="364"/>
      <c r="S373" s="147">
        <v>63.69</v>
      </c>
      <c r="T373" s="364">
        <v>181019</v>
      </c>
      <c r="U373" s="147">
        <v>433.38</v>
      </c>
      <c r="V373" s="364"/>
      <c r="W373" s="365"/>
      <c r="X373" s="364">
        <v>181038</v>
      </c>
      <c r="Y373" s="147">
        <v>1202.3</v>
      </c>
      <c r="Z373" s="364">
        <v>181043</v>
      </c>
      <c r="AA373" s="147">
        <v>38986.22</v>
      </c>
      <c r="AB373" s="364"/>
      <c r="AC373" s="365"/>
      <c r="AD373" s="364">
        <v>181046</v>
      </c>
      <c r="AE373" s="147">
        <v>53.12</v>
      </c>
      <c r="AF373" s="364"/>
      <c r="AG373" s="365"/>
      <c r="AH373" s="364">
        <v>180952</v>
      </c>
      <c r="AI373" s="147">
        <v>1094.4000000000001</v>
      </c>
      <c r="AJ373" s="364"/>
      <c r="AK373" s="365"/>
      <c r="AL373" s="366"/>
      <c r="AM373" s="365"/>
      <c r="AN373" s="159">
        <f t="shared" si="78"/>
        <v>41833.110000000008</v>
      </c>
    </row>
    <row r="374" spans="1:40" ht="16.149999999999999" customHeight="1" x14ac:dyDescent="0.25">
      <c r="A374" s="112">
        <f t="shared" si="79"/>
        <v>43392</v>
      </c>
      <c r="B374" s="360">
        <v>5339.83</v>
      </c>
      <c r="C374" s="316">
        <v>190</v>
      </c>
      <c r="D374" s="361">
        <v>6</v>
      </c>
      <c r="E374" s="360">
        <v>137.80000000000001</v>
      </c>
      <c r="F374" s="360">
        <v>147</v>
      </c>
      <c r="G374" s="339">
        <f t="shared" si="73"/>
        <v>4865.03</v>
      </c>
      <c r="H374" s="340">
        <v>2076.89</v>
      </c>
      <c r="I374" s="317">
        <v>2768.34</v>
      </c>
      <c r="J374" s="340"/>
      <c r="K374" s="340">
        <v>19.8</v>
      </c>
      <c r="L374" s="317">
        <v>2070</v>
      </c>
      <c r="M374" s="317">
        <v>450</v>
      </c>
      <c r="N374" s="305">
        <f t="shared" si="74"/>
        <v>5478.34</v>
      </c>
      <c r="O374" s="305">
        <f t="shared" si="75"/>
        <v>-13686.752999999857</v>
      </c>
      <c r="P374" s="306">
        <f t="shared" si="76"/>
        <v>11.073360000000001</v>
      </c>
      <c r="Q374" s="120">
        <f t="shared" si="77"/>
        <v>43392</v>
      </c>
      <c r="R374" s="364"/>
      <c r="S374" s="365"/>
      <c r="T374" s="364">
        <v>181018</v>
      </c>
      <c r="U374" s="147">
        <v>64.17</v>
      </c>
      <c r="V374" s="364"/>
      <c r="W374" s="365"/>
      <c r="X374" s="364"/>
      <c r="Y374" s="365"/>
      <c r="Z374" s="364"/>
      <c r="AA374" s="365"/>
      <c r="AB374" s="364" t="s">
        <v>85</v>
      </c>
      <c r="AC374" s="147">
        <v>762</v>
      </c>
      <c r="AD374" s="364"/>
      <c r="AE374" s="365"/>
      <c r="AF374" s="364"/>
      <c r="AG374" s="365"/>
      <c r="AH374" s="364"/>
      <c r="AI374" s="365"/>
      <c r="AJ374" s="364"/>
      <c r="AK374" s="365"/>
      <c r="AL374" s="366"/>
      <c r="AM374" s="365"/>
      <c r="AN374" s="159">
        <f t="shared" si="78"/>
        <v>826.17</v>
      </c>
    </row>
    <row r="375" spans="1:40" ht="16.149999999999999" customHeight="1" x14ac:dyDescent="0.25">
      <c r="A375" s="112">
        <f t="shared" si="79"/>
        <v>43393</v>
      </c>
      <c r="B375" s="360">
        <v>4333.79</v>
      </c>
      <c r="C375" s="316">
        <v>260</v>
      </c>
      <c r="D375" s="361">
        <v>7</v>
      </c>
      <c r="E375" s="360">
        <v>136.35</v>
      </c>
      <c r="F375" s="360">
        <v>224</v>
      </c>
      <c r="G375" s="339">
        <f t="shared" si="73"/>
        <v>3713.44</v>
      </c>
      <c r="H375" s="340">
        <v>1845.05</v>
      </c>
      <c r="I375" s="317">
        <v>1852.89</v>
      </c>
      <c r="J375" s="340"/>
      <c r="K375" s="340">
        <v>25.9</v>
      </c>
      <c r="L375" s="317">
        <v>1840</v>
      </c>
      <c r="M375" s="363"/>
      <c r="N375" s="305">
        <f t="shared" si="74"/>
        <v>3952.8900000000003</v>
      </c>
      <c r="O375" s="305">
        <f t="shared" si="75"/>
        <v>-9911.3429999998552</v>
      </c>
      <c r="P375" s="306">
        <f t="shared" si="76"/>
        <v>7.4115600000000006</v>
      </c>
      <c r="Q375" s="120">
        <f t="shared" si="77"/>
        <v>43393</v>
      </c>
      <c r="R375" s="364"/>
      <c r="S375" s="365"/>
      <c r="T375" s="366">
        <v>180823</v>
      </c>
      <c r="U375" s="147">
        <v>177.48</v>
      </c>
      <c r="V375" s="364"/>
      <c r="W375" s="365"/>
      <c r="X375" s="366"/>
      <c r="Y375" s="365"/>
      <c r="Z375" s="364"/>
      <c r="AA375" s="365"/>
      <c r="AB375" s="366"/>
      <c r="AC375" s="365"/>
      <c r="AD375" s="364"/>
      <c r="AE375" s="365"/>
      <c r="AF375" s="366"/>
      <c r="AG375" s="365"/>
      <c r="AH375" s="364"/>
      <c r="AI375" s="365"/>
      <c r="AJ375" s="366"/>
      <c r="AK375" s="365"/>
      <c r="AL375" s="366"/>
      <c r="AM375" s="365"/>
      <c r="AN375" s="159">
        <f t="shared" si="78"/>
        <v>177.48</v>
      </c>
    </row>
    <row r="376" spans="1:40" ht="16.149999999999999" customHeight="1" x14ac:dyDescent="0.25">
      <c r="A376" s="112">
        <f t="shared" si="79"/>
        <v>43394</v>
      </c>
      <c r="B376" s="360">
        <v>3043.2</v>
      </c>
      <c r="C376" s="316">
        <v>410</v>
      </c>
      <c r="D376" s="361">
        <v>9</v>
      </c>
      <c r="E376" s="360">
        <v>271.95</v>
      </c>
      <c r="F376" s="360">
        <v>153</v>
      </c>
      <c r="G376" s="339">
        <f t="shared" si="73"/>
        <v>2208.25</v>
      </c>
      <c r="H376" s="340">
        <v>992.52</v>
      </c>
      <c r="I376" s="317">
        <v>1213.43</v>
      </c>
      <c r="J376" s="340"/>
      <c r="K376" s="340">
        <v>42.85</v>
      </c>
      <c r="L376" s="317">
        <v>990</v>
      </c>
      <c r="M376" s="363"/>
      <c r="N376" s="305">
        <f t="shared" si="74"/>
        <v>2613.4300000000003</v>
      </c>
      <c r="O376" s="305">
        <f t="shared" si="75"/>
        <v>4768.5970000001453</v>
      </c>
      <c r="P376" s="306">
        <f t="shared" si="76"/>
        <v>4.85372</v>
      </c>
      <c r="Q376" s="120">
        <f t="shared" si="77"/>
        <v>43394</v>
      </c>
      <c r="R376" s="364"/>
      <c r="S376" s="365"/>
      <c r="T376" s="364">
        <v>181021</v>
      </c>
      <c r="U376" s="147">
        <v>-26.62</v>
      </c>
      <c r="V376" s="364"/>
      <c r="W376" s="365"/>
      <c r="X376" s="364"/>
      <c r="Y376" s="365"/>
      <c r="Z376" s="364"/>
      <c r="AA376" s="365"/>
      <c r="AB376" s="364" t="s">
        <v>185</v>
      </c>
      <c r="AC376" s="147">
        <v>-12039.89</v>
      </c>
      <c r="AD376" s="364"/>
      <c r="AE376" s="365"/>
      <c r="AF376" s="364"/>
      <c r="AG376" s="365"/>
      <c r="AH376" s="364"/>
      <c r="AI376" s="365"/>
      <c r="AJ376" s="364"/>
      <c r="AK376" s="365"/>
      <c r="AL376" s="366"/>
      <c r="AM376" s="365"/>
      <c r="AN376" s="159">
        <f t="shared" si="78"/>
        <v>-12066.51</v>
      </c>
    </row>
    <row r="377" spans="1:40" ht="16.149999999999999" customHeight="1" x14ac:dyDescent="0.25">
      <c r="A377" s="112">
        <f t="shared" si="79"/>
        <v>43395</v>
      </c>
      <c r="B377" s="360">
        <v>4356.88</v>
      </c>
      <c r="C377" s="316">
        <v>150</v>
      </c>
      <c r="D377" s="361">
        <v>5</v>
      </c>
      <c r="E377" s="360">
        <v>324.45</v>
      </c>
      <c r="F377" s="360">
        <v>201</v>
      </c>
      <c r="G377" s="339">
        <f t="shared" si="73"/>
        <v>3681.4300000000003</v>
      </c>
      <c r="H377" s="340">
        <v>1808.44</v>
      </c>
      <c r="I377" s="317">
        <v>1842.49</v>
      </c>
      <c r="J377" s="340"/>
      <c r="K377" s="340">
        <v>20.100000000000001</v>
      </c>
      <c r="L377" s="317">
        <v>1820</v>
      </c>
      <c r="M377" s="363"/>
      <c r="N377" s="305">
        <f t="shared" si="74"/>
        <v>3812.49</v>
      </c>
      <c r="O377" s="305">
        <f t="shared" si="75"/>
        <v>6091.4670000001443</v>
      </c>
      <c r="P377" s="306">
        <f t="shared" si="76"/>
        <v>7.3699599999999998</v>
      </c>
      <c r="Q377" s="120">
        <f t="shared" si="77"/>
        <v>43395</v>
      </c>
      <c r="R377" s="364"/>
      <c r="S377" s="365"/>
      <c r="T377" s="364"/>
      <c r="U377" s="147"/>
      <c r="V377" s="364"/>
      <c r="W377" s="365"/>
      <c r="X377" s="364">
        <v>181039</v>
      </c>
      <c r="Y377" s="147">
        <v>2492.11</v>
      </c>
      <c r="Z377" s="364"/>
      <c r="AA377" s="365"/>
      <c r="AB377" s="364" t="s">
        <v>210</v>
      </c>
      <c r="AC377" s="147">
        <v>-2.4900000000000002</v>
      </c>
      <c r="AD377" s="364"/>
      <c r="AE377" s="365"/>
      <c r="AF377" s="364"/>
      <c r="AG377" s="365"/>
      <c r="AH377" s="364"/>
      <c r="AI377" s="365"/>
      <c r="AJ377" s="364"/>
      <c r="AK377" s="365"/>
      <c r="AL377" s="366"/>
      <c r="AM377" s="365"/>
      <c r="AN377" s="159">
        <f t="shared" si="78"/>
        <v>2489.6200000000003</v>
      </c>
    </row>
    <row r="378" spans="1:40" ht="16.149999999999999" customHeight="1" x14ac:dyDescent="0.25">
      <c r="A378" s="112">
        <f t="shared" si="79"/>
        <v>43396</v>
      </c>
      <c r="B378" s="360">
        <v>4325.38</v>
      </c>
      <c r="C378" s="316">
        <v>220</v>
      </c>
      <c r="D378" s="361">
        <v>6</v>
      </c>
      <c r="E378" s="360">
        <v>317.64999999999998</v>
      </c>
      <c r="F378" s="360">
        <v>145</v>
      </c>
      <c r="G378" s="339">
        <f t="shared" si="73"/>
        <v>3642.73</v>
      </c>
      <c r="H378" s="340">
        <v>1678.38</v>
      </c>
      <c r="I378" s="317">
        <v>1962.75</v>
      </c>
      <c r="J378" s="340"/>
      <c r="K378" s="340">
        <v>1.6</v>
      </c>
      <c r="L378" s="317">
        <v>1670</v>
      </c>
      <c r="M378" s="317">
        <v>570</v>
      </c>
      <c r="N378" s="305">
        <f t="shared" si="74"/>
        <v>4422.75</v>
      </c>
      <c r="O378" s="305">
        <f t="shared" si="75"/>
        <v>-3013.7829999998557</v>
      </c>
      <c r="P378" s="306">
        <f t="shared" si="76"/>
        <v>7.851</v>
      </c>
      <c r="Q378" s="120">
        <f t="shared" si="77"/>
        <v>43396</v>
      </c>
      <c r="R378" s="364"/>
      <c r="S378" s="365"/>
      <c r="T378" s="364"/>
      <c r="U378" s="147"/>
      <c r="V378" s="364">
        <v>181030</v>
      </c>
      <c r="W378" s="147">
        <v>555.04</v>
      </c>
      <c r="X378" s="364">
        <v>181040</v>
      </c>
      <c r="Y378" s="147">
        <v>930.58</v>
      </c>
      <c r="Z378" s="364"/>
      <c r="AA378" s="365"/>
      <c r="AB378" s="364" t="s">
        <v>185</v>
      </c>
      <c r="AC378" s="147">
        <v>12042.38</v>
      </c>
      <c r="AD378" s="364"/>
      <c r="AE378" s="365"/>
      <c r="AF378" s="364"/>
      <c r="AG378" s="365"/>
      <c r="AH378" s="364"/>
      <c r="AI378" s="365"/>
      <c r="AJ378" s="364"/>
      <c r="AK378" s="365"/>
      <c r="AL378" s="366"/>
      <c r="AM378" s="365"/>
      <c r="AN378" s="159">
        <f t="shared" si="78"/>
        <v>13528</v>
      </c>
    </row>
    <row r="379" spans="1:40" ht="16.149999999999999" customHeight="1" x14ac:dyDescent="0.25">
      <c r="A379" s="112">
        <f t="shared" si="79"/>
        <v>43397</v>
      </c>
      <c r="B379" s="360">
        <v>4210.88</v>
      </c>
      <c r="C379" s="316">
        <v>180</v>
      </c>
      <c r="D379" s="361">
        <v>5</v>
      </c>
      <c r="E379" s="360">
        <v>319.8</v>
      </c>
      <c r="F379" s="360">
        <v>212</v>
      </c>
      <c r="G379" s="339">
        <f t="shared" si="73"/>
        <v>3499.08</v>
      </c>
      <c r="H379" s="340">
        <v>1796.48</v>
      </c>
      <c r="I379" s="317">
        <v>1683</v>
      </c>
      <c r="J379" s="340"/>
      <c r="K379" s="340">
        <v>19.600000000000001</v>
      </c>
      <c r="L379" s="317">
        <v>1790</v>
      </c>
      <c r="M379" s="363"/>
      <c r="N379" s="305">
        <f t="shared" si="74"/>
        <v>3653</v>
      </c>
      <c r="O379" s="305">
        <f t="shared" si="75"/>
        <v>-2089.2829999998557</v>
      </c>
      <c r="P379" s="306">
        <f t="shared" si="76"/>
        <v>6.7320000000000002</v>
      </c>
      <c r="Q379" s="120">
        <f t="shared" si="77"/>
        <v>43397</v>
      </c>
      <c r="R379" s="364">
        <v>181008</v>
      </c>
      <c r="S379" s="147">
        <v>1680.5</v>
      </c>
      <c r="T379" s="364"/>
      <c r="U379" s="147"/>
      <c r="V379" s="364"/>
      <c r="W379" s="365"/>
      <c r="X379" s="364">
        <v>180932</v>
      </c>
      <c r="Y379" s="147">
        <v>58</v>
      </c>
      <c r="Z379" s="364"/>
      <c r="AA379" s="365"/>
      <c r="AB379" s="364" t="s">
        <v>85</v>
      </c>
      <c r="AC379" s="147">
        <v>990</v>
      </c>
      <c r="AD379" s="364"/>
      <c r="AE379" s="365"/>
      <c r="AF379" s="364"/>
      <c r="AG379" s="365"/>
      <c r="AH379" s="364"/>
      <c r="AI379" s="365"/>
      <c r="AJ379" s="364"/>
      <c r="AK379" s="365"/>
      <c r="AL379" s="366"/>
      <c r="AM379" s="365"/>
      <c r="AN379" s="159">
        <f t="shared" si="78"/>
        <v>2728.5</v>
      </c>
    </row>
    <row r="380" spans="1:40" ht="16.149999999999999" customHeight="1" x14ac:dyDescent="0.25">
      <c r="A380" s="112">
        <f t="shared" si="79"/>
        <v>43398</v>
      </c>
      <c r="B380" s="360">
        <v>4599.08</v>
      </c>
      <c r="C380" s="316">
        <v>200</v>
      </c>
      <c r="D380" s="361">
        <v>6</v>
      </c>
      <c r="E380" s="360">
        <v>274.2</v>
      </c>
      <c r="F380" s="360">
        <v>278</v>
      </c>
      <c r="G380" s="339">
        <f t="shared" si="73"/>
        <v>3846.88</v>
      </c>
      <c r="H380" s="340">
        <v>1699.82</v>
      </c>
      <c r="I380" s="317">
        <v>2131.36</v>
      </c>
      <c r="J380" s="340"/>
      <c r="K380" s="340">
        <v>15.7</v>
      </c>
      <c r="L380" s="317">
        <v>1720</v>
      </c>
      <c r="M380" s="363"/>
      <c r="N380" s="305">
        <f t="shared" si="74"/>
        <v>4051.36</v>
      </c>
      <c r="O380" s="305">
        <f t="shared" si="75"/>
        <v>1965.2270000001445</v>
      </c>
      <c r="P380" s="306">
        <f t="shared" si="76"/>
        <v>8.5254400000000015</v>
      </c>
      <c r="Q380" s="120">
        <f t="shared" si="77"/>
        <v>43398</v>
      </c>
      <c r="R380" s="364"/>
      <c r="S380" s="147">
        <v>-3.15</v>
      </c>
      <c r="T380" s="364"/>
      <c r="U380" s="147"/>
      <c r="V380" s="364"/>
      <c r="W380" s="365"/>
      <c r="X380" s="364"/>
      <c r="Y380" s="365"/>
      <c r="Z380" s="364"/>
      <c r="AA380" s="365"/>
      <c r="AB380" s="364"/>
      <c r="AC380" s="365"/>
      <c r="AD380" s="364"/>
      <c r="AE380" s="365"/>
      <c r="AF380" s="364"/>
      <c r="AG380" s="365"/>
      <c r="AH380" s="364"/>
      <c r="AI380" s="365"/>
      <c r="AJ380" s="364"/>
      <c r="AK380" s="365"/>
      <c r="AL380" s="366"/>
      <c r="AM380" s="365"/>
      <c r="AN380" s="159">
        <f t="shared" si="78"/>
        <v>-3.15</v>
      </c>
    </row>
    <row r="381" spans="1:40" ht="16.149999999999999" customHeight="1" x14ac:dyDescent="0.25">
      <c r="A381" s="112">
        <f t="shared" si="79"/>
        <v>43399</v>
      </c>
      <c r="B381" s="360">
        <v>5619.28</v>
      </c>
      <c r="C381" s="316">
        <v>250</v>
      </c>
      <c r="D381" s="361">
        <v>4</v>
      </c>
      <c r="E381" s="360">
        <v>337.55</v>
      </c>
      <c r="F381" s="360">
        <v>355</v>
      </c>
      <c r="G381" s="339">
        <f t="shared" si="73"/>
        <v>4676.7299999999996</v>
      </c>
      <c r="H381" s="340">
        <v>2065.02</v>
      </c>
      <c r="I381" s="317">
        <v>2576.11</v>
      </c>
      <c r="J381" s="340"/>
      <c r="K381" s="340">
        <v>35.6</v>
      </c>
      <c r="L381" s="317">
        <v>2060</v>
      </c>
      <c r="M381" s="363"/>
      <c r="N381" s="305">
        <f t="shared" si="74"/>
        <v>4886.1100000000006</v>
      </c>
      <c r="O381" s="305">
        <f t="shared" si="75"/>
        <v>6851.3370000001451</v>
      </c>
      <c r="P381" s="306">
        <f t="shared" si="76"/>
        <v>10.304440000000001</v>
      </c>
      <c r="Q381" s="120">
        <f t="shared" si="77"/>
        <v>43399</v>
      </c>
      <c r="R381" s="364"/>
      <c r="S381" s="365"/>
      <c r="T381" s="364"/>
      <c r="U381" s="147"/>
      <c r="V381" s="364"/>
      <c r="W381" s="365"/>
      <c r="X381" s="364"/>
      <c r="Y381" s="365"/>
      <c r="Z381" s="364" t="s">
        <v>346</v>
      </c>
      <c r="AA381" s="365">
        <v>0</v>
      </c>
      <c r="AB381" s="364"/>
      <c r="AC381" s="365"/>
      <c r="AD381" s="364"/>
      <c r="AE381" s="365"/>
      <c r="AF381" s="364"/>
      <c r="AG381" s="365"/>
      <c r="AH381" s="364"/>
      <c r="AI381" s="365"/>
      <c r="AJ381" s="364"/>
      <c r="AK381" s="365"/>
      <c r="AL381" s="366"/>
      <c r="AM381" s="365"/>
      <c r="AN381" s="159">
        <f t="shared" si="78"/>
        <v>0</v>
      </c>
    </row>
    <row r="382" spans="1:40" ht="16.149999999999999" customHeight="1" x14ac:dyDescent="0.25">
      <c r="A382" s="112">
        <f t="shared" si="79"/>
        <v>43400</v>
      </c>
      <c r="B382" s="360">
        <v>4446.58</v>
      </c>
      <c r="C382" s="316">
        <v>300</v>
      </c>
      <c r="D382" s="361">
        <v>5</v>
      </c>
      <c r="E382" s="360">
        <v>314.7</v>
      </c>
      <c r="F382" s="360">
        <v>96</v>
      </c>
      <c r="G382" s="339">
        <f t="shared" si="73"/>
        <v>3735.88</v>
      </c>
      <c r="H382" s="340">
        <v>1739.11</v>
      </c>
      <c r="I382" s="317">
        <v>1963.97</v>
      </c>
      <c r="J382" s="340"/>
      <c r="K382" s="340">
        <v>32.799999999999997</v>
      </c>
      <c r="L382" s="317">
        <v>1730</v>
      </c>
      <c r="M382" s="363"/>
      <c r="N382" s="305">
        <f t="shared" si="74"/>
        <v>3993.9700000000003</v>
      </c>
      <c r="O382" s="305">
        <f t="shared" si="75"/>
        <v>11584.027000000146</v>
      </c>
      <c r="P382" s="306">
        <f t="shared" si="76"/>
        <v>7.85588</v>
      </c>
      <c r="Q382" s="120">
        <f t="shared" si="77"/>
        <v>43400</v>
      </c>
      <c r="R382" s="364">
        <v>181017</v>
      </c>
      <c r="S382" s="147">
        <v>-801.8</v>
      </c>
      <c r="T382" s="364"/>
      <c r="U382" s="147"/>
      <c r="V382" s="364"/>
      <c r="W382" s="365"/>
      <c r="X382" s="364"/>
      <c r="Y382" s="365"/>
      <c r="Z382" s="364"/>
      <c r="AA382" s="365"/>
      <c r="AB382" s="366"/>
      <c r="AC382" s="365"/>
      <c r="AD382" s="364"/>
      <c r="AE382" s="365"/>
      <c r="AF382" s="364"/>
      <c r="AG382" s="365"/>
      <c r="AH382" s="364">
        <v>180954</v>
      </c>
      <c r="AI382" s="147">
        <v>63.08</v>
      </c>
      <c r="AJ382" s="364"/>
      <c r="AK382" s="365"/>
      <c r="AL382" s="366"/>
      <c r="AM382" s="365"/>
      <c r="AN382" s="159">
        <f t="shared" si="78"/>
        <v>-738.71999999999991</v>
      </c>
    </row>
    <row r="383" spans="1:40" ht="16.149999999999999" customHeight="1" x14ac:dyDescent="0.25">
      <c r="A383" s="112">
        <f t="shared" si="79"/>
        <v>43401</v>
      </c>
      <c r="B383" s="360">
        <v>3571.93</v>
      </c>
      <c r="C383" s="316">
        <v>280</v>
      </c>
      <c r="D383" s="361">
        <v>6</v>
      </c>
      <c r="E383" s="360">
        <v>114.6</v>
      </c>
      <c r="F383" s="360">
        <v>316</v>
      </c>
      <c r="G383" s="339">
        <f t="shared" si="73"/>
        <v>2861.33</v>
      </c>
      <c r="H383" s="340">
        <v>1338.86</v>
      </c>
      <c r="I383" s="317">
        <v>1502.97</v>
      </c>
      <c r="J383" s="340"/>
      <c r="K383" s="340">
        <v>35.799999999999997</v>
      </c>
      <c r="L383" s="317">
        <v>1350</v>
      </c>
      <c r="M383" s="363"/>
      <c r="N383" s="305">
        <f t="shared" si="74"/>
        <v>3132.9700000000003</v>
      </c>
      <c r="O383" s="305">
        <f t="shared" si="75"/>
        <v>11040.397000000145</v>
      </c>
      <c r="P383" s="306">
        <f t="shared" si="76"/>
        <v>6.0118800000000006</v>
      </c>
      <c r="Q383" s="120">
        <f t="shared" si="77"/>
        <v>43401</v>
      </c>
      <c r="R383" s="364">
        <v>181016</v>
      </c>
      <c r="S383" s="147">
        <v>-223.67</v>
      </c>
      <c r="T383" s="364">
        <v>180824</v>
      </c>
      <c r="U383" s="147">
        <v>590.25</v>
      </c>
      <c r="V383" s="364"/>
      <c r="W383" s="365"/>
      <c r="X383" s="364">
        <v>181041</v>
      </c>
      <c r="Y383" s="147">
        <v>3310.02</v>
      </c>
      <c r="Z383" s="364"/>
      <c r="AA383" s="365"/>
      <c r="AB383" s="366"/>
      <c r="AC383" s="365"/>
      <c r="AD383" s="364"/>
      <c r="AE383" s="365"/>
      <c r="AF383" s="364"/>
      <c r="AG383" s="365"/>
      <c r="AH383" s="364"/>
      <c r="AI383" s="365"/>
      <c r="AJ383" s="364"/>
      <c r="AK383" s="365"/>
      <c r="AL383" s="366"/>
      <c r="AM383" s="365"/>
      <c r="AN383" s="159">
        <f t="shared" si="78"/>
        <v>3676.6</v>
      </c>
    </row>
    <row r="384" spans="1:40" ht="16.149999999999999" customHeight="1" x14ac:dyDescent="0.25">
      <c r="A384" s="112">
        <f t="shared" si="79"/>
        <v>43402</v>
      </c>
      <c r="B384" s="360">
        <v>4332.09</v>
      </c>
      <c r="C384" s="316">
        <v>140</v>
      </c>
      <c r="D384" s="361">
        <v>6</v>
      </c>
      <c r="E384" s="360">
        <v>888</v>
      </c>
      <c r="F384" s="360">
        <v>519</v>
      </c>
      <c r="G384" s="339">
        <f t="shared" si="73"/>
        <v>2785.09</v>
      </c>
      <c r="H384" s="340">
        <v>1242.5</v>
      </c>
      <c r="I384" s="317">
        <v>1491.19</v>
      </c>
      <c r="J384" s="340"/>
      <c r="K384" s="340">
        <v>51.4</v>
      </c>
      <c r="L384" s="317">
        <v>1240</v>
      </c>
      <c r="M384" s="363"/>
      <c r="N384" s="305">
        <f t="shared" si="74"/>
        <v>2871.19</v>
      </c>
      <c r="O384" s="305">
        <f t="shared" si="75"/>
        <v>12354.887000000144</v>
      </c>
      <c r="P384" s="306">
        <f t="shared" si="76"/>
        <v>5.9647600000000001</v>
      </c>
      <c r="Q384" s="120">
        <f t="shared" si="77"/>
        <v>43402</v>
      </c>
      <c r="R384" s="364"/>
      <c r="S384" s="365"/>
      <c r="T384" s="364"/>
      <c r="U384" s="147"/>
      <c r="V384" s="364"/>
      <c r="W384" s="365"/>
      <c r="X384" s="364">
        <v>181042</v>
      </c>
      <c r="Y384" s="147">
        <v>814.4</v>
      </c>
      <c r="Z384" s="364"/>
      <c r="AA384" s="365"/>
      <c r="AB384" s="366"/>
      <c r="AC384" s="365"/>
      <c r="AD384" s="364"/>
      <c r="AE384" s="365"/>
      <c r="AF384" s="364"/>
      <c r="AG384" s="365"/>
      <c r="AH384" s="364">
        <v>181058</v>
      </c>
      <c r="AI384" s="147">
        <v>301.89999999999998</v>
      </c>
      <c r="AJ384" s="364">
        <v>181062</v>
      </c>
      <c r="AK384" s="147">
        <v>440.4</v>
      </c>
      <c r="AL384" s="366"/>
      <c r="AM384" s="365"/>
      <c r="AN384" s="159">
        <f t="shared" si="78"/>
        <v>1556.6999999999998</v>
      </c>
    </row>
    <row r="385" spans="1:40" ht="16.149999999999999" customHeight="1" x14ac:dyDescent="0.25">
      <c r="A385" s="112">
        <f t="shared" si="79"/>
        <v>43403</v>
      </c>
      <c r="B385" s="360">
        <v>5121.16</v>
      </c>
      <c r="C385" s="316">
        <v>190</v>
      </c>
      <c r="D385" s="361">
        <v>5</v>
      </c>
      <c r="E385" s="360">
        <v>432.25</v>
      </c>
      <c r="F385" s="360">
        <v>181</v>
      </c>
      <c r="G385" s="339">
        <f t="shared" si="73"/>
        <v>4317.91</v>
      </c>
      <c r="H385" s="340">
        <v>1570.41</v>
      </c>
      <c r="I385" s="317">
        <v>2726.2</v>
      </c>
      <c r="J385" s="340"/>
      <c r="K385" s="340">
        <v>21.3</v>
      </c>
      <c r="L385" s="317">
        <v>1570</v>
      </c>
      <c r="M385" s="317">
        <v>390</v>
      </c>
      <c r="N385" s="305">
        <f t="shared" si="74"/>
        <v>4876.2</v>
      </c>
      <c r="O385" s="305">
        <f t="shared" si="75"/>
        <v>16456.007000000143</v>
      </c>
      <c r="P385" s="306">
        <f t="shared" si="76"/>
        <v>10.9048</v>
      </c>
      <c r="Q385" s="120">
        <f t="shared" si="77"/>
        <v>43403</v>
      </c>
      <c r="R385" s="364"/>
      <c r="S385" s="147">
        <v>52.39</v>
      </c>
      <c r="T385" s="366">
        <v>181023</v>
      </c>
      <c r="U385" s="147">
        <v>44.33</v>
      </c>
      <c r="V385" s="364">
        <v>181031</v>
      </c>
      <c r="W385" s="147">
        <v>600.19000000000005</v>
      </c>
      <c r="X385" s="366">
        <v>181033</v>
      </c>
      <c r="Y385" s="147">
        <v>-62.84</v>
      </c>
      <c r="Z385" s="364"/>
      <c r="AA385" s="365"/>
      <c r="AB385" s="366"/>
      <c r="AC385" s="365"/>
      <c r="AD385" s="364">
        <v>181048</v>
      </c>
      <c r="AE385" s="147">
        <v>37.79</v>
      </c>
      <c r="AF385" s="366"/>
      <c r="AG385" s="365"/>
      <c r="AH385" s="366">
        <v>180955</v>
      </c>
      <c r="AI385" s="147">
        <v>-226.78</v>
      </c>
      <c r="AJ385" s="366">
        <v>181061</v>
      </c>
      <c r="AK385" s="147">
        <v>330</v>
      </c>
      <c r="AL385" s="366"/>
      <c r="AM385" s="365"/>
      <c r="AN385" s="159">
        <f t="shared" si="78"/>
        <v>775.08</v>
      </c>
    </row>
    <row r="386" spans="1:40" ht="16.149999999999999" customHeight="1" x14ac:dyDescent="0.25">
      <c r="A386" s="112">
        <f t="shared" si="79"/>
        <v>43404</v>
      </c>
      <c r="B386" s="360">
        <v>4321.1400000000003</v>
      </c>
      <c r="C386" s="316">
        <v>330</v>
      </c>
      <c r="D386" s="361">
        <v>7</v>
      </c>
      <c r="E386" s="360">
        <v>465.5</v>
      </c>
      <c r="F386" s="360">
        <v>154</v>
      </c>
      <c r="G386" s="339">
        <f t="shared" si="73"/>
        <v>3371.6400000000003</v>
      </c>
      <c r="H386" s="340">
        <v>1428.54</v>
      </c>
      <c r="I386" s="317">
        <v>1904.7</v>
      </c>
      <c r="J386" s="340"/>
      <c r="K386" s="340">
        <v>38.4</v>
      </c>
      <c r="L386" s="317">
        <v>1430</v>
      </c>
      <c r="M386" s="363"/>
      <c r="N386" s="305">
        <f t="shared" si="74"/>
        <v>3664.7</v>
      </c>
      <c r="O386" s="305">
        <f t="shared" si="75"/>
        <v>14539.947000000144</v>
      </c>
      <c r="P386" s="306">
        <f t="shared" si="76"/>
        <v>7.6188000000000002</v>
      </c>
      <c r="Q386" s="120">
        <f t="shared" si="77"/>
        <v>43404</v>
      </c>
      <c r="R386" s="364">
        <v>181012</v>
      </c>
      <c r="S386" s="147">
        <v>1499.4</v>
      </c>
      <c r="T386" s="364">
        <v>181022</v>
      </c>
      <c r="U386" s="147">
        <v>398.92</v>
      </c>
      <c r="V386" s="364"/>
      <c r="W386" s="365"/>
      <c r="X386" s="364">
        <v>181034</v>
      </c>
      <c r="Y386" s="147">
        <v>12</v>
      </c>
      <c r="Z386" s="364"/>
      <c r="AA386" s="365"/>
      <c r="AB386" s="364"/>
      <c r="AC386" s="365"/>
      <c r="AD386" s="364">
        <v>181047</v>
      </c>
      <c r="AE386" s="147">
        <v>150.07</v>
      </c>
      <c r="AF386" s="364">
        <v>181051</v>
      </c>
      <c r="AG386" s="147">
        <v>2028.51</v>
      </c>
      <c r="AH386" s="364">
        <v>180953</v>
      </c>
      <c r="AI386" s="147">
        <v>304.01</v>
      </c>
      <c r="AJ386" s="364">
        <v>181060</v>
      </c>
      <c r="AK386" s="147">
        <v>1187.8499999999999</v>
      </c>
      <c r="AL386" s="366"/>
      <c r="AM386" s="365"/>
      <c r="AN386" s="159">
        <f t="shared" si="78"/>
        <v>5580.76</v>
      </c>
    </row>
    <row r="387" spans="1:40" x14ac:dyDescent="0.25">
      <c r="B387" s="141">
        <f t="shared" ref="B387:N387" si="80">SUM(B356:B386)</f>
        <v>136801.26</v>
      </c>
      <c r="C387" s="141">
        <f t="shared" si="80"/>
        <v>6540</v>
      </c>
      <c r="D387" s="314">
        <f t="shared" si="80"/>
        <v>172</v>
      </c>
      <c r="E387" s="141">
        <f t="shared" si="80"/>
        <v>8448.7999999999993</v>
      </c>
      <c r="F387" s="141">
        <f t="shared" si="80"/>
        <v>6860</v>
      </c>
      <c r="G387" s="141">
        <f t="shared" si="80"/>
        <v>114952.46</v>
      </c>
      <c r="H387" s="141">
        <f t="shared" si="80"/>
        <v>52159.700000000012</v>
      </c>
      <c r="I387" s="141">
        <f t="shared" si="80"/>
        <v>62612.86</v>
      </c>
      <c r="J387" s="141">
        <f t="shared" si="80"/>
        <v>248</v>
      </c>
      <c r="K387" s="141">
        <f t="shared" si="80"/>
        <v>814.49999999999989</v>
      </c>
      <c r="L387" s="141">
        <f t="shared" si="80"/>
        <v>52150</v>
      </c>
      <c r="M387" s="141">
        <f t="shared" si="80"/>
        <v>2640</v>
      </c>
      <c r="N387" s="141">
        <f t="shared" si="80"/>
        <v>124190.86</v>
      </c>
      <c r="O387" s="141">
        <f>O386</f>
        <v>14539.947000000144</v>
      </c>
      <c r="R387" s="141"/>
      <c r="S387" s="141">
        <f>SUM(S356:S386)</f>
        <v>5447.53</v>
      </c>
      <c r="T387" s="141"/>
      <c r="U387" s="141">
        <f>SUM(U356:U386)</f>
        <v>2907.44</v>
      </c>
      <c r="V387" s="141"/>
      <c r="W387" s="141">
        <f>SUM(W356:W386)</f>
        <v>2830.08</v>
      </c>
      <c r="X387" s="141"/>
      <c r="Y387" s="141">
        <f>SUM(Y356:Y386)</f>
        <v>18804.2</v>
      </c>
      <c r="Z387" s="141"/>
      <c r="AA387" s="141">
        <f>SUM(AA356:AA386)</f>
        <v>74042.5</v>
      </c>
      <c r="AB387" s="141"/>
      <c r="AC387" s="141">
        <f>SUM(AC356:AC386)</f>
        <v>5767.3</v>
      </c>
      <c r="AD387" s="141"/>
      <c r="AE387" s="141">
        <f>SUM(AE356:AE386)</f>
        <v>1588.78</v>
      </c>
      <c r="AG387" s="141">
        <f>SUM(AG356:AG386)</f>
        <v>3350.1499999999996</v>
      </c>
      <c r="AH387" s="141"/>
      <c r="AI387" s="141">
        <f>SUM(AI356:AI386)</f>
        <v>1351.94</v>
      </c>
      <c r="AJ387" s="141"/>
      <c r="AK387" s="141">
        <f>SUM(AK356:AK386)</f>
        <v>4763.8999999999996</v>
      </c>
      <c r="AL387" s="141"/>
      <c r="AM387" s="141">
        <f>SUM(AM356:AM386)</f>
        <v>584.4</v>
      </c>
      <c r="AN387" s="141">
        <f>SUM(AN356:AN386)</f>
        <v>121438.22</v>
      </c>
    </row>
    <row r="388" spans="1:40" x14ac:dyDescent="0.25">
      <c r="B388" s="132">
        <f>B387+B349</f>
        <v>1398508.38</v>
      </c>
      <c r="G388" s="132"/>
      <c r="O388" s="141"/>
    </row>
    <row r="389" spans="1:40" x14ac:dyDescent="0.25">
      <c r="B389" s="72" t="s">
        <v>78</v>
      </c>
      <c r="C389" s="132">
        <f>H387-L387</f>
        <v>9.7000000000116415</v>
      </c>
      <c r="E389" s="72" t="s">
        <v>79</v>
      </c>
      <c r="F389" s="315">
        <f>D387</f>
        <v>172</v>
      </c>
      <c r="H389" s="72" t="s">
        <v>80</v>
      </c>
      <c r="J389" s="131">
        <f>I387*0.007</f>
        <v>438.29002000000003</v>
      </c>
    </row>
    <row r="390" spans="1:40" x14ac:dyDescent="0.25">
      <c r="B390" s="72" t="s">
        <v>90</v>
      </c>
      <c r="C390" s="132">
        <f>C389+C351</f>
        <v>-10.899999999972351</v>
      </c>
    </row>
    <row r="392" spans="1:40" ht="16.149999999999999" customHeight="1" x14ac:dyDescent="0.25">
      <c r="A392" s="562" t="s">
        <v>347</v>
      </c>
      <c r="B392" s="563"/>
      <c r="C392" s="563"/>
      <c r="D392" s="564"/>
      <c r="E392" s="563"/>
      <c r="F392" s="563"/>
      <c r="G392" s="563"/>
      <c r="H392" s="559" t="str">
        <f>A392</f>
        <v>NOVEMBRE 2018</v>
      </c>
      <c r="I392" s="560"/>
      <c r="J392" s="560"/>
      <c r="K392" s="560"/>
      <c r="L392" s="560"/>
      <c r="M392" s="560"/>
      <c r="N392" s="560"/>
      <c r="R392" s="559" t="str">
        <f>A392</f>
        <v>NOVEMBRE 2018</v>
      </c>
      <c r="S392" s="560"/>
      <c r="T392" s="560"/>
      <c r="U392" s="560"/>
      <c r="V392" s="560"/>
      <c r="W392" s="560"/>
      <c r="X392" s="560"/>
      <c r="Y392" s="559" t="str">
        <f>A392</f>
        <v>NOVEMBRE 2018</v>
      </c>
      <c r="Z392" s="560"/>
      <c r="AA392" s="560"/>
      <c r="AB392" s="560"/>
      <c r="AC392" s="560"/>
      <c r="AD392" s="560"/>
      <c r="AE392" s="560"/>
      <c r="AF392" s="559" t="str">
        <f>A392</f>
        <v>NOVEMBRE 2018</v>
      </c>
      <c r="AG392" s="560"/>
      <c r="AH392" s="560"/>
      <c r="AI392" s="560"/>
      <c r="AJ392" s="560"/>
      <c r="AK392" s="560"/>
      <c r="AL392" s="560"/>
    </row>
    <row r="393" spans="1:40" ht="16.149999999999999" customHeight="1" x14ac:dyDescent="0.25">
      <c r="A393" s="81"/>
      <c r="B393" s="567" t="s">
        <v>69</v>
      </c>
      <c r="C393" s="554"/>
      <c r="D393" s="554"/>
      <c r="E393" s="554"/>
      <c r="F393" s="554"/>
      <c r="G393" s="568"/>
      <c r="H393" s="567" t="s">
        <v>1</v>
      </c>
      <c r="I393" s="554"/>
      <c r="J393" s="554"/>
      <c r="K393" s="568"/>
      <c r="L393" s="567" t="s">
        <v>2</v>
      </c>
      <c r="M393" s="554"/>
      <c r="N393" s="568"/>
      <c r="O393" s="291" t="s">
        <v>70</v>
      </c>
      <c r="P393" s="292"/>
      <c r="Q393" s="135"/>
      <c r="R393" s="549" t="str">
        <f>R3</f>
        <v>Agedi</v>
      </c>
      <c r="S393" s="550"/>
      <c r="T393" s="549" t="str">
        <f>T3</f>
        <v>Saf</v>
      </c>
      <c r="U393" s="550"/>
      <c r="V393" s="549" t="str">
        <f>V3</f>
        <v>Midi Libre</v>
      </c>
      <c r="W393" s="550"/>
      <c r="X393" s="549" t="str">
        <f>X3</f>
        <v>Loto</v>
      </c>
      <c r="Y393" s="550"/>
      <c r="Z393" s="555" t="str">
        <f>Z3</f>
        <v>Altadis</v>
      </c>
      <c r="AA393" s="556"/>
      <c r="AB393" s="549" t="str">
        <f>AB3</f>
        <v>Crédit agricole</v>
      </c>
      <c r="AC393" s="550"/>
      <c r="AD393" s="549" t="str">
        <f>AD3</f>
        <v>charges locatives</v>
      </c>
      <c r="AE393" s="550"/>
      <c r="AF393" s="555" t="str">
        <f>AF3</f>
        <v>Poste TCN TF PVA</v>
      </c>
      <c r="AG393" s="556"/>
      <c r="AH393" s="549" t="str">
        <f>AH3</f>
        <v>GSA/NVX FR</v>
      </c>
      <c r="AI393" s="550"/>
      <c r="AJ393" s="549" t="str">
        <f>AJ3</f>
        <v>Charge</v>
      </c>
      <c r="AK393" s="550"/>
      <c r="AL393" s="549" t="str">
        <f>AL3</f>
        <v>Divers</v>
      </c>
      <c r="AM393" s="550"/>
      <c r="AN393" s="83" t="s">
        <v>16</v>
      </c>
    </row>
    <row r="394" spans="1:40" ht="16.149999999999999" customHeight="1" x14ac:dyDescent="0.25">
      <c r="A394" s="84"/>
      <c r="B394" s="85" t="s">
        <v>73</v>
      </c>
      <c r="C394" s="578" t="s">
        <v>24</v>
      </c>
      <c r="D394" s="579"/>
      <c r="E394" s="86" t="s">
        <v>23</v>
      </c>
      <c r="F394" s="86" t="s">
        <v>22</v>
      </c>
      <c r="G394" s="90" t="s">
        <v>38</v>
      </c>
      <c r="H394" s="85" t="s">
        <v>17</v>
      </c>
      <c r="I394" s="86" t="s">
        <v>19</v>
      </c>
      <c r="J394" s="86" t="s">
        <v>18</v>
      </c>
      <c r="K394" s="90" t="s">
        <v>29</v>
      </c>
      <c r="L394" s="85" t="s">
        <v>32</v>
      </c>
      <c r="M394" s="91" t="s">
        <v>33</v>
      </c>
      <c r="N394" s="90" t="s">
        <v>74</v>
      </c>
      <c r="O394" s="295">
        <f>O386</f>
        <v>14539.947000000144</v>
      </c>
      <c r="Q394" s="136"/>
      <c r="R394" s="93" t="s">
        <v>34</v>
      </c>
      <c r="S394" s="94"/>
      <c r="T394" s="95" t="s">
        <v>34</v>
      </c>
      <c r="U394" s="96"/>
      <c r="V394" s="95" t="s">
        <v>34</v>
      </c>
      <c r="W394" s="96"/>
      <c r="X394" s="95" t="s">
        <v>34</v>
      </c>
      <c r="Y394" s="96"/>
      <c r="Z394" s="95" t="s">
        <v>34</v>
      </c>
      <c r="AA394" s="96"/>
      <c r="AB394" s="95" t="s">
        <v>34</v>
      </c>
      <c r="AC394" s="96"/>
      <c r="AD394" s="95" t="s">
        <v>34</v>
      </c>
      <c r="AE394" s="96"/>
      <c r="AF394" s="98" t="s">
        <v>34</v>
      </c>
      <c r="AG394" s="94"/>
      <c r="AH394" s="95" t="s">
        <v>34</v>
      </c>
      <c r="AI394" s="94"/>
      <c r="AJ394" s="95" t="s">
        <v>34</v>
      </c>
      <c r="AK394" s="94"/>
      <c r="AL394" s="95" t="s">
        <v>34</v>
      </c>
      <c r="AM394" s="94"/>
      <c r="AN394" s="99"/>
    </row>
    <row r="395" spans="1:40" ht="16.149999999999999" customHeight="1" x14ac:dyDescent="0.25">
      <c r="A395" s="112">
        <f>A386+1</f>
        <v>43405</v>
      </c>
      <c r="B395" s="337">
        <v>2628.53</v>
      </c>
      <c r="C395" s="316">
        <v>110</v>
      </c>
      <c r="D395" s="338">
        <v>4</v>
      </c>
      <c r="E395" s="337">
        <v>294.10000000000002</v>
      </c>
      <c r="F395" s="337">
        <v>51</v>
      </c>
      <c r="G395" s="339">
        <f t="shared" ref="G395:G424" si="81">B395-C395-E395-F395</f>
        <v>2173.4300000000003</v>
      </c>
      <c r="H395" s="340">
        <v>1045.6500000000001</v>
      </c>
      <c r="I395" s="317">
        <v>1109.3800000000001</v>
      </c>
      <c r="J395" s="317">
        <v>15.6</v>
      </c>
      <c r="K395" s="340">
        <v>2.8</v>
      </c>
      <c r="L395" s="317">
        <v>1040</v>
      </c>
      <c r="M395" s="363"/>
      <c r="N395" s="305">
        <f t="shared" ref="N395:N425" si="82">L395+I395+J395+C395+M395</f>
        <v>2274.98</v>
      </c>
      <c r="O395" s="305">
        <f t="shared" ref="O395:O425" si="83">O394+N395-AN395</f>
        <v>12858.467000000146</v>
      </c>
      <c r="P395" s="306">
        <f t="shared" ref="P395:P425" si="84">I395*0.004</f>
        <v>4.4375200000000001</v>
      </c>
      <c r="Q395" s="120">
        <f t="shared" ref="Q395:Q424" si="85">A395</f>
        <v>43405</v>
      </c>
      <c r="R395" s="364"/>
      <c r="S395" s="365"/>
      <c r="T395" s="366"/>
      <c r="U395" s="365"/>
      <c r="V395" s="366"/>
      <c r="W395" s="365"/>
      <c r="X395" s="366"/>
      <c r="Y395" s="365"/>
      <c r="Z395" s="366"/>
      <c r="AA395" s="365"/>
      <c r="AB395" s="366" t="s">
        <v>271</v>
      </c>
      <c r="AC395" s="147">
        <v>-116.2</v>
      </c>
      <c r="AD395" s="366">
        <v>180150</v>
      </c>
      <c r="AE395" s="147">
        <v>978.26</v>
      </c>
      <c r="AF395" s="368">
        <v>181049</v>
      </c>
      <c r="AG395" s="147">
        <v>1094.4000000000001</v>
      </c>
      <c r="AH395" s="366"/>
      <c r="AI395" s="365"/>
      <c r="AJ395" s="366" t="s">
        <v>276</v>
      </c>
      <c r="AK395" s="147">
        <v>2000</v>
      </c>
      <c r="AL395" s="366"/>
      <c r="AM395" s="365"/>
      <c r="AN395" s="125">
        <f t="shared" ref="AN395:AN425" si="86">S395+U395+W395+Y395+AA395+AC395+AE395+AG395+AI395+AK395+AM395</f>
        <v>3956.46</v>
      </c>
    </row>
    <row r="396" spans="1:40" ht="16.149999999999999" customHeight="1" x14ac:dyDescent="0.25">
      <c r="A396" s="112">
        <f t="shared" ref="A396:A424" si="87">A395+1</f>
        <v>43406</v>
      </c>
      <c r="B396" s="337">
        <v>5372.49</v>
      </c>
      <c r="C396" s="316">
        <v>210</v>
      </c>
      <c r="D396" s="338">
        <v>5</v>
      </c>
      <c r="E396" s="337">
        <v>102</v>
      </c>
      <c r="F396" s="337">
        <v>240</v>
      </c>
      <c r="G396" s="339">
        <f t="shared" si="81"/>
        <v>4820.49</v>
      </c>
      <c r="H396" s="340">
        <v>2385.0700000000002</v>
      </c>
      <c r="I396" s="317">
        <v>2938.72</v>
      </c>
      <c r="J396" s="340"/>
      <c r="K396" s="340">
        <v>20</v>
      </c>
      <c r="L396" s="317">
        <v>2380</v>
      </c>
      <c r="M396" s="363"/>
      <c r="N396" s="305">
        <f t="shared" si="82"/>
        <v>5528.7199999999993</v>
      </c>
      <c r="O396" s="305">
        <f t="shared" si="83"/>
        <v>-18096.422999999857</v>
      </c>
      <c r="P396" s="306">
        <f t="shared" si="84"/>
        <v>11.75488</v>
      </c>
      <c r="Q396" s="120">
        <f t="shared" si="85"/>
        <v>43406</v>
      </c>
      <c r="R396" s="364"/>
      <c r="S396" s="365"/>
      <c r="T396" s="366"/>
      <c r="U396" s="365"/>
      <c r="V396" s="364"/>
      <c r="W396" s="365"/>
      <c r="X396" s="366"/>
      <c r="Y396" s="365"/>
      <c r="Z396" s="364">
        <v>181044</v>
      </c>
      <c r="AA396" s="147">
        <v>36355.21</v>
      </c>
      <c r="AB396" s="366"/>
      <c r="AC396" s="365"/>
      <c r="AD396" s="364" t="s">
        <v>339</v>
      </c>
      <c r="AE396" s="147">
        <v>128.4</v>
      </c>
      <c r="AF396" s="366"/>
      <c r="AG396" s="365"/>
      <c r="AH396" s="364"/>
      <c r="AI396" s="365"/>
      <c r="AJ396" s="366"/>
      <c r="AK396" s="365"/>
      <c r="AL396" s="366"/>
      <c r="AM396" s="365"/>
      <c r="AN396" s="125">
        <f t="shared" si="86"/>
        <v>36483.61</v>
      </c>
    </row>
    <row r="397" spans="1:40" ht="16.149999999999999" customHeight="1" x14ac:dyDescent="0.25">
      <c r="A397" s="112">
        <f t="shared" si="87"/>
        <v>43407</v>
      </c>
      <c r="B397" s="337">
        <v>4799.3999999999996</v>
      </c>
      <c r="C397" s="316">
        <v>220</v>
      </c>
      <c r="D397" s="338">
        <v>5</v>
      </c>
      <c r="E397" s="337">
        <v>241.3</v>
      </c>
      <c r="F397" s="337">
        <v>228</v>
      </c>
      <c r="G397" s="339">
        <f t="shared" si="81"/>
        <v>4110.0999999999995</v>
      </c>
      <c r="H397" s="340">
        <v>1759.95</v>
      </c>
      <c r="I397" s="317">
        <v>2464.6</v>
      </c>
      <c r="J397" s="340"/>
      <c r="K397" s="340">
        <v>20.9</v>
      </c>
      <c r="L397" s="317">
        <v>1750</v>
      </c>
      <c r="M397" s="363"/>
      <c r="N397" s="305">
        <f t="shared" si="82"/>
        <v>4434.6000000000004</v>
      </c>
      <c r="O397" s="305">
        <f t="shared" si="83"/>
        <v>-14704.852999999857</v>
      </c>
      <c r="P397" s="306">
        <f t="shared" si="84"/>
        <v>9.8583999999999996</v>
      </c>
      <c r="Q397" s="120">
        <f t="shared" si="85"/>
        <v>43407</v>
      </c>
      <c r="R397" s="364"/>
      <c r="S397" s="365"/>
      <c r="T397" s="366"/>
      <c r="U397" s="365"/>
      <c r="V397" s="364"/>
      <c r="W397" s="365"/>
      <c r="X397" s="366"/>
      <c r="Y397" s="365"/>
      <c r="Z397" s="364" t="s">
        <v>348</v>
      </c>
      <c r="AA397" s="147">
        <v>533.03</v>
      </c>
      <c r="AB397" s="366" t="s">
        <v>85</v>
      </c>
      <c r="AC397" s="147">
        <v>510</v>
      </c>
      <c r="AD397" s="364"/>
      <c r="AE397" s="365"/>
      <c r="AF397" s="366"/>
      <c r="AG397" s="365"/>
      <c r="AH397" s="364"/>
      <c r="AI397" s="365"/>
      <c r="AJ397" s="366"/>
      <c r="AK397" s="365"/>
      <c r="AL397" s="366"/>
      <c r="AM397" s="365"/>
      <c r="AN397" s="125">
        <f t="shared" si="86"/>
        <v>1043.03</v>
      </c>
    </row>
    <row r="398" spans="1:40" ht="16.149999999999999" customHeight="1" x14ac:dyDescent="0.25">
      <c r="A398" s="112">
        <f t="shared" si="87"/>
        <v>43408</v>
      </c>
      <c r="B398" s="337">
        <v>3194.83</v>
      </c>
      <c r="C398" s="316">
        <v>240</v>
      </c>
      <c r="D398" s="338">
        <v>6</v>
      </c>
      <c r="E398" s="337">
        <v>247.1</v>
      </c>
      <c r="F398" s="337">
        <v>181</v>
      </c>
      <c r="G398" s="339">
        <f t="shared" si="81"/>
        <v>2526.73</v>
      </c>
      <c r="H398" s="340">
        <v>1336.94</v>
      </c>
      <c r="I398" s="317">
        <v>1188.19</v>
      </c>
      <c r="J398" s="340"/>
      <c r="K398" s="340">
        <v>1.6</v>
      </c>
      <c r="L398" s="317">
        <v>1330</v>
      </c>
      <c r="M398" s="363"/>
      <c r="N398" s="305">
        <f t="shared" si="82"/>
        <v>2758.19</v>
      </c>
      <c r="O398" s="305">
        <f t="shared" si="83"/>
        <v>-11948.062999999856</v>
      </c>
      <c r="P398" s="306">
        <f t="shared" si="84"/>
        <v>4.7527600000000003</v>
      </c>
      <c r="Q398" s="120">
        <f t="shared" si="85"/>
        <v>43408</v>
      </c>
      <c r="R398" s="364"/>
      <c r="S398" s="365"/>
      <c r="T398" s="366"/>
      <c r="U398" s="365"/>
      <c r="V398" s="364"/>
      <c r="W398" s="365"/>
      <c r="X398" s="366"/>
      <c r="Y398" s="365"/>
      <c r="Z398" s="364"/>
      <c r="AA398" s="365"/>
      <c r="AB398" s="366">
        <v>181136</v>
      </c>
      <c r="AC398" s="147">
        <v>1.4</v>
      </c>
      <c r="AD398" s="364"/>
      <c r="AE398" s="365"/>
      <c r="AF398" s="366"/>
      <c r="AG398" s="365"/>
      <c r="AH398" s="364"/>
      <c r="AI398" s="365"/>
      <c r="AJ398" s="366"/>
      <c r="AK398" s="365"/>
      <c r="AL398" s="366"/>
      <c r="AM398" s="365"/>
      <c r="AN398" s="125">
        <f t="shared" si="86"/>
        <v>1.4</v>
      </c>
    </row>
    <row r="399" spans="1:40" ht="16.149999999999999" customHeight="1" x14ac:dyDescent="0.25">
      <c r="A399" s="112">
        <f t="shared" si="87"/>
        <v>43409</v>
      </c>
      <c r="B399" s="337">
        <v>5512.92</v>
      </c>
      <c r="C399" s="316">
        <v>40</v>
      </c>
      <c r="D399" s="338">
        <v>2</v>
      </c>
      <c r="E399" s="337">
        <v>400.15</v>
      </c>
      <c r="F399" s="337">
        <v>208</v>
      </c>
      <c r="G399" s="339">
        <f t="shared" si="81"/>
        <v>4864.7700000000004</v>
      </c>
      <c r="H399" s="340">
        <v>2118</v>
      </c>
      <c r="I399" s="317">
        <v>2713.17</v>
      </c>
      <c r="J399" s="340"/>
      <c r="K399" s="340">
        <v>33.6</v>
      </c>
      <c r="L399" s="317">
        <v>2110</v>
      </c>
      <c r="M399" s="363"/>
      <c r="N399" s="305">
        <f t="shared" si="82"/>
        <v>4863.17</v>
      </c>
      <c r="O399" s="305">
        <f t="shared" si="83"/>
        <v>-7825.4329999998563</v>
      </c>
      <c r="P399" s="306">
        <f t="shared" si="84"/>
        <v>10.852680000000001</v>
      </c>
      <c r="Q399" s="120">
        <f t="shared" si="85"/>
        <v>43409</v>
      </c>
      <c r="R399" s="364" t="s">
        <v>348</v>
      </c>
      <c r="S399" s="147">
        <v>57.16</v>
      </c>
      <c r="T399" s="366"/>
      <c r="U399" s="365"/>
      <c r="V399" s="364"/>
      <c r="W399" s="365"/>
      <c r="X399" s="364"/>
      <c r="Y399" s="365"/>
      <c r="Z399" s="364"/>
      <c r="AA399" s="365"/>
      <c r="AB399" s="366">
        <v>181136</v>
      </c>
      <c r="AC399" s="147">
        <v>281.38</v>
      </c>
      <c r="AD399" s="364"/>
      <c r="AE399" s="365"/>
      <c r="AF399" s="364"/>
      <c r="AG399" s="365"/>
      <c r="AH399" s="364"/>
      <c r="AI399" s="365"/>
      <c r="AJ399" s="364">
        <v>181150</v>
      </c>
      <c r="AK399" s="370">
        <v>402</v>
      </c>
      <c r="AL399" s="366"/>
      <c r="AM399" s="365"/>
      <c r="AN399" s="125">
        <f t="shared" si="86"/>
        <v>740.54</v>
      </c>
    </row>
    <row r="400" spans="1:40" ht="16.149999999999999" customHeight="1" x14ac:dyDescent="0.25">
      <c r="A400" s="112">
        <f t="shared" si="87"/>
        <v>43410</v>
      </c>
      <c r="B400" s="337">
        <v>4916.3900000000003</v>
      </c>
      <c r="C400" s="316">
        <v>190</v>
      </c>
      <c r="D400" s="338">
        <v>6</v>
      </c>
      <c r="E400" s="337">
        <v>259.60000000000002</v>
      </c>
      <c r="F400" s="337">
        <v>252</v>
      </c>
      <c r="G400" s="339">
        <f t="shared" si="81"/>
        <v>4214.79</v>
      </c>
      <c r="H400" s="340">
        <v>1992.94</v>
      </c>
      <c r="I400" s="317">
        <v>2201.9499999999998</v>
      </c>
      <c r="J400" s="340"/>
      <c r="K400" s="340">
        <v>19.899999999999999</v>
      </c>
      <c r="L400" s="317">
        <v>1990</v>
      </c>
      <c r="M400" s="317">
        <v>790</v>
      </c>
      <c r="N400" s="305">
        <f t="shared" si="82"/>
        <v>5171.95</v>
      </c>
      <c r="O400" s="305">
        <f t="shared" si="83"/>
        <v>-5726.7029999998558</v>
      </c>
      <c r="P400" s="306">
        <f t="shared" si="84"/>
        <v>8.8078000000000003</v>
      </c>
      <c r="Q400" s="120">
        <f t="shared" si="85"/>
        <v>43410</v>
      </c>
      <c r="R400" s="364"/>
      <c r="S400" s="365"/>
      <c r="T400" s="364"/>
      <c r="U400" s="365"/>
      <c r="V400" s="364">
        <v>181032</v>
      </c>
      <c r="W400" s="147">
        <v>168.22</v>
      </c>
      <c r="X400" s="364"/>
      <c r="Y400" s="365"/>
      <c r="Z400" s="364"/>
      <c r="AA400" s="365"/>
      <c r="AB400" s="366">
        <v>181136</v>
      </c>
      <c r="AC400" s="147">
        <v>69</v>
      </c>
      <c r="AD400" s="364"/>
      <c r="AE400" s="365"/>
      <c r="AF400" s="364"/>
      <c r="AG400" s="365"/>
      <c r="AH400" s="364"/>
      <c r="AI400" s="365"/>
      <c r="AJ400" s="364">
        <v>181151</v>
      </c>
      <c r="AK400" s="370">
        <v>2836</v>
      </c>
      <c r="AL400" s="366"/>
      <c r="AM400" s="365"/>
      <c r="AN400" s="125">
        <f t="shared" si="86"/>
        <v>3073.22</v>
      </c>
    </row>
    <row r="401" spans="1:40" ht="16.149999999999999" customHeight="1" x14ac:dyDescent="0.25">
      <c r="A401" s="112">
        <f t="shared" si="87"/>
        <v>43411</v>
      </c>
      <c r="B401" s="337">
        <v>4262.8999999999996</v>
      </c>
      <c r="C401" s="316">
        <v>440</v>
      </c>
      <c r="D401" s="338">
        <v>14</v>
      </c>
      <c r="E401" s="337">
        <v>165.8</v>
      </c>
      <c r="F401" s="337">
        <v>360</v>
      </c>
      <c r="G401" s="339">
        <f t="shared" si="81"/>
        <v>3297.0999999999995</v>
      </c>
      <c r="H401" s="340">
        <v>1564.25</v>
      </c>
      <c r="I401" s="317">
        <v>1713.05</v>
      </c>
      <c r="J401" s="340"/>
      <c r="K401" s="340">
        <v>19.8</v>
      </c>
      <c r="L401" s="317">
        <v>1560</v>
      </c>
      <c r="M401" s="363"/>
      <c r="N401" s="305">
        <f t="shared" si="82"/>
        <v>3713.05</v>
      </c>
      <c r="O401" s="305">
        <f t="shared" si="83"/>
        <v>-6268.6529999998556</v>
      </c>
      <c r="P401" s="306">
        <f t="shared" si="84"/>
        <v>6.8521999999999998</v>
      </c>
      <c r="Q401" s="120">
        <f t="shared" si="85"/>
        <v>43411</v>
      </c>
      <c r="R401" s="364">
        <v>181014</v>
      </c>
      <c r="S401" s="147">
        <v>371.57</v>
      </c>
      <c r="T401" s="364"/>
      <c r="U401" s="365"/>
      <c r="V401" s="364">
        <v>181115</v>
      </c>
      <c r="W401" s="147">
        <v>404.37</v>
      </c>
      <c r="X401" s="364">
        <v>181120</v>
      </c>
      <c r="Y401" s="147">
        <v>2835.06</v>
      </c>
      <c r="Z401" s="364"/>
      <c r="AA401" s="365"/>
      <c r="AB401" s="364" t="s">
        <v>85</v>
      </c>
      <c r="AC401" s="147">
        <v>644</v>
      </c>
      <c r="AD401" s="364"/>
      <c r="AE401" s="365"/>
      <c r="AF401" s="364"/>
      <c r="AG401" s="365"/>
      <c r="AH401" s="364"/>
      <c r="AI401" s="365"/>
      <c r="AJ401" s="364"/>
      <c r="AK401" s="365"/>
      <c r="AL401" s="366"/>
      <c r="AM401" s="365"/>
      <c r="AN401" s="125">
        <f t="shared" si="86"/>
        <v>4255</v>
      </c>
    </row>
    <row r="402" spans="1:40" ht="16.149999999999999" customHeight="1" x14ac:dyDescent="0.25">
      <c r="A402" s="112">
        <f t="shared" si="87"/>
        <v>43412</v>
      </c>
      <c r="B402" s="337">
        <v>3893.25</v>
      </c>
      <c r="C402" s="316">
        <v>200</v>
      </c>
      <c r="D402" s="338">
        <v>5</v>
      </c>
      <c r="E402" s="337">
        <v>599.1</v>
      </c>
      <c r="F402" s="337">
        <v>210</v>
      </c>
      <c r="G402" s="339">
        <f t="shared" si="81"/>
        <v>2884.15</v>
      </c>
      <c r="H402" s="340">
        <v>1243.3599999999999</v>
      </c>
      <c r="I402" s="317">
        <v>1580.44</v>
      </c>
      <c r="J402" s="340"/>
      <c r="K402" s="340">
        <v>23.6</v>
      </c>
      <c r="L402" s="317">
        <v>1280</v>
      </c>
      <c r="M402" s="363"/>
      <c r="N402" s="305">
        <f t="shared" si="82"/>
        <v>3060.44</v>
      </c>
      <c r="O402" s="305">
        <f t="shared" si="83"/>
        <v>-4295.082999999855</v>
      </c>
      <c r="P402" s="306">
        <f t="shared" si="84"/>
        <v>6.3217600000000003</v>
      </c>
      <c r="Q402" s="120">
        <f t="shared" si="85"/>
        <v>43412</v>
      </c>
      <c r="R402" s="364"/>
      <c r="S402" s="147">
        <v>-60.46</v>
      </c>
      <c r="T402" s="364"/>
      <c r="U402" s="365"/>
      <c r="V402" s="364"/>
      <c r="W402" s="365"/>
      <c r="X402" s="364">
        <v>181125</v>
      </c>
      <c r="Y402" s="147">
        <v>1147.33</v>
      </c>
      <c r="Z402" s="364"/>
      <c r="AA402" s="365"/>
      <c r="AB402" s="364"/>
      <c r="AC402" s="365"/>
      <c r="AD402" s="364"/>
      <c r="AE402" s="365"/>
      <c r="AF402" s="364"/>
      <c r="AG402" s="365"/>
      <c r="AH402" s="364"/>
      <c r="AI402" s="365"/>
      <c r="AJ402" s="364"/>
      <c r="AK402" s="365"/>
      <c r="AL402" s="366"/>
      <c r="AM402" s="365"/>
      <c r="AN402" s="125">
        <f t="shared" si="86"/>
        <v>1086.8699999999999</v>
      </c>
    </row>
    <row r="403" spans="1:40" ht="16.149999999999999" customHeight="1" x14ac:dyDescent="0.25">
      <c r="A403" s="112">
        <f t="shared" si="87"/>
        <v>43413</v>
      </c>
      <c r="B403" s="337">
        <v>5654.37</v>
      </c>
      <c r="C403" s="316">
        <v>240</v>
      </c>
      <c r="D403" s="338">
        <v>6</v>
      </c>
      <c r="E403" s="337">
        <v>182.2</v>
      </c>
      <c r="F403" s="337">
        <v>314</v>
      </c>
      <c r="G403" s="339">
        <f t="shared" si="81"/>
        <v>4918.17</v>
      </c>
      <c r="H403" s="340">
        <v>2400.14</v>
      </c>
      <c r="I403" s="317">
        <v>2481.73</v>
      </c>
      <c r="J403" s="340"/>
      <c r="K403" s="340">
        <v>36.299999999999997</v>
      </c>
      <c r="L403" s="317">
        <v>2400</v>
      </c>
      <c r="M403" s="363"/>
      <c r="N403" s="305">
        <f t="shared" si="82"/>
        <v>5121.7299999999996</v>
      </c>
      <c r="O403" s="305">
        <f t="shared" si="83"/>
        <v>766.29700000014452</v>
      </c>
      <c r="P403" s="306">
        <f t="shared" si="84"/>
        <v>9.9269200000000009</v>
      </c>
      <c r="Q403" s="120">
        <f t="shared" si="85"/>
        <v>43413</v>
      </c>
      <c r="R403" s="364"/>
      <c r="S403" s="365"/>
      <c r="T403" s="364"/>
      <c r="U403" s="365"/>
      <c r="V403" s="364"/>
      <c r="W403" s="365"/>
      <c r="X403" s="364"/>
      <c r="Y403" s="365"/>
      <c r="Z403" s="364"/>
      <c r="AA403" s="365"/>
      <c r="AB403" s="364" t="s">
        <v>165</v>
      </c>
      <c r="AC403" s="147">
        <v>60.35</v>
      </c>
      <c r="AD403" s="364"/>
      <c r="AE403" s="365"/>
      <c r="AF403" s="364"/>
      <c r="AG403" s="365"/>
      <c r="AH403" s="364"/>
      <c r="AI403" s="365"/>
      <c r="AJ403" s="364"/>
      <c r="AK403" s="365"/>
      <c r="AL403" s="366"/>
      <c r="AM403" s="365"/>
      <c r="AN403" s="125">
        <f t="shared" si="86"/>
        <v>60.35</v>
      </c>
    </row>
    <row r="404" spans="1:40" ht="16.149999999999999" customHeight="1" x14ac:dyDescent="0.25">
      <c r="A404" s="112">
        <f t="shared" si="87"/>
        <v>43414</v>
      </c>
      <c r="B404" s="337">
        <v>4237.92</v>
      </c>
      <c r="C404" s="316">
        <v>260</v>
      </c>
      <c r="D404" s="338">
        <v>6</v>
      </c>
      <c r="E404" s="337">
        <v>245.2</v>
      </c>
      <c r="F404" s="337">
        <v>135</v>
      </c>
      <c r="G404" s="339">
        <f t="shared" si="81"/>
        <v>3597.7200000000003</v>
      </c>
      <c r="H404" s="340">
        <v>1908.62</v>
      </c>
      <c r="I404" s="317">
        <v>1669.2</v>
      </c>
      <c r="J404" s="340"/>
      <c r="K404" s="340">
        <v>19.899999999999999</v>
      </c>
      <c r="L404" s="317">
        <v>1900</v>
      </c>
      <c r="M404" s="363"/>
      <c r="N404" s="305">
        <f t="shared" si="82"/>
        <v>3829.2</v>
      </c>
      <c r="O404" s="305">
        <f t="shared" si="83"/>
        <v>1705.4170000001441</v>
      </c>
      <c r="P404" s="306">
        <f t="shared" si="84"/>
        <v>6.6768000000000001</v>
      </c>
      <c r="Q404" s="120">
        <f t="shared" si="85"/>
        <v>43414</v>
      </c>
      <c r="R404" s="364"/>
      <c r="S404" s="365"/>
      <c r="T404" s="364">
        <v>181026</v>
      </c>
      <c r="U404" s="147">
        <v>81.19</v>
      </c>
      <c r="V404" s="364"/>
      <c r="W404" s="365"/>
      <c r="X404" s="364"/>
      <c r="Y404" s="365"/>
      <c r="Z404" s="364"/>
      <c r="AA404" s="365"/>
      <c r="AB404" s="364" t="s">
        <v>156</v>
      </c>
      <c r="AC404" s="147">
        <v>2567.75</v>
      </c>
      <c r="AD404" s="364" t="s">
        <v>216</v>
      </c>
      <c r="AE404" s="147">
        <v>241.14</v>
      </c>
      <c r="AF404" s="364"/>
      <c r="AG404" s="365"/>
      <c r="AH404" s="364"/>
      <c r="AI404" s="365"/>
      <c r="AJ404" s="364"/>
      <c r="AK404" s="365"/>
      <c r="AL404" s="366"/>
      <c r="AM404" s="365"/>
      <c r="AN404" s="125">
        <f t="shared" si="86"/>
        <v>2890.08</v>
      </c>
    </row>
    <row r="405" spans="1:40" ht="16.149999999999999" customHeight="1" x14ac:dyDescent="0.25">
      <c r="A405" s="112">
        <f t="shared" si="87"/>
        <v>43415</v>
      </c>
      <c r="B405" s="337">
        <v>3309.61</v>
      </c>
      <c r="C405" s="316">
        <v>60</v>
      </c>
      <c r="D405" s="338">
        <v>2</v>
      </c>
      <c r="E405" s="337">
        <v>440.4</v>
      </c>
      <c r="F405" s="337">
        <v>56</v>
      </c>
      <c r="G405" s="339">
        <f t="shared" si="81"/>
        <v>2753.21</v>
      </c>
      <c r="H405" s="340">
        <v>1060</v>
      </c>
      <c r="I405" s="317">
        <v>1659.51</v>
      </c>
      <c r="J405" s="340"/>
      <c r="K405" s="340">
        <v>33.700000000000003</v>
      </c>
      <c r="L405" s="317">
        <v>1060</v>
      </c>
      <c r="M405" s="363"/>
      <c r="N405" s="305">
        <f t="shared" si="82"/>
        <v>2779.51</v>
      </c>
      <c r="O405" s="305">
        <f t="shared" si="83"/>
        <v>4029.8570000001441</v>
      </c>
      <c r="P405" s="306">
        <f t="shared" si="84"/>
        <v>6.6380400000000002</v>
      </c>
      <c r="Q405" s="120">
        <f t="shared" si="85"/>
        <v>43415</v>
      </c>
      <c r="R405" s="364"/>
      <c r="S405" s="365"/>
      <c r="T405" s="364">
        <v>181027</v>
      </c>
      <c r="U405" s="147">
        <v>270.86</v>
      </c>
      <c r="V405" s="364"/>
      <c r="W405" s="365"/>
      <c r="X405" s="364"/>
      <c r="Y405" s="365"/>
      <c r="Z405" s="364"/>
      <c r="AA405" s="365"/>
      <c r="AB405" s="364" t="s">
        <v>166</v>
      </c>
      <c r="AC405" s="147">
        <v>184.21</v>
      </c>
      <c r="AD405" s="364"/>
      <c r="AE405" s="365"/>
      <c r="AF405" s="364"/>
      <c r="AG405" s="365"/>
      <c r="AH405" s="364"/>
      <c r="AI405" s="365"/>
      <c r="AJ405" s="364"/>
      <c r="AK405" s="365"/>
      <c r="AL405" s="366"/>
      <c r="AM405" s="365"/>
      <c r="AN405" s="125">
        <f t="shared" si="86"/>
        <v>455.07000000000005</v>
      </c>
    </row>
    <row r="406" spans="1:40" ht="16.149999999999999" customHeight="1" x14ac:dyDescent="0.25">
      <c r="A406" s="112">
        <f t="shared" si="87"/>
        <v>43416</v>
      </c>
      <c r="B406" s="337">
        <v>4813.99</v>
      </c>
      <c r="C406" s="316">
        <v>290</v>
      </c>
      <c r="D406" s="338">
        <v>10</v>
      </c>
      <c r="E406" s="337">
        <v>353.05</v>
      </c>
      <c r="F406" s="337">
        <v>235</v>
      </c>
      <c r="G406" s="339">
        <f t="shared" si="81"/>
        <v>3935.9399999999996</v>
      </c>
      <c r="H406" s="340">
        <v>1707.48</v>
      </c>
      <c r="I406" s="317">
        <v>2193.86</v>
      </c>
      <c r="J406" s="340"/>
      <c r="K406" s="340">
        <v>34.6</v>
      </c>
      <c r="L406" s="317">
        <v>1700</v>
      </c>
      <c r="M406" s="363"/>
      <c r="N406" s="305">
        <f t="shared" si="82"/>
        <v>4183.8600000000006</v>
      </c>
      <c r="O406" s="305">
        <f t="shared" si="83"/>
        <v>6936.5870000001441</v>
      </c>
      <c r="P406" s="306">
        <f t="shared" si="84"/>
        <v>8.7754400000000015</v>
      </c>
      <c r="Q406" s="120">
        <f t="shared" si="85"/>
        <v>43416</v>
      </c>
      <c r="R406" s="364"/>
      <c r="S406" s="365"/>
      <c r="T406" s="364">
        <v>180918</v>
      </c>
      <c r="U406" s="147">
        <v>323.02999999999997</v>
      </c>
      <c r="V406" s="364"/>
      <c r="W406" s="365"/>
      <c r="X406" s="364"/>
      <c r="Y406" s="365"/>
      <c r="Z406" s="364"/>
      <c r="AA406" s="365"/>
      <c r="AB406" s="364"/>
      <c r="AC406" s="365"/>
      <c r="AD406" s="364"/>
      <c r="AE406" s="365"/>
      <c r="AF406" s="364">
        <v>181052</v>
      </c>
      <c r="AG406" s="147">
        <v>954.1</v>
      </c>
      <c r="AH406" s="364"/>
      <c r="AI406" s="365"/>
      <c r="AJ406" s="364"/>
      <c r="AK406" s="365"/>
      <c r="AL406" s="366"/>
      <c r="AM406" s="365"/>
      <c r="AN406" s="125">
        <f t="shared" si="86"/>
        <v>1277.1300000000001</v>
      </c>
    </row>
    <row r="407" spans="1:40" ht="16.149999999999999" customHeight="1" x14ac:dyDescent="0.25">
      <c r="A407" s="112">
        <f t="shared" si="87"/>
        <v>43417</v>
      </c>
      <c r="B407" s="337">
        <v>3754.69</v>
      </c>
      <c r="C407" s="316">
        <v>210</v>
      </c>
      <c r="D407" s="338">
        <v>4</v>
      </c>
      <c r="E407" s="337">
        <v>146.19999999999999</v>
      </c>
      <c r="F407" s="337">
        <v>192</v>
      </c>
      <c r="G407" s="339">
        <f t="shared" si="81"/>
        <v>3206.4900000000002</v>
      </c>
      <c r="H407" s="340">
        <v>1278.1400000000001</v>
      </c>
      <c r="I407" s="317">
        <v>1914.8</v>
      </c>
      <c r="J407" s="340"/>
      <c r="K407" s="340">
        <v>13.55</v>
      </c>
      <c r="L407" s="317">
        <v>1290</v>
      </c>
      <c r="M407" s="363"/>
      <c r="N407" s="305">
        <f t="shared" si="82"/>
        <v>3414.8</v>
      </c>
      <c r="O407" s="305">
        <f t="shared" si="83"/>
        <v>9209.287000000144</v>
      </c>
      <c r="P407" s="306">
        <f t="shared" si="84"/>
        <v>7.6592000000000002</v>
      </c>
      <c r="Q407" s="120">
        <f t="shared" si="85"/>
        <v>43417</v>
      </c>
      <c r="R407" s="364"/>
      <c r="S407" s="365"/>
      <c r="T407" s="364"/>
      <c r="U407" s="147"/>
      <c r="V407" s="364">
        <v>181116</v>
      </c>
      <c r="W407" s="147">
        <v>719.1</v>
      </c>
      <c r="X407" s="364"/>
      <c r="Y407" s="365"/>
      <c r="Z407" s="364"/>
      <c r="AA407" s="365"/>
      <c r="AB407" s="364"/>
      <c r="AC407" s="365"/>
      <c r="AD407" s="364"/>
      <c r="AE407" s="365"/>
      <c r="AF407" s="364">
        <v>181053</v>
      </c>
      <c r="AG407" s="147">
        <v>423</v>
      </c>
      <c r="AH407" s="364"/>
      <c r="AI407" s="365"/>
      <c r="AJ407" s="364"/>
      <c r="AK407" s="365"/>
      <c r="AL407" s="366"/>
      <c r="AM407" s="365"/>
      <c r="AN407" s="125">
        <f t="shared" si="86"/>
        <v>1142.0999999999999</v>
      </c>
    </row>
    <row r="408" spans="1:40" ht="16.149999999999999" customHeight="1" x14ac:dyDescent="0.25">
      <c r="A408" s="112">
        <f t="shared" si="87"/>
        <v>43418</v>
      </c>
      <c r="B408" s="337">
        <v>4261.38</v>
      </c>
      <c r="C408" s="316">
        <v>320</v>
      </c>
      <c r="D408" s="338">
        <v>6</v>
      </c>
      <c r="E408" s="337">
        <v>166</v>
      </c>
      <c r="F408" s="337">
        <v>172</v>
      </c>
      <c r="G408" s="339">
        <f t="shared" si="81"/>
        <v>3603.38</v>
      </c>
      <c r="H408" s="340">
        <v>1755.57</v>
      </c>
      <c r="I408" s="317">
        <v>1784.11</v>
      </c>
      <c r="J408" s="340"/>
      <c r="K408" s="340">
        <v>80.599999999999994</v>
      </c>
      <c r="L408" s="317">
        <v>1750</v>
      </c>
      <c r="M408" s="317">
        <v>680</v>
      </c>
      <c r="N408" s="305">
        <f t="shared" si="82"/>
        <v>4534.1099999999997</v>
      </c>
      <c r="O408" s="305">
        <f t="shared" si="83"/>
        <v>7962.6370000001425</v>
      </c>
      <c r="P408" s="306">
        <f t="shared" si="84"/>
        <v>7.1364399999999995</v>
      </c>
      <c r="Q408" s="120">
        <f t="shared" si="85"/>
        <v>43418</v>
      </c>
      <c r="R408" s="364">
        <v>181101</v>
      </c>
      <c r="S408" s="147">
        <v>1295.24</v>
      </c>
      <c r="T408" s="364"/>
      <c r="U408" s="147"/>
      <c r="V408" s="364"/>
      <c r="W408" s="365"/>
      <c r="X408" s="364">
        <v>181121</v>
      </c>
      <c r="Y408" s="147">
        <v>3658.05</v>
      </c>
      <c r="Z408" s="364"/>
      <c r="AA408" s="365"/>
      <c r="AB408" s="364" t="s">
        <v>85</v>
      </c>
      <c r="AC408" s="147">
        <v>666</v>
      </c>
      <c r="AD408" s="364"/>
      <c r="AE408" s="365"/>
      <c r="AF408" s="364"/>
      <c r="AG408" s="365"/>
      <c r="AH408" s="364">
        <v>181144</v>
      </c>
      <c r="AI408" s="147">
        <v>161.47</v>
      </c>
      <c r="AJ408" s="364"/>
      <c r="AK408" s="365"/>
      <c r="AL408" s="366"/>
      <c r="AM408" s="365"/>
      <c r="AN408" s="125">
        <f t="shared" si="86"/>
        <v>5780.76</v>
      </c>
    </row>
    <row r="409" spans="1:40" ht="16.149999999999999" customHeight="1" x14ac:dyDescent="0.25">
      <c r="A409" s="112">
        <f t="shared" si="87"/>
        <v>43419</v>
      </c>
      <c r="B409" s="337">
        <v>3943.83</v>
      </c>
      <c r="C409" s="316">
        <v>200</v>
      </c>
      <c r="D409" s="338">
        <v>5</v>
      </c>
      <c r="E409" s="337">
        <v>130.80000000000001</v>
      </c>
      <c r="F409" s="337">
        <v>269</v>
      </c>
      <c r="G409" s="339">
        <f t="shared" si="81"/>
        <v>3344.0299999999997</v>
      </c>
      <c r="H409" s="340">
        <v>1674.98</v>
      </c>
      <c r="I409" s="317">
        <v>1644.05</v>
      </c>
      <c r="J409" s="340"/>
      <c r="K409" s="340">
        <v>25</v>
      </c>
      <c r="L409" s="317">
        <v>1680</v>
      </c>
      <c r="M409" s="363"/>
      <c r="N409" s="305">
        <f t="shared" si="82"/>
        <v>3524.05</v>
      </c>
      <c r="O409" s="305">
        <f t="shared" si="83"/>
        <v>10647.987000000143</v>
      </c>
      <c r="P409" s="306">
        <f t="shared" si="84"/>
        <v>6.5762</v>
      </c>
      <c r="Q409" s="120">
        <f t="shared" si="85"/>
        <v>43419</v>
      </c>
      <c r="R409" s="364"/>
      <c r="S409" s="147">
        <v>29.55</v>
      </c>
      <c r="T409" s="364"/>
      <c r="U409" s="147"/>
      <c r="V409" s="364"/>
      <c r="W409" s="365"/>
      <c r="X409" s="364">
        <v>181126</v>
      </c>
      <c r="Y409" s="147">
        <v>739.73</v>
      </c>
      <c r="Z409" s="364"/>
      <c r="AA409" s="365"/>
      <c r="AB409" s="364"/>
      <c r="AC409" s="365"/>
      <c r="AD409" s="364"/>
      <c r="AE409" s="365"/>
      <c r="AF409" s="364"/>
      <c r="AG409" s="365"/>
      <c r="AH409" s="364"/>
      <c r="AI409" s="365"/>
      <c r="AJ409" s="364" t="s">
        <v>129</v>
      </c>
      <c r="AK409" s="147">
        <v>69.42</v>
      </c>
      <c r="AL409" s="366"/>
      <c r="AM409" s="365"/>
      <c r="AN409" s="125">
        <f t="shared" si="86"/>
        <v>838.69999999999993</v>
      </c>
    </row>
    <row r="410" spans="1:40" ht="16.149999999999999" customHeight="1" x14ac:dyDescent="0.25">
      <c r="A410" s="112">
        <f t="shared" si="87"/>
        <v>43420</v>
      </c>
      <c r="B410" s="337">
        <v>4964.8</v>
      </c>
      <c r="C410" s="316">
        <v>420</v>
      </c>
      <c r="D410" s="338">
        <v>10</v>
      </c>
      <c r="E410" s="337">
        <v>61.8</v>
      </c>
      <c r="F410" s="337">
        <v>209</v>
      </c>
      <c r="G410" s="339">
        <f t="shared" si="81"/>
        <v>4274</v>
      </c>
      <c r="H410" s="340">
        <v>1798.88</v>
      </c>
      <c r="I410" s="317">
        <v>2441.62</v>
      </c>
      <c r="J410" s="340"/>
      <c r="K410" s="340">
        <v>33.5</v>
      </c>
      <c r="L410" s="317">
        <v>1790</v>
      </c>
      <c r="M410" s="363"/>
      <c r="N410" s="305">
        <f t="shared" si="82"/>
        <v>4651.62</v>
      </c>
      <c r="O410" s="305">
        <f t="shared" si="83"/>
        <v>-6648.3329999998605</v>
      </c>
      <c r="P410" s="306">
        <f t="shared" si="84"/>
        <v>9.7664799999999996</v>
      </c>
      <c r="Q410" s="120">
        <f t="shared" si="85"/>
        <v>43420</v>
      </c>
      <c r="R410" s="364"/>
      <c r="S410" s="365"/>
      <c r="T410" s="364"/>
      <c r="U410" s="147"/>
      <c r="V410" s="364"/>
      <c r="W410" s="365"/>
      <c r="X410" s="364"/>
      <c r="Y410" s="365"/>
      <c r="Z410" s="364">
        <v>181132</v>
      </c>
      <c r="AA410" s="147">
        <v>33819.08</v>
      </c>
      <c r="AB410" s="364" t="s">
        <v>185</v>
      </c>
      <c r="AC410" s="147">
        <v>-12040.31</v>
      </c>
      <c r="AD410" s="364"/>
      <c r="AE410" s="365"/>
      <c r="AF410" s="364"/>
      <c r="AG410" s="365"/>
      <c r="AH410" s="364">
        <v>181055</v>
      </c>
      <c r="AI410" s="147">
        <v>63.94</v>
      </c>
      <c r="AJ410" s="364" t="s">
        <v>217</v>
      </c>
      <c r="AK410" s="147">
        <v>105.23</v>
      </c>
      <c r="AL410" s="366"/>
      <c r="AM410" s="365"/>
      <c r="AN410" s="125">
        <f t="shared" si="86"/>
        <v>21947.940000000002</v>
      </c>
    </row>
    <row r="411" spans="1:40" ht="16.149999999999999" customHeight="1" x14ac:dyDescent="0.25">
      <c r="A411" s="112">
        <f t="shared" si="87"/>
        <v>43421</v>
      </c>
      <c r="B411" s="337">
        <v>4307.24</v>
      </c>
      <c r="C411" s="316">
        <v>280</v>
      </c>
      <c r="D411" s="338">
        <v>9</v>
      </c>
      <c r="E411" s="337">
        <v>153.5</v>
      </c>
      <c r="F411" s="337">
        <v>242</v>
      </c>
      <c r="G411" s="339">
        <f t="shared" si="81"/>
        <v>3631.74</v>
      </c>
      <c r="H411" s="340">
        <v>1861.05</v>
      </c>
      <c r="I411" s="317">
        <v>1720.09</v>
      </c>
      <c r="J411" s="317">
        <v>43.2</v>
      </c>
      <c r="K411" s="340">
        <v>7.4</v>
      </c>
      <c r="L411" s="317">
        <v>1860</v>
      </c>
      <c r="M411" s="363"/>
      <c r="N411" s="305">
        <f t="shared" si="82"/>
        <v>3903.29</v>
      </c>
      <c r="O411" s="305">
        <f t="shared" si="83"/>
        <v>-2816.3529999998605</v>
      </c>
      <c r="P411" s="306">
        <f t="shared" si="84"/>
        <v>6.8803599999999996</v>
      </c>
      <c r="Q411" s="120">
        <f t="shared" si="85"/>
        <v>43421</v>
      </c>
      <c r="R411" s="364"/>
      <c r="S411" s="365"/>
      <c r="T411" s="364"/>
      <c r="U411" s="147"/>
      <c r="V411" s="364"/>
      <c r="W411" s="365"/>
      <c r="X411" s="364"/>
      <c r="Y411" s="365"/>
      <c r="Z411" s="364"/>
      <c r="AA411" s="365"/>
      <c r="AB411" s="364" t="s">
        <v>210</v>
      </c>
      <c r="AC411" s="147">
        <v>-2.4900000000000002</v>
      </c>
      <c r="AD411" s="364"/>
      <c r="AE411" s="365"/>
      <c r="AF411" s="364"/>
      <c r="AG411" s="365"/>
      <c r="AH411" s="364">
        <v>181056</v>
      </c>
      <c r="AI411" s="147">
        <v>73.8</v>
      </c>
      <c r="AJ411" s="364"/>
      <c r="AK411" s="365"/>
      <c r="AL411" s="366"/>
      <c r="AM411" s="365"/>
      <c r="AN411" s="125">
        <f t="shared" si="86"/>
        <v>71.31</v>
      </c>
    </row>
    <row r="412" spans="1:40" ht="16.149999999999999" customHeight="1" x14ac:dyDescent="0.25">
      <c r="A412" s="112">
        <f t="shared" si="87"/>
        <v>43422</v>
      </c>
      <c r="B412" s="337">
        <v>3335.85</v>
      </c>
      <c r="C412" s="316">
        <v>60</v>
      </c>
      <c r="D412" s="338">
        <v>1</v>
      </c>
      <c r="E412" s="337">
        <v>403.9</v>
      </c>
      <c r="F412" s="337">
        <v>109</v>
      </c>
      <c r="G412" s="339">
        <f t="shared" si="81"/>
        <v>2762.95</v>
      </c>
      <c r="H412" s="340">
        <v>1467.62</v>
      </c>
      <c r="I412" s="317">
        <v>1309.53</v>
      </c>
      <c r="J412" s="340"/>
      <c r="K412" s="340">
        <v>8.8000000000000007</v>
      </c>
      <c r="L412" s="317">
        <v>1460</v>
      </c>
      <c r="M412" s="363"/>
      <c r="N412" s="305">
        <f t="shared" si="82"/>
        <v>2829.5299999999997</v>
      </c>
      <c r="O412" s="305">
        <f t="shared" si="83"/>
        <v>-12084.422999999859</v>
      </c>
      <c r="P412" s="306">
        <f t="shared" si="84"/>
        <v>5.2381200000000003</v>
      </c>
      <c r="Q412" s="120">
        <f t="shared" si="85"/>
        <v>43422</v>
      </c>
      <c r="R412" s="364"/>
      <c r="S412" s="365"/>
      <c r="T412" s="364"/>
      <c r="U412" s="147"/>
      <c r="V412" s="364"/>
      <c r="W412" s="365"/>
      <c r="X412" s="364"/>
      <c r="Y412" s="365"/>
      <c r="Z412" s="364"/>
      <c r="AA412" s="365"/>
      <c r="AB412" s="364" t="s">
        <v>185</v>
      </c>
      <c r="AC412" s="147">
        <v>12044.8</v>
      </c>
      <c r="AD412" s="364">
        <v>181138</v>
      </c>
      <c r="AE412" s="147">
        <v>52.8</v>
      </c>
      <c r="AF412" s="364"/>
      <c r="AG412" s="365"/>
      <c r="AH412" s="364"/>
      <c r="AI412" s="365"/>
      <c r="AJ412" s="364"/>
      <c r="AK412" s="365"/>
      <c r="AL412" s="366"/>
      <c r="AM412" s="365"/>
      <c r="AN412" s="125">
        <f t="shared" si="86"/>
        <v>12097.599999999999</v>
      </c>
    </row>
    <row r="413" spans="1:40" ht="16.149999999999999" customHeight="1" x14ac:dyDescent="0.25">
      <c r="A413" s="112">
        <f t="shared" si="87"/>
        <v>43423</v>
      </c>
      <c r="B413" s="337">
        <v>4695.87</v>
      </c>
      <c r="C413" s="316">
        <v>260</v>
      </c>
      <c r="D413" s="338">
        <v>7</v>
      </c>
      <c r="E413" s="337">
        <v>630.79999999999995</v>
      </c>
      <c r="F413" s="337">
        <v>166</v>
      </c>
      <c r="G413" s="339">
        <f t="shared" si="81"/>
        <v>3639.0699999999997</v>
      </c>
      <c r="H413" s="340">
        <v>1666.84</v>
      </c>
      <c r="I413" s="317">
        <v>1943.23</v>
      </c>
      <c r="J413" s="340"/>
      <c r="K413" s="340">
        <v>29</v>
      </c>
      <c r="L413" s="317">
        <v>1660</v>
      </c>
      <c r="M413" s="363"/>
      <c r="N413" s="305">
        <f t="shared" si="82"/>
        <v>3863.23</v>
      </c>
      <c r="O413" s="305">
        <f t="shared" si="83"/>
        <v>-8221.1929999998592</v>
      </c>
      <c r="P413" s="306">
        <f t="shared" si="84"/>
        <v>7.7729200000000001</v>
      </c>
      <c r="Q413" s="120">
        <f t="shared" si="85"/>
        <v>43423</v>
      </c>
      <c r="R413" s="364"/>
      <c r="S413" s="365"/>
      <c r="T413" s="364"/>
      <c r="U413" s="147"/>
      <c r="V413" s="364"/>
      <c r="W413" s="365"/>
      <c r="X413" s="364"/>
      <c r="Y413" s="365"/>
      <c r="Z413" s="364"/>
      <c r="AA413" s="365"/>
      <c r="AB413" s="364"/>
      <c r="AC413" s="365"/>
      <c r="AD413" s="364"/>
      <c r="AE413" s="365"/>
      <c r="AF413" s="364"/>
      <c r="AG413" s="365"/>
      <c r="AH413" s="364"/>
      <c r="AI413" s="365"/>
      <c r="AJ413" s="364"/>
      <c r="AK413" s="365"/>
      <c r="AL413" s="366"/>
      <c r="AM413" s="365"/>
      <c r="AN413" s="125">
        <f t="shared" si="86"/>
        <v>0</v>
      </c>
    </row>
    <row r="414" spans="1:40" ht="16.149999999999999" customHeight="1" x14ac:dyDescent="0.25">
      <c r="A414" s="112">
        <f t="shared" si="87"/>
        <v>43424</v>
      </c>
      <c r="B414" s="337">
        <v>4751.22</v>
      </c>
      <c r="C414" s="316">
        <v>360</v>
      </c>
      <c r="D414" s="338">
        <v>9</v>
      </c>
      <c r="E414" s="337">
        <v>108.4</v>
      </c>
      <c r="F414" s="337">
        <v>161</v>
      </c>
      <c r="G414" s="339">
        <f t="shared" si="81"/>
        <v>4121.8200000000006</v>
      </c>
      <c r="H414" s="340">
        <v>1613.64</v>
      </c>
      <c r="I414" s="317">
        <v>2499.2800000000002</v>
      </c>
      <c r="J414" s="340"/>
      <c r="K414" s="340">
        <v>16.899999999999999</v>
      </c>
      <c r="L414" s="317">
        <v>1610</v>
      </c>
      <c r="M414" s="363"/>
      <c r="N414" s="305">
        <f t="shared" si="82"/>
        <v>4469.2800000000007</v>
      </c>
      <c r="O414" s="305">
        <f t="shared" si="83"/>
        <v>-4510.4729999998581</v>
      </c>
      <c r="P414" s="306">
        <f t="shared" si="84"/>
        <v>9.9971200000000007</v>
      </c>
      <c r="Q414" s="120">
        <f t="shared" si="85"/>
        <v>43424</v>
      </c>
      <c r="R414" s="364"/>
      <c r="S414" s="365"/>
      <c r="T414" s="366">
        <v>180923</v>
      </c>
      <c r="U414" s="147">
        <v>173.76</v>
      </c>
      <c r="V414" s="364">
        <v>181117</v>
      </c>
      <c r="W414" s="147">
        <v>584.79999999999995</v>
      </c>
      <c r="X414" s="366"/>
      <c r="Y414" s="365"/>
      <c r="Z414" s="364"/>
      <c r="AA414" s="365"/>
      <c r="AB414" s="366"/>
      <c r="AC414" s="365"/>
      <c r="AD414" s="364"/>
      <c r="AE414" s="365"/>
      <c r="AF414" s="366"/>
      <c r="AG414" s="365"/>
      <c r="AH414" s="364"/>
      <c r="AI414" s="365"/>
      <c r="AJ414" s="366"/>
      <c r="AK414" s="365"/>
      <c r="AL414" s="366"/>
      <c r="AM414" s="365"/>
      <c r="AN414" s="125">
        <f t="shared" si="86"/>
        <v>758.56</v>
      </c>
    </row>
    <row r="415" spans="1:40" ht="16.149999999999999" customHeight="1" x14ac:dyDescent="0.25">
      <c r="A415" s="112">
        <f t="shared" si="87"/>
        <v>43425</v>
      </c>
      <c r="B415" s="337">
        <v>3506.19</v>
      </c>
      <c r="C415" s="316">
        <v>460</v>
      </c>
      <c r="D415" s="338">
        <v>19</v>
      </c>
      <c r="E415" s="337">
        <v>163.5</v>
      </c>
      <c r="F415" s="337">
        <v>218</v>
      </c>
      <c r="G415" s="339">
        <f t="shared" si="81"/>
        <v>2664.69</v>
      </c>
      <c r="H415" s="340">
        <v>961.24</v>
      </c>
      <c r="I415" s="317">
        <v>1683.45</v>
      </c>
      <c r="J415" s="340"/>
      <c r="K415" s="340">
        <v>20</v>
      </c>
      <c r="L415" s="317">
        <v>960</v>
      </c>
      <c r="M415" s="363"/>
      <c r="N415" s="305">
        <f t="shared" si="82"/>
        <v>3103.45</v>
      </c>
      <c r="O415" s="305">
        <f t="shared" si="83"/>
        <v>-6165.5729999998584</v>
      </c>
      <c r="P415" s="306">
        <f t="shared" si="84"/>
        <v>6.7338000000000005</v>
      </c>
      <c r="Q415" s="120">
        <f t="shared" si="85"/>
        <v>43425</v>
      </c>
      <c r="R415" s="364">
        <v>181103</v>
      </c>
      <c r="S415" s="147">
        <v>1506.23</v>
      </c>
      <c r="T415" s="364">
        <v>181109</v>
      </c>
      <c r="U415" s="147">
        <v>56.54</v>
      </c>
      <c r="V415" s="364"/>
      <c r="W415" s="365"/>
      <c r="X415" s="364">
        <v>181122</v>
      </c>
      <c r="Y415" s="147">
        <v>2663.78</v>
      </c>
      <c r="Z415" s="364"/>
      <c r="AA415" s="365"/>
      <c r="AB415" s="364" t="s">
        <v>85</v>
      </c>
      <c r="AC415" s="147">
        <v>532</v>
      </c>
      <c r="AD415" s="364"/>
      <c r="AE415" s="365"/>
      <c r="AF415" s="364"/>
      <c r="AG415" s="365"/>
      <c r="AH415" s="364"/>
      <c r="AI415" s="365"/>
      <c r="AJ415" s="364"/>
      <c r="AK415" s="365"/>
      <c r="AL415" s="366"/>
      <c r="AM415" s="365"/>
      <c r="AN415" s="125">
        <f t="shared" si="86"/>
        <v>4758.55</v>
      </c>
    </row>
    <row r="416" spans="1:40" ht="16.149999999999999" customHeight="1" x14ac:dyDescent="0.25">
      <c r="A416" s="112">
        <f t="shared" si="87"/>
        <v>43426</v>
      </c>
      <c r="B416" s="337">
        <v>3726.83</v>
      </c>
      <c r="C416" s="316">
        <v>480</v>
      </c>
      <c r="D416" s="338">
        <v>10</v>
      </c>
      <c r="E416" s="337">
        <v>190.8</v>
      </c>
      <c r="F416" s="337">
        <v>115</v>
      </c>
      <c r="G416" s="339">
        <f t="shared" si="81"/>
        <v>2941.0299999999997</v>
      </c>
      <c r="H416" s="340">
        <v>1257.95</v>
      </c>
      <c r="I416" s="317">
        <v>1662.68</v>
      </c>
      <c r="J416" s="340"/>
      <c r="K416" s="340">
        <v>20.399999999999999</v>
      </c>
      <c r="L416" s="317">
        <v>1290</v>
      </c>
      <c r="M416" s="363"/>
      <c r="N416" s="305">
        <f t="shared" si="82"/>
        <v>3432.6800000000003</v>
      </c>
      <c r="O416" s="305">
        <f t="shared" si="83"/>
        <v>-4067.4029999998584</v>
      </c>
      <c r="P416" s="306">
        <f t="shared" si="84"/>
        <v>6.6507200000000006</v>
      </c>
      <c r="Q416" s="120">
        <f t="shared" si="85"/>
        <v>43426</v>
      </c>
      <c r="R416" s="364"/>
      <c r="S416" s="147">
        <v>140.99</v>
      </c>
      <c r="T416" s="364">
        <v>181110</v>
      </c>
      <c r="U416" s="147">
        <v>482.52</v>
      </c>
      <c r="V416" s="364"/>
      <c r="W416" s="365"/>
      <c r="X416" s="364">
        <v>181127</v>
      </c>
      <c r="Y416" s="147">
        <v>711</v>
      </c>
      <c r="Z416" s="364"/>
      <c r="AA416" s="365"/>
      <c r="AB416" s="364"/>
      <c r="AC416" s="365"/>
      <c r="AD416" s="364"/>
      <c r="AE416" s="365"/>
      <c r="AF416" s="364"/>
      <c r="AG416" s="365"/>
      <c r="AH416" s="364"/>
      <c r="AI416" s="365"/>
      <c r="AJ416" s="364"/>
      <c r="AK416" s="365"/>
      <c r="AL416" s="366"/>
      <c r="AM416" s="365"/>
      <c r="AN416" s="125">
        <f t="shared" si="86"/>
        <v>1334.51</v>
      </c>
    </row>
    <row r="417" spans="1:40" ht="16.149999999999999" customHeight="1" x14ac:dyDescent="0.25">
      <c r="A417" s="112">
        <f t="shared" si="87"/>
        <v>43427</v>
      </c>
      <c r="B417" s="337">
        <v>4697.3</v>
      </c>
      <c r="C417" s="316">
        <v>110</v>
      </c>
      <c r="D417" s="338">
        <v>4</v>
      </c>
      <c r="E417" s="337">
        <v>181.8</v>
      </c>
      <c r="F417" s="337">
        <v>277</v>
      </c>
      <c r="G417" s="339">
        <f t="shared" si="81"/>
        <v>4128.5</v>
      </c>
      <c r="H417" s="340">
        <v>1774.18</v>
      </c>
      <c r="I417" s="317">
        <v>2329.3200000000002</v>
      </c>
      <c r="J417" s="340"/>
      <c r="K417" s="340">
        <v>25</v>
      </c>
      <c r="L417" s="317">
        <v>1770</v>
      </c>
      <c r="M417" s="363"/>
      <c r="N417" s="305">
        <f t="shared" si="82"/>
        <v>4209.32</v>
      </c>
      <c r="O417" s="305">
        <f t="shared" si="83"/>
        <v>-6.812999999858647</v>
      </c>
      <c r="P417" s="306">
        <f t="shared" si="84"/>
        <v>9.3172800000000002</v>
      </c>
      <c r="Q417" s="120">
        <f t="shared" si="85"/>
        <v>43427</v>
      </c>
      <c r="R417" s="364"/>
      <c r="S417" s="365"/>
      <c r="T417" s="364">
        <v>180924</v>
      </c>
      <c r="U417" s="147">
        <v>148.72999999999999</v>
      </c>
      <c r="V417" s="364"/>
      <c r="W417" s="365"/>
      <c r="X417" s="364"/>
      <c r="Y417" s="365"/>
      <c r="Z417" s="364"/>
      <c r="AA417" s="365"/>
      <c r="AB417" s="364"/>
      <c r="AC417" s="365"/>
      <c r="AD417" s="364"/>
      <c r="AE417" s="365"/>
      <c r="AF417" s="364"/>
      <c r="AG417" s="365"/>
      <c r="AH417" s="364"/>
      <c r="AI417" s="365"/>
      <c r="AJ417" s="364"/>
      <c r="AK417" s="365"/>
      <c r="AL417" s="366"/>
      <c r="AM417" s="365"/>
      <c r="AN417" s="125">
        <f t="shared" si="86"/>
        <v>148.72999999999999</v>
      </c>
    </row>
    <row r="418" spans="1:40" ht="16.149999999999999" customHeight="1" x14ac:dyDescent="0.25">
      <c r="A418" s="112">
        <f t="shared" si="87"/>
        <v>43428</v>
      </c>
      <c r="B418" s="337">
        <v>4323.4799999999996</v>
      </c>
      <c r="C418" s="316">
        <v>340</v>
      </c>
      <c r="D418" s="338">
        <v>12</v>
      </c>
      <c r="E418" s="337">
        <v>213.55</v>
      </c>
      <c r="F418" s="337">
        <v>134</v>
      </c>
      <c r="G418" s="339">
        <f t="shared" si="81"/>
        <v>3635.9299999999994</v>
      </c>
      <c r="H418" s="340">
        <v>1468.53</v>
      </c>
      <c r="I418" s="317">
        <v>2127.6</v>
      </c>
      <c r="J418" s="340"/>
      <c r="K418" s="340">
        <v>39.799999999999997</v>
      </c>
      <c r="L418" s="317">
        <v>1460</v>
      </c>
      <c r="M418" s="363"/>
      <c r="N418" s="305">
        <f t="shared" si="82"/>
        <v>3927.6</v>
      </c>
      <c r="O418" s="305">
        <f t="shared" si="83"/>
        <v>3920.7870000001412</v>
      </c>
      <c r="P418" s="306">
        <f t="shared" si="84"/>
        <v>8.5104000000000006</v>
      </c>
      <c r="Q418" s="120">
        <f t="shared" si="85"/>
        <v>43428</v>
      </c>
      <c r="R418" s="364"/>
      <c r="S418" s="365"/>
      <c r="T418" s="364"/>
      <c r="U418" s="147"/>
      <c r="V418" s="364"/>
      <c r="W418" s="365"/>
      <c r="X418" s="364"/>
      <c r="Y418" s="365"/>
      <c r="Z418" s="364"/>
      <c r="AA418" s="365"/>
      <c r="AB418" s="364"/>
      <c r="AC418" s="365"/>
      <c r="AD418" s="364"/>
      <c r="AE418" s="365"/>
      <c r="AF418" s="364"/>
      <c r="AG418" s="365"/>
      <c r="AH418" s="364"/>
      <c r="AI418" s="365"/>
      <c r="AJ418" s="364"/>
      <c r="AK418" s="365"/>
      <c r="AL418" s="366"/>
      <c r="AM418" s="365"/>
      <c r="AN418" s="125">
        <f t="shared" si="86"/>
        <v>0</v>
      </c>
    </row>
    <row r="419" spans="1:40" ht="16.149999999999999" customHeight="1" x14ac:dyDescent="0.25">
      <c r="A419" s="112">
        <f t="shared" si="87"/>
        <v>43429</v>
      </c>
      <c r="B419" s="337">
        <v>3269.22</v>
      </c>
      <c r="C419" s="316">
        <v>170</v>
      </c>
      <c r="D419" s="338">
        <v>6</v>
      </c>
      <c r="E419" s="337">
        <v>134.30000000000001</v>
      </c>
      <c r="F419" s="337">
        <v>150</v>
      </c>
      <c r="G419" s="339">
        <f t="shared" si="81"/>
        <v>2814.9199999999996</v>
      </c>
      <c r="H419" s="340">
        <v>1421.47</v>
      </c>
      <c r="I419" s="317">
        <v>1307.75</v>
      </c>
      <c r="J419" s="317">
        <v>86</v>
      </c>
      <c r="K419" s="340">
        <v>8.8000000000000007</v>
      </c>
      <c r="L419" s="317">
        <v>1420</v>
      </c>
      <c r="M419" s="363"/>
      <c r="N419" s="305">
        <f t="shared" si="82"/>
        <v>2983.75</v>
      </c>
      <c r="O419" s="305">
        <f t="shared" si="83"/>
        <v>6904.5370000001412</v>
      </c>
      <c r="P419" s="306">
        <f t="shared" si="84"/>
        <v>5.2309999999999999</v>
      </c>
      <c r="Q419" s="120">
        <f t="shared" si="85"/>
        <v>43429</v>
      </c>
      <c r="R419" s="364"/>
      <c r="S419" s="365"/>
      <c r="T419" s="364"/>
      <c r="U419" s="147"/>
      <c r="V419" s="364"/>
      <c r="W419" s="365"/>
      <c r="X419" s="364"/>
      <c r="Y419" s="365"/>
      <c r="Z419" s="364"/>
      <c r="AA419" s="365"/>
      <c r="AB419" s="364"/>
      <c r="AC419" s="365"/>
      <c r="AD419" s="364"/>
      <c r="AE419" s="365"/>
      <c r="AF419" s="364"/>
      <c r="AG419" s="365"/>
      <c r="AH419" s="364"/>
      <c r="AI419" s="365"/>
      <c r="AJ419" s="364"/>
      <c r="AK419" s="365"/>
      <c r="AL419" s="366"/>
      <c r="AM419" s="365"/>
      <c r="AN419" s="125">
        <f t="shared" si="86"/>
        <v>0</v>
      </c>
    </row>
    <row r="420" spans="1:40" ht="16.149999999999999" customHeight="1" x14ac:dyDescent="0.25">
      <c r="A420" s="112">
        <f t="shared" si="87"/>
        <v>43430</v>
      </c>
      <c r="B420" s="337">
        <v>4186.3</v>
      </c>
      <c r="C420" s="316">
        <v>280</v>
      </c>
      <c r="D420" s="338">
        <v>6</v>
      </c>
      <c r="E420" s="337">
        <v>161.1</v>
      </c>
      <c r="F420" s="337">
        <v>243</v>
      </c>
      <c r="G420" s="339">
        <f t="shared" si="81"/>
        <v>3502.2000000000003</v>
      </c>
      <c r="H420" s="340">
        <v>1698.9</v>
      </c>
      <c r="I420" s="317">
        <v>1719.5</v>
      </c>
      <c r="J420" s="317">
        <v>65</v>
      </c>
      <c r="K420" s="340">
        <v>18.8</v>
      </c>
      <c r="L420" s="317">
        <v>1690</v>
      </c>
      <c r="M420" s="363"/>
      <c r="N420" s="305">
        <f t="shared" si="82"/>
        <v>3754.5</v>
      </c>
      <c r="O420" s="305">
        <f t="shared" si="83"/>
        <v>9622.1170000001421</v>
      </c>
      <c r="P420" s="306">
        <f t="shared" si="84"/>
        <v>6.8780000000000001</v>
      </c>
      <c r="Q420" s="120">
        <f t="shared" si="85"/>
        <v>43430</v>
      </c>
      <c r="R420" s="364"/>
      <c r="S420" s="365"/>
      <c r="T420" s="364"/>
      <c r="U420" s="147"/>
      <c r="V420" s="364"/>
      <c r="W420" s="365"/>
      <c r="X420" s="364">
        <v>181130</v>
      </c>
      <c r="Y420" s="147">
        <v>-57.48</v>
      </c>
      <c r="Z420" s="364"/>
      <c r="AA420" s="365"/>
      <c r="AB420" s="364"/>
      <c r="AC420" s="365"/>
      <c r="AD420" s="364"/>
      <c r="AE420" s="365"/>
      <c r="AF420" s="364">
        <v>181050</v>
      </c>
      <c r="AG420" s="147">
        <v>1094.4000000000001</v>
      </c>
      <c r="AH420" s="364"/>
      <c r="AI420" s="365"/>
      <c r="AJ420" s="364"/>
      <c r="AK420" s="365"/>
      <c r="AL420" s="366"/>
      <c r="AM420" s="365"/>
      <c r="AN420" s="125">
        <f t="shared" si="86"/>
        <v>1036.92</v>
      </c>
    </row>
    <row r="421" spans="1:40" ht="16.149999999999999" customHeight="1" x14ac:dyDescent="0.25">
      <c r="A421" s="112">
        <f t="shared" si="87"/>
        <v>43431</v>
      </c>
      <c r="B421" s="337">
        <v>4041.84</v>
      </c>
      <c r="C421" s="316">
        <v>270</v>
      </c>
      <c r="D421" s="338">
        <v>8</v>
      </c>
      <c r="E421" s="337">
        <v>63.1</v>
      </c>
      <c r="F421" s="337">
        <v>209</v>
      </c>
      <c r="G421" s="339">
        <f t="shared" si="81"/>
        <v>3499.7400000000002</v>
      </c>
      <c r="H421" s="340">
        <v>1635.69</v>
      </c>
      <c r="I421" s="317">
        <v>1837.55</v>
      </c>
      <c r="J421" s="340"/>
      <c r="K421" s="340">
        <v>26.5</v>
      </c>
      <c r="L421" s="317">
        <v>1660</v>
      </c>
      <c r="M421" s="317">
        <v>980</v>
      </c>
      <c r="N421" s="305">
        <f t="shared" si="82"/>
        <v>4747.55</v>
      </c>
      <c r="O421" s="305">
        <f t="shared" si="83"/>
        <v>13740.187000000144</v>
      </c>
      <c r="P421" s="306">
        <f t="shared" si="84"/>
        <v>7.3502000000000001</v>
      </c>
      <c r="Q421" s="120">
        <f t="shared" si="85"/>
        <v>43431</v>
      </c>
      <c r="R421" s="364"/>
      <c r="S421" s="365"/>
      <c r="T421" s="364"/>
      <c r="U421" s="147"/>
      <c r="V421" s="364">
        <v>181118</v>
      </c>
      <c r="W421" s="147">
        <v>617.48</v>
      </c>
      <c r="X421" s="364">
        <v>181131</v>
      </c>
      <c r="Y421" s="147">
        <v>12</v>
      </c>
      <c r="Z421" s="364" t="s">
        <v>349</v>
      </c>
      <c r="AA421" s="365">
        <v>0</v>
      </c>
      <c r="AB421" s="366"/>
      <c r="AC421" s="365"/>
      <c r="AD421" s="364"/>
      <c r="AE421" s="365"/>
      <c r="AF421" s="364"/>
      <c r="AG421" s="365"/>
      <c r="AH421" s="364"/>
      <c r="AI421" s="365"/>
      <c r="AJ421" s="364"/>
      <c r="AK421" s="365"/>
      <c r="AL421" s="366"/>
      <c r="AM421" s="365"/>
      <c r="AN421" s="125">
        <f t="shared" si="86"/>
        <v>629.48</v>
      </c>
    </row>
    <row r="422" spans="1:40" ht="16.149999999999999" customHeight="1" x14ac:dyDescent="0.25">
      <c r="A422" s="112">
        <f t="shared" si="87"/>
        <v>43432</v>
      </c>
      <c r="B422" s="337">
        <v>5258.05</v>
      </c>
      <c r="C422" s="316">
        <v>630</v>
      </c>
      <c r="D422" s="338">
        <v>13</v>
      </c>
      <c r="E422" s="337">
        <v>214.6</v>
      </c>
      <c r="F422" s="337">
        <v>269</v>
      </c>
      <c r="G422" s="339">
        <f t="shared" si="81"/>
        <v>4144.45</v>
      </c>
      <c r="H422" s="340">
        <v>2069</v>
      </c>
      <c r="I422" s="317">
        <v>1983.35</v>
      </c>
      <c r="J422" s="340"/>
      <c r="K422" s="340">
        <v>99.3</v>
      </c>
      <c r="L422" s="317">
        <v>2060</v>
      </c>
      <c r="M422" s="363"/>
      <c r="N422" s="305">
        <f t="shared" si="82"/>
        <v>4673.3500000000004</v>
      </c>
      <c r="O422" s="305">
        <f t="shared" si="83"/>
        <v>14787.147000000143</v>
      </c>
      <c r="P422" s="306">
        <f t="shared" si="84"/>
        <v>7.9333999999999998</v>
      </c>
      <c r="Q422" s="120">
        <f t="shared" si="85"/>
        <v>43432</v>
      </c>
      <c r="R422" s="364">
        <v>181104</v>
      </c>
      <c r="S422" s="147">
        <v>530.41999999999996</v>
      </c>
      <c r="T422" s="364"/>
      <c r="U422" s="147"/>
      <c r="V422" s="364"/>
      <c r="W422" s="365"/>
      <c r="X422" s="364">
        <v>181123</v>
      </c>
      <c r="Y422" s="147">
        <v>2192.17</v>
      </c>
      <c r="Z422" s="364"/>
      <c r="AA422" s="365"/>
      <c r="AB422" s="366" t="s">
        <v>85</v>
      </c>
      <c r="AC422" s="147">
        <v>524</v>
      </c>
      <c r="AD422" s="364"/>
      <c r="AE422" s="365"/>
      <c r="AF422" s="364"/>
      <c r="AG422" s="365"/>
      <c r="AH422" s="364"/>
      <c r="AI422" s="365"/>
      <c r="AJ422" s="364">
        <v>181154</v>
      </c>
      <c r="AK422" s="147">
        <v>379.8</v>
      </c>
      <c r="AL422" s="366"/>
      <c r="AM422" s="365"/>
      <c r="AN422" s="125">
        <f t="shared" si="86"/>
        <v>3626.3900000000003</v>
      </c>
    </row>
    <row r="423" spans="1:40" ht="16.149999999999999" customHeight="1" x14ac:dyDescent="0.25">
      <c r="A423" s="112">
        <f t="shared" si="87"/>
        <v>43433</v>
      </c>
      <c r="B423" s="337">
        <v>4202.3100000000004</v>
      </c>
      <c r="C423" s="316">
        <v>410</v>
      </c>
      <c r="D423" s="338">
        <v>12</v>
      </c>
      <c r="E423" s="337">
        <v>184.9</v>
      </c>
      <c r="F423" s="337">
        <v>257</v>
      </c>
      <c r="G423" s="339">
        <f t="shared" si="81"/>
        <v>3350.4100000000003</v>
      </c>
      <c r="H423" s="340">
        <v>1580</v>
      </c>
      <c r="I423" s="317">
        <v>1764.04</v>
      </c>
      <c r="J423" s="340"/>
      <c r="K423" s="340">
        <v>12</v>
      </c>
      <c r="L423" s="317">
        <v>1580</v>
      </c>
      <c r="M423" s="363"/>
      <c r="N423" s="305">
        <f t="shared" si="82"/>
        <v>3754.04</v>
      </c>
      <c r="O423" s="305">
        <f t="shared" si="83"/>
        <v>15469.537000000144</v>
      </c>
      <c r="P423" s="306">
        <f t="shared" si="84"/>
        <v>7.0561600000000002</v>
      </c>
      <c r="Q423" s="120">
        <f t="shared" si="85"/>
        <v>43433</v>
      </c>
      <c r="R423" s="364"/>
      <c r="S423" s="147">
        <v>-64.319999999999993</v>
      </c>
      <c r="T423" s="364">
        <v>181112</v>
      </c>
      <c r="U423" s="147">
        <v>280.70999999999998</v>
      </c>
      <c r="V423" s="364"/>
      <c r="W423" s="365"/>
      <c r="X423" s="364">
        <v>181128</v>
      </c>
      <c r="Y423" s="147">
        <v>1195.93</v>
      </c>
      <c r="Z423" s="364"/>
      <c r="AA423" s="365"/>
      <c r="AB423" s="366"/>
      <c r="AC423" s="365"/>
      <c r="AD423" s="364"/>
      <c r="AE423" s="365"/>
      <c r="AF423" s="364"/>
      <c r="AG423" s="365"/>
      <c r="AH423" s="364">
        <v>181059</v>
      </c>
      <c r="AI423" s="147">
        <v>471.48</v>
      </c>
      <c r="AJ423" s="364">
        <v>181153</v>
      </c>
      <c r="AK423" s="147">
        <v>1187.8499999999999</v>
      </c>
      <c r="AL423" s="366"/>
      <c r="AM423" s="365"/>
      <c r="AN423" s="125">
        <f t="shared" si="86"/>
        <v>3071.65</v>
      </c>
    </row>
    <row r="424" spans="1:40" ht="16.149999999999999" customHeight="1" x14ac:dyDescent="0.25">
      <c r="A424" s="112">
        <f t="shared" si="87"/>
        <v>43434</v>
      </c>
      <c r="B424" s="337">
        <v>4613.22</v>
      </c>
      <c r="C424" s="316">
        <v>300</v>
      </c>
      <c r="D424" s="338">
        <v>8</v>
      </c>
      <c r="E424" s="337">
        <v>409.8</v>
      </c>
      <c r="F424" s="337">
        <v>267</v>
      </c>
      <c r="G424" s="339">
        <f t="shared" si="81"/>
        <v>3636.42</v>
      </c>
      <c r="H424" s="340">
        <v>1404.95</v>
      </c>
      <c r="I424" s="317">
        <v>2206.4699999999998</v>
      </c>
      <c r="J424" s="340"/>
      <c r="K424" s="340">
        <v>25</v>
      </c>
      <c r="L424" s="317">
        <v>1400</v>
      </c>
      <c r="M424" s="363"/>
      <c r="N424" s="305">
        <f t="shared" si="82"/>
        <v>3906.47</v>
      </c>
      <c r="O424" s="305">
        <f t="shared" si="83"/>
        <v>-8779.0129999998608</v>
      </c>
      <c r="P424" s="306">
        <f t="shared" si="84"/>
        <v>8.8258799999999997</v>
      </c>
      <c r="Q424" s="120">
        <f t="shared" si="85"/>
        <v>43434</v>
      </c>
      <c r="R424" s="364"/>
      <c r="S424" s="365"/>
      <c r="T424" s="366">
        <v>181111</v>
      </c>
      <c r="U424" s="147">
        <v>44.43</v>
      </c>
      <c r="V424" s="364"/>
      <c r="W424" s="365"/>
      <c r="X424" s="366"/>
      <c r="Y424" s="365"/>
      <c r="Z424" s="364">
        <v>181133</v>
      </c>
      <c r="AA424" s="147">
        <v>25141.41</v>
      </c>
      <c r="AB424" s="366"/>
      <c r="AC424" s="365"/>
      <c r="AD424" s="364">
        <v>181137</v>
      </c>
      <c r="AE424" s="147">
        <v>37.79</v>
      </c>
      <c r="AF424" s="366">
        <v>181142</v>
      </c>
      <c r="AG424" s="147">
        <v>2796.74</v>
      </c>
      <c r="AH424" s="366">
        <v>181054</v>
      </c>
      <c r="AI424" s="147">
        <v>-195.35</v>
      </c>
      <c r="AJ424" s="366">
        <v>181152</v>
      </c>
      <c r="AK424" s="147">
        <v>330</v>
      </c>
      <c r="AL424" s="366"/>
      <c r="AM424" s="365"/>
      <c r="AN424" s="125">
        <f t="shared" si="86"/>
        <v>28155.020000000004</v>
      </c>
    </row>
    <row r="425" spans="1:40" ht="16.149999999999999" customHeight="1" x14ac:dyDescent="0.25">
      <c r="A425" s="138"/>
      <c r="B425" s="155"/>
      <c r="C425" s="155"/>
      <c r="D425" s="156"/>
      <c r="E425" s="155"/>
      <c r="F425" s="155"/>
      <c r="G425" s="125"/>
      <c r="H425" s="125"/>
      <c r="I425" s="125"/>
      <c r="J425" s="125"/>
      <c r="K425" s="125"/>
      <c r="L425" s="125"/>
      <c r="M425" s="125"/>
      <c r="N425" s="305">
        <f t="shared" si="82"/>
        <v>0</v>
      </c>
      <c r="O425" s="305">
        <f t="shared" si="83"/>
        <v>-8779.0129999998608</v>
      </c>
      <c r="P425" s="306">
        <f t="shared" si="84"/>
        <v>0</v>
      </c>
      <c r="Q425" s="120"/>
      <c r="R425" s="364"/>
      <c r="S425" s="365"/>
      <c r="T425" s="364"/>
      <c r="U425" s="365"/>
      <c r="V425" s="364"/>
      <c r="W425" s="365"/>
      <c r="X425" s="364"/>
      <c r="Y425" s="365"/>
      <c r="Z425" s="364"/>
      <c r="AA425" s="365"/>
      <c r="AB425" s="364"/>
      <c r="AC425" s="365"/>
      <c r="AD425" s="364"/>
      <c r="AE425" s="365"/>
      <c r="AF425" s="364"/>
      <c r="AG425" s="365"/>
      <c r="AH425" s="364"/>
      <c r="AI425" s="365"/>
      <c r="AJ425" s="364"/>
      <c r="AK425" s="365"/>
      <c r="AL425" s="366"/>
      <c r="AM425" s="365"/>
      <c r="AN425" s="125">
        <f t="shared" si="86"/>
        <v>0</v>
      </c>
    </row>
    <row r="426" spans="1:40" x14ac:dyDescent="0.25">
      <c r="B426" s="141">
        <f t="shared" ref="B426:N426" si="88">SUM(B395:B425)</f>
        <v>128436.22000000002</v>
      </c>
      <c r="C426" s="141">
        <f t="shared" si="88"/>
        <v>8060</v>
      </c>
      <c r="D426" s="314">
        <f t="shared" si="88"/>
        <v>220</v>
      </c>
      <c r="E426" s="141">
        <f t="shared" si="88"/>
        <v>7248.8500000000013</v>
      </c>
      <c r="F426" s="141">
        <f t="shared" si="88"/>
        <v>6129</v>
      </c>
      <c r="G426" s="141">
        <f t="shared" si="88"/>
        <v>106998.37</v>
      </c>
      <c r="H426" s="141">
        <f t="shared" si="88"/>
        <v>48911.03</v>
      </c>
      <c r="I426" s="141">
        <f t="shared" si="88"/>
        <v>57792.219999999994</v>
      </c>
      <c r="J426" s="141">
        <f t="shared" si="88"/>
        <v>209.8</v>
      </c>
      <c r="K426" s="141">
        <f t="shared" si="88"/>
        <v>777.04999999999984</v>
      </c>
      <c r="L426" s="141">
        <f t="shared" si="88"/>
        <v>48890</v>
      </c>
      <c r="M426" s="141">
        <f t="shared" si="88"/>
        <v>2450</v>
      </c>
      <c r="N426" s="141">
        <f t="shared" si="88"/>
        <v>117402.02000000002</v>
      </c>
      <c r="O426" s="141">
        <f>O425</f>
        <v>-8779.0129999998608</v>
      </c>
      <c r="R426" s="141"/>
      <c r="S426" s="141">
        <f>SUM(S395:S425)</f>
        <v>3806.3799999999997</v>
      </c>
      <c r="T426" s="141"/>
      <c r="U426" s="141">
        <f>SUM(U395:U425)</f>
        <v>1861.77</v>
      </c>
      <c r="V426" s="141"/>
      <c r="W426" s="141">
        <f>SUM(W395:W425)</f>
        <v>2493.9700000000003</v>
      </c>
      <c r="X426" s="141"/>
      <c r="Y426" s="141">
        <f>SUM(Y395:Y425)</f>
        <v>15097.570000000002</v>
      </c>
      <c r="Z426" s="141"/>
      <c r="AA426" s="141">
        <f>SUM(AA395:AA425)</f>
        <v>95848.73000000001</v>
      </c>
      <c r="AB426" s="141"/>
      <c r="AC426" s="141">
        <f>SUM(AC395:AC425)</f>
        <v>5925.8899999999994</v>
      </c>
      <c r="AD426" s="141"/>
      <c r="AE426" s="141">
        <f>SUM(AE395:AE425)</f>
        <v>1438.39</v>
      </c>
      <c r="AG426" s="141">
        <f>SUM(AG395:AG425)</f>
        <v>6362.6399999999994</v>
      </c>
      <c r="AH426" s="141"/>
      <c r="AI426" s="141">
        <f>SUM(AI395:AI425)</f>
        <v>575.34</v>
      </c>
      <c r="AJ426" s="141"/>
      <c r="AK426" s="141">
        <f>SUM(AK395:AK425)</f>
        <v>7310.2999999999993</v>
      </c>
      <c r="AL426" s="141"/>
      <c r="AM426" s="141">
        <f>SUM(AM395:AM425)</f>
        <v>0</v>
      </c>
      <c r="AN426" s="141">
        <f>SUM(AN395:AN425)</f>
        <v>140720.97999999998</v>
      </c>
    </row>
    <row r="427" spans="1:40" x14ac:dyDescent="0.25">
      <c r="B427" s="132">
        <f>B426+B388</f>
        <v>1526944.5999999999</v>
      </c>
      <c r="G427" s="132"/>
      <c r="O427" s="141"/>
    </row>
    <row r="428" spans="1:40" x14ac:dyDescent="0.25">
      <c r="B428" s="72" t="s">
        <v>78</v>
      </c>
      <c r="C428" s="132">
        <f>H426-L426</f>
        <v>21.029999999998836</v>
      </c>
      <c r="E428" s="72" t="s">
        <v>79</v>
      </c>
      <c r="F428" s="315">
        <f>D426</f>
        <v>220</v>
      </c>
      <c r="H428" s="72" t="s">
        <v>80</v>
      </c>
      <c r="J428" s="131">
        <f>I426*0.007</f>
        <v>404.54553999999996</v>
      </c>
    </row>
    <row r="429" spans="1:40" x14ac:dyDescent="0.25">
      <c r="B429" s="72" t="s">
        <v>90</v>
      </c>
      <c r="C429" s="132">
        <f>C428+C390</f>
        <v>10.130000000026484</v>
      </c>
    </row>
    <row r="431" spans="1:40" ht="16.149999999999999" customHeight="1" x14ac:dyDescent="0.25">
      <c r="A431" s="562" t="s">
        <v>350</v>
      </c>
      <c r="B431" s="563"/>
      <c r="C431" s="563"/>
      <c r="D431" s="564"/>
      <c r="E431" s="563"/>
      <c r="F431" s="563"/>
      <c r="G431" s="563"/>
      <c r="H431" s="559" t="str">
        <f>A431</f>
        <v>DECEMBRE 2018</v>
      </c>
      <c r="I431" s="560"/>
      <c r="J431" s="560"/>
      <c r="K431" s="560"/>
      <c r="L431" s="560"/>
      <c r="M431" s="560"/>
      <c r="N431" s="560"/>
      <c r="R431" s="559" t="str">
        <f>A431</f>
        <v>DECEMBRE 2018</v>
      </c>
      <c r="S431" s="560"/>
      <c r="T431" s="560"/>
      <c r="U431" s="560"/>
      <c r="V431" s="560"/>
      <c r="W431" s="560"/>
      <c r="X431" s="560"/>
      <c r="Y431" s="559" t="str">
        <f>A431</f>
        <v>DECEMBRE 2018</v>
      </c>
      <c r="Z431" s="560"/>
      <c r="AA431" s="560"/>
      <c r="AB431" s="560"/>
      <c r="AC431" s="560"/>
      <c r="AD431" s="560"/>
      <c r="AE431" s="560"/>
      <c r="AF431" s="559" t="str">
        <f>A431</f>
        <v>DECEMBRE 2018</v>
      </c>
      <c r="AG431" s="560"/>
      <c r="AH431" s="560"/>
      <c r="AI431" s="560"/>
      <c r="AJ431" s="560"/>
      <c r="AK431" s="560"/>
      <c r="AL431" s="560"/>
    </row>
    <row r="432" spans="1:40" ht="16.149999999999999" customHeight="1" x14ac:dyDescent="0.25">
      <c r="A432" s="81"/>
      <c r="B432" s="567" t="s">
        <v>69</v>
      </c>
      <c r="C432" s="554"/>
      <c r="D432" s="554"/>
      <c r="E432" s="554"/>
      <c r="F432" s="554"/>
      <c r="G432" s="568"/>
      <c r="H432" s="567" t="s">
        <v>1</v>
      </c>
      <c r="I432" s="554"/>
      <c r="J432" s="554"/>
      <c r="K432" s="568"/>
      <c r="L432" s="567" t="s">
        <v>2</v>
      </c>
      <c r="M432" s="554"/>
      <c r="N432" s="568"/>
      <c r="O432" s="291" t="s">
        <v>70</v>
      </c>
      <c r="P432" s="292"/>
      <c r="Q432" s="135"/>
      <c r="R432" s="549" t="str">
        <f>R3</f>
        <v>Agedi</v>
      </c>
      <c r="S432" s="550"/>
      <c r="T432" s="549" t="str">
        <f>T3</f>
        <v>Saf</v>
      </c>
      <c r="U432" s="550"/>
      <c r="V432" s="549" t="str">
        <f>V3</f>
        <v>Midi Libre</v>
      </c>
      <c r="W432" s="550"/>
      <c r="X432" s="549" t="str">
        <f>X3</f>
        <v>Loto</v>
      </c>
      <c r="Y432" s="550"/>
      <c r="Z432" s="555" t="str">
        <f>Z3</f>
        <v>Altadis</v>
      </c>
      <c r="AA432" s="556"/>
      <c r="AB432" s="549" t="str">
        <f>AB3</f>
        <v>Crédit agricole</v>
      </c>
      <c r="AC432" s="550"/>
      <c r="AD432" s="549" t="str">
        <f>AD3</f>
        <v>charges locatives</v>
      </c>
      <c r="AE432" s="550"/>
      <c r="AF432" s="555" t="str">
        <f>AF3</f>
        <v>Poste TCN TF PVA</v>
      </c>
      <c r="AG432" s="556"/>
      <c r="AH432" s="549" t="str">
        <f>AH3</f>
        <v>GSA/NVX FR</v>
      </c>
      <c r="AI432" s="550"/>
      <c r="AJ432" s="549" t="str">
        <f>AJ3</f>
        <v>Charge</v>
      </c>
      <c r="AK432" s="550"/>
      <c r="AL432" s="549" t="str">
        <f>AL3</f>
        <v>Divers</v>
      </c>
      <c r="AM432" s="550"/>
      <c r="AN432" s="83" t="s">
        <v>16</v>
      </c>
    </row>
    <row r="433" spans="1:40" ht="16.149999999999999" customHeight="1" x14ac:dyDescent="0.25">
      <c r="A433" s="84"/>
      <c r="B433" s="85" t="s">
        <v>73</v>
      </c>
      <c r="C433" s="578" t="s">
        <v>24</v>
      </c>
      <c r="D433" s="579"/>
      <c r="E433" s="86" t="s">
        <v>23</v>
      </c>
      <c r="F433" s="86" t="s">
        <v>22</v>
      </c>
      <c r="G433" s="90" t="s">
        <v>38</v>
      </c>
      <c r="H433" s="85" t="s">
        <v>17</v>
      </c>
      <c r="I433" s="86" t="s">
        <v>19</v>
      </c>
      <c r="J433" s="86" t="s">
        <v>18</v>
      </c>
      <c r="K433" s="90" t="s">
        <v>29</v>
      </c>
      <c r="L433" s="85" t="s">
        <v>32</v>
      </c>
      <c r="M433" s="91" t="s">
        <v>33</v>
      </c>
      <c r="N433" s="90" t="s">
        <v>74</v>
      </c>
      <c r="O433" s="295">
        <f>O425</f>
        <v>-8779.0129999998608</v>
      </c>
      <c r="Q433" s="136"/>
      <c r="R433" s="93" t="s">
        <v>34</v>
      </c>
      <c r="S433" s="94"/>
      <c r="T433" s="95" t="s">
        <v>34</v>
      </c>
      <c r="U433" s="96"/>
      <c r="V433" s="95" t="s">
        <v>34</v>
      </c>
      <c r="W433" s="96"/>
      <c r="X433" s="95" t="s">
        <v>34</v>
      </c>
      <c r="Y433" s="96"/>
      <c r="Z433" s="95" t="s">
        <v>34</v>
      </c>
      <c r="AA433" s="96"/>
      <c r="AB433" s="95" t="s">
        <v>34</v>
      </c>
      <c r="AC433" s="96"/>
      <c r="AD433" s="95" t="s">
        <v>34</v>
      </c>
      <c r="AE433" s="96"/>
      <c r="AF433" s="98" t="s">
        <v>34</v>
      </c>
      <c r="AG433" s="94"/>
      <c r="AH433" s="95" t="s">
        <v>34</v>
      </c>
      <c r="AI433" s="94"/>
      <c r="AJ433" s="95" t="s">
        <v>34</v>
      </c>
      <c r="AK433" s="94"/>
      <c r="AL433" s="95" t="s">
        <v>34</v>
      </c>
      <c r="AM433" s="94"/>
      <c r="AN433" s="99"/>
    </row>
    <row r="434" spans="1:40" ht="16.149999999999999" customHeight="1" x14ac:dyDescent="0.25">
      <c r="A434" s="112">
        <f>A424+1</f>
        <v>43435</v>
      </c>
      <c r="B434" s="360">
        <v>6132.28</v>
      </c>
      <c r="C434" s="316">
        <v>190</v>
      </c>
      <c r="D434" s="361">
        <v>7</v>
      </c>
      <c r="E434" s="360">
        <v>483.4</v>
      </c>
      <c r="F434" s="360">
        <v>301</v>
      </c>
      <c r="G434" s="339">
        <f t="shared" ref="G434:G464" si="89">B434-C434-E434-F434</f>
        <v>5157.88</v>
      </c>
      <c r="H434" s="340">
        <v>2261.84</v>
      </c>
      <c r="I434" s="317">
        <v>3420.89</v>
      </c>
      <c r="J434" s="340"/>
      <c r="K434" s="340">
        <v>31.8</v>
      </c>
      <c r="L434" s="317">
        <v>2260</v>
      </c>
      <c r="M434" s="363"/>
      <c r="N434" s="305">
        <f t="shared" ref="N434:N464" si="90">L434+I434+J434+C434+M434</f>
        <v>5870.8899999999994</v>
      </c>
      <c r="O434" s="305">
        <f t="shared" ref="O434:O464" si="91">O433+N434-AN434</f>
        <v>-6195.3829999998616</v>
      </c>
      <c r="P434" s="306">
        <f t="shared" ref="P434:P457" si="92">I434*0.004</f>
        <v>13.68356</v>
      </c>
      <c r="Q434" s="120">
        <f t="shared" ref="Q434:Q464" si="93">A434</f>
        <v>43435</v>
      </c>
      <c r="R434" s="364"/>
      <c r="S434" s="365"/>
      <c r="T434" s="366"/>
      <c r="U434" s="365"/>
      <c r="V434" s="366"/>
      <c r="W434" s="365"/>
      <c r="X434" s="366"/>
      <c r="Y434" s="365"/>
      <c r="Z434" s="366"/>
      <c r="AA434" s="365"/>
      <c r="AB434" s="366">
        <v>181242</v>
      </c>
      <c r="AC434" s="147">
        <v>1.4</v>
      </c>
      <c r="AD434" s="366">
        <v>180150</v>
      </c>
      <c r="AE434" s="147">
        <v>978.26</v>
      </c>
      <c r="AF434" s="368"/>
      <c r="AG434" s="365"/>
      <c r="AH434" s="366">
        <v>181057</v>
      </c>
      <c r="AI434" s="365">
        <v>247.8</v>
      </c>
      <c r="AJ434" s="366" t="s">
        <v>276</v>
      </c>
      <c r="AK434" s="147">
        <v>2000</v>
      </c>
      <c r="AL434" s="366">
        <v>181264</v>
      </c>
      <c r="AM434" s="147">
        <v>59.8</v>
      </c>
      <c r="AN434" s="125">
        <f t="shared" ref="AN434:AN464" si="94">S434+U434+W434+Y434+AA434+AC434+AE434+AG434+AI434+AK434+AM434</f>
        <v>3287.26</v>
      </c>
    </row>
    <row r="435" spans="1:40" ht="16.149999999999999" customHeight="1" x14ac:dyDescent="0.25">
      <c r="A435" s="112">
        <f t="shared" ref="A435:A464" si="95">A434+1</f>
        <v>43436</v>
      </c>
      <c r="B435" s="360">
        <v>3291.2</v>
      </c>
      <c r="C435" s="316">
        <v>270</v>
      </c>
      <c r="D435" s="361">
        <v>5</v>
      </c>
      <c r="E435" s="360">
        <v>577.1</v>
      </c>
      <c r="F435" s="360">
        <v>196</v>
      </c>
      <c r="G435" s="339">
        <f t="shared" si="89"/>
        <v>2248.1</v>
      </c>
      <c r="H435" s="340">
        <v>945.44</v>
      </c>
      <c r="I435" s="317">
        <v>1299.06</v>
      </c>
      <c r="J435" s="340"/>
      <c r="K435" s="340">
        <v>12.7</v>
      </c>
      <c r="L435" s="317">
        <v>940</v>
      </c>
      <c r="M435" s="363"/>
      <c r="N435" s="305">
        <f t="shared" si="90"/>
        <v>2509.06</v>
      </c>
      <c r="O435" s="305">
        <f t="shared" si="91"/>
        <v>-4073.3229999998616</v>
      </c>
      <c r="P435" s="306">
        <f t="shared" si="92"/>
        <v>5.1962399999999995</v>
      </c>
      <c r="Q435" s="120">
        <f t="shared" si="93"/>
        <v>43436</v>
      </c>
      <c r="R435" s="364"/>
      <c r="S435" s="365"/>
      <c r="T435" s="366"/>
      <c r="U435" s="365"/>
      <c r="V435" s="364"/>
      <c r="W435" s="365"/>
      <c r="X435" s="366"/>
      <c r="Y435" s="365"/>
      <c r="Z435" s="364"/>
      <c r="AA435" s="365"/>
      <c r="AB435" s="366">
        <v>181242</v>
      </c>
      <c r="AC435" s="147">
        <v>258.60000000000002</v>
      </c>
      <c r="AD435" s="364" t="s">
        <v>311</v>
      </c>
      <c r="AE435" s="147">
        <v>128.4</v>
      </c>
      <c r="AF435" s="366"/>
      <c r="AG435" s="365"/>
      <c r="AH435" s="364"/>
      <c r="AI435" s="365"/>
      <c r="AJ435" s="366"/>
      <c r="AK435" s="365"/>
      <c r="AL435" s="366"/>
      <c r="AM435" s="147"/>
      <c r="AN435" s="125">
        <f t="shared" si="94"/>
        <v>387</v>
      </c>
    </row>
    <row r="436" spans="1:40" ht="16.149999999999999" customHeight="1" x14ac:dyDescent="0.25">
      <c r="A436" s="112">
        <f t="shared" si="95"/>
        <v>43437</v>
      </c>
      <c r="B436" s="360">
        <v>5909.68</v>
      </c>
      <c r="C436" s="316">
        <v>80</v>
      </c>
      <c r="D436" s="361">
        <v>3</v>
      </c>
      <c r="E436" s="360">
        <v>868.2</v>
      </c>
      <c r="F436" s="360">
        <v>225</v>
      </c>
      <c r="G436" s="339">
        <f t="shared" si="89"/>
        <v>4736.4800000000005</v>
      </c>
      <c r="H436" s="340">
        <v>1689.09</v>
      </c>
      <c r="I436" s="317">
        <v>3028.59</v>
      </c>
      <c r="J436" s="340"/>
      <c r="K436" s="340">
        <v>18.8</v>
      </c>
      <c r="L436" s="317">
        <v>1680</v>
      </c>
      <c r="M436" s="317">
        <v>520</v>
      </c>
      <c r="N436" s="305">
        <f t="shared" si="90"/>
        <v>5308.59</v>
      </c>
      <c r="O436" s="305">
        <f t="shared" si="91"/>
        <v>1166.2670000001385</v>
      </c>
      <c r="P436" s="306">
        <f t="shared" si="92"/>
        <v>12.114360000000001</v>
      </c>
      <c r="Q436" s="120">
        <f t="shared" si="93"/>
        <v>43437</v>
      </c>
      <c r="R436" s="364"/>
      <c r="S436" s="365"/>
      <c r="T436" s="366"/>
      <c r="U436" s="365"/>
      <c r="V436" s="364"/>
      <c r="W436" s="365"/>
      <c r="X436" s="366"/>
      <c r="Y436" s="365"/>
      <c r="Z436" s="364"/>
      <c r="AA436" s="365"/>
      <c r="AB436" s="366">
        <v>181242</v>
      </c>
      <c r="AC436" s="147">
        <v>69</v>
      </c>
      <c r="AD436" s="364"/>
      <c r="AE436" s="365"/>
      <c r="AF436" s="366"/>
      <c r="AG436" s="365"/>
      <c r="AH436" s="364"/>
      <c r="AI436" s="365"/>
      <c r="AJ436" s="366"/>
      <c r="AK436" s="365"/>
      <c r="AL436" s="366"/>
      <c r="AM436" s="147"/>
      <c r="AN436" s="125">
        <f t="shared" si="94"/>
        <v>69</v>
      </c>
    </row>
    <row r="437" spans="1:40" ht="16.149999999999999" customHeight="1" x14ac:dyDescent="0.25">
      <c r="A437" s="112">
        <f t="shared" si="95"/>
        <v>43438</v>
      </c>
      <c r="B437" s="360">
        <v>5787.95</v>
      </c>
      <c r="C437" s="316">
        <v>160</v>
      </c>
      <c r="D437" s="361">
        <v>6</v>
      </c>
      <c r="E437" s="360">
        <v>303.89999999999998</v>
      </c>
      <c r="F437" s="360">
        <v>199</v>
      </c>
      <c r="G437" s="339">
        <f t="shared" si="89"/>
        <v>5125.05</v>
      </c>
      <c r="H437" s="340">
        <v>1875.55</v>
      </c>
      <c r="I437" s="317">
        <v>3244.6</v>
      </c>
      <c r="J437" s="317">
        <v>36</v>
      </c>
      <c r="K437" s="340">
        <v>41.6</v>
      </c>
      <c r="L437" s="317">
        <v>1870</v>
      </c>
      <c r="M437" s="317">
        <v>250</v>
      </c>
      <c r="N437" s="305">
        <f t="shared" si="90"/>
        <v>5560.6</v>
      </c>
      <c r="O437" s="305">
        <f t="shared" si="91"/>
        <v>6450.2870000001385</v>
      </c>
      <c r="P437" s="306">
        <f t="shared" si="92"/>
        <v>12.978400000000001</v>
      </c>
      <c r="Q437" s="120">
        <f t="shared" si="93"/>
        <v>43438</v>
      </c>
      <c r="R437" s="364"/>
      <c r="S437" s="365"/>
      <c r="T437" s="366"/>
      <c r="U437" s="365"/>
      <c r="V437" s="364">
        <v>181119</v>
      </c>
      <c r="W437" s="147">
        <v>276.58</v>
      </c>
      <c r="X437" s="366"/>
      <c r="Y437" s="365"/>
      <c r="Z437" s="364"/>
      <c r="AA437" s="365"/>
      <c r="AB437" s="366"/>
      <c r="AC437" s="365"/>
      <c r="AD437" s="364"/>
      <c r="AE437" s="365"/>
      <c r="AF437" s="366"/>
      <c r="AG437" s="365"/>
      <c r="AH437" s="364"/>
      <c r="AI437" s="365"/>
      <c r="AJ437" s="366"/>
      <c r="AK437" s="365"/>
      <c r="AL437" s="366"/>
      <c r="AM437" s="147"/>
      <c r="AN437" s="125">
        <f t="shared" si="94"/>
        <v>276.58</v>
      </c>
    </row>
    <row r="438" spans="1:40" ht="16.149999999999999" customHeight="1" x14ac:dyDescent="0.25">
      <c r="A438" s="112">
        <f t="shared" si="95"/>
        <v>43439</v>
      </c>
      <c r="B438" s="360">
        <v>4830.1000000000004</v>
      </c>
      <c r="C438" s="316">
        <v>160</v>
      </c>
      <c r="D438" s="361">
        <v>11</v>
      </c>
      <c r="E438" s="360">
        <v>889.75</v>
      </c>
      <c r="F438" s="360">
        <v>260</v>
      </c>
      <c r="G438" s="339">
        <f t="shared" si="89"/>
        <v>3520.3500000000004</v>
      </c>
      <c r="H438" s="340">
        <v>1450.5</v>
      </c>
      <c r="I438" s="317">
        <v>1845.85</v>
      </c>
      <c r="J438" s="340"/>
      <c r="K438" s="340">
        <v>4</v>
      </c>
      <c r="L438" s="317">
        <v>1450</v>
      </c>
      <c r="M438" s="317">
        <v>-250</v>
      </c>
      <c r="N438" s="305">
        <f t="shared" si="90"/>
        <v>3205.85</v>
      </c>
      <c r="O438" s="305">
        <f t="shared" si="91"/>
        <v>5197.4070000001384</v>
      </c>
      <c r="P438" s="306">
        <f t="shared" si="92"/>
        <v>7.3834</v>
      </c>
      <c r="Q438" s="120">
        <f t="shared" si="93"/>
        <v>43439</v>
      </c>
      <c r="R438" s="364">
        <v>181107</v>
      </c>
      <c r="S438" s="147">
        <v>1711.36</v>
      </c>
      <c r="T438" s="366"/>
      <c r="U438" s="365"/>
      <c r="V438" s="364">
        <v>181225</v>
      </c>
      <c r="W438" s="147">
        <v>310.89</v>
      </c>
      <c r="X438" s="364">
        <v>181124</v>
      </c>
      <c r="Y438" s="147">
        <v>2598.5500000000002</v>
      </c>
      <c r="Z438" s="364"/>
      <c r="AA438" s="365"/>
      <c r="AB438" s="364" t="s">
        <v>271</v>
      </c>
      <c r="AC438" s="147">
        <v>-151.19999999999999</v>
      </c>
      <c r="AD438" s="364" t="s">
        <v>351</v>
      </c>
      <c r="AE438" s="147">
        <v>-10.87</v>
      </c>
      <c r="AF438" s="364"/>
      <c r="AG438" s="365"/>
      <c r="AH438" s="364"/>
      <c r="AI438" s="365"/>
      <c r="AJ438" s="364"/>
      <c r="AK438" s="365"/>
      <c r="AL438" s="366"/>
      <c r="AM438" s="147"/>
      <c r="AN438" s="125">
        <f t="shared" si="94"/>
        <v>4458.7300000000005</v>
      </c>
    </row>
    <row r="439" spans="1:40" ht="16.149999999999999" customHeight="1" x14ac:dyDescent="0.25">
      <c r="A439" s="112">
        <f t="shared" si="95"/>
        <v>43440</v>
      </c>
      <c r="B439" s="360">
        <v>4776.2</v>
      </c>
      <c r="C439" s="316">
        <v>160</v>
      </c>
      <c r="D439" s="361">
        <v>7</v>
      </c>
      <c r="E439" s="360">
        <v>271.10000000000002</v>
      </c>
      <c r="F439" s="360">
        <v>239</v>
      </c>
      <c r="G439" s="339">
        <f t="shared" si="89"/>
        <v>4106.0999999999995</v>
      </c>
      <c r="H439" s="340">
        <v>1685.5</v>
      </c>
      <c r="I439" s="317">
        <v>2170.1999999999998</v>
      </c>
      <c r="J439" s="340"/>
      <c r="K439" s="340">
        <v>20.399999999999999</v>
      </c>
      <c r="L439" s="317">
        <v>1680</v>
      </c>
      <c r="M439" s="363"/>
      <c r="N439" s="305">
        <f t="shared" si="90"/>
        <v>4010.2</v>
      </c>
      <c r="O439" s="305">
        <f t="shared" si="91"/>
        <v>9243.2070000001386</v>
      </c>
      <c r="P439" s="306">
        <f t="shared" si="92"/>
        <v>8.6807999999999996</v>
      </c>
      <c r="Q439" s="120">
        <f t="shared" si="93"/>
        <v>43440</v>
      </c>
      <c r="R439" s="364"/>
      <c r="S439" s="365"/>
      <c r="T439" s="364"/>
      <c r="U439" s="365"/>
      <c r="V439" s="364"/>
      <c r="W439" s="365"/>
      <c r="X439" s="364">
        <v>181129</v>
      </c>
      <c r="Y439" s="147">
        <v>-35.6</v>
      </c>
      <c r="Z439" s="364"/>
      <c r="AA439" s="365"/>
      <c r="AB439" s="364"/>
      <c r="AC439" s="365"/>
      <c r="AD439" s="364"/>
      <c r="AE439" s="365"/>
      <c r="AF439" s="364"/>
      <c r="AG439" s="365"/>
      <c r="AH439" s="364"/>
      <c r="AI439" s="365"/>
      <c r="AJ439" s="364"/>
      <c r="AK439" s="365"/>
      <c r="AL439" s="366"/>
      <c r="AM439" s="147"/>
      <c r="AN439" s="125">
        <f t="shared" si="94"/>
        <v>-35.6</v>
      </c>
    </row>
    <row r="440" spans="1:40" ht="16.149999999999999" customHeight="1" x14ac:dyDescent="0.25">
      <c r="A440" s="112">
        <f t="shared" si="95"/>
        <v>43441</v>
      </c>
      <c r="B440" s="360">
        <v>4981.3500000000004</v>
      </c>
      <c r="C440" s="316">
        <v>160</v>
      </c>
      <c r="D440" s="361">
        <v>3</v>
      </c>
      <c r="E440" s="360">
        <v>88.5</v>
      </c>
      <c r="F440" s="360">
        <v>235</v>
      </c>
      <c r="G440" s="339">
        <f t="shared" si="89"/>
        <v>4497.8500000000004</v>
      </c>
      <c r="H440" s="340">
        <v>1997.17</v>
      </c>
      <c r="I440" s="317">
        <v>2523.33</v>
      </c>
      <c r="J440" s="340"/>
      <c r="K440" s="340">
        <v>27.35</v>
      </c>
      <c r="L440" s="317">
        <v>1990</v>
      </c>
      <c r="M440" s="317">
        <v>470</v>
      </c>
      <c r="N440" s="305">
        <f t="shared" si="90"/>
        <v>5143.33</v>
      </c>
      <c r="O440" s="305">
        <f t="shared" si="91"/>
        <v>2340.8370000001396</v>
      </c>
      <c r="P440" s="306">
        <f t="shared" si="92"/>
        <v>10.09332</v>
      </c>
      <c r="Q440" s="120">
        <f t="shared" si="93"/>
        <v>43441</v>
      </c>
      <c r="R440" s="364"/>
      <c r="S440" s="365"/>
      <c r="T440" s="364"/>
      <c r="U440" s="365"/>
      <c r="V440" s="364"/>
      <c r="W440" s="365"/>
      <c r="X440" s="364"/>
      <c r="Y440" s="147">
        <v>0.9</v>
      </c>
      <c r="Z440" s="364"/>
      <c r="AA440" s="365"/>
      <c r="AB440" s="364" t="s">
        <v>185</v>
      </c>
      <c r="AC440" s="147">
        <v>12044.8</v>
      </c>
      <c r="AD440" s="364"/>
      <c r="AE440" s="365"/>
      <c r="AF440" s="364"/>
      <c r="AG440" s="365"/>
      <c r="AH440" s="364"/>
      <c r="AI440" s="365"/>
      <c r="AJ440" s="364"/>
      <c r="AK440" s="365"/>
      <c r="AL440" s="366"/>
      <c r="AM440" s="147"/>
      <c r="AN440" s="125">
        <f t="shared" si="94"/>
        <v>12045.699999999999</v>
      </c>
    </row>
    <row r="441" spans="1:40" ht="16.149999999999999" customHeight="1" x14ac:dyDescent="0.25">
      <c r="A441" s="112">
        <f t="shared" si="95"/>
        <v>43442</v>
      </c>
      <c r="B441" s="360">
        <v>4843.08</v>
      </c>
      <c r="C441" s="316">
        <v>160</v>
      </c>
      <c r="D441" s="361">
        <v>5</v>
      </c>
      <c r="E441" s="360">
        <v>126.1</v>
      </c>
      <c r="F441" s="360">
        <v>121</v>
      </c>
      <c r="G441" s="339">
        <f t="shared" si="89"/>
        <v>4435.9799999999996</v>
      </c>
      <c r="H441" s="340">
        <v>2043.28</v>
      </c>
      <c r="I441" s="317">
        <v>2326.9</v>
      </c>
      <c r="J441" s="340"/>
      <c r="K441" s="340">
        <v>35.799999999999997</v>
      </c>
      <c r="L441" s="317">
        <v>2040</v>
      </c>
      <c r="M441" s="363"/>
      <c r="N441" s="305">
        <f t="shared" si="90"/>
        <v>4526.8999999999996</v>
      </c>
      <c r="O441" s="305">
        <f t="shared" si="91"/>
        <v>6734.6370000001389</v>
      </c>
      <c r="P441" s="306">
        <f t="shared" si="92"/>
        <v>9.3076000000000008</v>
      </c>
      <c r="Q441" s="120">
        <f t="shared" si="93"/>
        <v>43442</v>
      </c>
      <c r="R441" s="364"/>
      <c r="S441" s="365"/>
      <c r="T441" s="364"/>
      <c r="U441" s="365"/>
      <c r="V441" s="364"/>
      <c r="W441" s="365"/>
      <c r="X441" s="364"/>
      <c r="Y441" s="147">
        <v>35.6</v>
      </c>
      <c r="Z441" s="364"/>
      <c r="AA441" s="365"/>
      <c r="AB441" s="364" t="s">
        <v>210</v>
      </c>
      <c r="AC441" s="147">
        <v>-2.4900000000000002</v>
      </c>
      <c r="AD441" s="364"/>
      <c r="AE441" s="365"/>
      <c r="AF441" s="364"/>
      <c r="AG441" s="365"/>
      <c r="AH441" s="364"/>
      <c r="AI441" s="365"/>
      <c r="AJ441" s="364"/>
      <c r="AK441" s="365"/>
      <c r="AL441" s="366">
        <v>181265</v>
      </c>
      <c r="AM441" s="147">
        <v>99.99</v>
      </c>
      <c r="AN441" s="125">
        <f t="shared" si="94"/>
        <v>133.1</v>
      </c>
    </row>
    <row r="442" spans="1:40" ht="16.149999999999999" customHeight="1" x14ac:dyDescent="0.25">
      <c r="A442" s="112">
        <f t="shared" si="95"/>
        <v>43443</v>
      </c>
      <c r="B442" s="360">
        <v>3498.1</v>
      </c>
      <c r="C442" s="316">
        <v>160</v>
      </c>
      <c r="D442" s="361">
        <v>6</v>
      </c>
      <c r="E442" s="360">
        <v>1348.05</v>
      </c>
      <c r="F442" s="360">
        <v>124</v>
      </c>
      <c r="G442" s="339">
        <f t="shared" si="89"/>
        <v>1866.05</v>
      </c>
      <c r="H442" s="340">
        <v>627.29999999999995</v>
      </c>
      <c r="I442" s="317">
        <v>1222.8499999999999</v>
      </c>
      <c r="J442" s="340"/>
      <c r="K442" s="340">
        <v>15.9</v>
      </c>
      <c r="L442" s="317">
        <v>620</v>
      </c>
      <c r="M442" s="363"/>
      <c r="N442" s="305">
        <f t="shared" si="90"/>
        <v>2002.85</v>
      </c>
      <c r="O442" s="305">
        <f t="shared" si="91"/>
        <v>-3865.9429999998611</v>
      </c>
      <c r="P442" s="306">
        <f t="shared" si="92"/>
        <v>4.8914</v>
      </c>
      <c r="Q442" s="120">
        <f t="shared" si="93"/>
        <v>43443</v>
      </c>
      <c r="R442" s="364"/>
      <c r="S442" s="365"/>
      <c r="T442" s="364" t="s">
        <v>352</v>
      </c>
      <c r="U442" s="147">
        <v>497.14</v>
      </c>
      <c r="V442" s="364"/>
      <c r="W442" s="365"/>
      <c r="X442" s="364"/>
      <c r="Y442" s="365"/>
      <c r="Z442" s="364"/>
      <c r="AA442" s="365"/>
      <c r="AB442" s="364" t="s">
        <v>185</v>
      </c>
      <c r="AC442" s="147">
        <v>12047.29</v>
      </c>
      <c r="AD442" s="364"/>
      <c r="AE442" s="365"/>
      <c r="AF442" s="364"/>
      <c r="AG442" s="365"/>
      <c r="AH442" s="364"/>
      <c r="AI442" s="365"/>
      <c r="AJ442" s="364"/>
      <c r="AK442" s="365"/>
      <c r="AL442" s="366">
        <v>181266</v>
      </c>
      <c r="AM442" s="147">
        <v>59</v>
      </c>
      <c r="AN442" s="125">
        <f t="shared" si="94"/>
        <v>12603.43</v>
      </c>
    </row>
    <row r="443" spans="1:40" ht="16.149999999999999" customHeight="1" x14ac:dyDescent="0.25">
      <c r="A443" s="112">
        <f t="shared" si="95"/>
        <v>43444</v>
      </c>
      <c r="B443" s="360">
        <v>5226.63</v>
      </c>
      <c r="C443" s="316">
        <v>380</v>
      </c>
      <c r="D443" s="361">
        <v>9</v>
      </c>
      <c r="E443" s="360">
        <v>1129.75</v>
      </c>
      <c r="F443" s="360">
        <v>452</v>
      </c>
      <c r="G443" s="339">
        <f t="shared" si="89"/>
        <v>3264.88</v>
      </c>
      <c r="H443" s="340">
        <v>1159.6500000000001</v>
      </c>
      <c r="I443" s="317">
        <v>2051.83</v>
      </c>
      <c r="J443" s="340"/>
      <c r="K443" s="340">
        <v>55.6</v>
      </c>
      <c r="L443" s="317">
        <v>1150</v>
      </c>
      <c r="M443" s="363"/>
      <c r="N443" s="305">
        <f t="shared" si="90"/>
        <v>3581.83</v>
      </c>
      <c r="O443" s="305">
        <f t="shared" si="91"/>
        <v>-1060.3329999998612</v>
      </c>
      <c r="P443" s="306">
        <f t="shared" si="92"/>
        <v>8.2073199999999993</v>
      </c>
      <c r="Q443" s="120">
        <f t="shared" si="93"/>
        <v>43444</v>
      </c>
      <c r="R443" s="364"/>
      <c r="S443" s="365"/>
      <c r="T443" s="364" t="s">
        <v>353</v>
      </c>
      <c r="U443" s="147">
        <v>32.54</v>
      </c>
      <c r="V443" s="364"/>
      <c r="W443" s="365"/>
      <c r="X443" s="364"/>
      <c r="Y443" s="365"/>
      <c r="Z443" s="364"/>
      <c r="AA443" s="365"/>
      <c r="AB443" s="364" t="s">
        <v>165</v>
      </c>
      <c r="AC443" s="147">
        <v>59.36</v>
      </c>
      <c r="AD443" s="364"/>
      <c r="AE443" s="365"/>
      <c r="AF443" s="364">
        <v>181139</v>
      </c>
      <c r="AG443" s="147">
        <v>684.32</v>
      </c>
      <c r="AH443" s="364"/>
      <c r="AI443" s="365"/>
      <c r="AJ443" s="364"/>
      <c r="AK443" s="365"/>
      <c r="AL443" s="366"/>
      <c r="AM443" s="365"/>
      <c r="AN443" s="125">
        <f t="shared" si="94"/>
        <v>776.22</v>
      </c>
    </row>
    <row r="444" spans="1:40" ht="16.149999999999999" customHeight="1" x14ac:dyDescent="0.25">
      <c r="A444" s="112">
        <f t="shared" si="95"/>
        <v>43445</v>
      </c>
      <c r="B444" s="360">
        <v>4951.43</v>
      </c>
      <c r="C444" s="316">
        <v>180</v>
      </c>
      <c r="D444" s="361">
        <v>5</v>
      </c>
      <c r="E444" s="360">
        <v>325.14999999999998</v>
      </c>
      <c r="F444" s="360">
        <v>201</v>
      </c>
      <c r="G444" s="339">
        <f t="shared" si="89"/>
        <v>4245.2800000000007</v>
      </c>
      <c r="H444" s="340">
        <v>2129.5500000000002</v>
      </c>
      <c r="I444" s="317">
        <v>2029.13</v>
      </c>
      <c r="J444" s="317">
        <v>65</v>
      </c>
      <c r="K444" s="340">
        <v>21.6</v>
      </c>
      <c r="L444" s="317">
        <v>2190</v>
      </c>
      <c r="M444" s="363"/>
      <c r="N444" s="305">
        <f t="shared" si="90"/>
        <v>4464.13</v>
      </c>
      <c r="O444" s="305">
        <f t="shared" si="91"/>
        <v>1947.4270000001386</v>
      </c>
      <c r="P444" s="306">
        <f t="shared" si="92"/>
        <v>8.1165200000000013</v>
      </c>
      <c r="Q444" s="120">
        <f t="shared" si="93"/>
        <v>43445</v>
      </c>
      <c r="R444" s="364"/>
      <c r="S444" s="365"/>
      <c r="T444" s="364">
        <v>181020</v>
      </c>
      <c r="U444" s="147">
        <v>314.44</v>
      </c>
      <c r="V444" s="364">
        <v>181226</v>
      </c>
      <c r="W444" s="147">
        <v>580.03</v>
      </c>
      <c r="X444" s="364"/>
      <c r="Y444" s="365"/>
      <c r="Z444" s="364"/>
      <c r="AA444" s="365"/>
      <c r="AB444" s="364" t="s">
        <v>210</v>
      </c>
      <c r="AC444" s="147">
        <v>181.2</v>
      </c>
      <c r="AD444" s="364"/>
      <c r="AE444" s="365"/>
      <c r="AF444" s="364">
        <v>181140</v>
      </c>
      <c r="AG444" s="147">
        <v>380.7</v>
      </c>
      <c r="AH444" s="364"/>
      <c r="AI444" s="365"/>
      <c r="AJ444" s="364"/>
      <c r="AK444" s="365"/>
      <c r="AL444" s="366"/>
      <c r="AM444" s="365"/>
      <c r="AN444" s="125">
        <f t="shared" si="94"/>
        <v>1456.3700000000001</v>
      </c>
    </row>
    <row r="445" spans="1:40" ht="16.149999999999999" customHeight="1" x14ac:dyDescent="0.25">
      <c r="A445" s="112">
        <f t="shared" si="95"/>
        <v>43446</v>
      </c>
      <c r="B445" s="360">
        <v>5019.3100000000004</v>
      </c>
      <c r="C445" s="316">
        <v>550</v>
      </c>
      <c r="D445" s="361">
        <v>11</v>
      </c>
      <c r="E445" s="360">
        <v>123.1</v>
      </c>
      <c r="F445" s="360">
        <v>182</v>
      </c>
      <c r="G445" s="339">
        <f t="shared" si="89"/>
        <v>4164.21</v>
      </c>
      <c r="H445" s="340">
        <v>1436.78</v>
      </c>
      <c r="I445" s="317">
        <v>2670.93</v>
      </c>
      <c r="J445" s="340"/>
      <c r="K445" s="340">
        <v>59.3</v>
      </c>
      <c r="L445" s="317">
        <v>1430</v>
      </c>
      <c r="M445" s="317">
        <v>670</v>
      </c>
      <c r="N445" s="305">
        <f t="shared" si="90"/>
        <v>5320.93</v>
      </c>
      <c r="O445" s="305">
        <f t="shared" si="91"/>
        <v>2242.2770000001383</v>
      </c>
      <c r="P445" s="306">
        <f t="shared" si="92"/>
        <v>10.683719999999999</v>
      </c>
      <c r="Q445" s="120">
        <f t="shared" si="93"/>
        <v>43446</v>
      </c>
      <c r="R445" s="364">
        <v>181201</v>
      </c>
      <c r="S445" s="147">
        <v>920.48</v>
      </c>
      <c r="T445" s="364">
        <v>181216</v>
      </c>
      <c r="U445" s="147">
        <v>-24.62</v>
      </c>
      <c r="V445" s="364"/>
      <c r="W445" s="365"/>
      <c r="X445" s="364">
        <v>181232</v>
      </c>
      <c r="Y445" s="147">
        <v>1477.66</v>
      </c>
      <c r="Z445" s="364"/>
      <c r="AA445" s="365"/>
      <c r="AB445" s="364" t="s">
        <v>156</v>
      </c>
      <c r="AC445" s="147">
        <v>2570.7600000000002</v>
      </c>
      <c r="AD445" s="364"/>
      <c r="AE445" s="365"/>
      <c r="AF445" s="364"/>
      <c r="AG445" s="365"/>
      <c r="AH445" s="364"/>
      <c r="AI445" s="365"/>
      <c r="AJ445" s="364"/>
      <c r="AK445" s="365"/>
      <c r="AL445" s="366">
        <v>181263</v>
      </c>
      <c r="AM445" s="147">
        <v>81.8</v>
      </c>
      <c r="AN445" s="125">
        <f t="shared" si="94"/>
        <v>5026.0800000000008</v>
      </c>
    </row>
    <row r="446" spans="1:40" ht="16.149999999999999" customHeight="1" x14ac:dyDescent="0.25">
      <c r="A446" s="112">
        <f t="shared" si="95"/>
        <v>43447</v>
      </c>
      <c r="B446" s="360">
        <v>4328.18</v>
      </c>
      <c r="C446" s="316">
        <v>80</v>
      </c>
      <c r="D446" s="361">
        <v>3</v>
      </c>
      <c r="E446" s="360">
        <v>265.45</v>
      </c>
      <c r="F446" s="360">
        <v>222</v>
      </c>
      <c r="G446" s="339">
        <f t="shared" si="89"/>
        <v>3760.7300000000005</v>
      </c>
      <c r="H446" s="340">
        <v>1437.64</v>
      </c>
      <c r="I446" s="317">
        <v>2286.69</v>
      </c>
      <c r="J446" s="340"/>
      <c r="K446" s="340">
        <v>36.4</v>
      </c>
      <c r="L446" s="317">
        <v>1450</v>
      </c>
      <c r="M446" s="363"/>
      <c r="N446" s="305">
        <f t="shared" si="90"/>
        <v>3816.69</v>
      </c>
      <c r="O446" s="305">
        <f t="shared" si="91"/>
        <v>3973.1270000001387</v>
      </c>
      <c r="P446" s="306">
        <f t="shared" si="92"/>
        <v>9.1467600000000004</v>
      </c>
      <c r="Q446" s="120">
        <f t="shared" si="93"/>
        <v>43447</v>
      </c>
      <c r="R446" s="364"/>
      <c r="S446" s="147">
        <v>76.040000000000006</v>
      </c>
      <c r="T446" s="364"/>
      <c r="U446" s="147"/>
      <c r="V446" s="364"/>
      <c r="W446" s="365"/>
      <c r="X446" s="364">
        <v>181236</v>
      </c>
      <c r="Y446" s="147">
        <v>2009.8</v>
      </c>
      <c r="Z446" s="364"/>
      <c r="AA446" s="365"/>
      <c r="AB446" s="364"/>
      <c r="AC446" s="365"/>
      <c r="AD446" s="364"/>
      <c r="AE446" s="365"/>
      <c r="AF446" s="364"/>
      <c r="AG446" s="365"/>
      <c r="AH446" s="364"/>
      <c r="AI446" s="365"/>
      <c r="AJ446" s="364"/>
      <c r="AK446" s="365"/>
      <c r="AL446" s="366"/>
      <c r="AM446" s="365"/>
      <c r="AN446" s="125">
        <f t="shared" si="94"/>
        <v>2085.84</v>
      </c>
    </row>
    <row r="447" spans="1:40" ht="16.149999999999999" customHeight="1" x14ac:dyDescent="0.25">
      <c r="A447" s="112">
        <f t="shared" si="95"/>
        <v>43448</v>
      </c>
      <c r="B447" s="360">
        <v>5451.79</v>
      </c>
      <c r="C447" s="316">
        <v>310</v>
      </c>
      <c r="D447" s="361">
        <v>7</v>
      </c>
      <c r="E447" s="360">
        <v>162.55000000000001</v>
      </c>
      <c r="F447" s="360">
        <v>196</v>
      </c>
      <c r="G447" s="339">
        <f t="shared" si="89"/>
        <v>4783.24</v>
      </c>
      <c r="H447" s="340">
        <v>2062.7800000000002</v>
      </c>
      <c r="I447" s="317">
        <v>2687.96</v>
      </c>
      <c r="J447" s="340"/>
      <c r="K447" s="340">
        <v>32.5</v>
      </c>
      <c r="L447" s="317">
        <v>2060</v>
      </c>
      <c r="M447" s="317">
        <v>220</v>
      </c>
      <c r="N447" s="305">
        <f t="shared" si="90"/>
        <v>5277.96</v>
      </c>
      <c r="O447" s="305">
        <f t="shared" si="91"/>
        <v>-31614.852999999865</v>
      </c>
      <c r="P447" s="306">
        <f t="shared" si="92"/>
        <v>10.75184</v>
      </c>
      <c r="Q447" s="120">
        <f t="shared" si="93"/>
        <v>43448</v>
      </c>
      <c r="R447" s="364"/>
      <c r="S447" s="365"/>
      <c r="T447" s="364"/>
      <c r="U447" s="147"/>
      <c r="V447" s="364"/>
      <c r="W447" s="365"/>
      <c r="X447" s="364"/>
      <c r="Y447" s="365"/>
      <c r="Z447" s="364">
        <v>181134</v>
      </c>
      <c r="AA447" s="147">
        <v>40055.94</v>
      </c>
      <c r="AB447" s="364" t="s">
        <v>85</v>
      </c>
      <c r="AC447" s="147">
        <v>810</v>
      </c>
      <c r="AD447" s="364"/>
      <c r="AE447" s="365"/>
      <c r="AF447" s="364"/>
      <c r="AG447" s="365"/>
      <c r="AH447" s="364"/>
      <c r="AI447" s="365"/>
      <c r="AJ447" s="364"/>
      <c r="AK447" s="365"/>
      <c r="AL447" s="366"/>
      <c r="AM447" s="365"/>
      <c r="AN447" s="125">
        <f t="shared" si="94"/>
        <v>40865.94</v>
      </c>
    </row>
    <row r="448" spans="1:40" ht="16.149999999999999" customHeight="1" x14ac:dyDescent="0.25">
      <c r="A448" s="112">
        <f t="shared" si="95"/>
        <v>43449</v>
      </c>
      <c r="B448" s="360">
        <v>4985.16</v>
      </c>
      <c r="C448" s="316">
        <v>480</v>
      </c>
      <c r="D448" s="361">
        <v>12</v>
      </c>
      <c r="E448" s="360">
        <v>209.05</v>
      </c>
      <c r="F448" s="360">
        <v>153</v>
      </c>
      <c r="G448" s="339">
        <f t="shared" si="89"/>
        <v>4143.1099999999997</v>
      </c>
      <c r="H448" s="340">
        <v>1628.12</v>
      </c>
      <c r="I448" s="317">
        <v>2466.4899999999998</v>
      </c>
      <c r="J448" s="340"/>
      <c r="K448" s="340">
        <v>48.5</v>
      </c>
      <c r="L448" s="317">
        <v>1620</v>
      </c>
      <c r="M448" s="363"/>
      <c r="N448" s="305">
        <f t="shared" si="90"/>
        <v>4566.49</v>
      </c>
      <c r="O448" s="305">
        <f t="shared" si="91"/>
        <v>-30382.362999999867</v>
      </c>
      <c r="P448" s="306">
        <f t="shared" si="92"/>
        <v>9.8659599999999994</v>
      </c>
      <c r="Q448" s="120">
        <f t="shared" si="93"/>
        <v>43449</v>
      </c>
      <c r="R448" s="364"/>
      <c r="S448" s="365"/>
      <c r="T448" s="364"/>
      <c r="U448" s="147"/>
      <c r="V448" s="364"/>
      <c r="W448" s="365"/>
      <c r="X448" s="364"/>
      <c r="Y448" s="365"/>
      <c r="Z448" s="364"/>
      <c r="AA448" s="365"/>
      <c r="AB448" s="364" t="s">
        <v>85</v>
      </c>
      <c r="AC448" s="147">
        <v>1026</v>
      </c>
      <c r="AD448" s="364"/>
      <c r="AE448" s="365"/>
      <c r="AF448" s="364"/>
      <c r="AG448" s="365"/>
      <c r="AH448" s="364"/>
      <c r="AI448" s="365"/>
      <c r="AJ448" s="364">
        <v>181259</v>
      </c>
      <c r="AK448" s="147">
        <v>2308</v>
      </c>
      <c r="AL448" s="366"/>
      <c r="AM448" s="365"/>
      <c r="AN448" s="125">
        <f t="shared" si="94"/>
        <v>3334</v>
      </c>
    </row>
    <row r="449" spans="1:40" ht="16.149999999999999" customHeight="1" x14ac:dyDescent="0.25">
      <c r="A449" s="112">
        <f t="shared" si="95"/>
        <v>43450</v>
      </c>
      <c r="B449" s="360">
        <v>3774.97</v>
      </c>
      <c r="C449" s="316">
        <v>320</v>
      </c>
      <c r="D449" s="361">
        <v>5</v>
      </c>
      <c r="E449" s="360">
        <v>604.1</v>
      </c>
      <c r="F449" s="360">
        <v>280</v>
      </c>
      <c r="G449" s="339">
        <f t="shared" si="89"/>
        <v>2570.87</v>
      </c>
      <c r="H449" s="340">
        <v>1330.23</v>
      </c>
      <c r="I449" s="317">
        <v>1251.54</v>
      </c>
      <c r="J449" s="340"/>
      <c r="K449" s="340">
        <v>5.4</v>
      </c>
      <c r="L449" s="317">
        <v>1330</v>
      </c>
      <c r="M449" s="363"/>
      <c r="N449" s="305">
        <f t="shared" si="90"/>
        <v>2901.54</v>
      </c>
      <c r="O449" s="305">
        <f t="shared" si="91"/>
        <v>-28352.822999999866</v>
      </c>
      <c r="P449" s="306">
        <f t="shared" si="92"/>
        <v>5.0061600000000004</v>
      </c>
      <c r="Q449" s="120">
        <f t="shared" si="93"/>
        <v>43450</v>
      </c>
      <c r="R449" s="364"/>
      <c r="S449" s="365"/>
      <c r="T449" s="364"/>
      <c r="U449" s="147"/>
      <c r="V449" s="364"/>
      <c r="W449" s="365"/>
      <c r="X449" s="364"/>
      <c r="Y449" s="365"/>
      <c r="Z449" s="364"/>
      <c r="AA449" s="365"/>
      <c r="AB449" s="364" t="s">
        <v>85</v>
      </c>
      <c r="AC449" s="147">
        <v>872</v>
      </c>
      <c r="AD449" s="364"/>
      <c r="AE449" s="365"/>
      <c r="AF449" s="364"/>
      <c r="AG449" s="365"/>
      <c r="AH449" s="364"/>
      <c r="AI449" s="365"/>
      <c r="AJ449" s="364"/>
      <c r="AK449" s="365"/>
      <c r="AL449" s="366"/>
      <c r="AM449" s="365"/>
      <c r="AN449" s="125">
        <f t="shared" si="94"/>
        <v>872</v>
      </c>
    </row>
    <row r="450" spans="1:40" ht="16.149999999999999" customHeight="1" x14ac:dyDescent="0.25">
      <c r="A450" s="112">
        <f t="shared" si="95"/>
        <v>43451</v>
      </c>
      <c r="B450" s="360">
        <v>5175.6400000000003</v>
      </c>
      <c r="C450" s="316">
        <v>150</v>
      </c>
      <c r="D450" s="361">
        <v>4</v>
      </c>
      <c r="E450" s="360">
        <v>376</v>
      </c>
      <c r="F450" s="360">
        <v>272</v>
      </c>
      <c r="G450" s="339">
        <f t="shared" si="89"/>
        <v>4377.6400000000003</v>
      </c>
      <c r="H450" s="340">
        <v>1763.65</v>
      </c>
      <c r="I450" s="317">
        <v>2528.9</v>
      </c>
      <c r="J450" s="317">
        <v>61.79</v>
      </c>
      <c r="K450" s="340">
        <v>23.2</v>
      </c>
      <c r="L450" s="317">
        <v>1760</v>
      </c>
      <c r="M450" s="363"/>
      <c r="N450" s="305">
        <f t="shared" si="90"/>
        <v>4500.6899999999996</v>
      </c>
      <c r="O450" s="305">
        <f t="shared" si="91"/>
        <v>-31459.892999999865</v>
      </c>
      <c r="P450" s="306">
        <f t="shared" si="92"/>
        <v>10.115600000000001</v>
      </c>
      <c r="Q450" s="120">
        <f t="shared" si="93"/>
        <v>43451</v>
      </c>
      <c r="R450" s="364"/>
      <c r="S450" s="365"/>
      <c r="T450" s="364"/>
      <c r="U450" s="147"/>
      <c r="V450" s="364"/>
      <c r="W450" s="365"/>
      <c r="X450" s="364"/>
      <c r="Y450" s="365"/>
      <c r="Z450" s="364">
        <v>181240</v>
      </c>
      <c r="AA450" s="147">
        <v>6416.34</v>
      </c>
      <c r="AB450" s="364" t="s">
        <v>85</v>
      </c>
      <c r="AC450" s="147">
        <v>1122</v>
      </c>
      <c r="AD450" s="364"/>
      <c r="AE450" s="365"/>
      <c r="AF450" s="364"/>
      <c r="AG450" s="365"/>
      <c r="AH450" s="364"/>
      <c r="AI450" s="365"/>
      <c r="AJ450" s="364" t="s">
        <v>129</v>
      </c>
      <c r="AK450" s="147">
        <v>69.42</v>
      </c>
      <c r="AL450" s="366"/>
      <c r="AM450" s="365"/>
      <c r="AN450" s="125">
        <f t="shared" si="94"/>
        <v>7607.76</v>
      </c>
    </row>
    <row r="451" spans="1:40" ht="16.149999999999999" customHeight="1" x14ac:dyDescent="0.25">
      <c r="A451" s="112">
        <f t="shared" si="95"/>
        <v>43452</v>
      </c>
      <c r="B451" s="360">
        <v>5102.99</v>
      </c>
      <c r="C451" s="316">
        <v>210</v>
      </c>
      <c r="D451" s="361">
        <v>6</v>
      </c>
      <c r="E451" s="360">
        <v>109.8</v>
      </c>
      <c r="F451" s="360">
        <v>425</v>
      </c>
      <c r="G451" s="339">
        <f t="shared" si="89"/>
        <v>4358.1899999999996</v>
      </c>
      <c r="H451" s="340">
        <v>2032.26</v>
      </c>
      <c r="I451" s="317">
        <v>2304.38</v>
      </c>
      <c r="J451" s="340"/>
      <c r="K451" s="340">
        <v>21.55</v>
      </c>
      <c r="L451" s="317">
        <v>2030</v>
      </c>
      <c r="M451" s="363"/>
      <c r="N451" s="305">
        <f t="shared" si="90"/>
        <v>4544.38</v>
      </c>
      <c r="O451" s="305">
        <f t="shared" si="91"/>
        <v>-27692.722999999864</v>
      </c>
      <c r="P451" s="306">
        <f t="shared" si="92"/>
        <v>9.2175200000000004</v>
      </c>
      <c r="Q451" s="120">
        <f t="shared" si="93"/>
        <v>43452</v>
      </c>
      <c r="R451" s="364"/>
      <c r="S451" s="365"/>
      <c r="T451" s="364"/>
      <c r="U451" s="147"/>
      <c r="V451" s="364">
        <v>181227</v>
      </c>
      <c r="W451" s="147">
        <v>619.17999999999995</v>
      </c>
      <c r="X451" s="364"/>
      <c r="Y451" s="365"/>
      <c r="Z451" s="364"/>
      <c r="AA451" s="365"/>
      <c r="AB451" s="364"/>
      <c r="AC451" s="365"/>
      <c r="AD451" s="364">
        <v>181243</v>
      </c>
      <c r="AE451" s="147">
        <v>52.8</v>
      </c>
      <c r="AF451" s="364"/>
      <c r="AG451" s="365"/>
      <c r="AH451" s="364"/>
      <c r="AI451" s="365"/>
      <c r="AJ451" s="364" t="s">
        <v>217</v>
      </c>
      <c r="AK451" s="147">
        <v>105.23</v>
      </c>
      <c r="AL451" s="366"/>
      <c r="AM451" s="365"/>
      <c r="AN451" s="125">
        <f t="shared" si="94"/>
        <v>777.20999999999992</v>
      </c>
    </row>
    <row r="452" spans="1:40" ht="16.149999999999999" customHeight="1" x14ac:dyDescent="0.25">
      <c r="A452" s="112">
        <f t="shared" si="95"/>
        <v>43453</v>
      </c>
      <c r="B452" s="360">
        <v>4552.33</v>
      </c>
      <c r="C452" s="316">
        <v>370</v>
      </c>
      <c r="D452" s="361">
        <v>10</v>
      </c>
      <c r="E452" s="360">
        <v>106.6</v>
      </c>
      <c r="F452" s="360">
        <v>116</v>
      </c>
      <c r="G452" s="339">
        <f t="shared" si="89"/>
        <v>3959.73</v>
      </c>
      <c r="H452" s="340">
        <v>1999.78</v>
      </c>
      <c r="I452" s="317">
        <v>1928.15</v>
      </c>
      <c r="J452" s="340"/>
      <c r="K452" s="340">
        <v>31.8</v>
      </c>
      <c r="L452" s="317">
        <v>1990</v>
      </c>
      <c r="M452" s="363"/>
      <c r="N452" s="305">
        <f t="shared" si="90"/>
        <v>4288.1499999999996</v>
      </c>
      <c r="O452" s="305">
        <f t="shared" si="91"/>
        <v>-26958.912999999866</v>
      </c>
      <c r="P452" s="306">
        <f t="shared" si="92"/>
        <v>7.7126000000000001</v>
      </c>
      <c r="Q452" s="120">
        <f t="shared" si="93"/>
        <v>43453</v>
      </c>
      <c r="R452" s="364">
        <v>181205</v>
      </c>
      <c r="S452" s="147">
        <v>893.61</v>
      </c>
      <c r="T452" s="364"/>
      <c r="U452" s="147"/>
      <c r="V452" s="364"/>
      <c r="W452" s="365"/>
      <c r="X452" s="364">
        <v>181233</v>
      </c>
      <c r="Y452" s="147">
        <v>2637.73</v>
      </c>
      <c r="Z452" s="364"/>
      <c r="AA452" s="365"/>
      <c r="AB452" s="364"/>
      <c r="AC452" s="365"/>
      <c r="AD452" s="364"/>
      <c r="AE452" s="365"/>
      <c r="AF452" s="364"/>
      <c r="AG452" s="365"/>
      <c r="AH452" s="364">
        <v>181257</v>
      </c>
      <c r="AI452" s="147">
        <v>23</v>
      </c>
      <c r="AJ452" s="364"/>
      <c r="AK452" s="365"/>
      <c r="AL452" s="366"/>
      <c r="AM452" s="365"/>
      <c r="AN452" s="125">
        <f t="shared" si="94"/>
        <v>3554.34</v>
      </c>
    </row>
    <row r="453" spans="1:40" ht="16.149999999999999" customHeight="1" x14ac:dyDescent="0.25">
      <c r="A453" s="112">
        <f t="shared" si="95"/>
        <v>43454</v>
      </c>
      <c r="B453" s="360">
        <v>5041.6400000000003</v>
      </c>
      <c r="C453" s="316">
        <v>190</v>
      </c>
      <c r="D453" s="361">
        <v>4</v>
      </c>
      <c r="E453" s="360">
        <v>840.1</v>
      </c>
      <c r="F453" s="360">
        <v>242</v>
      </c>
      <c r="G453" s="339">
        <f t="shared" si="89"/>
        <v>3769.5400000000004</v>
      </c>
      <c r="H453" s="340">
        <v>1495.05</v>
      </c>
      <c r="I453" s="317">
        <v>2254.09</v>
      </c>
      <c r="J453" s="340"/>
      <c r="K453" s="340">
        <v>20.399999999999999</v>
      </c>
      <c r="L453" s="317">
        <v>1520</v>
      </c>
      <c r="M453" s="363"/>
      <c r="N453" s="305">
        <f t="shared" si="90"/>
        <v>3964.09</v>
      </c>
      <c r="O453" s="305">
        <f t="shared" si="91"/>
        <v>-24870.022999999866</v>
      </c>
      <c r="P453" s="306">
        <f t="shared" si="92"/>
        <v>9.0163600000000006</v>
      </c>
      <c r="Q453" s="120">
        <f t="shared" si="93"/>
        <v>43454</v>
      </c>
      <c r="R453" s="364"/>
      <c r="S453" s="147">
        <v>62.81</v>
      </c>
      <c r="T453" s="366">
        <v>181217</v>
      </c>
      <c r="U453" s="147">
        <v>512.19000000000005</v>
      </c>
      <c r="V453" s="364"/>
      <c r="W453" s="365"/>
      <c r="X453" s="366">
        <v>181237</v>
      </c>
      <c r="Y453" s="147">
        <v>1300.2</v>
      </c>
      <c r="Z453" s="364"/>
      <c r="AA453" s="365"/>
      <c r="AB453" s="366"/>
      <c r="AC453" s="365"/>
      <c r="AD453" s="364"/>
      <c r="AE453" s="365"/>
      <c r="AF453" s="366"/>
      <c r="AG453" s="365"/>
      <c r="AH453" s="364"/>
      <c r="AI453" s="365"/>
      <c r="AJ453" s="366"/>
      <c r="AK453" s="365"/>
      <c r="AL453" s="366"/>
      <c r="AM453" s="365"/>
      <c r="AN453" s="125">
        <f t="shared" si="94"/>
        <v>1875.2</v>
      </c>
    </row>
    <row r="454" spans="1:40" ht="16.149999999999999" customHeight="1" x14ac:dyDescent="0.25">
      <c r="A454" s="112">
        <f t="shared" si="95"/>
        <v>43455</v>
      </c>
      <c r="B454" s="360">
        <v>5428.35</v>
      </c>
      <c r="C454" s="316">
        <v>430</v>
      </c>
      <c r="D454" s="361">
        <v>11</v>
      </c>
      <c r="E454" s="360">
        <v>111.7</v>
      </c>
      <c r="F454" s="360">
        <v>411</v>
      </c>
      <c r="G454" s="339">
        <f t="shared" si="89"/>
        <v>4475.6500000000005</v>
      </c>
      <c r="H454" s="340">
        <v>2070.81</v>
      </c>
      <c r="I454" s="317">
        <v>2384.84</v>
      </c>
      <c r="J454" s="340"/>
      <c r="K454" s="340">
        <v>20</v>
      </c>
      <c r="L454" s="317">
        <v>2070</v>
      </c>
      <c r="M454" s="363"/>
      <c r="N454" s="305">
        <f t="shared" si="90"/>
        <v>4884.84</v>
      </c>
      <c r="O454" s="305">
        <f t="shared" si="91"/>
        <v>-21107.422999999868</v>
      </c>
      <c r="P454" s="306">
        <f t="shared" si="92"/>
        <v>9.5393600000000003</v>
      </c>
      <c r="Q454" s="120">
        <f t="shared" si="93"/>
        <v>43455</v>
      </c>
      <c r="R454" s="364"/>
      <c r="S454" s="365"/>
      <c r="T454" s="364">
        <v>181218</v>
      </c>
      <c r="U454" s="147">
        <v>27.84</v>
      </c>
      <c r="V454" s="364"/>
      <c r="W454" s="365"/>
      <c r="X454" s="364"/>
      <c r="Y454" s="365"/>
      <c r="Z454" s="364"/>
      <c r="AA454" s="365"/>
      <c r="AB454" s="364"/>
      <c r="AC454" s="365"/>
      <c r="AD454" s="364"/>
      <c r="AE454" s="365"/>
      <c r="AF454" s="364">
        <v>181141</v>
      </c>
      <c r="AG454" s="147">
        <v>1094.4000000000001</v>
      </c>
      <c r="AH454" s="364"/>
      <c r="AI454" s="365"/>
      <c r="AJ454" s="364"/>
      <c r="AK454" s="365"/>
      <c r="AL454" s="366"/>
      <c r="AM454" s="365"/>
      <c r="AN454" s="125">
        <f t="shared" si="94"/>
        <v>1122.24</v>
      </c>
    </row>
    <row r="455" spans="1:40" ht="16.149999999999999" customHeight="1" x14ac:dyDescent="0.25">
      <c r="A455" s="112">
        <f t="shared" si="95"/>
        <v>43456</v>
      </c>
      <c r="B455" s="360">
        <v>5932.36</v>
      </c>
      <c r="C455" s="316">
        <v>220</v>
      </c>
      <c r="D455" s="361">
        <v>6</v>
      </c>
      <c r="E455" s="360">
        <v>190</v>
      </c>
      <c r="F455" s="360">
        <v>358</v>
      </c>
      <c r="G455" s="339">
        <f t="shared" si="89"/>
        <v>5164.3599999999997</v>
      </c>
      <c r="H455" s="340">
        <v>2290.69</v>
      </c>
      <c r="I455" s="317">
        <v>2818.02</v>
      </c>
      <c r="J455" s="340"/>
      <c r="K455" s="340">
        <v>55.65</v>
      </c>
      <c r="L455" s="317">
        <v>2290</v>
      </c>
      <c r="M455" s="317">
        <v>400</v>
      </c>
      <c r="N455" s="305">
        <f t="shared" si="90"/>
        <v>5728.02</v>
      </c>
      <c r="O455" s="305">
        <f t="shared" si="91"/>
        <v>-15460.502999999868</v>
      </c>
      <c r="P455" s="306">
        <f t="shared" si="92"/>
        <v>11.272080000000001</v>
      </c>
      <c r="Q455" s="120">
        <f t="shared" si="93"/>
        <v>43456</v>
      </c>
      <c r="R455" s="364"/>
      <c r="S455" s="365"/>
      <c r="T455" s="364"/>
      <c r="U455" s="365"/>
      <c r="V455" s="364"/>
      <c r="W455" s="365"/>
      <c r="X455" s="364"/>
      <c r="Y455" s="365"/>
      <c r="Z455" s="364"/>
      <c r="AA455" s="365"/>
      <c r="AB455" s="364"/>
      <c r="AC455" s="365"/>
      <c r="AD455" s="364"/>
      <c r="AE455" s="365"/>
      <c r="AF455" s="364"/>
      <c r="AG455" s="365"/>
      <c r="AH455" s="364">
        <v>181147</v>
      </c>
      <c r="AI455" s="147">
        <v>81.099999999999994</v>
      </c>
      <c r="AJ455" s="364"/>
      <c r="AK455" s="365"/>
      <c r="AL455" s="366"/>
      <c r="AM455" s="365"/>
      <c r="AN455" s="125">
        <f t="shared" si="94"/>
        <v>81.099999999999994</v>
      </c>
    </row>
    <row r="456" spans="1:40" ht="16.149999999999999" customHeight="1" x14ac:dyDescent="0.25">
      <c r="A456" s="112">
        <f t="shared" si="95"/>
        <v>43457</v>
      </c>
      <c r="B456" s="360">
        <v>4313.13</v>
      </c>
      <c r="C456" s="316">
        <v>200</v>
      </c>
      <c r="D456" s="361">
        <v>4</v>
      </c>
      <c r="E456" s="360">
        <v>411.5</v>
      </c>
      <c r="F456" s="360">
        <v>182</v>
      </c>
      <c r="G456" s="339">
        <f t="shared" si="89"/>
        <v>3519.63</v>
      </c>
      <c r="H456" s="340">
        <v>1368.49</v>
      </c>
      <c r="I456" s="317">
        <v>2141.44</v>
      </c>
      <c r="J456" s="340"/>
      <c r="K456" s="340">
        <v>18.8</v>
      </c>
      <c r="L456" s="317">
        <v>1360</v>
      </c>
      <c r="M456" s="363"/>
      <c r="N456" s="305">
        <f t="shared" si="90"/>
        <v>3701.44</v>
      </c>
      <c r="O456" s="305">
        <f t="shared" si="91"/>
        <v>-11826.902999999867</v>
      </c>
      <c r="P456" s="306">
        <f t="shared" si="92"/>
        <v>8.5657600000000009</v>
      </c>
      <c r="Q456" s="120">
        <f t="shared" si="93"/>
        <v>43457</v>
      </c>
      <c r="R456" s="364"/>
      <c r="S456" s="365"/>
      <c r="T456" s="364">
        <v>181025</v>
      </c>
      <c r="U456" s="147">
        <v>67.84</v>
      </c>
      <c r="V456" s="364"/>
      <c r="W456" s="365"/>
      <c r="X456" s="364"/>
      <c r="Y456" s="365"/>
      <c r="Z456" s="364"/>
      <c r="AA456" s="365"/>
      <c r="AB456" s="364"/>
      <c r="AC456" s="365"/>
      <c r="AD456" s="364"/>
      <c r="AE456" s="365"/>
      <c r="AF456" s="364"/>
      <c r="AG456" s="365"/>
      <c r="AH456" s="364"/>
      <c r="AI456" s="365"/>
      <c r="AJ456" s="364"/>
      <c r="AK456" s="365"/>
      <c r="AL456" s="366"/>
      <c r="AM456" s="365"/>
      <c r="AN456" s="125">
        <f t="shared" si="94"/>
        <v>67.84</v>
      </c>
    </row>
    <row r="457" spans="1:40" ht="16.149999999999999" customHeight="1" x14ac:dyDescent="0.25">
      <c r="A457" s="112">
        <f t="shared" si="95"/>
        <v>43458</v>
      </c>
      <c r="B457" s="360">
        <v>9455.8700000000008</v>
      </c>
      <c r="C457" s="316">
        <v>590</v>
      </c>
      <c r="D457" s="361">
        <v>14</v>
      </c>
      <c r="E457" s="360">
        <v>889.1</v>
      </c>
      <c r="F457" s="360">
        <v>511</v>
      </c>
      <c r="G457" s="339">
        <f t="shared" si="89"/>
        <v>7465.77</v>
      </c>
      <c r="H457" s="340">
        <v>2606.71</v>
      </c>
      <c r="I457" s="317">
        <v>4697.96</v>
      </c>
      <c r="J457" s="340"/>
      <c r="K457" s="340">
        <v>161.1</v>
      </c>
      <c r="L457" s="317">
        <v>2600</v>
      </c>
      <c r="M457" s="363"/>
      <c r="N457" s="305">
        <f t="shared" si="90"/>
        <v>7887.96</v>
      </c>
      <c r="O457" s="305">
        <f t="shared" si="91"/>
        <v>-4192.172999999867</v>
      </c>
      <c r="P457" s="306">
        <f t="shared" si="92"/>
        <v>18.791840000000001</v>
      </c>
      <c r="Q457" s="120">
        <f t="shared" si="93"/>
        <v>43458</v>
      </c>
      <c r="R457" s="364"/>
      <c r="S457" s="365"/>
      <c r="T457" s="364">
        <v>181024</v>
      </c>
      <c r="U457" s="147">
        <v>229.23</v>
      </c>
      <c r="V457" s="364"/>
      <c r="W457" s="365"/>
      <c r="X457" s="364"/>
      <c r="Y457" s="365"/>
      <c r="Z457" s="364"/>
      <c r="AA457" s="365"/>
      <c r="AB457" s="364"/>
      <c r="AC457" s="365"/>
      <c r="AD457" s="364"/>
      <c r="AE457" s="365"/>
      <c r="AF457" s="364"/>
      <c r="AG457" s="365"/>
      <c r="AH457" s="364">
        <v>181256</v>
      </c>
      <c r="AI457" s="147">
        <v>24</v>
      </c>
      <c r="AJ457" s="364"/>
      <c r="AK457" s="365"/>
      <c r="AL457" s="366"/>
      <c r="AM457" s="365"/>
      <c r="AN457" s="125">
        <f t="shared" si="94"/>
        <v>253.23</v>
      </c>
    </row>
    <row r="458" spans="1:40" ht="16.149999999999999" customHeight="1" x14ac:dyDescent="0.25">
      <c r="A458" s="100">
        <f t="shared" si="95"/>
        <v>43459</v>
      </c>
      <c r="B458" s="102"/>
      <c r="C458" s="102"/>
      <c r="D458" s="103"/>
      <c r="E458" s="102"/>
      <c r="F458" s="102"/>
      <c r="G458" s="106">
        <f t="shared" si="89"/>
        <v>0</v>
      </c>
      <c r="H458" s="106"/>
      <c r="I458" s="106"/>
      <c r="J458" s="106"/>
      <c r="K458" s="106"/>
      <c r="L458" s="106"/>
      <c r="M458" s="106"/>
      <c r="N458" s="298">
        <f t="shared" si="90"/>
        <v>0</v>
      </c>
      <c r="O458" s="298">
        <f t="shared" si="91"/>
        <v>-4192.172999999867</v>
      </c>
      <c r="P458" s="299">
        <f>I458*0.007</f>
        <v>0</v>
      </c>
      <c r="Q458" s="107">
        <f t="shared" si="93"/>
        <v>43459</v>
      </c>
      <c r="R458" s="146"/>
      <c r="S458" s="149"/>
      <c r="T458" s="146"/>
      <c r="U458" s="149"/>
      <c r="V458" s="146"/>
      <c r="W458" s="149"/>
      <c r="X458" s="146"/>
      <c r="Y458" s="149"/>
      <c r="Z458" s="146"/>
      <c r="AA458" s="149"/>
      <c r="AB458" s="146"/>
      <c r="AC458" s="149"/>
      <c r="AD458" s="146"/>
      <c r="AE458" s="149"/>
      <c r="AF458" s="146"/>
      <c r="AG458" s="149"/>
      <c r="AH458" s="146"/>
      <c r="AI458" s="149"/>
      <c r="AJ458" s="146"/>
      <c r="AK458" s="149"/>
      <c r="AL458" s="148"/>
      <c r="AM458" s="149"/>
      <c r="AN458" s="106">
        <f t="shared" si="94"/>
        <v>0</v>
      </c>
    </row>
    <row r="459" spans="1:40" ht="16.149999999999999" customHeight="1" x14ac:dyDescent="0.25">
      <c r="A459" s="112">
        <f t="shared" si="95"/>
        <v>43460</v>
      </c>
      <c r="B459" s="360">
        <v>5466.22</v>
      </c>
      <c r="C459" s="316">
        <v>170</v>
      </c>
      <c r="D459" s="361">
        <v>5</v>
      </c>
      <c r="E459" s="360">
        <v>548.1</v>
      </c>
      <c r="F459" s="360">
        <v>936</v>
      </c>
      <c r="G459" s="339">
        <f t="shared" si="89"/>
        <v>3812.12</v>
      </c>
      <c r="H459" s="340">
        <v>1696.19</v>
      </c>
      <c r="I459" s="317">
        <v>2009.93</v>
      </c>
      <c r="J459" s="317">
        <v>83.6</v>
      </c>
      <c r="K459" s="340">
        <v>22.4</v>
      </c>
      <c r="L459" s="317">
        <v>1690</v>
      </c>
      <c r="M459" s="363"/>
      <c r="N459" s="305">
        <f t="shared" si="90"/>
        <v>3953.53</v>
      </c>
      <c r="O459" s="305">
        <f t="shared" si="91"/>
        <v>-6134.2329999998674</v>
      </c>
      <c r="P459" s="306">
        <f t="shared" ref="P459:P464" si="96">I459*0.004</f>
        <v>8.0397200000000009</v>
      </c>
      <c r="Q459" s="120">
        <f t="shared" si="93"/>
        <v>43460</v>
      </c>
      <c r="R459" s="364">
        <v>181208</v>
      </c>
      <c r="S459" s="147">
        <v>1660.33</v>
      </c>
      <c r="T459" s="364"/>
      <c r="U459" s="365"/>
      <c r="V459" s="364">
        <v>181228</v>
      </c>
      <c r="W459" s="147">
        <v>533.03</v>
      </c>
      <c r="X459" s="364">
        <v>181234</v>
      </c>
      <c r="Y459" s="147">
        <v>3702.23</v>
      </c>
      <c r="Z459" s="364">
        <v>181135</v>
      </c>
      <c r="AA459" s="365">
        <v>0</v>
      </c>
      <c r="AB459" s="364"/>
      <c r="AC459" s="365"/>
      <c r="AD459" s="364"/>
      <c r="AE459" s="365"/>
      <c r="AF459" s="364"/>
      <c r="AG459" s="365"/>
      <c r="AH459" s="364"/>
      <c r="AI459" s="365"/>
      <c r="AJ459" s="364"/>
      <c r="AK459" s="365"/>
      <c r="AL459" s="366"/>
      <c r="AM459" s="365"/>
      <c r="AN459" s="125">
        <f t="shared" si="94"/>
        <v>5895.59</v>
      </c>
    </row>
    <row r="460" spans="1:40" ht="16.149999999999999" customHeight="1" x14ac:dyDescent="0.25">
      <c r="A460" s="112">
        <f t="shared" si="95"/>
        <v>43461</v>
      </c>
      <c r="B460" s="360">
        <v>4616.13</v>
      </c>
      <c r="C460" s="316">
        <v>200</v>
      </c>
      <c r="D460" s="361">
        <v>4</v>
      </c>
      <c r="E460" s="360">
        <v>378.1</v>
      </c>
      <c r="F460" s="360">
        <v>462</v>
      </c>
      <c r="G460" s="339">
        <f t="shared" si="89"/>
        <v>3576.03</v>
      </c>
      <c r="H460" s="340">
        <v>1418.88</v>
      </c>
      <c r="I460" s="317">
        <v>2277.8000000000002</v>
      </c>
      <c r="J460" s="340"/>
      <c r="K460" s="340">
        <v>12.8</v>
      </c>
      <c r="L460" s="317">
        <v>1440</v>
      </c>
      <c r="M460" s="363"/>
      <c r="N460" s="305">
        <f t="shared" si="90"/>
        <v>3917.8</v>
      </c>
      <c r="O460" s="305">
        <f t="shared" si="91"/>
        <v>-3461.2229999998672</v>
      </c>
      <c r="P460" s="306">
        <f t="shared" si="96"/>
        <v>9.1112000000000002</v>
      </c>
      <c r="Q460" s="120">
        <f t="shared" si="93"/>
        <v>43461</v>
      </c>
      <c r="R460" s="364"/>
      <c r="S460" s="147">
        <v>245.99</v>
      </c>
      <c r="T460" s="364"/>
      <c r="U460" s="365"/>
      <c r="V460" s="364"/>
      <c r="W460" s="365"/>
      <c r="X460" s="364">
        <v>181238</v>
      </c>
      <c r="Y460" s="147">
        <v>553.6</v>
      </c>
      <c r="Z460" s="364"/>
      <c r="AA460" s="365"/>
      <c r="AB460" s="371"/>
      <c r="AC460" s="365"/>
      <c r="AD460" s="364"/>
      <c r="AE460" s="365"/>
      <c r="AF460" s="364"/>
      <c r="AG460" s="365"/>
      <c r="AH460" s="364"/>
      <c r="AI460" s="365"/>
      <c r="AJ460" s="364">
        <v>181262</v>
      </c>
      <c r="AK460" s="147">
        <v>445.2</v>
      </c>
      <c r="AL460" s="366"/>
      <c r="AM460" s="365"/>
      <c r="AN460" s="125">
        <f t="shared" si="94"/>
        <v>1244.79</v>
      </c>
    </row>
    <row r="461" spans="1:40" ht="16.149999999999999" customHeight="1" x14ac:dyDescent="0.25">
      <c r="A461" s="112">
        <f t="shared" si="95"/>
        <v>43462</v>
      </c>
      <c r="B461" s="360">
        <v>5200.63</v>
      </c>
      <c r="C461" s="316">
        <v>180</v>
      </c>
      <c r="D461" s="361">
        <v>5</v>
      </c>
      <c r="E461" s="360">
        <v>381.2</v>
      </c>
      <c r="F461" s="360">
        <v>501</v>
      </c>
      <c r="G461" s="339">
        <f t="shared" si="89"/>
        <v>4138.43</v>
      </c>
      <c r="H461" s="340">
        <v>1758.13</v>
      </c>
      <c r="I461" s="317">
        <v>2297.1999999999998</v>
      </c>
      <c r="J461" s="340"/>
      <c r="K461" s="340">
        <v>85.3</v>
      </c>
      <c r="L461" s="317">
        <v>1750</v>
      </c>
      <c r="M461" s="317">
        <v>570</v>
      </c>
      <c r="N461" s="305">
        <f t="shared" si="90"/>
        <v>4797.2</v>
      </c>
      <c r="O461" s="305">
        <f t="shared" si="91"/>
        <v>897.67700000013269</v>
      </c>
      <c r="P461" s="306">
        <f t="shared" si="96"/>
        <v>9.1887999999999987</v>
      </c>
      <c r="Q461" s="120">
        <f t="shared" si="93"/>
        <v>43462</v>
      </c>
      <c r="R461" s="364"/>
      <c r="S461" s="365"/>
      <c r="T461" s="364"/>
      <c r="U461" s="365"/>
      <c r="V461" s="364"/>
      <c r="W461" s="365"/>
      <c r="X461" s="364"/>
      <c r="Y461" s="365"/>
      <c r="Z461" s="364"/>
      <c r="AA461" s="365"/>
      <c r="AB461" s="371"/>
      <c r="AC461" s="365"/>
      <c r="AD461" s="364"/>
      <c r="AE461" s="365"/>
      <c r="AF461" s="364"/>
      <c r="AG461" s="365"/>
      <c r="AH461" s="364"/>
      <c r="AI461" s="365"/>
      <c r="AJ461" s="364">
        <v>181261</v>
      </c>
      <c r="AK461" s="147">
        <v>438.3</v>
      </c>
      <c r="AL461" s="366"/>
      <c r="AM461" s="365"/>
      <c r="AN461" s="125">
        <f t="shared" si="94"/>
        <v>438.3</v>
      </c>
    </row>
    <row r="462" spans="1:40" ht="16.149999999999999" customHeight="1" x14ac:dyDescent="0.25">
      <c r="A462" s="112">
        <f t="shared" si="95"/>
        <v>43463</v>
      </c>
      <c r="B462" s="360">
        <v>4768.76</v>
      </c>
      <c r="C462" s="316">
        <v>160</v>
      </c>
      <c r="D462" s="361">
        <v>4</v>
      </c>
      <c r="E462" s="360">
        <v>395.2</v>
      </c>
      <c r="F462" s="360">
        <v>219</v>
      </c>
      <c r="G462" s="339">
        <f t="shared" si="89"/>
        <v>3994.5600000000004</v>
      </c>
      <c r="H462" s="340">
        <v>1372.47</v>
      </c>
      <c r="I462" s="317">
        <v>2578.44</v>
      </c>
      <c r="J462" s="317">
        <v>296.05</v>
      </c>
      <c r="K462" s="340">
        <v>43.65</v>
      </c>
      <c r="L462" s="317">
        <v>1370</v>
      </c>
      <c r="M462" s="363"/>
      <c r="N462" s="305">
        <f t="shared" si="90"/>
        <v>4404.49</v>
      </c>
      <c r="O462" s="305">
        <f t="shared" si="91"/>
        <v>4440.6670000001322</v>
      </c>
      <c r="P462" s="306">
        <f t="shared" si="96"/>
        <v>10.31376</v>
      </c>
      <c r="Q462" s="120">
        <f t="shared" si="93"/>
        <v>43463</v>
      </c>
      <c r="R462" s="364"/>
      <c r="S462" s="365"/>
      <c r="T462" s="364"/>
      <c r="U462" s="365"/>
      <c r="V462" s="364"/>
      <c r="W462" s="365"/>
      <c r="X462" s="364">
        <v>190135</v>
      </c>
      <c r="Y462" s="147">
        <v>30</v>
      </c>
      <c r="Z462" s="364"/>
      <c r="AA462" s="365"/>
      <c r="AB462" s="371"/>
      <c r="AC462" s="365"/>
      <c r="AD462" s="364"/>
      <c r="AE462" s="365"/>
      <c r="AF462" s="364"/>
      <c r="AG462" s="365"/>
      <c r="AH462" s="364">
        <v>181149</v>
      </c>
      <c r="AI462" s="147">
        <v>501.5</v>
      </c>
      <c r="AJ462" s="364">
        <v>181261</v>
      </c>
      <c r="AK462" s="147">
        <v>330</v>
      </c>
      <c r="AL462" s="366"/>
      <c r="AM462" s="365"/>
      <c r="AN462" s="125">
        <f t="shared" si="94"/>
        <v>861.5</v>
      </c>
    </row>
    <row r="463" spans="1:40" ht="16.149999999999999" customHeight="1" x14ac:dyDescent="0.25">
      <c r="A463" s="112">
        <f t="shared" si="95"/>
        <v>43464</v>
      </c>
      <c r="B463" s="360">
        <v>3768.58</v>
      </c>
      <c r="C463" s="316">
        <v>110</v>
      </c>
      <c r="D463" s="361">
        <v>4</v>
      </c>
      <c r="E463" s="360">
        <v>713.6</v>
      </c>
      <c r="F463" s="360">
        <v>300</v>
      </c>
      <c r="G463" s="339">
        <f t="shared" si="89"/>
        <v>2644.98</v>
      </c>
      <c r="H463" s="340">
        <v>1011.28</v>
      </c>
      <c r="I463" s="317">
        <v>1627.3</v>
      </c>
      <c r="J463" s="317"/>
      <c r="K463" s="340">
        <v>6.4</v>
      </c>
      <c r="L463" s="317">
        <v>1030</v>
      </c>
      <c r="M463" s="363"/>
      <c r="N463" s="305">
        <f t="shared" si="90"/>
        <v>2767.3</v>
      </c>
      <c r="O463" s="305">
        <f t="shared" si="91"/>
        <v>6614.8970000001327</v>
      </c>
      <c r="P463" s="306">
        <f t="shared" si="96"/>
        <v>6.5091999999999999</v>
      </c>
      <c r="Q463" s="120">
        <f t="shared" si="93"/>
        <v>43464</v>
      </c>
      <c r="R463" s="364"/>
      <c r="S463" s="365"/>
      <c r="T463" s="366">
        <v>181221</v>
      </c>
      <c r="U463" s="147">
        <v>68.12</v>
      </c>
      <c r="V463" s="364"/>
      <c r="W463" s="365"/>
      <c r="X463" s="366">
        <v>181230</v>
      </c>
      <c r="Y463" s="147">
        <v>-60.82</v>
      </c>
      <c r="Z463" s="364" t="s">
        <v>354</v>
      </c>
      <c r="AA463" s="365">
        <v>0</v>
      </c>
      <c r="AB463" s="371" t="s">
        <v>355</v>
      </c>
      <c r="AC463" s="147">
        <v>-2.27</v>
      </c>
      <c r="AD463" s="364"/>
      <c r="AE463" s="365"/>
      <c r="AF463" s="366"/>
      <c r="AG463" s="365"/>
      <c r="AH463" s="372">
        <v>181146</v>
      </c>
      <c r="AI463" s="147">
        <v>88.04</v>
      </c>
      <c r="AJ463" s="366" t="s">
        <v>356</v>
      </c>
      <c r="AK463" s="147">
        <v>500</v>
      </c>
      <c r="AL463" s="366"/>
      <c r="AM463" s="365"/>
      <c r="AN463" s="125">
        <f t="shared" si="94"/>
        <v>593.07000000000005</v>
      </c>
    </row>
    <row r="464" spans="1:40" ht="16.149999999999999" customHeight="1" x14ac:dyDescent="0.25">
      <c r="A464" s="112">
        <f t="shared" si="95"/>
        <v>43465</v>
      </c>
      <c r="B464" s="360">
        <v>8040.94</v>
      </c>
      <c r="C464" s="316">
        <v>480</v>
      </c>
      <c r="D464" s="361">
        <v>12</v>
      </c>
      <c r="E464" s="360">
        <v>856.5</v>
      </c>
      <c r="F464" s="360">
        <v>861</v>
      </c>
      <c r="G464" s="125">
        <f t="shared" si="89"/>
        <v>5843.44</v>
      </c>
      <c r="H464" s="340">
        <v>1991.37</v>
      </c>
      <c r="I464" s="317">
        <v>3856.62</v>
      </c>
      <c r="J464" s="317">
        <v>632.45000000000005</v>
      </c>
      <c r="K464" s="340">
        <v>35.6</v>
      </c>
      <c r="L464" s="317">
        <v>1990</v>
      </c>
      <c r="M464" s="363"/>
      <c r="N464" s="305">
        <f t="shared" si="90"/>
        <v>6959.07</v>
      </c>
      <c r="O464" s="305">
        <f t="shared" si="91"/>
        <v>-32292.532999999868</v>
      </c>
      <c r="P464" s="306">
        <f t="shared" si="96"/>
        <v>15.42648</v>
      </c>
      <c r="Q464" s="120">
        <f t="shared" si="93"/>
        <v>43465</v>
      </c>
      <c r="R464" s="364"/>
      <c r="S464" s="365"/>
      <c r="T464" s="364">
        <v>181220</v>
      </c>
      <c r="U464" s="147">
        <v>329.97</v>
      </c>
      <c r="V464" s="364"/>
      <c r="W464" s="365"/>
      <c r="X464" s="364" t="s">
        <v>357</v>
      </c>
      <c r="Y464" s="147">
        <v>12</v>
      </c>
      <c r="Z464" s="364">
        <v>181240</v>
      </c>
      <c r="AA464" s="147">
        <v>41819</v>
      </c>
      <c r="AB464" s="364" t="s">
        <v>355</v>
      </c>
      <c r="AC464" s="147">
        <v>500</v>
      </c>
      <c r="AD464" s="364">
        <v>181244</v>
      </c>
      <c r="AE464" s="147">
        <v>37.79</v>
      </c>
      <c r="AF464" s="364">
        <v>181248</v>
      </c>
      <c r="AG464" s="147">
        <v>2197.94</v>
      </c>
      <c r="AH464" s="364">
        <v>181145</v>
      </c>
      <c r="AI464" s="147">
        <v>-218.05</v>
      </c>
      <c r="AJ464" s="364">
        <v>181260</v>
      </c>
      <c r="AK464" s="147">
        <v>1187.8499999999999</v>
      </c>
      <c r="AL464" s="366"/>
      <c r="AM464" s="365"/>
      <c r="AN464" s="125">
        <f t="shared" si="94"/>
        <v>45866.5</v>
      </c>
    </row>
    <row r="465" spans="1:40" x14ac:dyDescent="0.25">
      <c r="B465" s="141">
        <f t="shared" ref="B465:N465" si="97">SUM(B434:B464)</f>
        <v>154650.98000000001</v>
      </c>
      <c r="C465" s="141">
        <f t="shared" si="97"/>
        <v>7460</v>
      </c>
      <c r="D465" s="314">
        <f t="shared" si="97"/>
        <v>198</v>
      </c>
      <c r="E465" s="141">
        <f t="shared" si="97"/>
        <v>14082.750000000004</v>
      </c>
      <c r="F465" s="141">
        <f t="shared" si="97"/>
        <v>9382</v>
      </c>
      <c r="G465" s="141">
        <f t="shared" si="97"/>
        <v>123726.23</v>
      </c>
      <c r="H465" s="141">
        <f t="shared" si="97"/>
        <v>50636.179999999993</v>
      </c>
      <c r="I465" s="141">
        <f t="shared" si="97"/>
        <v>72231.909999999989</v>
      </c>
      <c r="J465" s="141">
        <f t="shared" si="97"/>
        <v>1174.8900000000001</v>
      </c>
      <c r="K465" s="141">
        <f t="shared" si="97"/>
        <v>1026.2999999999997</v>
      </c>
      <c r="L465" s="141">
        <f t="shared" si="97"/>
        <v>50650</v>
      </c>
      <c r="M465" s="141">
        <f t="shared" si="97"/>
        <v>2850</v>
      </c>
      <c r="N465" s="141">
        <f t="shared" si="97"/>
        <v>134366.80000000002</v>
      </c>
      <c r="O465" s="141">
        <f>O464</f>
        <v>-32292.532999999868</v>
      </c>
      <c r="R465" s="141"/>
      <c r="S465" s="141">
        <f>SUM(S434:S464)</f>
        <v>5570.62</v>
      </c>
      <c r="T465" s="141"/>
      <c r="U465" s="141">
        <f>SUM(U434:U464)</f>
        <v>2054.6899999999996</v>
      </c>
      <c r="V465" s="141"/>
      <c r="W465" s="141">
        <f>SUM(W434:W464)</f>
        <v>2319.71</v>
      </c>
      <c r="X465" s="141"/>
      <c r="Y465" s="141">
        <f>SUM(Y434:Y464)</f>
        <v>14261.850000000002</v>
      </c>
      <c r="Z465" s="141"/>
      <c r="AA465" s="141">
        <f>SUM(AA434:AA464)</f>
        <v>88291.28</v>
      </c>
      <c r="AB465" s="141"/>
      <c r="AC465" s="141">
        <f>SUM(AC434:AC464)</f>
        <v>31406.45</v>
      </c>
      <c r="AD465" s="141"/>
      <c r="AE465" s="141">
        <f>SUM(AE434:AE464)</f>
        <v>1186.3800000000001</v>
      </c>
      <c r="AG465" s="141">
        <f>SUM(AG434:AG464)</f>
        <v>4357.3600000000006</v>
      </c>
      <c r="AH465" s="141"/>
      <c r="AI465" s="141">
        <f>SUM(AI434:AI464)</f>
        <v>747.38999999999987</v>
      </c>
      <c r="AJ465" s="141"/>
      <c r="AK465" s="141">
        <f>SUM(AK434:AK464)</f>
        <v>7384</v>
      </c>
      <c r="AL465" s="141"/>
      <c r="AM465" s="141">
        <f>SUM(AM434:AM464)</f>
        <v>300.58999999999997</v>
      </c>
      <c r="AN465" s="141">
        <f>SUM(AN434:AN464)</f>
        <v>157880.32000000001</v>
      </c>
    </row>
    <row r="466" spans="1:40" x14ac:dyDescent="0.25">
      <c r="B466" s="132">
        <f>B465+B427</f>
        <v>1681595.5799999998</v>
      </c>
      <c r="G466" s="132"/>
      <c r="O466" s="141"/>
    </row>
    <row r="467" spans="1:40" x14ac:dyDescent="0.25">
      <c r="A467" s="167"/>
      <c r="B467" s="72" t="s">
        <v>78</v>
      </c>
      <c r="C467" s="132">
        <f>H465-L465</f>
        <v>-13.820000000006985</v>
      </c>
      <c r="E467" s="72" t="s">
        <v>79</v>
      </c>
      <c r="F467" s="315">
        <f>D465</f>
        <v>198</v>
      </c>
      <c r="H467" s="72" t="s">
        <v>80</v>
      </c>
      <c r="J467" s="131">
        <f>I465*0.007</f>
        <v>505.62336999999991</v>
      </c>
      <c r="R467" s="77" t="s">
        <v>48</v>
      </c>
      <c r="S467" s="73">
        <v>19548.93</v>
      </c>
      <c r="T467" s="77">
        <v>140236</v>
      </c>
      <c r="U467" s="73" t="s">
        <v>49</v>
      </c>
      <c r="Z467" s="168">
        <v>160240</v>
      </c>
      <c r="AA467" s="169">
        <v>17789.36</v>
      </c>
    </row>
    <row r="468" spans="1:40" x14ac:dyDescent="0.25">
      <c r="B468" s="72" t="s">
        <v>90</v>
      </c>
      <c r="C468" s="132">
        <f>C467+C429</f>
        <v>-3.6899999999805004</v>
      </c>
      <c r="Z468" s="168"/>
      <c r="AA468" s="169" t="s">
        <v>50</v>
      </c>
    </row>
    <row r="469" spans="1:40" x14ac:dyDescent="0.25">
      <c r="Z469" s="168"/>
      <c r="AA469" s="170">
        <v>42825</v>
      </c>
    </row>
    <row r="471" spans="1:40" x14ac:dyDescent="0.25">
      <c r="Z471" s="77">
        <v>170238</v>
      </c>
      <c r="AA471" s="73" t="s">
        <v>51</v>
      </c>
    </row>
    <row r="472" spans="1:40" x14ac:dyDescent="0.25">
      <c r="AA472" s="73" t="s">
        <v>50</v>
      </c>
    </row>
    <row r="473" spans="1:40" x14ac:dyDescent="0.25">
      <c r="AA473" s="171">
        <v>43190</v>
      </c>
    </row>
    <row r="474" spans="1:40" x14ac:dyDescent="0.25">
      <c r="AA474" s="171"/>
    </row>
    <row r="475" spans="1:40" x14ac:dyDescent="0.25">
      <c r="Z475" s="77">
        <v>180644</v>
      </c>
      <c r="AA475" s="73">
        <v>20569.97</v>
      </c>
    </row>
    <row r="476" spans="1:40" x14ac:dyDescent="0.25">
      <c r="AA476" s="73" t="s">
        <v>50</v>
      </c>
    </row>
    <row r="477" spans="1:40" x14ac:dyDescent="0.25">
      <c r="AA477" s="171">
        <v>43677</v>
      </c>
    </row>
  </sheetData>
  <mergeCells count="240">
    <mergeCell ref="C433:D433"/>
    <mergeCell ref="X315:Y315"/>
    <mergeCell ref="L120:N120"/>
    <mergeCell ref="AJ315:AK315"/>
    <mergeCell ref="R80:X80"/>
    <mergeCell ref="B159:G159"/>
    <mergeCell ref="AL315:AM315"/>
    <mergeCell ref="X81:Y81"/>
    <mergeCell ref="C199:D199"/>
    <mergeCell ref="X276:Y276"/>
    <mergeCell ref="Z276:AA276"/>
    <mergeCell ref="AF197:AL197"/>
    <mergeCell ref="H236:N236"/>
    <mergeCell ref="X393:Y393"/>
    <mergeCell ref="AB120:AC120"/>
    <mergeCell ref="AD120:AE120"/>
    <mergeCell ref="R3:S3"/>
    <mergeCell ref="R314:X314"/>
    <mergeCell ref="Z432:AA432"/>
    <mergeCell ref="A41:G41"/>
    <mergeCell ref="AF392:AL392"/>
    <mergeCell ref="AB42:AC42"/>
    <mergeCell ref="AD42:AE42"/>
    <mergeCell ref="AB3:AC3"/>
    <mergeCell ref="A2:G2"/>
    <mergeCell ref="AH237:AI237"/>
    <mergeCell ref="V198:W198"/>
    <mergeCell ref="X198:Y198"/>
    <mergeCell ref="L3:N3"/>
    <mergeCell ref="T3:U3"/>
    <mergeCell ref="V3:W3"/>
    <mergeCell ref="AH198:AI198"/>
    <mergeCell ref="B120:G120"/>
    <mergeCell ref="AF3:AG3"/>
    <mergeCell ref="B42:G42"/>
    <mergeCell ref="AH3:AI3"/>
    <mergeCell ref="AF41:AL41"/>
    <mergeCell ref="H198:K198"/>
    <mergeCell ref="AB198:AC198"/>
    <mergeCell ref="V159:W159"/>
    <mergeCell ref="X159:Y159"/>
    <mergeCell ref="R2:X2"/>
    <mergeCell ref="AH159:AI159"/>
    <mergeCell ref="AJ159:AK159"/>
    <mergeCell ref="V81:W81"/>
    <mergeCell ref="AH42:AI42"/>
    <mergeCell ref="H197:N197"/>
    <mergeCell ref="AL159:AM159"/>
    <mergeCell ref="A236:G236"/>
    <mergeCell ref="X432:Y432"/>
    <mergeCell ref="A158:G158"/>
    <mergeCell ref="AF80:AL80"/>
    <mergeCell ref="R432:S432"/>
    <mergeCell ref="AH354:AI354"/>
    <mergeCell ref="B276:G276"/>
    <mergeCell ref="AF237:AG237"/>
    <mergeCell ref="L198:N198"/>
    <mergeCell ref="AL354:AM354"/>
    <mergeCell ref="H431:N431"/>
    <mergeCell ref="R431:X431"/>
    <mergeCell ref="A314:G314"/>
    <mergeCell ref="V354:W354"/>
    <mergeCell ref="X354:Y354"/>
    <mergeCell ref="AF431:AL431"/>
    <mergeCell ref="C394:D394"/>
    <mergeCell ref="H392:N392"/>
    <mergeCell ref="C238:D238"/>
    <mergeCell ref="R315:S315"/>
    <mergeCell ref="R392:X392"/>
    <mergeCell ref="H353:N353"/>
    <mergeCell ref="B198:G198"/>
    <mergeCell ref="V393:W393"/>
    <mergeCell ref="L432:N432"/>
    <mergeCell ref="Z81:AA81"/>
    <mergeCell ref="AF158:AL158"/>
    <mergeCell ref="AJ120:AK120"/>
    <mergeCell ref="L159:N159"/>
    <mergeCell ref="AL120:AM120"/>
    <mergeCell ref="AB81:AC81"/>
    <mergeCell ref="R119:X119"/>
    <mergeCell ref="A431:G431"/>
    <mergeCell ref="A275:G275"/>
    <mergeCell ref="L81:N81"/>
    <mergeCell ref="R276:S276"/>
    <mergeCell ref="AB276:AC276"/>
    <mergeCell ref="T276:U276"/>
    <mergeCell ref="AD276:AE276"/>
    <mergeCell ref="H315:K315"/>
    <mergeCell ref="V276:W276"/>
    <mergeCell ref="B393:G393"/>
    <mergeCell ref="AB237:AC237"/>
    <mergeCell ref="A197:G197"/>
    <mergeCell ref="V237:W237"/>
    <mergeCell ref="H314:N314"/>
    <mergeCell ref="R158:X158"/>
    <mergeCell ref="V120:W120"/>
    <mergeCell ref="T120:U120"/>
    <mergeCell ref="H3:K3"/>
    <mergeCell ref="Z393:AA393"/>
    <mergeCell ref="C160:D160"/>
    <mergeCell ref="H158:N158"/>
    <mergeCell ref="AB393:AC393"/>
    <mergeCell ref="AF120:AG120"/>
    <mergeCell ref="AL393:AM393"/>
    <mergeCell ref="AH120:AI120"/>
    <mergeCell ref="Z315:AA315"/>
    <mergeCell ref="Z159:AA159"/>
    <mergeCell ref="L393:N393"/>
    <mergeCell ref="AB315:AC315"/>
    <mergeCell ref="AB159:AC159"/>
    <mergeCell ref="T315:U315"/>
    <mergeCell ref="Y41:AE41"/>
    <mergeCell ref="R353:X353"/>
    <mergeCell ref="Z42:AA42"/>
    <mergeCell ref="B315:G315"/>
    <mergeCell ref="L237:N237"/>
    <mergeCell ref="Y275:AE275"/>
    <mergeCell ref="AL42:AM42"/>
    <mergeCell ref="AF314:AL314"/>
    <mergeCell ref="B81:G81"/>
    <mergeCell ref="H432:K432"/>
    <mergeCell ref="H276:K276"/>
    <mergeCell ref="B237:G237"/>
    <mergeCell ref="C316:D316"/>
    <mergeCell ref="AF198:AG198"/>
    <mergeCell ref="AF42:AG42"/>
    <mergeCell ref="AF275:AL275"/>
    <mergeCell ref="T237:U237"/>
    <mergeCell ref="Y2:AE2"/>
    <mergeCell ref="B3:G3"/>
    <mergeCell ref="A80:G80"/>
    <mergeCell ref="C82:D82"/>
    <mergeCell ref="B432:G432"/>
    <mergeCell ref="R81:S81"/>
    <mergeCell ref="Z354:AA354"/>
    <mergeCell ref="C355:D355"/>
    <mergeCell ref="AB354:AC354"/>
    <mergeCell ref="Y314:AE314"/>
    <mergeCell ref="Y158:AE158"/>
    <mergeCell ref="H354:K354"/>
    <mergeCell ref="Y119:AE119"/>
    <mergeCell ref="H237:K237"/>
    <mergeCell ref="L354:N354"/>
    <mergeCell ref="H159:K159"/>
    <mergeCell ref="V432:W432"/>
    <mergeCell ref="L315:N315"/>
    <mergeCell ref="H120:K120"/>
    <mergeCell ref="AF119:AL119"/>
    <mergeCell ref="Y431:AE431"/>
    <mergeCell ref="B354:G354"/>
    <mergeCell ref="AL237:AM237"/>
    <mergeCell ref="C4:D4"/>
    <mergeCell ref="AH315:AI315"/>
    <mergeCell ref="T432:U432"/>
    <mergeCell ref="Y197:AE197"/>
    <mergeCell ref="AJ237:AK237"/>
    <mergeCell ref="L276:N276"/>
    <mergeCell ref="Z198:AA198"/>
    <mergeCell ref="Y392:AE392"/>
    <mergeCell ref="AF432:AG432"/>
    <mergeCell ref="AF276:AG276"/>
    <mergeCell ref="AL198:AM198"/>
    <mergeCell ref="AH432:AI432"/>
    <mergeCell ref="AH276:AI276"/>
    <mergeCell ref="A119:G119"/>
    <mergeCell ref="Y353:AE353"/>
    <mergeCell ref="R42:S42"/>
    <mergeCell ref="Y236:AE236"/>
    <mergeCell ref="R236:X236"/>
    <mergeCell ref="AH393:AI393"/>
    <mergeCell ref="T81:U81"/>
    <mergeCell ref="AJ393:AK393"/>
    <mergeCell ref="H119:N119"/>
    <mergeCell ref="AF353:AL353"/>
    <mergeCell ref="AD81:AE81"/>
    <mergeCell ref="H2:N2"/>
    <mergeCell ref="AF81:AG81"/>
    <mergeCell ref="AF236:AL236"/>
    <mergeCell ref="AH81:AI81"/>
    <mergeCell ref="R120:S120"/>
    <mergeCell ref="H81:K81"/>
    <mergeCell ref="AF2:AL2"/>
    <mergeCell ref="AJ81:AK81"/>
    <mergeCell ref="AL81:AM81"/>
    <mergeCell ref="Z237:AA237"/>
    <mergeCell ref="X120:Y120"/>
    <mergeCell ref="Z120:AA120"/>
    <mergeCell ref="X3:Y3"/>
    <mergeCell ref="Z3:AA3"/>
    <mergeCell ref="AJ3:AK3"/>
    <mergeCell ref="AL3:AM3"/>
    <mergeCell ref="Y80:AE80"/>
    <mergeCell ref="A392:G392"/>
    <mergeCell ref="X237:Y237"/>
    <mergeCell ref="H42:K42"/>
    <mergeCell ref="T42:U42"/>
    <mergeCell ref="A353:G353"/>
    <mergeCell ref="R354:S354"/>
    <mergeCell ref="T354:U354"/>
    <mergeCell ref="C121:D121"/>
    <mergeCell ref="AD354:AE354"/>
    <mergeCell ref="C277:D277"/>
    <mergeCell ref="H275:N275"/>
    <mergeCell ref="AD237:AE237"/>
    <mergeCell ref="R198:S198"/>
    <mergeCell ref="R275:X275"/>
    <mergeCell ref="T198:U198"/>
    <mergeCell ref="AD198:AE198"/>
    <mergeCell ref="C43:D43"/>
    <mergeCell ref="R197:X197"/>
    <mergeCell ref="X42:Y42"/>
    <mergeCell ref="R159:S159"/>
    <mergeCell ref="T159:U159"/>
    <mergeCell ref="AD315:AE315"/>
    <mergeCell ref="AD159:AE159"/>
    <mergeCell ref="V315:W315"/>
    <mergeCell ref="AD3:AE3"/>
    <mergeCell ref="AJ432:AK432"/>
    <mergeCell ref="AJ276:AK276"/>
    <mergeCell ref="H80:N80"/>
    <mergeCell ref="AB432:AC432"/>
    <mergeCell ref="AL432:AM432"/>
    <mergeCell ref="AL276:AM276"/>
    <mergeCell ref="AD432:AE432"/>
    <mergeCell ref="R237:S237"/>
    <mergeCell ref="R41:X41"/>
    <mergeCell ref="L42:N42"/>
    <mergeCell ref="V42:W42"/>
    <mergeCell ref="AJ198:AK198"/>
    <mergeCell ref="AJ42:AK42"/>
    <mergeCell ref="AF354:AG354"/>
    <mergeCell ref="H41:N41"/>
    <mergeCell ref="R393:S393"/>
    <mergeCell ref="T393:U393"/>
    <mergeCell ref="AJ354:AK354"/>
    <mergeCell ref="AD393:AE393"/>
    <mergeCell ref="AF393:AG393"/>
    <mergeCell ref="H393:K393"/>
    <mergeCell ref="AF315:AG315"/>
    <mergeCell ref="AF159:AG159"/>
  </mergeCells>
  <pageMargins left="0.7" right="0.7" top="1.14375" bottom="1.14375" header="0.511811023622047" footer="0.511811023622047"/>
  <pageSetup paperSize="9" orientation="portrait" horizontalDpi="300" verticalDpi="300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481"/>
  <sheetViews>
    <sheetView topLeftCell="A12" zoomScaleNormal="100" workbookViewId="0">
      <selection activeCell="C36" sqref="C36"/>
    </sheetView>
  </sheetViews>
  <sheetFormatPr baseColWidth="10" defaultColWidth="11.7109375" defaultRowHeight="15.75" x14ac:dyDescent="0.25"/>
  <cols>
    <col min="1" max="1" width="38.28515625" style="71" customWidth="1"/>
    <col min="2" max="2" width="14.85546875" style="72" customWidth="1"/>
    <col min="3" max="3" width="13.85546875" style="72" customWidth="1"/>
    <col min="4" max="4" width="15.7109375" style="72" customWidth="1"/>
    <col min="5" max="5" width="17.140625" style="72" customWidth="1"/>
    <col min="6" max="6" width="16.28515625" style="72" customWidth="1"/>
    <col min="7" max="7" width="13.140625" style="72" customWidth="1"/>
    <col min="8" max="9" width="15.7109375" style="72" customWidth="1"/>
    <col min="10" max="10" width="6.85546875" style="73" customWidth="1"/>
    <col min="11" max="12" width="14.85546875" style="73" customWidth="1"/>
    <col min="13" max="13" width="14.85546875" style="74" customWidth="1"/>
    <col min="14" max="14" width="17.28515625" style="71" customWidth="1"/>
    <col min="15" max="15" width="17.140625" style="72" customWidth="1"/>
    <col min="16" max="16" width="18.42578125" style="72" customWidth="1"/>
    <col min="17" max="17" width="17.28515625" style="71" customWidth="1"/>
    <col min="18" max="18" width="15.5703125" style="72" customWidth="1"/>
    <col min="19" max="19" width="13.42578125" style="72" customWidth="1"/>
    <col min="20" max="20" width="37.28515625" style="75" customWidth="1"/>
    <col min="21" max="21" width="11.28515625" style="76" customWidth="1"/>
    <col min="22" max="22" width="14.7109375" style="73" customWidth="1"/>
    <col min="23" max="23" width="11.28515625" style="77" customWidth="1"/>
    <col min="24" max="24" width="13.7109375" style="73" customWidth="1"/>
    <col min="25" max="25" width="11.28515625" style="77" customWidth="1"/>
    <col min="26" max="26" width="13.7109375" style="73" customWidth="1"/>
    <col min="27" max="27" width="11.28515625" style="77" customWidth="1"/>
    <col min="28" max="28" width="14.42578125" style="73" customWidth="1"/>
    <col min="29" max="29" width="11.28515625" style="77" customWidth="1"/>
    <col min="30" max="30" width="15.5703125" style="73" customWidth="1"/>
    <col min="31" max="31" width="11.7109375" style="77" customWidth="1"/>
    <col min="32" max="32" width="15.28515625" style="73" customWidth="1"/>
    <col min="33" max="33" width="11.7109375" style="72" customWidth="1"/>
    <col min="34" max="34" width="15.28515625" style="72" customWidth="1"/>
    <col min="35" max="35" width="11.28515625" style="77" customWidth="1"/>
    <col min="36" max="36" width="13.140625" style="73" customWidth="1"/>
    <col min="37" max="37" width="11.28515625" style="72" customWidth="1"/>
    <col min="38" max="38" width="13" style="72" customWidth="1"/>
    <col min="39" max="39" width="11.28515625" style="77" customWidth="1"/>
    <col min="40" max="40" width="12.85546875" style="72" customWidth="1"/>
    <col min="41" max="41" width="11.28515625" style="77" customWidth="1"/>
    <col min="42" max="42" width="14.7109375" style="72" customWidth="1"/>
    <col min="43" max="43" width="11.28515625" style="72" customWidth="1"/>
    <col min="44" max="44" width="15.28515625" style="72" customWidth="1"/>
    <col min="45" max="45" width="15.7109375" style="72" customWidth="1"/>
    <col min="46" max="64" width="11.7109375" style="72" customWidth="1"/>
    <col min="65" max="259" width="11.7109375" style="1" customWidth="1"/>
    <col min="260" max="260" width="3" style="1" customWidth="1"/>
    <col min="261" max="261" width="3.140625" style="1" customWidth="1"/>
    <col min="262" max="262" width="12.28515625" style="1" customWidth="1"/>
    <col min="263" max="263" width="10.28515625" style="1" customWidth="1"/>
    <col min="264" max="264" width="4.28515625" style="1" customWidth="1"/>
    <col min="265" max="265" width="9.7109375" style="1" customWidth="1"/>
    <col min="266" max="266" width="9.140625" style="1" customWidth="1"/>
    <col min="267" max="270" width="11.7109375" style="1" customWidth="1"/>
    <col min="271" max="271" width="14.28515625" style="1" customWidth="1"/>
    <col min="272" max="273" width="13.42578125" style="1" customWidth="1"/>
    <col min="274" max="274" width="10" style="1" customWidth="1"/>
    <col min="275" max="276" width="13.28515625" style="1" customWidth="1"/>
    <col min="277" max="277" width="3.140625" style="1" customWidth="1"/>
    <col min="278" max="278" width="3.7109375" style="1" customWidth="1"/>
    <col min="279" max="287" width="11.28515625" style="1" customWidth="1"/>
    <col min="288" max="288" width="13.140625" style="1" customWidth="1"/>
    <col min="289" max="289" width="11.28515625" style="1" customWidth="1"/>
    <col min="290" max="290" width="10.7109375" style="1" customWidth="1"/>
    <col min="291" max="291" width="11.28515625" style="1" customWidth="1"/>
    <col min="292" max="292" width="13.140625" style="1" customWidth="1"/>
    <col min="293" max="299" width="11.28515625" style="1" customWidth="1"/>
    <col min="300" max="515" width="11.7109375" style="1" customWidth="1"/>
    <col min="516" max="516" width="3" style="1" customWidth="1"/>
    <col min="517" max="517" width="3.140625" style="1" customWidth="1"/>
    <col min="518" max="518" width="12.28515625" style="1" customWidth="1"/>
    <col min="519" max="519" width="10.28515625" style="1" customWidth="1"/>
    <col min="520" max="520" width="4.28515625" style="1" customWidth="1"/>
    <col min="521" max="521" width="9.7109375" style="1" customWidth="1"/>
    <col min="522" max="522" width="9.140625" style="1" customWidth="1"/>
    <col min="523" max="526" width="11.7109375" style="1" customWidth="1"/>
    <col min="527" max="527" width="14.28515625" style="1" customWidth="1"/>
    <col min="528" max="529" width="13.42578125" style="1" customWidth="1"/>
    <col min="530" max="530" width="10" style="1" customWidth="1"/>
    <col min="531" max="532" width="13.28515625" style="1" customWidth="1"/>
    <col min="533" max="533" width="3.140625" style="1" customWidth="1"/>
    <col min="534" max="534" width="3.7109375" style="1" customWidth="1"/>
    <col min="535" max="543" width="11.28515625" style="1" customWidth="1"/>
    <col min="544" max="544" width="13.140625" style="1" customWidth="1"/>
    <col min="545" max="545" width="11.28515625" style="1" customWidth="1"/>
    <col min="546" max="546" width="10.7109375" style="1" customWidth="1"/>
    <col min="547" max="547" width="11.28515625" style="1" customWidth="1"/>
    <col min="548" max="548" width="13.140625" style="1" customWidth="1"/>
    <col min="549" max="555" width="11.28515625" style="1" customWidth="1"/>
    <col min="556" max="771" width="11.7109375" style="1" customWidth="1"/>
    <col min="772" max="772" width="3" style="1" customWidth="1"/>
    <col min="773" max="773" width="3.140625" style="1" customWidth="1"/>
    <col min="774" max="774" width="12.28515625" style="1" customWidth="1"/>
    <col min="775" max="775" width="10.28515625" style="1" customWidth="1"/>
    <col min="776" max="776" width="4.28515625" style="1" customWidth="1"/>
    <col min="777" max="777" width="9.7109375" style="1" customWidth="1"/>
    <col min="778" max="778" width="9.140625" style="1" customWidth="1"/>
    <col min="779" max="782" width="11.7109375" style="1" customWidth="1"/>
    <col min="783" max="783" width="14.28515625" style="1" customWidth="1"/>
    <col min="784" max="785" width="13.42578125" style="1" customWidth="1"/>
    <col min="786" max="786" width="10" style="1" customWidth="1"/>
    <col min="787" max="788" width="13.28515625" style="1" customWidth="1"/>
    <col min="789" max="789" width="3.140625" style="1" customWidth="1"/>
    <col min="790" max="790" width="3.7109375" style="1" customWidth="1"/>
    <col min="791" max="799" width="11.28515625" style="1" customWidth="1"/>
    <col min="800" max="800" width="13.140625" style="1" customWidth="1"/>
    <col min="801" max="801" width="11.28515625" style="1" customWidth="1"/>
    <col min="802" max="802" width="10.7109375" style="1" customWidth="1"/>
    <col min="803" max="803" width="11.28515625" style="1" customWidth="1"/>
    <col min="804" max="804" width="13.140625" style="1" customWidth="1"/>
    <col min="805" max="811" width="11.28515625" style="1" customWidth="1"/>
    <col min="812" max="1024" width="11.7109375" style="1" customWidth="1"/>
  </cols>
  <sheetData>
    <row r="1" spans="1:45" x14ac:dyDescent="0.25">
      <c r="N1" s="78"/>
      <c r="Q1" s="78"/>
    </row>
    <row r="2" spans="1:45" ht="16.149999999999999" customHeight="1" x14ac:dyDescent="0.25">
      <c r="A2" s="562" t="s">
        <v>0</v>
      </c>
      <c r="B2" s="563"/>
      <c r="C2" s="563"/>
      <c r="D2" s="563"/>
      <c r="E2" s="563"/>
      <c r="F2" s="563"/>
      <c r="G2" s="563"/>
      <c r="H2" s="563"/>
      <c r="I2" s="563"/>
      <c r="J2" s="564"/>
      <c r="K2" s="564"/>
      <c r="L2" s="564"/>
      <c r="M2" s="80"/>
      <c r="N2" s="79"/>
      <c r="O2" s="565"/>
      <c r="P2" s="560"/>
      <c r="Q2" s="560"/>
      <c r="R2" s="560"/>
      <c r="S2" s="560"/>
      <c r="U2" s="559" t="str">
        <f>A2</f>
        <v>JANVIER 2019</v>
      </c>
      <c r="V2" s="560"/>
      <c r="W2" s="560"/>
      <c r="X2" s="560"/>
      <c r="Y2" s="560"/>
      <c r="Z2" s="560"/>
      <c r="AA2" s="560"/>
      <c r="AB2" s="559" t="str">
        <f>A2</f>
        <v>JANVIER 2019</v>
      </c>
      <c r="AC2" s="560"/>
      <c r="AD2" s="560"/>
      <c r="AE2" s="560"/>
      <c r="AF2" s="560"/>
      <c r="AG2" s="560"/>
      <c r="AH2" s="560"/>
      <c r="AI2" s="560"/>
      <c r="AJ2" s="560"/>
      <c r="AK2" s="559" t="str">
        <f>A2</f>
        <v>JANVIER 2019</v>
      </c>
      <c r="AL2" s="560"/>
      <c r="AM2" s="560"/>
      <c r="AN2" s="560"/>
      <c r="AO2" s="560"/>
      <c r="AP2" s="560"/>
      <c r="AQ2" s="560"/>
    </row>
    <row r="3" spans="1:45" ht="16.149999999999999" customHeight="1" x14ac:dyDescent="0.25">
      <c r="A3" s="81"/>
      <c r="B3" s="81"/>
      <c r="C3" s="81"/>
      <c r="D3" s="81"/>
      <c r="E3" s="81"/>
      <c r="F3" s="81"/>
      <c r="G3" s="81"/>
      <c r="H3" s="81"/>
      <c r="I3" s="567" t="s">
        <v>1</v>
      </c>
      <c r="J3" s="554"/>
      <c r="K3" s="554"/>
      <c r="L3" s="554"/>
      <c r="M3" s="554"/>
      <c r="N3" s="554"/>
      <c r="O3" s="554"/>
      <c r="P3" s="554"/>
      <c r="Q3" s="568"/>
      <c r="R3" s="553" t="s">
        <v>2</v>
      </c>
      <c r="S3" s="554"/>
      <c r="T3" s="82" t="s">
        <v>3</v>
      </c>
      <c r="U3" s="549" t="s">
        <v>4</v>
      </c>
      <c r="V3" s="550"/>
      <c r="W3" s="561" t="s">
        <v>5</v>
      </c>
      <c r="X3" s="550"/>
      <c r="Y3" s="561" t="s">
        <v>6</v>
      </c>
      <c r="Z3" s="550"/>
      <c r="AA3" s="561" t="s">
        <v>7</v>
      </c>
      <c r="AB3" s="550"/>
      <c r="AC3" s="551" t="s">
        <v>8</v>
      </c>
      <c r="AD3" s="552"/>
      <c r="AE3" s="551" t="s">
        <v>9</v>
      </c>
      <c r="AF3" s="552"/>
      <c r="AG3" s="555" t="s">
        <v>10</v>
      </c>
      <c r="AH3" s="556"/>
      <c r="AI3" s="551" t="s">
        <v>11</v>
      </c>
      <c r="AJ3" s="552"/>
      <c r="AK3" s="551" t="s">
        <v>12</v>
      </c>
      <c r="AL3" s="552"/>
      <c r="AM3" s="551" t="s">
        <v>13</v>
      </c>
      <c r="AN3" s="552"/>
      <c r="AO3" s="566" t="s">
        <v>14</v>
      </c>
      <c r="AP3" s="556"/>
      <c r="AQ3" s="566" t="s">
        <v>15</v>
      </c>
      <c r="AR3" s="556"/>
      <c r="AS3" s="83" t="s">
        <v>16</v>
      </c>
    </row>
    <row r="4" spans="1:45" ht="16.149999999999999" customHeight="1" x14ac:dyDescent="0.25">
      <c r="A4" s="84"/>
      <c r="B4" s="85" t="s">
        <v>17</v>
      </c>
      <c r="C4" s="86" t="s">
        <v>18</v>
      </c>
      <c r="D4" s="86" t="s">
        <v>19</v>
      </c>
      <c r="E4" s="87" t="s">
        <v>20</v>
      </c>
      <c r="F4" s="87" t="s">
        <v>21</v>
      </c>
      <c r="G4" s="86" t="s">
        <v>22</v>
      </c>
      <c r="H4" s="86" t="s">
        <v>23</v>
      </c>
      <c r="I4" s="557" t="s">
        <v>24</v>
      </c>
      <c r="J4" s="558"/>
      <c r="K4" s="88" t="s">
        <v>25</v>
      </c>
      <c r="L4" s="88" t="s">
        <v>26</v>
      </c>
      <c r="M4" s="89" t="s">
        <v>27</v>
      </c>
      <c r="N4" s="90" t="s">
        <v>28</v>
      </c>
      <c r="O4" s="90" t="s">
        <v>29</v>
      </c>
      <c r="P4" s="90" t="s">
        <v>30</v>
      </c>
      <c r="Q4" s="91" t="s">
        <v>31</v>
      </c>
      <c r="R4" s="85" t="s">
        <v>32</v>
      </c>
      <c r="S4" s="91" t="s">
        <v>33</v>
      </c>
      <c r="T4" s="92"/>
      <c r="U4" s="93" t="s">
        <v>34</v>
      </c>
      <c r="V4" s="94"/>
      <c r="W4" s="95" t="s">
        <v>34</v>
      </c>
      <c r="X4" s="94"/>
      <c r="Y4" s="95" t="s">
        <v>34</v>
      </c>
      <c r="Z4" s="96"/>
      <c r="AA4" s="95" t="s">
        <v>34</v>
      </c>
      <c r="AB4" s="96"/>
      <c r="AC4" s="95" t="s">
        <v>34</v>
      </c>
      <c r="AD4" s="96"/>
      <c r="AE4" s="95" t="s">
        <v>34</v>
      </c>
      <c r="AF4" s="96"/>
      <c r="AG4" s="95" t="s">
        <v>34</v>
      </c>
      <c r="AH4" s="97"/>
      <c r="AI4" s="95" t="s">
        <v>34</v>
      </c>
      <c r="AJ4" s="96"/>
      <c r="AK4" s="98" t="s">
        <v>34</v>
      </c>
      <c r="AL4" s="94"/>
      <c r="AM4" s="95" t="s">
        <v>34</v>
      </c>
      <c r="AN4" s="94"/>
      <c r="AO4" s="95" t="s">
        <v>34</v>
      </c>
      <c r="AP4" s="94"/>
      <c r="AQ4" s="95" t="s">
        <v>34</v>
      </c>
      <c r="AR4" s="94"/>
      <c r="AS4" s="99"/>
    </row>
    <row r="5" spans="1:45" ht="16.149999999999999" customHeight="1" x14ac:dyDescent="0.25">
      <c r="A5" s="100">
        <v>43466</v>
      </c>
      <c r="B5" s="101"/>
      <c r="C5" s="101"/>
      <c r="D5" s="101"/>
      <c r="E5" s="101"/>
      <c r="F5" s="101"/>
      <c r="G5" s="102"/>
      <c r="H5" s="102"/>
      <c r="I5" s="102"/>
      <c r="J5" s="103"/>
      <c r="K5" s="103"/>
      <c r="L5" s="103"/>
      <c r="M5" s="104"/>
      <c r="N5" s="105"/>
      <c r="O5" s="101"/>
      <c r="P5" s="101"/>
      <c r="Q5" s="105"/>
      <c r="R5" s="106"/>
      <c r="S5" s="106"/>
      <c r="T5" s="107">
        <f t="shared" ref="T5:T35" si="0">A5</f>
        <v>43466</v>
      </c>
      <c r="U5" s="108"/>
      <c r="V5" s="109"/>
      <c r="W5" s="110"/>
      <c r="X5" s="109"/>
      <c r="Y5" s="110"/>
      <c r="Z5" s="109"/>
      <c r="AA5" s="110"/>
      <c r="AB5" s="109"/>
      <c r="AC5" s="110"/>
      <c r="AD5" s="109"/>
      <c r="AE5" s="110"/>
      <c r="AF5" s="109"/>
      <c r="AG5" s="109"/>
      <c r="AH5" s="109"/>
      <c r="AI5" s="110"/>
      <c r="AJ5" s="109"/>
      <c r="AK5" s="111"/>
      <c r="AL5" s="109"/>
      <c r="AM5" s="110"/>
      <c r="AN5" s="109"/>
      <c r="AO5" s="110"/>
      <c r="AP5" s="109"/>
      <c r="AQ5" s="110"/>
      <c r="AR5" s="109"/>
      <c r="AS5" s="106">
        <f>V5+X5+Z5+AB31+AD5+AF5+AJ5+AL5+AN5+AP5+AR5</f>
        <v>-75.099999999999994</v>
      </c>
    </row>
    <row r="6" spans="1:45" ht="16.149999999999999" customHeight="1" x14ac:dyDescent="0.25">
      <c r="A6" s="112">
        <f t="shared" ref="A6:A35" si="1">A5+1</f>
        <v>43467</v>
      </c>
      <c r="B6" s="118">
        <v>1414.52</v>
      </c>
      <c r="C6" s="118"/>
      <c r="D6" s="317">
        <v>1661.35</v>
      </c>
      <c r="E6" s="317"/>
      <c r="F6" s="118"/>
      <c r="G6" s="373">
        <v>495</v>
      </c>
      <c r="H6" s="373">
        <v>437.5</v>
      </c>
      <c r="I6" s="316">
        <v>120</v>
      </c>
      <c r="J6" s="374">
        <v>3</v>
      </c>
      <c r="K6" s="374"/>
      <c r="L6" s="374"/>
      <c r="M6" s="375"/>
      <c r="N6" s="117">
        <f t="shared" ref="N6:N35" si="2">B6+C6+D6+F6+G6+H6+I6+K6-L6+M6+E6</f>
        <v>4128.37</v>
      </c>
      <c r="O6" s="118">
        <v>27.1</v>
      </c>
      <c r="P6" s="118"/>
      <c r="Q6" s="117">
        <f t="shared" ref="Q6:Q35" si="3">N6+O6-P6</f>
        <v>4155.47</v>
      </c>
      <c r="R6" s="317">
        <v>1410</v>
      </c>
      <c r="S6" s="164"/>
      <c r="T6" s="120">
        <f t="shared" si="0"/>
        <v>43467</v>
      </c>
      <c r="U6" s="376">
        <v>181212</v>
      </c>
      <c r="V6" s="147">
        <v>1567.52</v>
      </c>
      <c r="W6" s="377"/>
      <c r="X6" s="378"/>
      <c r="Y6" s="376">
        <v>181229</v>
      </c>
      <c r="Z6" s="147">
        <v>550.66</v>
      </c>
      <c r="AA6" s="377">
        <v>181235</v>
      </c>
      <c r="AB6" s="147">
        <v>2002.46</v>
      </c>
      <c r="AC6" s="376">
        <v>181241</v>
      </c>
      <c r="AD6" s="147">
        <v>6219.46</v>
      </c>
      <c r="AE6" s="377">
        <v>190141</v>
      </c>
      <c r="AF6" s="147">
        <v>1.4</v>
      </c>
      <c r="AG6" s="379">
        <v>190142</v>
      </c>
      <c r="AH6" s="147">
        <v>-3.92</v>
      </c>
      <c r="AI6" s="377">
        <v>190157</v>
      </c>
      <c r="AJ6" s="147">
        <v>978.26</v>
      </c>
      <c r="AK6" s="377"/>
      <c r="AL6" s="378"/>
      <c r="AM6" s="376"/>
      <c r="AN6" s="378"/>
      <c r="AO6" s="377"/>
      <c r="AP6" s="147"/>
      <c r="AQ6" s="377"/>
      <c r="AR6" s="378"/>
      <c r="AS6" s="125">
        <f t="shared" ref="AS6:AS35" si="4">V6+X6+Z6+AB6+AD6+AF6+AJ6+AL6+AN6+AP6+AR6+AH6</f>
        <v>11315.839999999998</v>
      </c>
    </row>
    <row r="7" spans="1:45" ht="16.149999999999999" customHeight="1" x14ac:dyDescent="0.25">
      <c r="A7" s="112">
        <f t="shared" si="1"/>
        <v>43468</v>
      </c>
      <c r="B7" s="118">
        <v>1545.94</v>
      </c>
      <c r="C7" s="118"/>
      <c r="D7" s="317">
        <v>2290.84</v>
      </c>
      <c r="E7" s="317"/>
      <c r="F7" s="118"/>
      <c r="G7" s="373">
        <v>625</v>
      </c>
      <c r="H7" s="373">
        <v>374.5</v>
      </c>
      <c r="I7" s="316">
        <v>30</v>
      </c>
      <c r="J7" s="374">
        <v>1</v>
      </c>
      <c r="K7" s="374"/>
      <c r="L7" s="374"/>
      <c r="M7" s="375"/>
      <c r="N7" s="117">
        <f t="shared" si="2"/>
        <v>4866.2800000000007</v>
      </c>
      <c r="O7" s="118">
        <v>23.1</v>
      </c>
      <c r="P7" s="118"/>
      <c r="Q7" s="117">
        <f t="shared" si="3"/>
        <v>4889.380000000001</v>
      </c>
      <c r="R7" s="317">
        <v>1540</v>
      </c>
      <c r="S7" s="317">
        <v>670</v>
      </c>
      <c r="T7" s="120">
        <f t="shared" si="0"/>
        <v>43468</v>
      </c>
      <c r="U7" s="376"/>
      <c r="V7" s="147">
        <v>8.1999999999999993</v>
      </c>
      <c r="W7" s="377"/>
      <c r="X7" s="378"/>
      <c r="Y7" s="376"/>
      <c r="Z7" s="378"/>
      <c r="AA7" s="377">
        <v>181239</v>
      </c>
      <c r="AB7" s="147">
        <v>2332.4</v>
      </c>
      <c r="AC7" s="376"/>
      <c r="AD7" s="378"/>
      <c r="AE7" s="377">
        <v>190141</v>
      </c>
      <c r="AF7" s="147">
        <v>0.35</v>
      </c>
      <c r="AG7" s="379">
        <v>190142</v>
      </c>
      <c r="AH7" s="147">
        <v>-500</v>
      </c>
      <c r="AI7" s="160" t="s">
        <v>311</v>
      </c>
      <c r="AJ7" s="147">
        <v>128.4</v>
      </c>
      <c r="AK7" s="377"/>
      <c r="AL7" s="378"/>
      <c r="AM7" s="376"/>
      <c r="AN7" s="378"/>
      <c r="AO7" s="160"/>
      <c r="AP7" s="147"/>
      <c r="AQ7" s="377"/>
      <c r="AR7" s="378"/>
      <c r="AS7" s="125">
        <f t="shared" si="4"/>
        <v>1969.35</v>
      </c>
    </row>
    <row r="8" spans="1:45" ht="16.149999999999999" customHeight="1" x14ac:dyDescent="0.25">
      <c r="A8" s="112">
        <f t="shared" si="1"/>
        <v>43469</v>
      </c>
      <c r="B8" s="118">
        <v>1345.83</v>
      </c>
      <c r="C8" s="118"/>
      <c r="D8" s="317">
        <v>2405.7399999999998</v>
      </c>
      <c r="E8" s="317"/>
      <c r="F8" s="118"/>
      <c r="G8" s="373">
        <v>282</v>
      </c>
      <c r="H8" s="373">
        <v>516.35</v>
      </c>
      <c r="I8" s="316">
        <v>420</v>
      </c>
      <c r="J8" s="374">
        <v>11</v>
      </c>
      <c r="K8" s="374"/>
      <c r="L8" s="374"/>
      <c r="M8" s="375"/>
      <c r="N8" s="117">
        <f t="shared" si="2"/>
        <v>4969.92</v>
      </c>
      <c r="O8" s="118">
        <v>31.9</v>
      </c>
      <c r="P8" s="118"/>
      <c r="Q8" s="117">
        <f t="shared" si="3"/>
        <v>5001.82</v>
      </c>
      <c r="R8" s="317">
        <v>1340</v>
      </c>
      <c r="S8" s="164"/>
      <c r="T8" s="120">
        <f t="shared" si="0"/>
        <v>43469</v>
      </c>
      <c r="U8" s="376"/>
      <c r="V8" s="378"/>
      <c r="W8" s="376"/>
      <c r="X8" s="378"/>
      <c r="Y8" s="376"/>
      <c r="Z8" s="378"/>
      <c r="AA8" s="377"/>
      <c r="AB8" s="378"/>
      <c r="AC8" s="376"/>
      <c r="AD8" s="378"/>
      <c r="AE8" s="377">
        <v>190141</v>
      </c>
      <c r="AF8" s="147">
        <v>317.62</v>
      </c>
      <c r="AG8" s="379"/>
      <c r="AH8" s="378"/>
      <c r="AI8" s="376"/>
      <c r="AJ8" s="378"/>
      <c r="AK8" s="377"/>
      <c r="AL8" s="378"/>
      <c r="AM8" s="376">
        <v>181252</v>
      </c>
      <c r="AN8" s="147">
        <v>63.94</v>
      </c>
      <c r="AO8" s="377" t="s">
        <v>276</v>
      </c>
      <c r="AP8" s="147">
        <v>2000</v>
      </c>
      <c r="AQ8" s="377"/>
      <c r="AR8" s="378"/>
      <c r="AS8" s="125">
        <f t="shared" si="4"/>
        <v>2381.56</v>
      </c>
    </row>
    <row r="9" spans="1:45" ht="16.149999999999999" customHeight="1" x14ac:dyDescent="0.25">
      <c r="A9" s="112">
        <f t="shared" si="1"/>
        <v>43470</v>
      </c>
      <c r="B9" s="118">
        <v>1732.87</v>
      </c>
      <c r="C9" s="118"/>
      <c r="D9" s="317">
        <v>2317.65</v>
      </c>
      <c r="E9" s="317"/>
      <c r="F9" s="118"/>
      <c r="G9" s="373">
        <v>335</v>
      </c>
      <c r="H9" s="373">
        <v>361.2</v>
      </c>
      <c r="I9" s="316">
        <v>410</v>
      </c>
      <c r="J9" s="374">
        <v>8</v>
      </c>
      <c r="K9" s="374"/>
      <c r="L9" s="374"/>
      <c r="M9" s="375"/>
      <c r="N9" s="117">
        <f t="shared" si="2"/>
        <v>5156.72</v>
      </c>
      <c r="O9" s="118">
        <v>48.8</v>
      </c>
      <c r="P9" s="118"/>
      <c r="Q9" s="117">
        <f t="shared" si="3"/>
        <v>5205.5200000000004</v>
      </c>
      <c r="R9" s="317">
        <v>1730</v>
      </c>
      <c r="S9" s="164"/>
      <c r="T9" s="120">
        <f t="shared" si="0"/>
        <v>43470</v>
      </c>
      <c r="U9" s="376"/>
      <c r="V9" s="378"/>
      <c r="W9" s="376"/>
      <c r="X9" s="378"/>
      <c r="Y9" s="376"/>
      <c r="Z9" s="378"/>
      <c r="AA9" s="376"/>
      <c r="AB9" s="378"/>
      <c r="AC9" s="376"/>
      <c r="AD9" s="378"/>
      <c r="AE9" s="377">
        <v>190141</v>
      </c>
      <c r="AF9" s="147">
        <v>69</v>
      </c>
      <c r="AG9" s="379"/>
      <c r="AH9" s="378"/>
      <c r="AI9" s="376"/>
      <c r="AJ9" s="378"/>
      <c r="AK9" s="376"/>
      <c r="AL9" s="378"/>
      <c r="AM9" s="376"/>
      <c r="AN9" s="378"/>
      <c r="AO9" s="376" t="s">
        <v>104</v>
      </c>
      <c r="AP9" s="147">
        <v>114.65</v>
      </c>
      <c r="AQ9" s="377"/>
      <c r="AR9" s="378"/>
      <c r="AS9" s="125">
        <f t="shared" si="4"/>
        <v>183.65</v>
      </c>
    </row>
    <row r="10" spans="1:45" ht="16.149999999999999" customHeight="1" x14ac:dyDescent="0.25">
      <c r="A10" s="112">
        <f t="shared" si="1"/>
        <v>43471</v>
      </c>
      <c r="B10" s="118">
        <v>1270.8699999999999</v>
      </c>
      <c r="C10" s="118"/>
      <c r="D10" s="317">
        <v>1395.98</v>
      </c>
      <c r="E10" s="317"/>
      <c r="F10" s="118"/>
      <c r="G10" s="373">
        <v>162</v>
      </c>
      <c r="H10" s="373">
        <v>131.15</v>
      </c>
      <c r="I10" s="316">
        <v>130</v>
      </c>
      <c r="J10" s="374">
        <v>3</v>
      </c>
      <c r="K10" s="374"/>
      <c r="L10" s="374"/>
      <c r="M10" s="375"/>
      <c r="N10" s="117">
        <f t="shared" si="2"/>
        <v>3090</v>
      </c>
      <c r="O10" s="118">
        <v>29.2</v>
      </c>
      <c r="P10" s="118"/>
      <c r="Q10" s="117">
        <f t="shared" si="3"/>
        <v>3119.2</v>
      </c>
      <c r="R10" s="317">
        <v>1270</v>
      </c>
      <c r="S10" s="164"/>
      <c r="T10" s="120">
        <f t="shared" si="0"/>
        <v>43471</v>
      </c>
      <c r="U10" s="376"/>
      <c r="V10" s="378"/>
      <c r="W10" s="376">
        <v>181108</v>
      </c>
      <c r="X10" s="147">
        <v>374.5</v>
      </c>
      <c r="Y10" s="376"/>
      <c r="Z10" s="378"/>
      <c r="AA10" s="376"/>
      <c r="AB10" s="378"/>
      <c r="AC10" s="376"/>
      <c r="AD10" s="378"/>
      <c r="AE10" s="377"/>
      <c r="AF10" s="378"/>
      <c r="AG10" s="378"/>
      <c r="AH10" s="378"/>
      <c r="AI10" s="376"/>
      <c r="AJ10" s="378"/>
      <c r="AK10" s="376"/>
      <c r="AL10" s="378"/>
      <c r="AM10" s="376">
        <v>181143</v>
      </c>
      <c r="AN10" s="147">
        <v>254.82</v>
      </c>
      <c r="AO10" s="376" t="s">
        <v>199</v>
      </c>
      <c r="AP10" s="147">
        <v>73.569999999999993</v>
      </c>
      <c r="AQ10" s="377"/>
      <c r="AR10" s="378"/>
      <c r="AS10" s="125">
        <f t="shared" si="4"/>
        <v>702.88999999999987</v>
      </c>
    </row>
    <row r="11" spans="1:45" ht="16.149999999999999" customHeight="1" x14ac:dyDescent="0.25">
      <c r="A11" s="112">
        <f t="shared" si="1"/>
        <v>43472</v>
      </c>
      <c r="B11" s="118">
        <v>1669.14</v>
      </c>
      <c r="C11" s="317">
        <v>25.2</v>
      </c>
      <c r="D11" s="317">
        <v>2239</v>
      </c>
      <c r="E11" s="317"/>
      <c r="F11" s="118"/>
      <c r="G11" s="373">
        <v>183</v>
      </c>
      <c r="H11" s="373">
        <v>99.6</v>
      </c>
      <c r="I11" s="316">
        <v>360</v>
      </c>
      <c r="J11" s="374">
        <v>8</v>
      </c>
      <c r="K11" s="374"/>
      <c r="L11" s="374"/>
      <c r="M11" s="375"/>
      <c r="N11" s="117">
        <f t="shared" si="2"/>
        <v>4575.9400000000005</v>
      </c>
      <c r="O11" s="118">
        <v>42.5</v>
      </c>
      <c r="P11" s="118"/>
      <c r="Q11" s="117">
        <f t="shared" si="3"/>
        <v>4618.4400000000005</v>
      </c>
      <c r="R11" s="317">
        <v>1690</v>
      </c>
      <c r="S11" s="164"/>
      <c r="T11" s="120">
        <f t="shared" si="0"/>
        <v>43472</v>
      </c>
      <c r="U11" s="376"/>
      <c r="V11" s="378"/>
      <c r="W11" s="376"/>
      <c r="X11" s="147"/>
      <c r="Y11" s="376"/>
      <c r="Z11" s="378"/>
      <c r="AA11" s="376"/>
      <c r="AB11" s="378"/>
      <c r="AC11" s="376"/>
      <c r="AD11" s="378"/>
      <c r="AE11" s="376" t="s">
        <v>137</v>
      </c>
      <c r="AF11" s="147">
        <v>-290</v>
      </c>
      <c r="AG11" s="378"/>
      <c r="AH11" s="378"/>
      <c r="AI11" s="376"/>
      <c r="AJ11" s="378"/>
      <c r="AK11" s="376"/>
      <c r="AL11" s="378"/>
      <c r="AM11" s="376"/>
      <c r="AN11" s="378"/>
      <c r="AO11" s="376"/>
      <c r="AP11" s="378"/>
      <c r="AQ11" s="377"/>
      <c r="AR11" s="378"/>
      <c r="AS11" s="125">
        <f t="shared" si="4"/>
        <v>-290</v>
      </c>
    </row>
    <row r="12" spans="1:45" ht="16.149999999999999" customHeight="1" x14ac:dyDescent="0.25">
      <c r="A12" s="112">
        <f t="shared" si="1"/>
        <v>43473</v>
      </c>
      <c r="B12" s="118">
        <v>1614.65</v>
      </c>
      <c r="C12" s="317"/>
      <c r="D12" s="317">
        <v>2509.35</v>
      </c>
      <c r="E12" s="317"/>
      <c r="F12" s="380"/>
      <c r="G12" s="373">
        <v>414</v>
      </c>
      <c r="H12" s="373">
        <v>315.7</v>
      </c>
      <c r="I12" s="316">
        <v>320</v>
      </c>
      <c r="J12" s="374">
        <v>9</v>
      </c>
      <c r="K12" s="374"/>
      <c r="L12" s="374"/>
      <c r="M12" s="375"/>
      <c r="N12" s="117">
        <f t="shared" si="2"/>
        <v>5173.7</v>
      </c>
      <c r="O12" s="118">
        <v>38.950000000000003</v>
      </c>
      <c r="P12" s="118"/>
      <c r="Q12" s="117">
        <f t="shared" si="3"/>
        <v>5212.6499999999996</v>
      </c>
      <c r="R12" s="317">
        <v>1610</v>
      </c>
      <c r="S12" s="164"/>
      <c r="T12" s="120">
        <f t="shared" si="0"/>
        <v>43473</v>
      </c>
      <c r="U12" s="376"/>
      <c r="V12" s="378"/>
      <c r="W12" s="376"/>
      <c r="X12" s="147"/>
      <c r="Y12" s="376">
        <v>190122</v>
      </c>
      <c r="Z12" s="147">
        <v>507.14</v>
      </c>
      <c r="AA12" s="376"/>
      <c r="AB12" s="378"/>
      <c r="AC12" s="376"/>
      <c r="AD12" s="378"/>
      <c r="AE12" s="376" t="s">
        <v>137</v>
      </c>
      <c r="AF12" s="147">
        <v>290</v>
      </c>
      <c r="AG12" s="378"/>
      <c r="AH12" s="378"/>
      <c r="AI12" s="376"/>
      <c r="AJ12" s="378"/>
      <c r="AK12" s="376"/>
      <c r="AL12" s="378"/>
      <c r="AM12" s="376"/>
      <c r="AN12" s="378"/>
      <c r="AO12" s="376"/>
      <c r="AP12" s="378"/>
      <c r="AQ12" s="377"/>
      <c r="AR12" s="378"/>
      <c r="AS12" s="125">
        <f t="shared" si="4"/>
        <v>797.14</v>
      </c>
    </row>
    <row r="13" spans="1:45" ht="16.149999999999999" customHeight="1" x14ac:dyDescent="0.25">
      <c r="A13" s="112">
        <f t="shared" si="1"/>
        <v>43474</v>
      </c>
      <c r="B13" s="118">
        <v>754.89</v>
      </c>
      <c r="C13" s="317"/>
      <c r="D13" s="317">
        <v>1700.77</v>
      </c>
      <c r="E13" s="317"/>
      <c r="F13" s="317">
        <v>20.5</v>
      </c>
      <c r="G13" s="373">
        <v>577</v>
      </c>
      <c r="H13" s="373">
        <v>326.8</v>
      </c>
      <c r="I13" s="316">
        <v>310</v>
      </c>
      <c r="J13" s="374">
        <v>11</v>
      </c>
      <c r="K13" s="374"/>
      <c r="L13" s="374"/>
      <c r="M13" s="375"/>
      <c r="N13" s="117">
        <f t="shared" si="2"/>
        <v>3689.96</v>
      </c>
      <c r="O13" s="118">
        <v>30.9</v>
      </c>
      <c r="P13" s="118"/>
      <c r="Q13" s="117">
        <f t="shared" si="3"/>
        <v>3720.86</v>
      </c>
      <c r="R13" s="317">
        <v>750</v>
      </c>
      <c r="S13" s="164"/>
      <c r="T13" s="120">
        <f t="shared" si="0"/>
        <v>43474</v>
      </c>
      <c r="U13" s="376">
        <v>181209</v>
      </c>
      <c r="V13" s="147">
        <v>594.92999999999995</v>
      </c>
      <c r="W13" s="376"/>
      <c r="X13" s="147"/>
      <c r="Y13" s="376"/>
      <c r="Z13" s="378"/>
      <c r="AA13" s="376">
        <v>190127</v>
      </c>
      <c r="AB13" s="147">
        <v>2187.1</v>
      </c>
      <c r="AC13" s="376"/>
      <c r="AD13" s="378"/>
      <c r="AE13" s="376" t="s">
        <v>345</v>
      </c>
      <c r="AF13" s="147">
        <v>-136.5</v>
      </c>
      <c r="AG13" s="378"/>
      <c r="AH13" s="378"/>
      <c r="AI13" s="376"/>
      <c r="AJ13" s="378"/>
      <c r="AK13" s="376"/>
      <c r="AL13" s="378"/>
      <c r="AM13" s="376"/>
      <c r="AN13" s="378"/>
      <c r="AO13" s="376"/>
      <c r="AP13" s="378"/>
      <c r="AQ13" s="377"/>
      <c r="AR13" s="378"/>
      <c r="AS13" s="125">
        <f t="shared" si="4"/>
        <v>2645.5299999999997</v>
      </c>
    </row>
    <row r="14" spans="1:45" ht="16.149999999999999" customHeight="1" x14ac:dyDescent="0.25">
      <c r="A14" s="112">
        <f t="shared" si="1"/>
        <v>43475</v>
      </c>
      <c r="B14" s="118">
        <v>1318.5</v>
      </c>
      <c r="C14" s="317"/>
      <c r="D14" s="317">
        <v>1495.54</v>
      </c>
      <c r="E14" s="317"/>
      <c r="F14" s="317"/>
      <c r="G14" s="373">
        <v>381</v>
      </c>
      <c r="H14" s="373">
        <v>172.85</v>
      </c>
      <c r="I14" s="316">
        <v>250</v>
      </c>
      <c r="J14" s="374">
        <v>7</v>
      </c>
      <c r="K14" s="374"/>
      <c r="L14" s="374"/>
      <c r="M14" s="375"/>
      <c r="N14" s="117">
        <f t="shared" si="2"/>
        <v>3617.89</v>
      </c>
      <c r="O14" s="118">
        <v>11.9</v>
      </c>
      <c r="P14" s="118">
        <v>61.6</v>
      </c>
      <c r="Q14" s="117">
        <f t="shared" si="3"/>
        <v>3568.19</v>
      </c>
      <c r="R14" s="317">
        <v>1330</v>
      </c>
      <c r="S14" s="317">
        <v>530</v>
      </c>
      <c r="T14" s="120">
        <f t="shared" si="0"/>
        <v>43475</v>
      </c>
      <c r="U14" s="376"/>
      <c r="V14" s="147">
        <v>46.77</v>
      </c>
      <c r="W14" s="376">
        <v>181222</v>
      </c>
      <c r="X14" s="147">
        <v>448.14</v>
      </c>
      <c r="Y14" s="376"/>
      <c r="Z14" s="378"/>
      <c r="AA14" s="376">
        <v>190128</v>
      </c>
      <c r="AB14" s="147">
        <v>921.6</v>
      </c>
      <c r="AC14" s="376"/>
      <c r="AD14" s="378"/>
      <c r="AE14" s="376"/>
      <c r="AF14" s="378"/>
      <c r="AG14" s="378"/>
      <c r="AH14" s="378"/>
      <c r="AI14" s="376"/>
      <c r="AJ14" s="378"/>
      <c r="AK14" s="376">
        <v>181245</v>
      </c>
      <c r="AL14" s="147">
        <v>1094.4000000000001</v>
      </c>
      <c r="AM14" s="376"/>
      <c r="AN14" s="378"/>
      <c r="AO14" s="376"/>
      <c r="AP14" s="378"/>
      <c r="AQ14" s="377"/>
      <c r="AR14" s="378"/>
      <c r="AS14" s="125">
        <f t="shared" si="4"/>
        <v>2510.91</v>
      </c>
    </row>
    <row r="15" spans="1:45" ht="16.149999999999999" customHeight="1" x14ac:dyDescent="0.25">
      <c r="A15" s="112">
        <f t="shared" si="1"/>
        <v>43476</v>
      </c>
      <c r="B15" s="118">
        <v>1719.53</v>
      </c>
      <c r="C15" s="317">
        <v>37.6</v>
      </c>
      <c r="D15" s="317">
        <v>2120.94</v>
      </c>
      <c r="E15" s="317"/>
      <c r="F15" s="317">
        <v>32.4</v>
      </c>
      <c r="G15" s="373">
        <v>196</v>
      </c>
      <c r="H15" s="373">
        <v>102.1</v>
      </c>
      <c r="I15" s="316">
        <v>260</v>
      </c>
      <c r="J15" s="374">
        <v>7</v>
      </c>
      <c r="K15" s="374"/>
      <c r="L15" s="374"/>
      <c r="M15" s="375"/>
      <c r="N15" s="117">
        <f t="shared" si="2"/>
        <v>4468.57</v>
      </c>
      <c r="O15" s="118">
        <v>84.4</v>
      </c>
      <c r="P15" s="118">
        <v>4.8</v>
      </c>
      <c r="Q15" s="117">
        <f t="shared" si="3"/>
        <v>4548.1699999999992</v>
      </c>
      <c r="R15" s="317">
        <v>1710</v>
      </c>
      <c r="S15" s="164"/>
      <c r="T15" s="120">
        <f t="shared" si="0"/>
        <v>43476</v>
      </c>
      <c r="U15" s="376"/>
      <c r="V15" s="378"/>
      <c r="W15" s="376">
        <v>181223</v>
      </c>
      <c r="X15" s="147">
        <v>65.319999999999993</v>
      </c>
      <c r="Y15" s="376"/>
      <c r="Z15" s="378"/>
      <c r="AA15" s="376"/>
      <c r="AB15" s="378"/>
      <c r="AC15" s="376"/>
      <c r="AD15" s="378"/>
      <c r="AE15" s="376" t="s">
        <v>185</v>
      </c>
      <c r="AF15" s="147">
        <v>-10541.09</v>
      </c>
      <c r="AG15" s="378"/>
      <c r="AH15" s="378"/>
      <c r="AI15" s="376"/>
      <c r="AJ15" s="378"/>
      <c r="AK15" s="376">
        <v>181249</v>
      </c>
      <c r="AL15" s="147">
        <v>631.67999999999995</v>
      </c>
      <c r="AM15" s="376"/>
      <c r="AN15" s="378"/>
      <c r="AO15" s="376"/>
      <c r="AP15" s="378"/>
      <c r="AQ15" s="377"/>
      <c r="AR15" s="378"/>
      <c r="AS15" s="125">
        <f t="shared" si="4"/>
        <v>-9844.09</v>
      </c>
    </row>
    <row r="16" spans="1:45" ht="16.149999999999999" customHeight="1" x14ac:dyDescent="0.25">
      <c r="A16" s="112">
        <f t="shared" si="1"/>
        <v>43477</v>
      </c>
      <c r="B16" s="118">
        <v>1654.89</v>
      </c>
      <c r="C16" s="118"/>
      <c r="D16" s="317">
        <v>2591.92</v>
      </c>
      <c r="E16" s="317"/>
      <c r="F16" s="317"/>
      <c r="G16" s="373">
        <v>235</v>
      </c>
      <c r="H16" s="373">
        <v>129.55000000000001</v>
      </c>
      <c r="I16" s="316">
        <v>340</v>
      </c>
      <c r="J16" s="374">
        <v>7</v>
      </c>
      <c r="K16" s="381">
        <v>40</v>
      </c>
      <c r="L16" s="374"/>
      <c r="M16" s="375"/>
      <c r="N16" s="117">
        <f t="shared" si="2"/>
        <v>4991.3600000000006</v>
      </c>
      <c r="O16" s="118">
        <v>62.6</v>
      </c>
      <c r="P16" s="118"/>
      <c r="Q16" s="117">
        <f t="shared" si="3"/>
        <v>5053.9600000000009</v>
      </c>
      <c r="R16" s="317">
        <v>1650</v>
      </c>
      <c r="S16" s="164"/>
      <c r="T16" s="120">
        <f t="shared" si="0"/>
        <v>43477</v>
      </c>
      <c r="U16" s="376">
        <v>190113</v>
      </c>
      <c r="V16" s="147">
        <v>-1665</v>
      </c>
      <c r="W16" s="376"/>
      <c r="X16" s="378"/>
      <c r="Y16" s="376"/>
      <c r="Z16" s="378"/>
      <c r="AA16" s="376"/>
      <c r="AB16" s="378"/>
      <c r="AC16" s="376"/>
      <c r="AD16" s="378"/>
      <c r="AE16" s="376" t="s">
        <v>230</v>
      </c>
      <c r="AF16" s="147">
        <v>-2.4900000000000002</v>
      </c>
      <c r="AG16" s="378"/>
      <c r="AH16" s="378"/>
      <c r="AI16" s="376" t="s">
        <v>358</v>
      </c>
      <c r="AJ16" s="147">
        <v>-57.42</v>
      </c>
      <c r="AK16" s="376">
        <v>181250</v>
      </c>
      <c r="AL16" s="147">
        <v>667.4</v>
      </c>
      <c r="AM16" s="376"/>
      <c r="AN16" s="378"/>
      <c r="AO16" s="376"/>
      <c r="AP16" s="378"/>
      <c r="AQ16" s="377"/>
      <c r="AR16" s="378"/>
      <c r="AS16" s="125">
        <f t="shared" si="4"/>
        <v>-1057.5100000000002</v>
      </c>
    </row>
    <row r="17" spans="1:45" ht="16.149999999999999" customHeight="1" x14ac:dyDescent="0.25">
      <c r="A17" s="112">
        <f t="shared" si="1"/>
        <v>43478</v>
      </c>
      <c r="B17" s="118">
        <v>1358.14</v>
      </c>
      <c r="C17" s="118"/>
      <c r="D17" s="317">
        <v>1485.59</v>
      </c>
      <c r="E17" s="317"/>
      <c r="F17" s="317">
        <v>16</v>
      </c>
      <c r="G17" s="373">
        <v>199</v>
      </c>
      <c r="H17" s="373">
        <v>429.3</v>
      </c>
      <c r="I17" s="316">
        <v>210</v>
      </c>
      <c r="J17" s="374">
        <v>5</v>
      </c>
      <c r="K17" s="381"/>
      <c r="L17" s="374"/>
      <c r="M17" s="375"/>
      <c r="N17" s="117">
        <f t="shared" si="2"/>
        <v>3698.03</v>
      </c>
      <c r="O17" s="118">
        <v>7.2</v>
      </c>
      <c r="P17" s="118">
        <v>13.7</v>
      </c>
      <c r="Q17" s="117">
        <f t="shared" si="3"/>
        <v>3691.53</v>
      </c>
      <c r="R17" s="317">
        <v>1350</v>
      </c>
      <c r="S17" s="164"/>
      <c r="T17" s="120">
        <f t="shared" si="0"/>
        <v>43478</v>
      </c>
      <c r="U17" s="376"/>
      <c r="V17" s="378"/>
      <c r="W17" s="376"/>
      <c r="X17" s="378"/>
      <c r="Y17" s="376"/>
      <c r="Z17" s="378"/>
      <c r="AA17" s="376"/>
      <c r="AB17" s="378"/>
      <c r="AC17" s="376"/>
      <c r="AD17" s="378"/>
      <c r="AE17" s="376" t="s">
        <v>185</v>
      </c>
      <c r="AF17" s="147">
        <v>12049.78</v>
      </c>
      <c r="AG17" s="378"/>
      <c r="AH17" s="378"/>
      <c r="AI17" s="376"/>
      <c r="AJ17" s="378"/>
      <c r="AK17" s="376"/>
      <c r="AL17" s="378"/>
      <c r="AM17" s="376"/>
      <c r="AN17" s="378"/>
      <c r="AO17" s="376"/>
      <c r="AP17" s="378"/>
      <c r="AQ17" s="377"/>
      <c r="AR17" s="378"/>
      <c r="AS17" s="125">
        <f t="shared" si="4"/>
        <v>12049.78</v>
      </c>
    </row>
    <row r="18" spans="1:45" ht="16.149999999999999" customHeight="1" x14ac:dyDescent="0.25">
      <c r="A18" s="112">
        <f t="shared" si="1"/>
        <v>43479</v>
      </c>
      <c r="B18" s="118">
        <v>1296.5999999999999</v>
      </c>
      <c r="C18" s="118"/>
      <c r="D18" s="317">
        <v>2448.34</v>
      </c>
      <c r="E18" s="317"/>
      <c r="F18" s="317"/>
      <c r="G18" s="373">
        <v>437</v>
      </c>
      <c r="H18" s="373">
        <v>1008.65</v>
      </c>
      <c r="I18" s="316">
        <v>140</v>
      </c>
      <c r="J18" s="374">
        <v>6</v>
      </c>
      <c r="K18" s="381">
        <v>40</v>
      </c>
      <c r="L18" s="381">
        <v>400</v>
      </c>
      <c r="M18" s="382"/>
      <c r="N18" s="117">
        <f t="shared" si="2"/>
        <v>4970.59</v>
      </c>
      <c r="O18" s="118">
        <v>28</v>
      </c>
      <c r="P18" s="118"/>
      <c r="Q18" s="117">
        <f t="shared" si="3"/>
        <v>4998.59</v>
      </c>
      <c r="R18" s="317">
        <v>1290</v>
      </c>
      <c r="S18" s="164"/>
      <c r="T18" s="120">
        <f t="shared" si="0"/>
        <v>43479</v>
      </c>
      <c r="U18" s="376"/>
      <c r="V18" s="378"/>
      <c r="W18" s="376"/>
      <c r="X18" s="378"/>
      <c r="Y18" s="376"/>
      <c r="Z18" s="378"/>
      <c r="AA18" s="376"/>
      <c r="AB18" s="378"/>
      <c r="AC18" s="376"/>
      <c r="AD18" s="378"/>
      <c r="AE18" s="376"/>
      <c r="AF18" s="378"/>
      <c r="AG18" s="378"/>
      <c r="AH18" s="378"/>
      <c r="AI18" s="376"/>
      <c r="AJ18" s="378"/>
      <c r="AK18" s="376"/>
      <c r="AL18" s="378"/>
      <c r="AM18" s="376"/>
      <c r="AN18" s="378"/>
      <c r="AO18" s="376"/>
      <c r="AP18" s="378"/>
      <c r="AQ18" s="377"/>
      <c r="AR18" s="378"/>
      <c r="AS18" s="125">
        <f t="shared" si="4"/>
        <v>0</v>
      </c>
    </row>
    <row r="19" spans="1:45" ht="16.149999999999999" customHeight="1" x14ac:dyDescent="0.25">
      <c r="A19" s="112">
        <f t="shared" si="1"/>
        <v>43480</v>
      </c>
      <c r="B19" s="118">
        <v>2174.04</v>
      </c>
      <c r="C19" s="118"/>
      <c r="D19" s="317">
        <v>1886.73</v>
      </c>
      <c r="E19" s="317"/>
      <c r="F19" s="317">
        <v>40</v>
      </c>
      <c r="G19" s="373">
        <v>119</v>
      </c>
      <c r="H19" s="373">
        <v>122</v>
      </c>
      <c r="I19" s="316">
        <v>140</v>
      </c>
      <c r="J19" s="374">
        <v>6</v>
      </c>
      <c r="K19" s="381"/>
      <c r="L19" s="374"/>
      <c r="M19" s="375"/>
      <c r="N19" s="117">
        <f t="shared" si="2"/>
        <v>4481.7700000000004</v>
      </c>
      <c r="O19" s="118">
        <v>32.4</v>
      </c>
      <c r="P19" s="118"/>
      <c r="Q19" s="117">
        <f t="shared" si="3"/>
        <v>4514.17</v>
      </c>
      <c r="R19" s="317">
        <v>2170</v>
      </c>
      <c r="S19" s="164"/>
      <c r="T19" s="120">
        <f t="shared" si="0"/>
        <v>43480</v>
      </c>
      <c r="U19" s="376"/>
      <c r="V19" s="378"/>
      <c r="W19" s="376"/>
      <c r="X19" s="378"/>
      <c r="Y19" s="376">
        <v>190123</v>
      </c>
      <c r="Z19" s="147">
        <v>621.35</v>
      </c>
      <c r="AA19" s="376"/>
      <c r="AB19" s="378"/>
      <c r="AC19" s="376">
        <v>181241</v>
      </c>
      <c r="AD19" s="147">
        <v>41819</v>
      </c>
      <c r="AE19" s="376" t="s">
        <v>85</v>
      </c>
      <c r="AF19" s="147">
        <v>1014</v>
      </c>
      <c r="AG19" s="378"/>
      <c r="AH19" s="378"/>
      <c r="AI19" s="376">
        <v>190145</v>
      </c>
      <c r="AJ19" s="147">
        <v>592.79999999999995</v>
      </c>
      <c r="AK19" s="376"/>
      <c r="AL19" s="378"/>
      <c r="AM19" s="376"/>
      <c r="AN19" s="378"/>
      <c r="AO19" s="376">
        <v>181258</v>
      </c>
      <c r="AP19" s="147">
        <v>1381.15</v>
      </c>
      <c r="AQ19" s="377"/>
      <c r="AR19" s="378"/>
      <c r="AS19" s="125">
        <f t="shared" si="4"/>
        <v>45428.3</v>
      </c>
    </row>
    <row r="20" spans="1:45" ht="16.149999999999999" customHeight="1" x14ac:dyDescent="0.25">
      <c r="A20" s="112">
        <f t="shared" si="1"/>
        <v>43481</v>
      </c>
      <c r="B20" s="118">
        <v>1694.14</v>
      </c>
      <c r="C20" s="118"/>
      <c r="D20" s="317">
        <v>1424.95</v>
      </c>
      <c r="E20" s="317"/>
      <c r="F20" s="317">
        <v>8.9</v>
      </c>
      <c r="G20" s="373">
        <v>241</v>
      </c>
      <c r="H20" s="373">
        <v>233.35</v>
      </c>
      <c r="I20" s="316">
        <v>480</v>
      </c>
      <c r="J20" s="374">
        <v>13</v>
      </c>
      <c r="K20" s="381">
        <v>20</v>
      </c>
      <c r="L20" s="374"/>
      <c r="M20" s="375"/>
      <c r="N20" s="117">
        <f t="shared" si="2"/>
        <v>4102.34</v>
      </c>
      <c r="O20" s="118">
        <v>6.8</v>
      </c>
      <c r="P20" s="118"/>
      <c r="Q20" s="117">
        <f t="shared" si="3"/>
        <v>4109.1400000000003</v>
      </c>
      <c r="R20" s="317">
        <v>1690</v>
      </c>
      <c r="S20" s="164"/>
      <c r="T20" s="120">
        <f t="shared" si="0"/>
        <v>43481</v>
      </c>
      <c r="U20" s="376">
        <v>190101</v>
      </c>
      <c r="V20" s="147">
        <v>1074.24</v>
      </c>
      <c r="W20" s="377"/>
      <c r="X20" s="378"/>
      <c r="Y20" s="376"/>
      <c r="Z20" s="378"/>
      <c r="AA20" s="376">
        <v>190129</v>
      </c>
      <c r="AB20" s="147">
        <v>2589.98</v>
      </c>
      <c r="AC20" s="376"/>
      <c r="AD20" s="378"/>
      <c r="AE20" s="376" t="s">
        <v>85</v>
      </c>
      <c r="AF20" s="147">
        <v>532</v>
      </c>
      <c r="AG20" s="378"/>
      <c r="AH20" s="378"/>
      <c r="AI20" s="376">
        <v>190146</v>
      </c>
      <c r="AJ20" s="147">
        <v>150.07</v>
      </c>
      <c r="AK20" s="376"/>
      <c r="AL20" s="378"/>
      <c r="AM20" s="376">
        <v>190156</v>
      </c>
      <c r="AN20" s="147">
        <v>157.59</v>
      </c>
      <c r="AO20" s="376"/>
      <c r="AP20" s="378"/>
      <c r="AQ20" s="377"/>
      <c r="AR20" s="378"/>
      <c r="AS20" s="125">
        <f t="shared" si="4"/>
        <v>4503.88</v>
      </c>
    </row>
    <row r="21" spans="1:45" ht="16.149999999999999" customHeight="1" x14ac:dyDescent="0.25">
      <c r="A21" s="112">
        <f t="shared" si="1"/>
        <v>43482</v>
      </c>
      <c r="B21" s="118">
        <v>1376.21</v>
      </c>
      <c r="C21" s="118"/>
      <c r="D21" s="317">
        <v>1993.41</v>
      </c>
      <c r="E21" s="317"/>
      <c r="F21" s="317">
        <v>8.1999999999999993</v>
      </c>
      <c r="G21" s="373">
        <v>172</v>
      </c>
      <c r="H21" s="373">
        <v>362</v>
      </c>
      <c r="I21" s="316">
        <v>160</v>
      </c>
      <c r="J21" s="374">
        <v>5</v>
      </c>
      <c r="K21" s="381">
        <v>30</v>
      </c>
      <c r="L21" s="374"/>
      <c r="M21" s="375"/>
      <c r="N21" s="117">
        <f t="shared" si="2"/>
        <v>4101.82</v>
      </c>
      <c r="O21" s="118">
        <v>21.1</v>
      </c>
      <c r="P21" s="118"/>
      <c r="Q21" s="117">
        <f t="shared" si="3"/>
        <v>4122.92</v>
      </c>
      <c r="R21" s="317">
        <v>1410</v>
      </c>
      <c r="S21" s="164"/>
      <c r="T21" s="120">
        <f t="shared" si="0"/>
        <v>43482</v>
      </c>
      <c r="U21" s="376"/>
      <c r="V21" s="147">
        <v>3.75</v>
      </c>
      <c r="W21" s="376"/>
      <c r="X21" s="378"/>
      <c r="Y21" s="376"/>
      <c r="Z21" s="378"/>
      <c r="AA21" s="376">
        <v>190130</v>
      </c>
      <c r="AB21" s="147">
        <v>933.86</v>
      </c>
      <c r="AC21" s="376"/>
      <c r="AD21" s="378"/>
      <c r="AE21" s="376" t="s">
        <v>85</v>
      </c>
      <c r="AF21" s="147">
        <v>1000</v>
      </c>
      <c r="AG21" s="378"/>
      <c r="AH21" s="378"/>
      <c r="AI21" s="376"/>
      <c r="AJ21" s="378"/>
      <c r="AK21" s="376"/>
      <c r="AL21" s="378"/>
      <c r="AM21" s="376"/>
      <c r="AN21" s="378"/>
      <c r="AO21" s="376"/>
      <c r="AP21" s="378"/>
      <c r="AQ21" s="377"/>
      <c r="AR21" s="378"/>
      <c r="AS21" s="125">
        <f t="shared" si="4"/>
        <v>1937.6100000000001</v>
      </c>
    </row>
    <row r="22" spans="1:45" ht="16.149999999999999" customHeight="1" x14ac:dyDescent="0.25">
      <c r="A22" s="112">
        <f t="shared" si="1"/>
        <v>43483</v>
      </c>
      <c r="B22" s="118">
        <v>1909.76</v>
      </c>
      <c r="C22" s="317">
        <v>29</v>
      </c>
      <c r="D22" s="317">
        <v>2492.15</v>
      </c>
      <c r="E22" s="317"/>
      <c r="F22" s="317">
        <v>8.65</v>
      </c>
      <c r="G22" s="373">
        <v>137</v>
      </c>
      <c r="H22" s="373">
        <v>98.1</v>
      </c>
      <c r="I22" s="316">
        <v>370</v>
      </c>
      <c r="J22" s="374">
        <v>8</v>
      </c>
      <c r="K22" s="374"/>
      <c r="L22" s="374"/>
      <c r="M22" s="375"/>
      <c r="N22" s="117">
        <f t="shared" si="2"/>
        <v>5044.66</v>
      </c>
      <c r="O22" s="118">
        <v>20.7</v>
      </c>
      <c r="P22" s="118"/>
      <c r="Q22" s="117">
        <f t="shared" si="3"/>
        <v>5065.3599999999997</v>
      </c>
      <c r="R22" s="317">
        <v>1900</v>
      </c>
      <c r="S22" s="317">
        <v>750</v>
      </c>
      <c r="T22" s="120">
        <f t="shared" si="0"/>
        <v>43483</v>
      </c>
      <c r="U22" s="376"/>
      <c r="V22" s="378"/>
      <c r="W22" s="376"/>
      <c r="X22" s="378"/>
      <c r="Y22" s="376"/>
      <c r="Z22" s="378"/>
      <c r="AA22" s="376"/>
      <c r="AB22" s="378"/>
      <c r="AC22" s="376"/>
      <c r="AD22" s="378"/>
      <c r="AE22" s="376"/>
      <c r="AF22" s="378"/>
      <c r="AG22" s="378"/>
      <c r="AH22" s="378"/>
      <c r="AI22" s="376">
        <v>190143</v>
      </c>
      <c r="AJ22" s="147">
        <v>53.03</v>
      </c>
      <c r="AK22" s="376"/>
      <c r="AL22" s="378"/>
      <c r="AM22" s="376"/>
      <c r="AN22" s="378"/>
      <c r="AO22" s="376"/>
      <c r="AP22" s="378"/>
      <c r="AQ22" s="377"/>
      <c r="AR22" s="378"/>
      <c r="AS22" s="125">
        <f t="shared" si="4"/>
        <v>53.03</v>
      </c>
    </row>
    <row r="23" spans="1:45" ht="16.149999999999999" customHeight="1" x14ac:dyDescent="0.25">
      <c r="A23" s="112">
        <f t="shared" si="1"/>
        <v>43484</v>
      </c>
      <c r="B23" s="118">
        <v>1583.12</v>
      </c>
      <c r="C23" s="317">
        <v>82</v>
      </c>
      <c r="D23" s="317">
        <v>2558.2199999999998</v>
      </c>
      <c r="E23" s="317"/>
      <c r="F23" s="317">
        <v>8.1999999999999993</v>
      </c>
      <c r="G23" s="373">
        <v>131</v>
      </c>
      <c r="H23" s="373">
        <v>259.55</v>
      </c>
      <c r="I23" s="316">
        <v>340</v>
      </c>
      <c r="J23" s="374">
        <v>10</v>
      </c>
      <c r="K23" s="374"/>
      <c r="L23" s="374"/>
      <c r="M23" s="375"/>
      <c r="N23" s="117">
        <f t="shared" si="2"/>
        <v>4962.09</v>
      </c>
      <c r="O23" s="118">
        <v>53.1</v>
      </c>
      <c r="P23" s="118"/>
      <c r="Q23" s="117">
        <f t="shared" si="3"/>
        <v>5015.1900000000005</v>
      </c>
      <c r="R23" s="317">
        <v>1580</v>
      </c>
      <c r="S23" s="164"/>
      <c r="T23" s="120">
        <f t="shared" si="0"/>
        <v>43484</v>
      </c>
      <c r="U23" s="376"/>
      <c r="V23" s="378"/>
      <c r="W23" s="376"/>
      <c r="X23" s="147">
        <v>128.36000000000001</v>
      </c>
      <c r="Y23" s="376"/>
      <c r="Z23" s="378"/>
      <c r="AA23" s="376"/>
      <c r="AB23" s="378"/>
      <c r="AC23" s="376"/>
      <c r="AD23" s="378"/>
      <c r="AE23" s="376"/>
      <c r="AF23" s="378"/>
      <c r="AG23" s="378"/>
      <c r="AH23" s="378"/>
      <c r="AI23" s="376"/>
      <c r="AJ23" s="378"/>
      <c r="AK23" s="376"/>
      <c r="AL23" s="378"/>
      <c r="AM23" s="376"/>
      <c r="AN23" s="378"/>
      <c r="AO23" s="376"/>
      <c r="AP23" s="378"/>
      <c r="AQ23" s="377"/>
      <c r="AR23" s="378"/>
      <c r="AS23" s="125">
        <f t="shared" si="4"/>
        <v>128.36000000000001</v>
      </c>
    </row>
    <row r="24" spans="1:45" ht="16.149999999999999" customHeight="1" x14ac:dyDescent="0.25">
      <c r="A24" s="112">
        <f t="shared" si="1"/>
        <v>43485</v>
      </c>
      <c r="B24" s="118">
        <v>1495.9</v>
      </c>
      <c r="C24" s="118"/>
      <c r="D24" s="317">
        <v>896.73</v>
      </c>
      <c r="E24" s="317"/>
      <c r="F24" s="317">
        <v>10.199999999999999</v>
      </c>
      <c r="G24" s="373">
        <v>154</v>
      </c>
      <c r="H24" s="373">
        <v>602.35</v>
      </c>
      <c r="I24" s="316">
        <v>50</v>
      </c>
      <c r="J24" s="374">
        <v>2</v>
      </c>
      <c r="K24" s="374"/>
      <c r="L24" s="374"/>
      <c r="M24" s="375"/>
      <c r="N24" s="117">
        <f t="shared" si="2"/>
        <v>3209.18</v>
      </c>
      <c r="O24" s="118">
        <v>5.7</v>
      </c>
      <c r="P24" s="118">
        <v>9.8000000000000007</v>
      </c>
      <c r="Q24" s="117">
        <f t="shared" si="3"/>
        <v>3205.0799999999995</v>
      </c>
      <c r="R24" s="317">
        <v>1490</v>
      </c>
      <c r="S24" s="164"/>
      <c r="T24" s="120">
        <f t="shared" si="0"/>
        <v>43485</v>
      </c>
      <c r="U24" s="376"/>
      <c r="V24" s="378"/>
      <c r="W24" s="377">
        <v>190114</v>
      </c>
      <c r="X24" s="147">
        <v>56.27</v>
      </c>
      <c r="Y24" s="376"/>
      <c r="Z24" s="378"/>
      <c r="AA24" s="377"/>
      <c r="AB24" s="378"/>
      <c r="AC24" s="376"/>
      <c r="AD24" s="378"/>
      <c r="AE24" s="377"/>
      <c r="AF24" s="378"/>
      <c r="AG24" s="378"/>
      <c r="AH24" s="378"/>
      <c r="AI24" s="376"/>
      <c r="AJ24" s="378"/>
      <c r="AK24" s="377"/>
      <c r="AL24" s="378"/>
      <c r="AM24" s="376"/>
      <c r="AN24" s="378"/>
      <c r="AO24" s="377"/>
      <c r="AP24" s="378"/>
      <c r="AQ24" s="377"/>
      <c r="AR24" s="378"/>
      <c r="AS24" s="125">
        <f t="shared" si="4"/>
        <v>56.27</v>
      </c>
    </row>
    <row r="25" spans="1:45" ht="16.149999999999999" customHeight="1" x14ac:dyDescent="0.25">
      <c r="A25" s="112">
        <f t="shared" si="1"/>
        <v>43486</v>
      </c>
      <c r="B25" s="118">
        <v>1618.64</v>
      </c>
      <c r="C25" s="118"/>
      <c r="D25" s="317">
        <v>2309.13</v>
      </c>
      <c r="E25" s="317"/>
      <c r="F25" s="317">
        <v>10.199999999999999</v>
      </c>
      <c r="G25" s="373">
        <v>271</v>
      </c>
      <c r="H25" s="373">
        <v>1124.5</v>
      </c>
      <c r="I25" s="316">
        <v>130</v>
      </c>
      <c r="J25" s="374">
        <v>5</v>
      </c>
      <c r="K25" s="374"/>
      <c r="L25" s="374"/>
      <c r="M25" s="375"/>
      <c r="N25" s="117">
        <f t="shared" si="2"/>
        <v>5463.47</v>
      </c>
      <c r="O25" s="118">
        <v>34.1</v>
      </c>
      <c r="P25" s="118"/>
      <c r="Q25" s="117">
        <f t="shared" si="3"/>
        <v>5497.5700000000006</v>
      </c>
      <c r="R25" s="317">
        <v>1610</v>
      </c>
      <c r="S25" s="164"/>
      <c r="T25" s="120">
        <f t="shared" si="0"/>
        <v>43486</v>
      </c>
      <c r="U25" s="376"/>
      <c r="V25" s="378"/>
      <c r="W25" s="376">
        <v>190115</v>
      </c>
      <c r="X25" s="147">
        <v>206.84</v>
      </c>
      <c r="Y25" s="376"/>
      <c r="Z25" s="378"/>
      <c r="AA25" s="376"/>
      <c r="AB25" s="378"/>
      <c r="AC25" s="376"/>
      <c r="AD25" s="378"/>
      <c r="AE25" s="376"/>
      <c r="AF25" s="378"/>
      <c r="AG25" s="378"/>
      <c r="AH25" s="378"/>
      <c r="AI25" s="376"/>
      <c r="AJ25" s="378"/>
      <c r="AK25" s="376">
        <v>181246</v>
      </c>
      <c r="AL25" s="147">
        <v>1094.4000000000001</v>
      </c>
      <c r="AM25" s="376"/>
      <c r="AN25" s="378"/>
      <c r="AO25" s="376"/>
      <c r="AP25" s="378"/>
      <c r="AQ25" s="377"/>
      <c r="AR25" s="378"/>
      <c r="AS25" s="125">
        <f t="shared" si="4"/>
        <v>1301.24</v>
      </c>
    </row>
    <row r="26" spans="1:45" ht="16.149999999999999" customHeight="1" x14ac:dyDescent="0.25">
      <c r="A26" s="112">
        <f t="shared" si="1"/>
        <v>43487</v>
      </c>
      <c r="B26" s="118">
        <v>1024.1500000000001</v>
      </c>
      <c r="C26" s="118"/>
      <c r="D26" s="317">
        <v>2237</v>
      </c>
      <c r="E26" s="317"/>
      <c r="F26" s="118"/>
      <c r="G26" s="373">
        <v>309</v>
      </c>
      <c r="H26" s="373">
        <v>536</v>
      </c>
      <c r="I26" s="316">
        <v>70</v>
      </c>
      <c r="J26" s="374">
        <v>3</v>
      </c>
      <c r="K26" s="374"/>
      <c r="L26" s="374"/>
      <c r="M26" s="375"/>
      <c r="N26" s="117">
        <f t="shared" si="2"/>
        <v>4176.1499999999996</v>
      </c>
      <c r="O26" s="118">
        <v>22.6</v>
      </c>
      <c r="P26" s="118"/>
      <c r="Q26" s="117">
        <f t="shared" si="3"/>
        <v>4198.75</v>
      </c>
      <c r="R26" s="317">
        <v>1050</v>
      </c>
      <c r="S26" s="317">
        <v>280</v>
      </c>
      <c r="T26" s="120">
        <f t="shared" si="0"/>
        <v>43487</v>
      </c>
      <c r="U26" s="376"/>
      <c r="V26" s="378"/>
      <c r="W26" s="376"/>
      <c r="X26" s="378"/>
      <c r="Y26" s="376">
        <v>190124</v>
      </c>
      <c r="Z26" s="147">
        <v>603.46</v>
      </c>
      <c r="AA26" s="376"/>
      <c r="AB26" s="378"/>
      <c r="AC26" s="376"/>
      <c r="AD26" s="378"/>
      <c r="AE26" s="376"/>
      <c r="AF26" s="378"/>
      <c r="AG26" s="378"/>
      <c r="AH26" s="378"/>
      <c r="AI26" s="376"/>
      <c r="AJ26" s="378"/>
      <c r="AK26" s="376"/>
      <c r="AL26" s="378"/>
      <c r="AM26" s="376"/>
      <c r="AN26" s="378"/>
      <c r="AO26" s="376"/>
      <c r="AP26" s="378"/>
      <c r="AQ26" s="377"/>
      <c r="AR26" s="378"/>
      <c r="AS26" s="125">
        <f t="shared" si="4"/>
        <v>603.46</v>
      </c>
    </row>
    <row r="27" spans="1:45" ht="16.149999999999999" customHeight="1" x14ac:dyDescent="0.25">
      <c r="A27" s="112">
        <f t="shared" si="1"/>
        <v>43488</v>
      </c>
      <c r="B27" s="118">
        <v>1540.95</v>
      </c>
      <c r="C27" s="118"/>
      <c r="D27" s="317">
        <v>1328.43</v>
      </c>
      <c r="E27" s="317"/>
      <c r="F27" s="118"/>
      <c r="G27" s="373">
        <v>267</v>
      </c>
      <c r="H27" s="373">
        <v>141.30000000000001</v>
      </c>
      <c r="I27" s="316">
        <v>360</v>
      </c>
      <c r="J27" s="374">
        <v>11</v>
      </c>
      <c r="K27" s="374"/>
      <c r="L27" s="374"/>
      <c r="M27" s="375"/>
      <c r="N27" s="117">
        <f t="shared" si="2"/>
        <v>3637.6800000000003</v>
      </c>
      <c r="O27" s="118">
        <v>23</v>
      </c>
      <c r="P27" s="118"/>
      <c r="Q27" s="117">
        <f t="shared" si="3"/>
        <v>3660.6800000000003</v>
      </c>
      <c r="R27" s="317">
        <v>1540</v>
      </c>
      <c r="S27" s="164"/>
      <c r="T27" s="120">
        <f t="shared" si="0"/>
        <v>43488</v>
      </c>
      <c r="U27" s="376">
        <v>180104</v>
      </c>
      <c r="V27" s="147">
        <v>1616.73</v>
      </c>
      <c r="W27" s="376">
        <v>181148</v>
      </c>
      <c r="X27" s="378">
        <v>154.80000000000001</v>
      </c>
      <c r="Y27" s="376"/>
      <c r="Z27" s="378"/>
      <c r="AA27" s="376">
        <v>190131</v>
      </c>
      <c r="AB27" s="147">
        <v>2635.8</v>
      </c>
      <c r="AC27" s="376"/>
      <c r="AD27" s="378"/>
      <c r="AE27" s="376" t="s">
        <v>233</v>
      </c>
      <c r="AF27" s="147">
        <v>58.37</v>
      </c>
      <c r="AG27" s="378"/>
      <c r="AH27" s="378"/>
      <c r="AI27" s="376"/>
      <c r="AJ27" s="378"/>
      <c r="AK27" s="376"/>
      <c r="AL27" s="378"/>
      <c r="AM27" s="376"/>
      <c r="AN27" s="378"/>
      <c r="AO27" s="376"/>
      <c r="AP27" s="378"/>
      <c r="AQ27" s="377"/>
      <c r="AR27" s="378"/>
      <c r="AS27" s="125">
        <f t="shared" si="4"/>
        <v>4465.7</v>
      </c>
    </row>
    <row r="28" spans="1:45" ht="16.149999999999999" customHeight="1" x14ac:dyDescent="0.25">
      <c r="A28" s="112">
        <f t="shared" si="1"/>
        <v>43489</v>
      </c>
      <c r="B28" s="118">
        <v>1476.55</v>
      </c>
      <c r="C28" s="118"/>
      <c r="D28" s="317">
        <v>2035.65</v>
      </c>
      <c r="E28" s="317"/>
      <c r="F28" s="118"/>
      <c r="G28" s="373">
        <v>140</v>
      </c>
      <c r="H28" s="373">
        <v>594.4</v>
      </c>
      <c r="I28" s="316">
        <v>130</v>
      </c>
      <c r="J28" s="374">
        <v>4</v>
      </c>
      <c r="K28" s="374"/>
      <c r="L28" s="374"/>
      <c r="M28" s="375"/>
      <c r="N28" s="117">
        <f t="shared" si="2"/>
        <v>4376.5999999999995</v>
      </c>
      <c r="O28" s="118">
        <v>25.8</v>
      </c>
      <c r="P28" s="118"/>
      <c r="Q28" s="117">
        <f t="shared" si="3"/>
        <v>4402.3999999999996</v>
      </c>
      <c r="R28" s="164">
        <v>1470</v>
      </c>
      <c r="S28" s="164"/>
      <c r="T28" s="120">
        <f t="shared" si="0"/>
        <v>43489</v>
      </c>
      <c r="U28" s="376"/>
      <c r="V28" s="147">
        <v>194.55</v>
      </c>
      <c r="W28" s="376"/>
      <c r="X28" s="378"/>
      <c r="Y28" s="376"/>
      <c r="Z28" s="378"/>
      <c r="AA28" s="376">
        <v>190132</v>
      </c>
      <c r="AB28" s="147">
        <v>1867.6</v>
      </c>
      <c r="AC28" s="376"/>
      <c r="AD28" s="378"/>
      <c r="AE28" s="376" t="s">
        <v>359</v>
      </c>
      <c r="AF28" s="147">
        <v>178.17</v>
      </c>
      <c r="AG28" s="378"/>
      <c r="AH28" s="378"/>
      <c r="AI28" s="376"/>
      <c r="AJ28" s="378"/>
      <c r="AK28" s="376" t="s">
        <v>360</v>
      </c>
      <c r="AL28" s="147">
        <v>-23.5</v>
      </c>
      <c r="AM28" s="376" t="s">
        <v>361</v>
      </c>
      <c r="AN28" s="147">
        <v>72.25</v>
      </c>
      <c r="AO28" s="376"/>
      <c r="AP28" s="378"/>
      <c r="AQ28" s="377"/>
      <c r="AR28" s="378"/>
      <c r="AS28" s="125">
        <f t="shared" si="4"/>
        <v>2289.0700000000002</v>
      </c>
    </row>
    <row r="29" spans="1:45" ht="16.149999999999999" customHeight="1" x14ac:dyDescent="0.25">
      <c r="A29" s="112">
        <f t="shared" si="1"/>
        <v>43490</v>
      </c>
      <c r="B29" s="118">
        <v>2234.41</v>
      </c>
      <c r="C29" s="118"/>
      <c r="D29" s="317">
        <v>2103.15</v>
      </c>
      <c r="E29" s="317"/>
      <c r="F29" s="118"/>
      <c r="G29" s="373">
        <v>110</v>
      </c>
      <c r="H29" s="373">
        <v>821.3</v>
      </c>
      <c r="I29" s="316">
        <v>200</v>
      </c>
      <c r="J29" s="374">
        <v>6</v>
      </c>
      <c r="K29" s="374"/>
      <c r="L29" s="374"/>
      <c r="M29" s="375"/>
      <c r="N29" s="117">
        <f t="shared" si="2"/>
        <v>5468.86</v>
      </c>
      <c r="O29" s="118">
        <v>73.099999999999994</v>
      </c>
      <c r="P29" s="118">
        <v>42.6</v>
      </c>
      <c r="Q29" s="117">
        <f t="shared" si="3"/>
        <v>5499.36</v>
      </c>
      <c r="R29" s="317">
        <v>2230</v>
      </c>
      <c r="S29" s="164"/>
      <c r="T29" s="120">
        <f t="shared" si="0"/>
        <v>43490</v>
      </c>
      <c r="U29" s="376"/>
      <c r="V29" s="378"/>
      <c r="W29" s="376"/>
      <c r="X29" s="378"/>
      <c r="Y29" s="376"/>
      <c r="Z29" s="378"/>
      <c r="AA29" s="376"/>
      <c r="AB29" s="378"/>
      <c r="AC29" s="376"/>
      <c r="AD29" s="378"/>
      <c r="AE29" s="376" t="s">
        <v>156</v>
      </c>
      <c r="AF29" s="147">
        <v>2573.79</v>
      </c>
      <c r="AG29" s="378"/>
      <c r="AH29" s="378"/>
      <c r="AI29" s="376"/>
      <c r="AJ29" s="378"/>
      <c r="AK29" s="376"/>
      <c r="AL29" s="378"/>
      <c r="AM29" s="376"/>
      <c r="AN29" s="378"/>
      <c r="AO29" s="376"/>
      <c r="AP29" s="378"/>
      <c r="AQ29" s="377"/>
      <c r="AR29" s="378"/>
      <c r="AS29" s="125">
        <f t="shared" si="4"/>
        <v>2573.79</v>
      </c>
    </row>
    <row r="30" spans="1:45" ht="16.149999999999999" customHeight="1" x14ac:dyDescent="0.25">
      <c r="A30" s="112">
        <f t="shared" si="1"/>
        <v>43491</v>
      </c>
      <c r="B30" s="118">
        <v>1234.7</v>
      </c>
      <c r="C30" s="317">
        <v>84</v>
      </c>
      <c r="D30" s="317">
        <v>2288.9499999999998</v>
      </c>
      <c r="E30" s="317"/>
      <c r="F30" s="118"/>
      <c r="G30" s="373">
        <v>171</v>
      </c>
      <c r="H30" s="373">
        <v>864.4</v>
      </c>
      <c r="I30" s="316">
        <v>220</v>
      </c>
      <c r="J30" s="374">
        <v>5</v>
      </c>
      <c r="K30" s="374"/>
      <c r="L30" s="374"/>
      <c r="M30" s="375"/>
      <c r="N30" s="117">
        <f t="shared" si="2"/>
        <v>4863.0499999999993</v>
      </c>
      <c r="O30" s="118">
        <v>29.3</v>
      </c>
      <c r="P30" s="118"/>
      <c r="Q30" s="117">
        <f t="shared" si="3"/>
        <v>4892.3499999999995</v>
      </c>
      <c r="R30" s="317">
        <v>1230</v>
      </c>
      <c r="S30" s="164"/>
      <c r="T30" s="120">
        <f t="shared" si="0"/>
        <v>43491</v>
      </c>
      <c r="U30" s="376"/>
      <c r="V30" s="378"/>
      <c r="W30" s="376"/>
      <c r="X30" s="378"/>
      <c r="Y30" s="376"/>
      <c r="Z30" s="378"/>
      <c r="AA30" s="376">
        <v>190137</v>
      </c>
      <c r="AB30" s="147">
        <v>12</v>
      </c>
      <c r="AC30" s="376"/>
      <c r="AD30" s="378"/>
      <c r="AE30" s="376"/>
      <c r="AF30" s="378"/>
      <c r="AG30" s="378"/>
      <c r="AH30" s="378"/>
      <c r="AI30" s="376"/>
      <c r="AJ30" s="378"/>
      <c r="AK30" s="376"/>
      <c r="AL30" s="378"/>
      <c r="AM30" s="376"/>
      <c r="AN30" s="378"/>
      <c r="AO30" s="376"/>
      <c r="AP30" s="378"/>
      <c r="AQ30" s="377"/>
      <c r="AR30" s="378"/>
      <c r="AS30" s="125">
        <f t="shared" si="4"/>
        <v>12</v>
      </c>
    </row>
    <row r="31" spans="1:45" ht="16.149999999999999" customHeight="1" x14ac:dyDescent="0.25">
      <c r="A31" s="112">
        <f t="shared" si="1"/>
        <v>43492</v>
      </c>
      <c r="B31" s="118">
        <v>1524.7</v>
      </c>
      <c r="C31" s="118"/>
      <c r="D31" s="317">
        <v>1419.26</v>
      </c>
      <c r="E31" s="317"/>
      <c r="F31" s="118"/>
      <c r="G31" s="373">
        <v>142</v>
      </c>
      <c r="H31" s="373">
        <v>251.7</v>
      </c>
      <c r="I31" s="316">
        <v>100</v>
      </c>
      <c r="J31" s="374">
        <v>1</v>
      </c>
      <c r="K31" s="374"/>
      <c r="L31" s="374"/>
      <c r="M31" s="375"/>
      <c r="N31" s="117">
        <f t="shared" si="2"/>
        <v>3437.66</v>
      </c>
      <c r="O31" s="118">
        <v>2</v>
      </c>
      <c r="P31" s="118">
        <v>9.8000000000000007</v>
      </c>
      <c r="Q31" s="117">
        <f t="shared" si="3"/>
        <v>3429.8599999999997</v>
      </c>
      <c r="R31" s="317">
        <v>1520</v>
      </c>
      <c r="S31" s="164"/>
      <c r="T31" s="120">
        <f t="shared" si="0"/>
        <v>43492</v>
      </c>
      <c r="U31" s="376"/>
      <c r="V31" s="378"/>
      <c r="W31" s="376"/>
      <c r="X31" s="378"/>
      <c r="Y31" s="376"/>
      <c r="Z31" s="378"/>
      <c r="AA31" s="376">
        <v>190136</v>
      </c>
      <c r="AB31" s="147">
        <v>-75.099999999999994</v>
      </c>
      <c r="AC31" s="376"/>
      <c r="AD31" s="378"/>
      <c r="AE31" s="377"/>
      <c r="AF31" s="378"/>
      <c r="AG31" s="378"/>
      <c r="AH31" s="378"/>
      <c r="AI31" s="376"/>
      <c r="AJ31" s="378"/>
      <c r="AK31" s="376"/>
      <c r="AL31" s="378"/>
      <c r="AM31" s="376"/>
      <c r="AN31" s="378"/>
      <c r="AO31" s="376"/>
      <c r="AP31" s="378"/>
      <c r="AQ31" s="377"/>
      <c r="AR31" s="378"/>
      <c r="AS31" s="125">
        <f t="shared" si="4"/>
        <v>-75.099999999999994</v>
      </c>
    </row>
    <row r="32" spans="1:45" ht="16.149999999999999" customHeight="1" x14ac:dyDescent="0.25">
      <c r="A32" s="112">
        <f t="shared" si="1"/>
        <v>43493</v>
      </c>
      <c r="B32" s="118">
        <v>2193.21</v>
      </c>
      <c r="C32" s="118"/>
      <c r="D32" s="346">
        <v>2179.19</v>
      </c>
      <c r="E32" s="346"/>
      <c r="F32" s="118"/>
      <c r="G32" s="373">
        <v>428</v>
      </c>
      <c r="H32" s="373">
        <v>298.8</v>
      </c>
      <c r="I32" s="316">
        <v>120</v>
      </c>
      <c r="J32" s="374">
        <v>5</v>
      </c>
      <c r="K32" s="374"/>
      <c r="L32" s="374"/>
      <c r="M32" s="375"/>
      <c r="N32" s="117">
        <f t="shared" si="2"/>
        <v>5219.2</v>
      </c>
      <c r="O32" s="118">
        <v>22.1</v>
      </c>
      <c r="P32" s="118"/>
      <c r="Q32" s="117">
        <f t="shared" si="3"/>
        <v>5241.3</v>
      </c>
      <c r="R32" s="317">
        <v>2190</v>
      </c>
      <c r="S32" s="164"/>
      <c r="T32" s="120">
        <f t="shared" si="0"/>
        <v>43493</v>
      </c>
      <c r="U32" s="376"/>
      <c r="V32" s="378"/>
      <c r="W32" s="376"/>
      <c r="X32" s="378"/>
      <c r="Y32" s="376"/>
      <c r="Z32" s="378"/>
      <c r="AA32" s="376">
        <v>190135</v>
      </c>
      <c r="AB32" s="378"/>
      <c r="AC32" s="376"/>
      <c r="AD32" s="378"/>
      <c r="AE32" s="377"/>
      <c r="AF32" s="147"/>
      <c r="AG32" s="378"/>
      <c r="AH32" s="378"/>
      <c r="AI32" s="376"/>
      <c r="AJ32" s="378"/>
      <c r="AK32" s="376"/>
      <c r="AL32" s="378"/>
      <c r="AM32" s="376"/>
      <c r="AN32" s="378"/>
      <c r="AO32" s="376"/>
      <c r="AP32" s="378"/>
      <c r="AQ32" s="377"/>
      <c r="AR32" s="378"/>
      <c r="AS32" s="125">
        <f t="shared" si="4"/>
        <v>0</v>
      </c>
    </row>
    <row r="33" spans="1:45" ht="16.149999999999999" customHeight="1" x14ac:dyDescent="0.25">
      <c r="A33" s="112">
        <f t="shared" si="1"/>
        <v>43494</v>
      </c>
      <c r="B33" s="118">
        <v>2261.23</v>
      </c>
      <c r="C33" s="118"/>
      <c r="D33" s="317">
        <v>2116.4899999999998</v>
      </c>
      <c r="E33" s="317"/>
      <c r="F33" s="118"/>
      <c r="G33" s="373">
        <v>337</v>
      </c>
      <c r="H33" s="373">
        <v>236.2</v>
      </c>
      <c r="I33" s="316">
        <v>20</v>
      </c>
      <c r="J33" s="374">
        <v>1</v>
      </c>
      <c r="K33" s="374"/>
      <c r="L33" s="374"/>
      <c r="M33" s="375"/>
      <c r="N33" s="117">
        <f t="shared" si="2"/>
        <v>4970.9199999999992</v>
      </c>
      <c r="O33" s="118">
        <v>25.4</v>
      </c>
      <c r="P33" s="118"/>
      <c r="Q33" s="117">
        <f t="shared" si="3"/>
        <v>4996.3199999999988</v>
      </c>
      <c r="R33" s="317">
        <v>2290</v>
      </c>
      <c r="S33" s="164"/>
      <c r="T33" s="120">
        <f t="shared" si="0"/>
        <v>43494</v>
      </c>
      <c r="U33" s="376"/>
      <c r="V33" s="378"/>
      <c r="W33" s="376">
        <v>181114</v>
      </c>
      <c r="X33" s="147">
        <v>112.68</v>
      </c>
      <c r="Y33" s="376">
        <v>190125</v>
      </c>
      <c r="Z33" s="147">
        <v>572.07000000000005</v>
      </c>
      <c r="AA33" s="376"/>
      <c r="AB33" s="378"/>
      <c r="AC33" s="376"/>
      <c r="AD33" s="378"/>
      <c r="AE33" s="377"/>
      <c r="AF33" s="378"/>
      <c r="AG33" s="378"/>
      <c r="AH33" s="378"/>
      <c r="AI33" s="376"/>
      <c r="AJ33" s="378"/>
      <c r="AK33" s="376" t="s">
        <v>362</v>
      </c>
      <c r="AL33" s="147">
        <v>4213.21</v>
      </c>
      <c r="AM33" s="376">
        <v>181255</v>
      </c>
      <c r="AN33" s="147">
        <v>323.27999999999997</v>
      </c>
      <c r="AO33" s="376">
        <v>190160</v>
      </c>
      <c r="AP33" s="147">
        <v>40.200000000000003</v>
      </c>
      <c r="AQ33" s="377"/>
      <c r="AR33" s="378"/>
      <c r="AS33" s="125">
        <f t="shared" si="4"/>
        <v>5261.44</v>
      </c>
    </row>
    <row r="34" spans="1:45" ht="16.149999999999999" customHeight="1" x14ac:dyDescent="0.25">
      <c r="A34" s="112">
        <f t="shared" si="1"/>
        <v>43495</v>
      </c>
      <c r="B34" s="118">
        <v>1370.01</v>
      </c>
      <c r="C34" s="118"/>
      <c r="D34" s="317">
        <v>1833.22</v>
      </c>
      <c r="E34" s="317"/>
      <c r="F34" s="118"/>
      <c r="G34" s="373">
        <v>373</v>
      </c>
      <c r="H34" s="373">
        <v>369.2</v>
      </c>
      <c r="I34" s="316">
        <v>590</v>
      </c>
      <c r="J34" s="374">
        <v>12</v>
      </c>
      <c r="K34" s="374"/>
      <c r="L34" s="374"/>
      <c r="M34" s="375"/>
      <c r="N34" s="117">
        <f t="shared" si="2"/>
        <v>4535.43</v>
      </c>
      <c r="O34" s="118">
        <v>4.3</v>
      </c>
      <c r="P34" s="118"/>
      <c r="Q34" s="117">
        <f t="shared" si="3"/>
        <v>4539.7300000000005</v>
      </c>
      <c r="R34" s="317">
        <v>1370</v>
      </c>
      <c r="S34" s="317">
        <v>750</v>
      </c>
      <c r="T34" s="120">
        <f t="shared" si="0"/>
        <v>43495</v>
      </c>
      <c r="U34" s="376">
        <v>190106</v>
      </c>
      <c r="V34" s="147">
        <v>801.12</v>
      </c>
      <c r="W34" s="377">
        <v>190118</v>
      </c>
      <c r="X34" s="147">
        <v>363.94</v>
      </c>
      <c r="Y34" s="376"/>
      <c r="Z34" s="378"/>
      <c r="AA34" s="377">
        <v>190133</v>
      </c>
      <c r="AB34" s="147">
        <v>1264.73</v>
      </c>
      <c r="AC34" s="376">
        <v>190138</v>
      </c>
      <c r="AD34" s="147">
        <v>13295.14</v>
      </c>
      <c r="AE34" s="377"/>
      <c r="AF34" s="378"/>
      <c r="AG34" s="378"/>
      <c r="AH34" s="378"/>
      <c r="AI34" s="376"/>
      <c r="AJ34" s="378"/>
      <c r="AK34" s="377">
        <v>181247</v>
      </c>
      <c r="AL34" s="147">
        <v>1094.4000000000001</v>
      </c>
      <c r="AM34" s="377">
        <v>181254</v>
      </c>
      <c r="AN34" s="147">
        <v>243.42</v>
      </c>
      <c r="AO34" s="377">
        <v>190159</v>
      </c>
      <c r="AP34" s="147">
        <v>334</v>
      </c>
      <c r="AQ34" s="377"/>
      <c r="AR34" s="378"/>
      <c r="AS34" s="125">
        <f t="shared" si="4"/>
        <v>17396.75</v>
      </c>
    </row>
    <row r="35" spans="1:45" ht="16.149999999999999" customHeight="1" x14ac:dyDescent="0.25">
      <c r="A35" s="112">
        <f t="shared" si="1"/>
        <v>43496</v>
      </c>
      <c r="B35" s="118">
        <v>1555.74</v>
      </c>
      <c r="C35" s="317">
        <v>37.700000000000003</v>
      </c>
      <c r="D35" s="317">
        <v>1842.87</v>
      </c>
      <c r="E35" s="317"/>
      <c r="F35" s="118"/>
      <c r="G35" s="373">
        <v>259</v>
      </c>
      <c r="H35" s="373">
        <v>272.7</v>
      </c>
      <c r="I35" s="316">
        <v>400</v>
      </c>
      <c r="J35" s="374">
        <v>9</v>
      </c>
      <c r="K35" s="374"/>
      <c r="L35" s="374"/>
      <c r="M35" s="375"/>
      <c r="N35" s="117">
        <f t="shared" si="2"/>
        <v>4368.01</v>
      </c>
      <c r="O35" s="118">
        <v>31.1</v>
      </c>
      <c r="P35" s="118"/>
      <c r="Q35" s="117">
        <f t="shared" si="3"/>
        <v>4399.1100000000006</v>
      </c>
      <c r="R35" s="317">
        <v>1550</v>
      </c>
      <c r="S35" s="164"/>
      <c r="T35" s="120">
        <f t="shared" si="0"/>
        <v>43496</v>
      </c>
      <c r="U35" s="376"/>
      <c r="V35" s="147">
        <v>-49.23</v>
      </c>
      <c r="W35" s="376">
        <v>190119</v>
      </c>
      <c r="X35" s="147">
        <v>120.34</v>
      </c>
      <c r="Y35" s="376"/>
      <c r="Z35" s="378"/>
      <c r="AA35" s="376">
        <v>190134</v>
      </c>
      <c r="AB35" s="147">
        <v>153</v>
      </c>
      <c r="AC35" s="376" t="s">
        <v>363</v>
      </c>
      <c r="AD35" s="378">
        <v>0</v>
      </c>
      <c r="AE35" s="376"/>
      <c r="AF35" s="378"/>
      <c r="AG35" s="378"/>
      <c r="AH35" s="378"/>
      <c r="AI35" s="376">
        <v>190144</v>
      </c>
      <c r="AJ35" s="147">
        <v>37.79</v>
      </c>
      <c r="AK35" s="376">
        <v>190147</v>
      </c>
      <c r="AL35" s="147">
        <v>5.33</v>
      </c>
      <c r="AM35" s="376">
        <v>181251</v>
      </c>
      <c r="AN35" s="147">
        <v>-341.66</v>
      </c>
      <c r="AO35" s="376">
        <v>190158</v>
      </c>
      <c r="AP35" s="147">
        <v>1204.22</v>
      </c>
      <c r="AQ35" s="377"/>
      <c r="AR35" s="378"/>
      <c r="AS35" s="125">
        <f t="shared" si="4"/>
        <v>1129.79</v>
      </c>
    </row>
    <row r="36" spans="1:45" x14ac:dyDescent="0.25">
      <c r="B36" s="383">
        <f t="shared" ref="B36:L36" si="5">SUM(B5:B35)</f>
        <v>46963.83</v>
      </c>
      <c r="C36" s="383">
        <f t="shared" si="5"/>
        <v>295.5</v>
      </c>
      <c r="D36" s="383">
        <f t="shared" si="5"/>
        <v>59608.540000000008</v>
      </c>
      <c r="E36" s="383">
        <f t="shared" si="5"/>
        <v>0</v>
      </c>
      <c r="F36" s="383">
        <f t="shared" si="5"/>
        <v>163.24999999999997</v>
      </c>
      <c r="G36" s="383">
        <f t="shared" si="5"/>
        <v>8282</v>
      </c>
      <c r="H36" s="383">
        <f t="shared" si="5"/>
        <v>11593.100000000002</v>
      </c>
      <c r="I36" s="383">
        <f t="shared" si="5"/>
        <v>7180</v>
      </c>
      <c r="J36" s="3">
        <f t="shared" si="5"/>
        <v>192</v>
      </c>
      <c r="K36" s="383">
        <f t="shared" si="5"/>
        <v>130</v>
      </c>
      <c r="L36" s="383">
        <f t="shared" si="5"/>
        <v>400</v>
      </c>
      <c r="M36" s="383"/>
      <c r="N36" s="383">
        <f t="shared" ref="N36:S36" si="6">SUM(N5:N35)</f>
        <v>133816.22</v>
      </c>
      <c r="O36" s="383">
        <f t="shared" si="6"/>
        <v>899.15</v>
      </c>
      <c r="P36" s="383">
        <f t="shared" si="6"/>
        <v>142.30000000000001</v>
      </c>
      <c r="Q36" s="383">
        <f t="shared" si="6"/>
        <v>134573.07</v>
      </c>
      <c r="R36" s="128">
        <f t="shared" si="6"/>
        <v>46960</v>
      </c>
      <c r="S36" s="128">
        <f t="shared" si="6"/>
        <v>2980</v>
      </c>
      <c r="U36" s="141"/>
      <c r="V36" s="141">
        <f>SUM(V5:V35)</f>
        <v>4193.5800000000008</v>
      </c>
      <c r="W36" s="141"/>
      <c r="X36" s="141">
        <f>SUM(X5:X35)</f>
        <v>2031.19</v>
      </c>
      <c r="Y36" s="141"/>
      <c r="Z36" s="141">
        <f>SUM(Z5:Z35)</f>
        <v>2854.6800000000003</v>
      </c>
      <c r="AA36" s="141"/>
      <c r="AB36" s="141">
        <f>SUM(AB6:AB34)</f>
        <v>16672.43</v>
      </c>
      <c r="AC36" s="141"/>
      <c r="AD36" s="141">
        <f>SUM(AD5:AD35)</f>
        <v>61333.599999999999</v>
      </c>
      <c r="AE36" s="141"/>
      <c r="AF36" s="141">
        <f>SUM(AF5:AF35)</f>
        <v>7114.4000000000015</v>
      </c>
      <c r="AG36" s="141"/>
      <c r="AH36" s="141"/>
      <c r="AI36" s="141"/>
      <c r="AJ36" s="141">
        <f>SUM(AJ5:AJ35)</f>
        <v>1882.9299999999998</v>
      </c>
      <c r="AL36" s="141">
        <f>SUM(AL5:AL35)</f>
        <v>8777.32</v>
      </c>
      <c r="AM36" s="141"/>
      <c r="AN36" s="141">
        <f>SUM(AN5:AN35)</f>
        <v>773.63999999999987</v>
      </c>
      <c r="AO36" s="141"/>
      <c r="AP36" s="141">
        <f>SUM(AP5:AP35)</f>
        <v>5147.79</v>
      </c>
      <c r="AQ36" s="141"/>
      <c r="AR36" s="141">
        <f>SUM(AR5:AR35)</f>
        <v>0</v>
      </c>
      <c r="AS36" s="141">
        <f>SUM(AS5:AS35)</f>
        <v>110355.54000000001</v>
      </c>
    </row>
    <row r="37" spans="1:45" x14ac:dyDescent="0.25">
      <c r="N37" s="128"/>
      <c r="Q37" s="130"/>
    </row>
    <row r="38" spans="1:45" x14ac:dyDescent="0.25">
      <c r="C38" s="131"/>
      <c r="F38" s="131"/>
      <c r="I38" s="132"/>
      <c r="N38" s="128"/>
    </row>
    <row r="39" spans="1:45" x14ac:dyDescent="0.25">
      <c r="I39" s="132"/>
      <c r="N39" s="128"/>
      <c r="AO39" s="77" t="s">
        <v>35</v>
      </c>
    </row>
    <row r="41" spans="1:45" ht="16.149999999999999" customHeight="1" x14ac:dyDescent="0.25">
      <c r="A41" s="562" t="s">
        <v>36</v>
      </c>
      <c r="B41" s="563"/>
      <c r="C41" s="563"/>
      <c r="D41" s="563"/>
      <c r="E41" s="563"/>
      <c r="F41" s="563"/>
      <c r="G41" s="563"/>
      <c r="H41" s="563"/>
      <c r="I41" s="563"/>
      <c r="J41" s="564"/>
      <c r="K41" s="564"/>
      <c r="L41" s="564"/>
      <c r="M41" s="80"/>
      <c r="N41" s="79"/>
      <c r="O41" s="565"/>
      <c r="P41" s="560"/>
      <c r="Q41" s="560"/>
      <c r="R41" s="560"/>
      <c r="S41" s="560"/>
      <c r="U41" s="559" t="str">
        <f>A41</f>
        <v>FEVRIER 2019</v>
      </c>
      <c r="V41" s="560"/>
      <c r="W41" s="560"/>
      <c r="X41" s="560"/>
      <c r="Y41" s="560"/>
      <c r="Z41" s="560"/>
      <c r="AA41" s="560"/>
      <c r="AB41" s="559" t="str">
        <f>A41</f>
        <v>FEVRIER 2019</v>
      </c>
      <c r="AC41" s="560"/>
      <c r="AD41" s="560"/>
      <c r="AE41" s="560"/>
      <c r="AF41" s="560"/>
      <c r="AG41" s="560"/>
      <c r="AH41" s="560"/>
      <c r="AI41" s="560"/>
      <c r="AJ41" s="560"/>
      <c r="AK41" s="559" t="str">
        <f>A41</f>
        <v>FEVRIER 2019</v>
      </c>
      <c r="AL41" s="560"/>
      <c r="AM41" s="560"/>
      <c r="AN41" s="560"/>
      <c r="AO41" s="560"/>
      <c r="AP41" s="560"/>
      <c r="AQ41" s="560"/>
    </row>
    <row r="42" spans="1:45" ht="16.149999999999999" customHeight="1" x14ac:dyDescent="0.25">
      <c r="A42" s="81"/>
      <c r="B42" s="81"/>
      <c r="C42" s="81"/>
      <c r="D42" s="81"/>
      <c r="E42" s="81"/>
      <c r="F42" s="81"/>
      <c r="G42" s="81"/>
      <c r="H42" s="81"/>
      <c r="I42" s="554"/>
      <c r="J42" s="554"/>
      <c r="K42" s="554"/>
      <c r="L42" s="554"/>
      <c r="M42" s="133"/>
      <c r="N42" s="134"/>
      <c r="O42" s="135"/>
      <c r="P42" s="134"/>
      <c r="Q42" s="134"/>
      <c r="R42" s="553" t="s">
        <v>2</v>
      </c>
      <c r="S42" s="554"/>
      <c r="T42" s="135"/>
      <c r="U42" s="551" t="str">
        <f>U3</f>
        <v>Agedi</v>
      </c>
      <c r="V42" s="552"/>
      <c r="W42" s="551" t="str">
        <f>W3</f>
        <v>Saf</v>
      </c>
      <c r="X42" s="552"/>
      <c r="Y42" s="551" t="str">
        <f>Y3</f>
        <v>Midi Libre</v>
      </c>
      <c r="Z42" s="552"/>
      <c r="AA42" s="551" t="str">
        <f>AA3</f>
        <v>Loto</v>
      </c>
      <c r="AB42" s="552"/>
      <c r="AC42" s="551" t="str">
        <f>AC3</f>
        <v>Altadis</v>
      </c>
      <c r="AD42" s="552"/>
      <c r="AE42" s="551" t="str">
        <f>AE3</f>
        <v>Crédit agricole</v>
      </c>
      <c r="AF42" s="552"/>
      <c r="AG42" s="555" t="s">
        <v>10</v>
      </c>
      <c r="AH42" s="556"/>
      <c r="AI42" s="551" t="s">
        <v>11</v>
      </c>
      <c r="AJ42" s="552"/>
      <c r="AK42" s="551" t="str">
        <f>AK3</f>
        <v>Poste TCN TF PVA</v>
      </c>
      <c r="AL42" s="552"/>
      <c r="AM42" s="551" t="str">
        <f>AM3</f>
        <v>GSA/NVX FR</v>
      </c>
      <c r="AN42" s="552"/>
      <c r="AO42" s="551" t="str">
        <f>AO3</f>
        <v>Charge</v>
      </c>
      <c r="AP42" s="552"/>
      <c r="AQ42" s="551" t="str">
        <f>AQ3</f>
        <v>Divers</v>
      </c>
      <c r="AR42" s="552"/>
      <c r="AS42" s="83" t="s">
        <v>16</v>
      </c>
    </row>
    <row r="43" spans="1:45" ht="16.149999999999999" customHeight="1" x14ac:dyDescent="0.25">
      <c r="A43" s="84"/>
      <c r="B43" s="85" t="s">
        <v>17</v>
      </c>
      <c r="C43" s="86" t="s">
        <v>18</v>
      </c>
      <c r="D43" s="86" t="s">
        <v>19</v>
      </c>
      <c r="E43" s="87" t="s">
        <v>20</v>
      </c>
      <c r="F43" s="87" t="s">
        <v>21</v>
      </c>
      <c r="G43" s="86" t="s">
        <v>22</v>
      </c>
      <c r="H43" s="86" t="s">
        <v>23</v>
      </c>
      <c r="I43" s="557" t="s">
        <v>24</v>
      </c>
      <c r="J43" s="558"/>
      <c r="K43" s="88" t="s">
        <v>25</v>
      </c>
      <c r="L43" s="88" t="s">
        <v>26</v>
      </c>
      <c r="M43" s="89" t="s">
        <v>27</v>
      </c>
      <c r="N43" s="90" t="s">
        <v>28</v>
      </c>
      <c r="O43" s="90" t="s">
        <v>29</v>
      </c>
      <c r="P43" s="90" t="s">
        <v>30</v>
      </c>
      <c r="Q43" s="91" t="s">
        <v>16</v>
      </c>
      <c r="R43" s="85" t="s">
        <v>32</v>
      </c>
      <c r="S43" s="91" t="s">
        <v>33</v>
      </c>
      <c r="T43" s="136"/>
      <c r="U43" s="93" t="s">
        <v>34</v>
      </c>
      <c r="V43" s="94"/>
      <c r="W43" s="95" t="s">
        <v>34</v>
      </c>
      <c r="X43" s="96"/>
      <c r="Y43" s="95" t="s">
        <v>34</v>
      </c>
      <c r="Z43" s="96"/>
      <c r="AA43" s="95" t="s">
        <v>34</v>
      </c>
      <c r="AB43" s="96"/>
      <c r="AC43" s="95" t="s">
        <v>34</v>
      </c>
      <c r="AD43" s="96"/>
      <c r="AE43" s="95" t="s">
        <v>34</v>
      </c>
      <c r="AF43" s="96"/>
      <c r="AG43" s="95" t="s">
        <v>34</v>
      </c>
      <c r="AH43" s="97"/>
      <c r="AI43" s="95" t="s">
        <v>34</v>
      </c>
      <c r="AJ43" s="96"/>
      <c r="AK43" s="98" t="s">
        <v>34</v>
      </c>
      <c r="AL43" s="94"/>
      <c r="AM43" s="95" t="s">
        <v>34</v>
      </c>
      <c r="AN43" s="94"/>
      <c r="AO43" s="95" t="s">
        <v>34</v>
      </c>
      <c r="AP43" s="94"/>
      <c r="AQ43" s="95" t="s">
        <v>34</v>
      </c>
      <c r="AR43" s="94"/>
      <c r="AS43" s="99"/>
    </row>
    <row r="44" spans="1:45" ht="16.149999999999999" customHeight="1" x14ac:dyDescent="0.25">
      <c r="A44" s="112">
        <f>A35+1</f>
        <v>43497</v>
      </c>
      <c r="B44" s="113">
        <v>1924.48</v>
      </c>
      <c r="C44" s="113"/>
      <c r="D44" s="317">
        <v>2526.96</v>
      </c>
      <c r="E44" s="317"/>
      <c r="F44" s="113"/>
      <c r="G44" s="114">
        <v>319</v>
      </c>
      <c r="H44" s="114">
        <v>306.39999999999998</v>
      </c>
      <c r="I44" s="316">
        <v>250</v>
      </c>
      <c r="J44" s="115">
        <v>7</v>
      </c>
      <c r="K44" s="115"/>
      <c r="L44" s="115"/>
      <c r="M44" s="116"/>
      <c r="N44" s="117">
        <f t="shared" ref="N44:N71" si="7">B44+C44+D44+F44+G44+H44+I44+K44-L44+M44+E44</f>
        <v>5326.84</v>
      </c>
      <c r="O44" s="113">
        <v>21.7</v>
      </c>
      <c r="P44" s="113"/>
      <c r="Q44" s="117">
        <f t="shared" ref="Q44:Q71" si="8">N44+O44-P44</f>
        <v>5348.54</v>
      </c>
      <c r="R44" s="317">
        <v>1920</v>
      </c>
      <c r="S44" s="164"/>
      <c r="T44" s="120">
        <f t="shared" ref="T44:T71" si="9">A44</f>
        <v>43497</v>
      </c>
      <c r="U44" s="376"/>
      <c r="V44" s="378"/>
      <c r="W44" s="377"/>
      <c r="X44" s="378"/>
      <c r="Y44" s="377"/>
      <c r="Z44" s="378"/>
      <c r="AA44" s="377"/>
      <c r="AB44" s="378"/>
      <c r="AC44" s="377"/>
      <c r="AD44" s="378"/>
      <c r="AE44" s="377">
        <v>190233</v>
      </c>
      <c r="AF44" s="147">
        <v>1.4</v>
      </c>
      <c r="AG44" s="379">
        <v>190234</v>
      </c>
      <c r="AH44" s="147">
        <v>-4.83</v>
      </c>
      <c r="AI44" s="377">
        <v>190157</v>
      </c>
      <c r="AJ44" s="147">
        <v>978.26</v>
      </c>
      <c r="AK44" s="379"/>
      <c r="AL44" s="378"/>
      <c r="AM44" s="377"/>
      <c r="AN44" s="378"/>
      <c r="AO44" s="377"/>
      <c r="AP44" s="147"/>
      <c r="AQ44" s="377"/>
      <c r="AR44" s="378"/>
      <c r="AS44" s="125">
        <f t="shared" ref="AS44:AS74" si="10">V44+X44+Z44+AB44+AD44+AF44+AJ44+AL44+AN44+AP44+AR44+AH44</f>
        <v>974.82999999999993</v>
      </c>
    </row>
    <row r="45" spans="1:45" ht="16.149999999999999" customHeight="1" x14ac:dyDescent="0.25">
      <c r="A45" s="112">
        <f t="shared" ref="A45:A71" si="11">A44+1</f>
        <v>43498</v>
      </c>
      <c r="B45" s="113">
        <v>1260.27</v>
      </c>
      <c r="C45" s="113"/>
      <c r="D45" s="317">
        <v>3781.82</v>
      </c>
      <c r="E45" s="317"/>
      <c r="F45" s="113"/>
      <c r="G45" s="114">
        <v>301</v>
      </c>
      <c r="H45" s="114">
        <v>287.39999999999998</v>
      </c>
      <c r="I45" s="316">
        <v>420</v>
      </c>
      <c r="J45" s="115">
        <v>9</v>
      </c>
      <c r="K45" s="115"/>
      <c r="L45" s="115"/>
      <c r="M45" s="116"/>
      <c r="N45" s="117">
        <f t="shared" si="7"/>
        <v>6050.49</v>
      </c>
      <c r="O45" s="113">
        <v>32.1</v>
      </c>
      <c r="P45" s="113">
        <v>766.65</v>
      </c>
      <c r="Q45" s="117">
        <f t="shared" si="8"/>
        <v>5315.9400000000005</v>
      </c>
      <c r="R45" s="317">
        <v>1270</v>
      </c>
      <c r="S45" s="164"/>
      <c r="T45" s="120">
        <f t="shared" si="9"/>
        <v>43498</v>
      </c>
      <c r="U45" s="376"/>
      <c r="V45" s="378"/>
      <c r="W45" s="377"/>
      <c r="X45" s="378"/>
      <c r="Y45" s="376"/>
      <c r="Z45" s="378"/>
      <c r="AA45" s="377"/>
      <c r="AB45" s="378"/>
      <c r="AC45" s="376"/>
      <c r="AD45" s="378"/>
      <c r="AE45" s="377">
        <v>190233</v>
      </c>
      <c r="AF45" s="147">
        <v>277.13</v>
      </c>
      <c r="AG45" s="378"/>
      <c r="AH45" s="378"/>
      <c r="AI45" s="160" t="s">
        <v>311</v>
      </c>
      <c r="AJ45" s="147">
        <v>128.4</v>
      </c>
      <c r="AK45" s="377"/>
      <c r="AL45" s="378"/>
      <c r="AM45" s="376"/>
      <c r="AN45" s="378"/>
      <c r="AO45" s="160"/>
      <c r="AP45" s="147"/>
      <c r="AQ45" s="377"/>
      <c r="AR45" s="378"/>
      <c r="AS45" s="125">
        <f t="shared" si="10"/>
        <v>405.53</v>
      </c>
    </row>
    <row r="46" spans="1:45" ht="16.149999999999999" customHeight="1" x14ac:dyDescent="0.25">
      <c r="A46" s="112">
        <f t="shared" si="11"/>
        <v>43499</v>
      </c>
      <c r="B46" s="113">
        <v>1390.75</v>
      </c>
      <c r="C46" s="113"/>
      <c r="D46" s="317">
        <v>1461.63</v>
      </c>
      <c r="E46" s="317"/>
      <c r="F46" s="317">
        <v>31.2</v>
      </c>
      <c r="G46" s="114">
        <v>422</v>
      </c>
      <c r="H46" s="114">
        <v>446.6</v>
      </c>
      <c r="I46" s="316">
        <v>140</v>
      </c>
      <c r="J46" s="115">
        <v>3</v>
      </c>
      <c r="K46" s="115"/>
      <c r="L46" s="115"/>
      <c r="M46" s="116"/>
      <c r="N46" s="117">
        <f t="shared" si="7"/>
        <v>3892.18</v>
      </c>
      <c r="O46" s="113">
        <v>12</v>
      </c>
      <c r="P46" s="113"/>
      <c r="Q46" s="117">
        <f t="shared" si="8"/>
        <v>3904.18</v>
      </c>
      <c r="R46" s="317">
        <v>1390</v>
      </c>
      <c r="S46" s="164"/>
      <c r="T46" s="120">
        <f t="shared" si="9"/>
        <v>43499</v>
      </c>
      <c r="U46" s="376"/>
      <c r="V46" s="378"/>
      <c r="W46" s="377"/>
      <c r="X46" s="378"/>
      <c r="Y46" s="376"/>
      <c r="Z46" s="378"/>
      <c r="AA46" s="377"/>
      <c r="AB46" s="378"/>
      <c r="AC46" s="376"/>
      <c r="AD46" s="378"/>
      <c r="AE46" s="377">
        <v>190233</v>
      </c>
      <c r="AF46" s="147">
        <v>36</v>
      </c>
      <c r="AG46" s="378"/>
      <c r="AH46" s="378"/>
      <c r="AI46" s="376"/>
      <c r="AJ46" s="378"/>
      <c r="AK46" s="377"/>
      <c r="AL46" s="378"/>
      <c r="AM46" s="376">
        <v>181253</v>
      </c>
      <c r="AN46" s="147">
        <v>305.82</v>
      </c>
      <c r="AO46" s="377" t="s">
        <v>276</v>
      </c>
      <c r="AP46" s="147">
        <v>2000</v>
      </c>
      <c r="AQ46" s="377"/>
      <c r="AR46" s="378"/>
      <c r="AS46" s="125">
        <f t="shared" si="10"/>
        <v>2341.8200000000002</v>
      </c>
    </row>
    <row r="47" spans="1:45" ht="16.149999999999999" customHeight="1" x14ac:dyDescent="0.25">
      <c r="A47" s="112">
        <f t="shared" si="11"/>
        <v>43500</v>
      </c>
      <c r="B47" s="113">
        <v>2301.23</v>
      </c>
      <c r="C47" s="113"/>
      <c r="D47" s="317">
        <v>2657.45</v>
      </c>
      <c r="E47" s="317"/>
      <c r="F47" s="113"/>
      <c r="G47" s="114">
        <v>275</v>
      </c>
      <c r="H47" s="114">
        <v>358.2</v>
      </c>
      <c r="I47" s="316">
        <v>100</v>
      </c>
      <c r="J47" s="115">
        <v>3</v>
      </c>
      <c r="K47" s="115"/>
      <c r="L47" s="381">
        <v>150</v>
      </c>
      <c r="M47" s="382"/>
      <c r="N47" s="117">
        <f t="shared" si="7"/>
        <v>5541.88</v>
      </c>
      <c r="O47" s="113">
        <v>19.8</v>
      </c>
      <c r="P47" s="113"/>
      <c r="Q47" s="117">
        <f t="shared" si="8"/>
        <v>5561.68</v>
      </c>
      <c r="R47" s="317">
        <v>2300</v>
      </c>
      <c r="S47" s="164"/>
      <c r="T47" s="120">
        <f t="shared" si="9"/>
        <v>43500</v>
      </c>
      <c r="U47" s="376"/>
      <c r="V47" s="378"/>
      <c r="W47" s="377"/>
      <c r="X47" s="378"/>
      <c r="Y47" s="376"/>
      <c r="Z47" s="378"/>
      <c r="AA47" s="377"/>
      <c r="AB47" s="378"/>
      <c r="AC47" s="376"/>
      <c r="AD47" s="378"/>
      <c r="AE47" s="377">
        <v>190233</v>
      </c>
      <c r="AF47" s="147">
        <v>69</v>
      </c>
      <c r="AG47" s="378"/>
      <c r="AH47" s="378"/>
      <c r="AI47" s="376"/>
      <c r="AJ47" s="378"/>
      <c r="AK47" s="377"/>
      <c r="AL47" s="378"/>
      <c r="AM47" s="376"/>
      <c r="AN47" s="378"/>
      <c r="AO47" s="377"/>
      <c r="AP47" s="378"/>
      <c r="AQ47" s="377"/>
      <c r="AR47" s="378"/>
      <c r="AS47" s="125">
        <f t="shared" si="10"/>
        <v>69</v>
      </c>
    </row>
    <row r="48" spans="1:45" ht="16.149999999999999" customHeight="1" x14ac:dyDescent="0.25">
      <c r="A48" s="112">
        <f t="shared" si="11"/>
        <v>43501</v>
      </c>
      <c r="B48" s="113">
        <v>1968.18</v>
      </c>
      <c r="C48" s="113"/>
      <c r="D48" s="317">
        <v>1946.95</v>
      </c>
      <c r="E48" s="317"/>
      <c r="F48" s="317">
        <v>34.4</v>
      </c>
      <c r="G48" s="114">
        <v>463</v>
      </c>
      <c r="H48" s="114">
        <v>334.9</v>
      </c>
      <c r="I48" s="316">
        <v>150</v>
      </c>
      <c r="J48" s="115">
        <v>5</v>
      </c>
      <c r="K48" s="115"/>
      <c r="L48" s="115"/>
      <c r="M48" s="116"/>
      <c r="N48" s="117">
        <f t="shared" si="7"/>
        <v>4897.43</v>
      </c>
      <c r="O48" s="113">
        <v>2.6</v>
      </c>
      <c r="P48" s="113"/>
      <c r="Q48" s="117">
        <f t="shared" si="8"/>
        <v>4900.0300000000007</v>
      </c>
      <c r="R48" s="317">
        <v>1960</v>
      </c>
      <c r="S48" s="317">
        <v>380</v>
      </c>
      <c r="T48" s="120">
        <f t="shared" si="9"/>
        <v>43501</v>
      </c>
      <c r="U48" s="376"/>
      <c r="V48" s="378"/>
      <c r="W48" s="377"/>
      <c r="X48" s="378"/>
      <c r="Y48" s="376">
        <v>190126</v>
      </c>
      <c r="Z48" s="147">
        <v>241.49</v>
      </c>
      <c r="AA48" s="376"/>
      <c r="AB48" s="378"/>
      <c r="AC48" s="376"/>
      <c r="AD48" s="378"/>
      <c r="AE48" s="377"/>
      <c r="AF48" s="378"/>
      <c r="AG48" s="378"/>
      <c r="AH48" s="378"/>
      <c r="AI48" s="376"/>
      <c r="AJ48" s="378"/>
      <c r="AK48" s="376"/>
      <c r="AL48" s="378"/>
      <c r="AM48" s="376"/>
      <c r="AN48" s="378"/>
      <c r="AO48" s="376" t="s">
        <v>104</v>
      </c>
      <c r="AP48" s="147">
        <v>114.65</v>
      </c>
      <c r="AQ48" s="377">
        <v>190253</v>
      </c>
      <c r="AR48" s="147">
        <v>43</v>
      </c>
      <c r="AS48" s="125">
        <f t="shared" si="10"/>
        <v>399.14</v>
      </c>
    </row>
    <row r="49" spans="1:45" ht="16.149999999999999" customHeight="1" x14ac:dyDescent="0.25">
      <c r="A49" s="112">
        <f t="shared" si="11"/>
        <v>43502</v>
      </c>
      <c r="B49" s="113">
        <v>1947.28</v>
      </c>
      <c r="C49" s="113"/>
      <c r="D49" s="317">
        <v>1978.25</v>
      </c>
      <c r="E49" s="317"/>
      <c r="F49" s="317">
        <v>34.6</v>
      </c>
      <c r="G49" s="114">
        <v>313</v>
      </c>
      <c r="H49" s="114">
        <v>339.1</v>
      </c>
      <c r="I49" s="316">
        <v>210</v>
      </c>
      <c r="J49" s="115">
        <v>5</v>
      </c>
      <c r="K49" s="115"/>
      <c r="L49" s="115"/>
      <c r="M49" s="116"/>
      <c r="N49" s="117">
        <f t="shared" si="7"/>
        <v>4822.2299999999996</v>
      </c>
      <c r="O49" s="113">
        <v>4.8</v>
      </c>
      <c r="P49" s="113"/>
      <c r="Q49" s="117">
        <f t="shared" si="8"/>
        <v>4827.03</v>
      </c>
      <c r="R49" s="317">
        <v>1940</v>
      </c>
      <c r="S49" s="164"/>
      <c r="T49" s="120">
        <f t="shared" si="9"/>
        <v>43502</v>
      </c>
      <c r="U49" s="376">
        <v>190109</v>
      </c>
      <c r="V49" s="147">
        <v>1240.1099999999999</v>
      </c>
      <c r="W49" s="376"/>
      <c r="X49" s="378"/>
      <c r="Y49" s="376">
        <v>190217</v>
      </c>
      <c r="Z49" s="147">
        <v>356.13</v>
      </c>
      <c r="AA49" s="376">
        <v>190222</v>
      </c>
      <c r="AB49" s="147">
        <v>3947</v>
      </c>
      <c r="AC49" s="376"/>
      <c r="AD49" s="378"/>
      <c r="AE49" s="377" t="s">
        <v>345</v>
      </c>
      <c r="AF49" s="147">
        <v>-136.5</v>
      </c>
      <c r="AG49" s="378"/>
      <c r="AH49" s="378"/>
      <c r="AI49" s="376"/>
      <c r="AJ49" s="378"/>
      <c r="AK49" s="376"/>
      <c r="AL49" s="378"/>
      <c r="AM49" s="376"/>
      <c r="AN49" s="378"/>
      <c r="AO49" s="376" t="s">
        <v>199</v>
      </c>
      <c r="AP49" s="147">
        <v>73.569999999999993</v>
      </c>
      <c r="AQ49" s="377"/>
      <c r="AR49" s="378"/>
      <c r="AS49" s="125">
        <f t="shared" si="10"/>
        <v>5480.3099999999995</v>
      </c>
    </row>
    <row r="50" spans="1:45" ht="16.149999999999999" customHeight="1" x14ac:dyDescent="0.25">
      <c r="A50" s="112">
        <f t="shared" si="11"/>
        <v>43503</v>
      </c>
      <c r="B50" s="113">
        <v>1104.49</v>
      </c>
      <c r="C50" s="113"/>
      <c r="D50" s="317">
        <v>2102.6799999999998</v>
      </c>
      <c r="E50" s="317"/>
      <c r="F50" s="113"/>
      <c r="G50" s="114">
        <v>612</v>
      </c>
      <c r="H50" s="114">
        <v>536.79999999999995</v>
      </c>
      <c r="I50" s="316">
        <v>210</v>
      </c>
      <c r="J50" s="115">
        <v>7</v>
      </c>
      <c r="K50" s="115"/>
      <c r="L50" s="115"/>
      <c r="M50" s="116"/>
      <c r="N50" s="117">
        <f t="shared" si="7"/>
        <v>4565.97</v>
      </c>
      <c r="O50" s="113">
        <v>2.6</v>
      </c>
      <c r="P50" s="113"/>
      <c r="Q50" s="117">
        <f t="shared" si="8"/>
        <v>4568.5700000000006</v>
      </c>
      <c r="R50" s="317">
        <v>1120</v>
      </c>
      <c r="S50" s="164"/>
      <c r="T50" s="120">
        <f t="shared" si="9"/>
        <v>43503</v>
      </c>
      <c r="U50" s="376"/>
      <c r="V50" s="147">
        <v>178.34</v>
      </c>
      <c r="W50" s="376"/>
      <c r="X50" s="378"/>
      <c r="Y50" s="376"/>
      <c r="Z50" s="378"/>
      <c r="AA50" s="376">
        <v>190226</v>
      </c>
      <c r="AB50" s="147">
        <v>1107.8</v>
      </c>
      <c r="AC50" s="376"/>
      <c r="AD50" s="378"/>
      <c r="AE50" s="376"/>
      <c r="AF50" s="378"/>
      <c r="AG50" s="378"/>
      <c r="AH50" s="378"/>
      <c r="AI50" s="376"/>
      <c r="AJ50" s="378"/>
      <c r="AK50" s="376"/>
      <c r="AL50" s="378"/>
      <c r="AM50" s="376"/>
      <c r="AN50" s="378"/>
      <c r="AO50" s="376">
        <v>190251</v>
      </c>
      <c r="AP50" s="147">
        <v>263</v>
      </c>
      <c r="AQ50" s="377"/>
      <c r="AR50" s="378"/>
      <c r="AS50" s="125">
        <f t="shared" si="10"/>
        <v>1549.1399999999999</v>
      </c>
    </row>
    <row r="51" spans="1:45" ht="16.149999999999999" customHeight="1" x14ac:dyDescent="0.25">
      <c r="A51" s="112">
        <f t="shared" si="11"/>
        <v>43504</v>
      </c>
      <c r="B51" s="113">
        <v>2187.88</v>
      </c>
      <c r="C51" s="317">
        <v>85</v>
      </c>
      <c r="D51" s="317">
        <v>2724.29</v>
      </c>
      <c r="E51" s="317"/>
      <c r="F51" s="113"/>
      <c r="G51" s="114">
        <v>471</v>
      </c>
      <c r="H51" s="114">
        <v>177.7</v>
      </c>
      <c r="I51" s="316">
        <v>130</v>
      </c>
      <c r="J51" s="115">
        <v>2</v>
      </c>
      <c r="K51" s="115"/>
      <c r="L51" s="115"/>
      <c r="M51" s="116"/>
      <c r="N51" s="117">
        <f t="shared" si="7"/>
        <v>5775.87</v>
      </c>
      <c r="O51" s="113">
        <v>67</v>
      </c>
      <c r="P51" s="113">
        <v>23</v>
      </c>
      <c r="Q51" s="117">
        <f t="shared" si="8"/>
        <v>5819.87</v>
      </c>
      <c r="R51" s="317">
        <v>2180</v>
      </c>
      <c r="S51" s="164"/>
      <c r="T51" s="120">
        <f t="shared" si="9"/>
        <v>43504</v>
      </c>
      <c r="U51" s="376"/>
      <c r="V51" s="378"/>
      <c r="W51" s="376"/>
      <c r="X51" s="378"/>
      <c r="Y51" s="376"/>
      <c r="Z51" s="378"/>
      <c r="AA51" s="376"/>
      <c r="AB51" s="378"/>
      <c r="AC51" s="376"/>
      <c r="AD51" s="378"/>
      <c r="AE51" s="376" t="s">
        <v>332</v>
      </c>
      <c r="AF51" s="147">
        <v>57.38</v>
      </c>
      <c r="AG51" s="378"/>
      <c r="AH51" s="378"/>
      <c r="AI51" s="376"/>
      <c r="AJ51" s="378"/>
      <c r="AK51" s="376"/>
      <c r="AL51" s="378"/>
      <c r="AM51" s="376"/>
      <c r="AN51" s="378"/>
      <c r="AO51" s="376">
        <v>190252</v>
      </c>
      <c r="AP51" s="147">
        <v>2937</v>
      </c>
      <c r="AQ51" s="377"/>
      <c r="AR51" s="378"/>
      <c r="AS51" s="125">
        <f t="shared" si="10"/>
        <v>2994.38</v>
      </c>
    </row>
    <row r="52" spans="1:45" ht="16.149999999999999" customHeight="1" x14ac:dyDescent="0.25">
      <c r="A52" s="112">
        <f t="shared" si="11"/>
        <v>43505</v>
      </c>
      <c r="B52" s="113">
        <v>2390.11</v>
      </c>
      <c r="C52" s="113"/>
      <c r="D52" s="317">
        <v>2387.96</v>
      </c>
      <c r="E52" s="317"/>
      <c r="F52" s="113"/>
      <c r="G52" s="114">
        <v>483</v>
      </c>
      <c r="H52" s="114">
        <v>501.55</v>
      </c>
      <c r="I52" s="316">
        <v>230</v>
      </c>
      <c r="J52" s="115">
        <v>5</v>
      </c>
      <c r="K52" s="115"/>
      <c r="L52" s="381">
        <v>260</v>
      </c>
      <c r="M52" s="382"/>
      <c r="N52" s="117">
        <f t="shared" si="7"/>
        <v>5732.62</v>
      </c>
      <c r="O52" s="113">
        <v>15.8</v>
      </c>
      <c r="P52" s="113"/>
      <c r="Q52" s="117">
        <f t="shared" si="8"/>
        <v>5748.42</v>
      </c>
      <c r="R52" s="317">
        <v>2390</v>
      </c>
      <c r="S52" s="164"/>
      <c r="T52" s="120">
        <f t="shared" si="9"/>
        <v>43505</v>
      </c>
      <c r="U52" s="376">
        <v>190112</v>
      </c>
      <c r="V52" s="147">
        <v>47.15</v>
      </c>
      <c r="W52" s="376">
        <v>181219</v>
      </c>
      <c r="X52" s="147">
        <v>273.48</v>
      </c>
      <c r="Y52" s="376"/>
      <c r="Z52" s="378"/>
      <c r="AA52" s="376"/>
      <c r="AB52" s="378"/>
      <c r="AC52" s="376"/>
      <c r="AD52" s="378"/>
      <c r="AE52" s="376" t="s">
        <v>210</v>
      </c>
      <c r="AF52" s="147">
        <v>175.15</v>
      </c>
      <c r="AG52" s="378"/>
      <c r="AH52" s="378"/>
      <c r="AI52" s="376"/>
      <c r="AJ52" s="378"/>
      <c r="AK52" s="376"/>
      <c r="AL52" s="378"/>
      <c r="AM52" s="376"/>
      <c r="AN52" s="378"/>
      <c r="AO52" s="376"/>
      <c r="AP52" s="378"/>
      <c r="AQ52" s="377"/>
      <c r="AR52" s="378"/>
      <c r="AS52" s="125">
        <f t="shared" si="10"/>
        <v>495.78</v>
      </c>
    </row>
    <row r="53" spans="1:45" ht="16.149999999999999" customHeight="1" x14ac:dyDescent="0.25">
      <c r="A53" s="112">
        <f t="shared" si="11"/>
        <v>43506</v>
      </c>
      <c r="B53" s="113">
        <v>1715.84</v>
      </c>
      <c r="C53" s="113"/>
      <c r="D53" s="317">
        <v>1194.0899999999999</v>
      </c>
      <c r="E53" s="317"/>
      <c r="F53" s="317"/>
      <c r="G53" s="114">
        <v>210</v>
      </c>
      <c r="H53" s="114">
        <v>295.60000000000002</v>
      </c>
      <c r="I53" s="316">
        <v>160</v>
      </c>
      <c r="J53" s="115">
        <v>3</v>
      </c>
      <c r="K53" s="115"/>
      <c r="L53" s="115"/>
      <c r="M53" s="116"/>
      <c r="N53" s="117">
        <f t="shared" si="7"/>
        <v>3575.5299999999997</v>
      </c>
      <c r="O53" s="113">
        <v>17.100000000000001</v>
      </c>
      <c r="P53" s="113"/>
      <c r="Q53" s="117">
        <f t="shared" si="8"/>
        <v>3592.6299999999997</v>
      </c>
      <c r="R53" s="317">
        <v>1710</v>
      </c>
      <c r="S53" s="164"/>
      <c r="T53" s="120">
        <f t="shared" si="9"/>
        <v>43506</v>
      </c>
      <c r="U53" s="376"/>
      <c r="V53" s="378"/>
      <c r="W53" s="376">
        <v>181224</v>
      </c>
      <c r="X53" s="147">
        <v>491.76</v>
      </c>
      <c r="Y53" s="376"/>
      <c r="Z53" s="378"/>
      <c r="AA53" s="376"/>
      <c r="AB53" s="378"/>
      <c r="AC53" s="376"/>
      <c r="AD53" s="378"/>
      <c r="AE53" s="376" t="s">
        <v>156</v>
      </c>
      <c r="AF53" s="147">
        <v>2576.81</v>
      </c>
      <c r="AG53" s="378"/>
      <c r="AH53" s="378"/>
      <c r="AI53" s="376"/>
      <c r="AJ53" s="378"/>
      <c r="AK53" s="376"/>
      <c r="AL53" s="378"/>
      <c r="AM53" s="376"/>
      <c r="AN53" s="378"/>
      <c r="AO53" s="376"/>
      <c r="AP53" s="378"/>
      <c r="AQ53" s="377"/>
      <c r="AR53" s="378"/>
      <c r="AS53" s="125">
        <f t="shared" si="10"/>
        <v>3068.5699999999997</v>
      </c>
    </row>
    <row r="54" spans="1:45" ht="16.149999999999999" customHeight="1" x14ac:dyDescent="0.25">
      <c r="A54" s="112">
        <f t="shared" si="11"/>
        <v>43507</v>
      </c>
      <c r="B54" s="113">
        <v>2503.4</v>
      </c>
      <c r="C54" s="113"/>
      <c r="D54" s="317">
        <v>1781.2</v>
      </c>
      <c r="E54" s="317"/>
      <c r="F54" s="317">
        <v>8</v>
      </c>
      <c r="G54" s="114">
        <v>310</v>
      </c>
      <c r="H54" s="114">
        <v>439.2</v>
      </c>
      <c r="I54" s="316">
        <v>340</v>
      </c>
      <c r="J54" s="115">
        <v>11</v>
      </c>
      <c r="K54" s="115"/>
      <c r="L54" s="115"/>
      <c r="M54" s="116"/>
      <c r="N54" s="117">
        <f t="shared" si="7"/>
        <v>5381.8</v>
      </c>
      <c r="O54" s="113">
        <v>41.8</v>
      </c>
      <c r="P54" s="113"/>
      <c r="Q54" s="117">
        <f t="shared" si="8"/>
        <v>5423.6</v>
      </c>
      <c r="R54" s="317">
        <v>2520</v>
      </c>
      <c r="S54" s="164"/>
      <c r="T54" s="120">
        <f t="shared" si="9"/>
        <v>43507</v>
      </c>
      <c r="U54" s="376"/>
      <c r="V54" s="378"/>
      <c r="W54" s="376">
        <v>190120</v>
      </c>
      <c r="X54" s="147">
        <v>76.650000000000006</v>
      </c>
      <c r="Y54" s="376"/>
      <c r="Z54" s="378"/>
      <c r="AA54" s="376"/>
      <c r="AB54" s="378"/>
      <c r="AC54" s="376"/>
      <c r="AD54" s="378"/>
      <c r="AE54" s="376"/>
      <c r="AF54" s="378"/>
      <c r="AG54" s="378"/>
      <c r="AH54" s="378"/>
      <c r="AI54" s="376"/>
      <c r="AJ54" s="378"/>
      <c r="AK54" s="376">
        <v>190148</v>
      </c>
      <c r="AL54" s="147">
        <v>380.7</v>
      </c>
      <c r="AM54" s="376"/>
      <c r="AN54" s="378"/>
      <c r="AO54" s="376"/>
      <c r="AP54" s="378"/>
      <c r="AQ54" s="377"/>
      <c r="AR54" s="378"/>
      <c r="AS54" s="125">
        <f t="shared" si="10"/>
        <v>457.35</v>
      </c>
    </row>
    <row r="55" spans="1:45" ht="16.149999999999999" customHeight="1" x14ac:dyDescent="0.25">
      <c r="A55" s="112">
        <f t="shared" si="11"/>
        <v>43508</v>
      </c>
      <c r="B55" s="113">
        <v>1717.49</v>
      </c>
      <c r="C55" s="113"/>
      <c r="D55" s="317">
        <v>1676.3</v>
      </c>
      <c r="E55" s="317"/>
      <c r="F55" s="317">
        <v>24</v>
      </c>
      <c r="G55" s="114">
        <v>187</v>
      </c>
      <c r="H55" s="114">
        <v>1026</v>
      </c>
      <c r="I55" s="316">
        <v>160</v>
      </c>
      <c r="J55" s="115">
        <v>5</v>
      </c>
      <c r="K55" s="115"/>
      <c r="L55" s="115"/>
      <c r="M55" s="116"/>
      <c r="N55" s="117">
        <f t="shared" si="7"/>
        <v>4790.79</v>
      </c>
      <c r="O55" s="113">
        <v>5.7</v>
      </c>
      <c r="P55" s="113"/>
      <c r="Q55" s="117">
        <f t="shared" si="8"/>
        <v>4796.49</v>
      </c>
      <c r="R55" s="317">
        <v>1710</v>
      </c>
      <c r="S55" s="317">
        <v>620</v>
      </c>
      <c r="T55" s="120">
        <f t="shared" si="9"/>
        <v>43508</v>
      </c>
      <c r="U55" s="376"/>
      <c r="V55" s="378"/>
      <c r="W55" s="376">
        <v>190121</v>
      </c>
      <c r="X55" s="147">
        <v>374.28</v>
      </c>
      <c r="Y55" s="376">
        <v>190218</v>
      </c>
      <c r="Z55" s="147">
        <v>618.86</v>
      </c>
      <c r="AA55" s="376"/>
      <c r="AB55" s="378"/>
      <c r="AC55" s="376"/>
      <c r="AD55" s="378"/>
      <c r="AE55" s="376"/>
      <c r="AF55" s="378"/>
      <c r="AG55" s="378"/>
      <c r="AH55" s="378"/>
      <c r="AI55" s="376">
        <v>191243</v>
      </c>
      <c r="AJ55" s="147">
        <v>236.04</v>
      </c>
      <c r="AK55" s="376">
        <v>190149</v>
      </c>
      <c r="AL55" s="147">
        <v>1185.3399999999999</v>
      </c>
      <c r="AM55" s="376"/>
      <c r="AN55" s="378"/>
      <c r="AO55" s="376"/>
      <c r="AP55" s="378"/>
      <c r="AQ55" s="377">
        <v>190254</v>
      </c>
      <c r="AR55" s="147">
        <v>21.58</v>
      </c>
      <c r="AS55" s="125">
        <f t="shared" si="10"/>
        <v>2436.1</v>
      </c>
    </row>
    <row r="56" spans="1:45" ht="16.149999999999999" customHeight="1" x14ac:dyDescent="0.25">
      <c r="A56" s="112">
        <f t="shared" si="11"/>
        <v>43509</v>
      </c>
      <c r="B56" s="113">
        <v>1374.56</v>
      </c>
      <c r="C56" s="113"/>
      <c r="D56" s="317">
        <v>2574.19</v>
      </c>
      <c r="E56" s="317"/>
      <c r="F56" s="317">
        <v>8.1999999999999993</v>
      </c>
      <c r="G56" s="114">
        <v>396</v>
      </c>
      <c r="H56" s="114">
        <v>237</v>
      </c>
      <c r="I56" s="316">
        <v>610</v>
      </c>
      <c r="J56" s="115">
        <v>14</v>
      </c>
      <c r="K56" s="115"/>
      <c r="L56" s="115"/>
      <c r="M56" s="116"/>
      <c r="N56" s="117">
        <f t="shared" si="7"/>
        <v>5199.95</v>
      </c>
      <c r="O56" s="113">
        <v>4.3</v>
      </c>
      <c r="P56" s="113"/>
      <c r="Q56" s="117">
        <f t="shared" si="8"/>
        <v>5204.25</v>
      </c>
      <c r="R56" s="317">
        <v>1370</v>
      </c>
      <c r="S56" s="164"/>
      <c r="T56" s="120">
        <f t="shared" si="9"/>
        <v>43509</v>
      </c>
      <c r="U56" s="376">
        <v>190201</v>
      </c>
      <c r="V56" s="147">
        <v>935.67</v>
      </c>
      <c r="W56" s="376"/>
      <c r="X56" s="378"/>
      <c r="Y56" s="376"/>
      <c r="Z56" s="378"/>
      <c r="AA56" s="376">
        <v>190223</v>
      </c>
      <c r="AB56" s="147">
        <v>4485.43</v>
      </c>
      <c r="AC56" s="376">
        <v>190139</v>
      </c>
      <c r="AD56" s="378">
        <v>0</v>
      </c>
      <c r="AE56" s="376"/>
      <c r="AF56" s="378"/>
      <c r="AG56" s="378"/>
      <c r="AH56" s="378"/>
      <c r="AI56" s="376"/>
      <c r="AJ56" s="378"/>
      <c r="AK56" s="376"/>
      <c r="AL56" s="378"/>
      <c r="AM56" s="376"/>
      <c r="AN56" s="378"/>
      <c r="AO56" s="376"/>
      <c r="AP56" s="378"/>
      <c r="AQ56" s="377"/>
      <c r="AR56" s="378"/>
      <c r="AS56" s="125">
        <f t="shared" si="10"/>
        <v>5421.1</v>
      </c>
    </row>
    <row r="57" spans="1:45" ht="16.149999999999999" customHeight="1" x14ac:dyDescent="0.25">
      <c r="A57" s="112">
        <f t="shared" si="11"/>
        <v>43510</v>
      </c>
      <c r="B57" s="113">
        <v>1853.56</v>
      </c>
      <c r="C57" s="113"/>
      <c r="D57" s="317">
        <v>2041.8</v>
      </c>
      <c r="E57" s="317"/>
      <c r="F57" s="317">
        <v>16</v>
      </c>
      <c r="G57" s="114">
        <v>163</v>
      </c>
      <c r="H57" s="114">
        <v>419.6</v>
      </c>
      <c r="I57" s="316">
        <v>70</v>
      </c>
      <c r="J57" s="115">
        <v>3</v>
      </c>
      <c r="K57" s="115"/>
      <c r="L57" s="115"/>
      <c r="M57" s="116"/>
      <c r="N57" s="117">
        <f t="shared" si="7"/>
        <v>4563.96</v>
      </c>
      <c r="O57" s="113">
        <v>44.5</v>
      </c>
      <c r="P57" s="113">
        <v>10.1</v>
      </c>
      <c r="Q57" s="117">
        <f t="shared" si="8"/>
        <v>4598.3599999999997</v>
      </c>
      <c r="R57" s="317">
        <v>1860</v>
      </c>
      <c r="S57" s="164"/>
      <c r="T57" s="120">
        <f t="shared" si="9"/>
        <v>43510</v>
      </c>
      <c r="U57" s="376"/>
      <c r="V57" s="147">
        <v>190.32</v>
      </c>
      <c r="W57" s="376"/>
      <c r="X57" s="378"/>
      <c r="Y57" s="376"/>
      <c r="Z57" s="378"/>
      <c r="AA57" s="376">
        <v>190227</v>
      </c>
      <c r="AB57" s="147">
        <v>1425.8</v>
      </c>
      <c r="AC57" s="376">
        <v>190140</v>
      </c>
      <c r="AD57" s="147">
        <v>39938.550000000003</v>
      </c>
      <c r="AE57" s="376" t="s">
        <v>85</v>
      </c>
      <c r="AF57" s="147">
        <v>1250</v>
      </c>
      <c r="AG57" s="378"/>
      <c r="AH57" s="378"/>
      <c r="AI57" s="376"/>
      <c r="AJ57" s="378"/>
      <c r="AK57" s="376"/>
      <c r="AL57" s="378"/>
      <c r="AM57" s="376"/>
      <c r="AN57" s="378"/>
      <c r="AO57" s="376"/>
      <c r="AP57" s="378"/>
      <c r="AQ57" s="377"/>
      <c r="AR57" s="378"/>
      <c r="AS57" s="125">
        <f t="shared" si="10"/>
        <v>42804.670000000006</v>
      </c>
    </row>
    <row r="58" spans="1:45" ht="16.149999999999999" customHeight="1" x14ac:dyDescent="0.25">
      <c r="A58" s="112">
        <f t="shared" si="11"/>
        <v>43511</v>
      </c>
      <c r="B58" s="113">
        <v>2191.2800000000002</v>
      </c>
      <c r="C58" s="113"/>
      <c r="D58" s="317">
        <v>2083.6999999999998</v>
      </c>
      <c r="E58" s="317"/>
      <c r="F58" s="113"/>
      <c r="G58" s="114">
        <v>610</v>
      </c>
      <c r="H58" s="114">
        <v>192.5</v>
      </c>
      <c r="I58" s="316">
        <v>220</v>
      </c>
      <c r="J58" s="115">
        <v>6</v>
      </c>
      <c r="K58" s="115"/>
      <c r="L58" s="115"/>
      <c r="M58" s="116"/>
      <c r="N58" s="117">
        <f t="shared" si="7"/>
        <v>5297.48</v>
      </c>
      <c r="O58" s="113">
        <v>6.7</v>
      </c>
      <c r="P58" s="113"/>
      <c r="Q58" s="117">
        <f t="shared" si="8"/>
        <v>5304.1799999999994</v>
      </c>
      <c r="R58" s="317">
        <v>2190</v>
      </c>
      <c r="S58" s="317">
        <v>490</v>
      </c>
      <c r="T58" s="120">
        <f t="shared" si="9"/>
        <v>43511</v>
      </c>
      <c r="U58" s="376"/>
      <c r="V58" s="378"/>
      <c r="W58" s="376"/>
      <c r="X58" s="378"/>
      <c r="Y58" s="376"/>
      <c r="Z58" s="378"/>
      <c r="AA58" s="376"/>
      <c r="AB58" s="378"/>
      <c r="AC58" s="376">
        <v>190741</v>
      </c>
      <c r="AD58" s="147">
        <v>23</v>
      </c>
      <c r="AE58" s="376" t="s">
        <v>85</v>
      </c>
      <c r="AF58" s="147">
        <v>910</v>
      </c>
      <c r="AG58" s="378"/>
      <c r="AH58" s="378"/>
      <c r="AI58" s="376"/>
      <c r="AJ58" s="378"/>
      <c r="AK58" s="376"/>
      <c r="AL58" s="378"/>
      <c r="AM58" s="376"/>
      <c r="AN58" s="378"/>
      <c r="AO58" s="376"/>
      <c r="AP58" s="378"/>
      <c r="AQ58" s="377">
        <v>190161</v>
      </c>
      <c r="AR58" s="147">
        <v>1188</v>
      </c>
      <c r="AS58" s="125">
        <f t="shared" si="10"/>
        <v>2121</v>
      </c>
    </row>
    <row r="59" spans="1:45" ht="16.149999999999999" customHeight="1" x14ac:dyDescent="0.25">
      <c r="A59" s="112">
        <f t="shared" si="11"/>
        <v>43512</v>
      </c>
      <c r="B59" s="113">
        <v>2121.79</v>
      </c>
      <c r="C59" s="317">
        <v>28.5</v>
      </c>
      <c r="D59" s="317">
        <v>2123.0300000000002</v>
      </c>
      <c r="E59" s="317"/>
      <c r="F59" s="317">
        <v>17.2</v>
      </c>
      <c r="G59" s="114">
        <v>299</v>
      </c>
      <c r="H59" s="114">
        <v>198.45</v>
      </c>
      <c r="I59" s="316">
        <v>140</v>
      </c>
      <c r="J59" s="115">
        <v>6</v>
      </c>
      <c r="K59" s="115"/>
      <c r="L59" s="115"/>
      <c r="M59" s="116"/>
      <c r="N59" s="117">
        <f t="shared" si="7"/>
        <v>4927.9699999999993</v>
      </c>
      <c r="O59" s="113">
        <v>3.9</v>
      </c>
      <c r="P59" s="113"/>
      <c r="Q59" s="117">
        <f t="shared" si="8"/>
        <v>4931.869999999999</v>
      </c>
      <c r="R59" s="317">
        <v>2120</v>
      </c>
      <c r="S59" s="164"/>
      <c r="T59" s="120">
        <f t="shared" si="9"/>
        <v>43512</v>
      </c>
      <c r="U59" s="376"/>
      <c r="V59" s="378"/>
      <c r="W59" s="376"/>
      <c r="X59" s="378"/>
      <c r="Y59" s="376"/>
      <c r="Z59" s="378"/>
      <c r="AA59" s="376"/>
      <c r="AB59" s="378"/>
      <c r="AC59" s="376">
        <v>190742</v>
      </c>
      <c r="AD59" s="147">
        <v>480</v>
      </c>
      <c r="AE59" s="376"/>
      <c r="AF59" s="378"/>
      <c r="AG59" s="378"/>
      <c r="AH59" s="378"/>
      <c r="AI59" s="376"/>
      <c r="AJ59" s="378"/>
      <c r="AK59" s="376"/>
      <c r="AL59" s="378"/>
      <c r="AM59" s="376"/>
      <c r="AN59" s="378"/>
      <c r="AO59" s="376"/>
      <c r="AP59" s="378"/>
      <c r="AQ59" s="377"/>
      <c r="AR59" s="378"/>
      <c r="AS59" s="125">
        <f t="shared" si="10"/>
        <v>480</v>
      </c>
    </row>
    <row r="60" spans="1:45" ht="16.149999999999999" customHeight="1" x14ac:dyDescent="0.25">
      <c r="A60" s="112">
        <f t="shared" si="11"/>
        <v>43513</v>
      </c>
      <c r="B60" s="113">
        <v>804.84</v>
      </c>
      <c r="C60" s="113"/>
      <c r="D60" s="317">
        <v>1517.89</v>
      </c>
      <c r="E60" s="317"/>
      <c r="F60" s="317">
        <v>24</v>
      </c>
      <c r="G60" s="114">
        <v>160</v>
      </c>
      <c r="H60" s="114">
        <v>762.6</v>
      </c>
      <c r="I60" s="316">
        <v>420</v>
      </c>
      <c r="J60" s="115">
        <v>7</v>
      </c>
      <c r="K60" s="115"/>
      <c r="L60" s="115"/>
      <c r="M60" s="116"/>
      <c r="N60" s="117">
        <f t="shared" si="7"/>
        <v>3689.33</v>
      </c>
      <c r="O60" s="113">
        <v>19</v>
      </c>
      <c r="P60" s="113">
        <v>27.4</v>
      </c>
      <c r="Q60" s="117">
        <f t="shared" si="8"/>
        <v>3680.93</v>
      </c>
      <c r="R60" s="317">
        <v>800</v>
      </c>
      <c r="S60" s="164"/>
      <c r="T60" s="120">
        <f t="shared" si="9"/>
        <v>43513</v>
      </c>
      <c r="U60" s="376"/>
      <c r="V60" s="378"/>
      <c r="W60" s="376"/>
      <c r="X60" s="378"/>
      <c r="Y60" s="376"/>
      <c r="Z60" s="378"/>
      <c r="AA60" s="376"/>
      <c r="AB60" s="378"/>
      <c r="AC60" s="376"/>
      <c r="AD60" s="378"/>
      <c r="AE60" s="376"/>
      <c r="AF60" s="378"/>
      <c r="AG60" s="378"/>
      <c r="AH60" s="378"/>
      <c r="AI60" s="376"/>
      <c r="AJ60" s="378"/>
      <c r="AK60" s="376"/>
      <c r="AL60" s="378"/>
      <c r="AM60" s="376"/>
      <c r="AN60" s="378"/>
      <c r="AO60" s="376"/>
      <c r="AP60" s="378"/>
      <c r="AQ60" s="377"/>
      <c r="AR60" s="378"/>
      <c r="AS60" s="125">
        <f t="shared" si="10"/>
        <v>0</v>
      </c>
    </row>
    <row r="61" spans="1:45" ht="16.149999999999999" customHeight="1" x14ac:dyDescent="0.25">
      <c r="A61" s="112">
        <f t="shared" si="11"/>
        <v>43514</v>
      </c>
      <c r="B61" s="113">
        <v>1442.49</v>
      </c>
      <c r="C61" s="113"/>
      <c r="D61" s="317">
        <v>1997.4</v>
      </c>
      <c r="E61" s="317"/>
      <c r="F61" s="317">
        <v>34.200000000000003</v>
      </c>
      <c r="G61" s="114">
        <v>399</v>
      </c>
      <c r="H61" s="114">
        <v>736.8</v>
      </c>
      <c r="I61" s="316">
        <v>310</v>
      </c>
      <c r="J61" s="115">
        <v>9</v>
      </c>
      <c r="K61" s="115"/>
      <c r="L61" s="115"/>
      <c r="M61" s="116"/>
      <c r="N61" s="117">
        <f t="shared" si="7"/>
        <v>4919.8900000000003</v>
      </c>
      <c r="O61" s="113">
        <v>46.1</v>
      </c>
      <c r="P61" s="113"/>
      <c r="Q61" s="117">
        <f t="shared" si="8"/>
        <v>4965.9900000000007</v>
      </c>
      <c r="R61" s="317">
        <v>1440</v>
      </c>
      <c r="S61" s="164"/>
      <c r="T61" s="120">
        <f t="shared" si="9"/>
        <v>43514</v>
      </c>
      <c r="U61" s="376"/>
      <c r="V61" s="378"/>
      <c r="W61" s="376"/>
      <c r="X61" s="378"/>
      <c r="Y61" s="376"/>
      <c r="Z61" s="378"/>
      <c r="AA61" s="376"/>
      <c r="AB61" s="378"/>
      <c r="AC61" s="376"/>
      <c r="AD61" s="378"/>
      <c r="AE61" s="376"/>
      <c r="AF61" s="378"/>
      <c r="AG61" s="378"/>
      <c r="AH61" s="378"/>
      <c r="AI61" s="376">
        <v>190235</v>
      </c>
      <c r="AJ61" s="147">
        <v>52.8</v>
      </c>
      <c r="AK61" s="376"/>
      <c r="AL61" s="378"/>
      <c r="AM61" s="376"/>
      <c r="AN61" s="378"/>
      <c r="AO61" s="376"/>
      <c r="AP61" s="378"/>
      <c r="AQ61" s="377"/>
      <c r="AR61" s="378"/>
      <c r="AS61" s="125">
        <f t="shared" si="10"/>
        <v>52.8</v>
      </c>
    </row>
    <row r="62" spans="1:45" ht="16.149999999999999" customHeight="1" x14ac:dyDescent="0.25">
      <c r="A62" s="112">
        <f t="shared" si="11"/>
        <v>43515</v>
      </c>
      <c r="B62" s="113">
        <v>1918.1</v>
      </c>
      <c r="C62" s="113"/>
      <c r="D62" s="317">
        <v>2463.8000000000002</v>
      </c>
      <c r="E62" s="317"/>
      <c r="F62" s="317">
        <v>17.05</v>
      </c>
      <c r="G62" s="114">
        <v>289</v>
      </c>
      <c r="H62" s="114">
        <v>367.25</v>
      </c>
      <c r="I62" s="316">
        <v>240</v>
      </c>
      <c r="J62" s="115">
        <v>6</v>
      </c>
      <c r="K62" s="115"/>
      <c r="L62" s="115"/>
      <c r="M62" s="116"/>
      <c r="N62" s="117">
        <f t="shared" si="7"/>
        <v>5295.2</v>
      </c>
      <c r="O62" s="113">
        <v>20.7</v>
      </c>
      <c r="P62" s="113"/>
      <c r="Q62" s="117">
        <f t="shared" si="8"/>
        <v>5315.9</v>
      </c>
      <c r="R62" s="317">
        <v>1910</v>
      </c>
      <c r="S62" s="164"/>
      <c r="T62" s="120">
        <f t="shared" si="9"/>
        <v>43515</v>
      </c>
      <c r="U62" s="376"/>
      <c r="V62" s="378"/>
      <c r="W62" s="376"/>
      <c r="X62" s="378"/>
      <c r="Y62" s="376">
        <v>190219</v>
      </c>
      <c r="Z62" s="147">
        <v>604.49</v>
      </c>
      <c r="AA62" s="376"/>
      <c r="AB62" s="378"/>
      <c r="AC62" s="376"/>
      <c r="AD62" s="378"/>
      <c r="AE62" s="376"/>
      <c r="AF62" s="378"/>
      <c r="AG62" s="378"/>
      <c r="AH62" s="378"/>
      <c r="AI62" s="376"/>
      <c r="AJ62" s="378"/>
      <c r="AK62" s="376"/>
      <c r="AL62" s="378"/>
      <c r="AM62" s="376"/>
      <c r="AN62" s="378"/>
      <c r="AO62" s="376"/>
      <c r="AP62" s="378"/>
      <c r="AQ62" s="377"/>
      <c r="AR62" s="378"/>
      <c r="AS62" s="125">
        <f t="shared" si="10"/>
        <v>604.49</v>
      </c>
    </row>
    <row r="63" spans="1:45" ht="16.149999999999999" customHeight="1" x14ac:dyDescent="0.25">
      <c r="A63" s="112">
        <f t="shared" si="11"/>
        <v>43516</v>
      </c>
      <c r="B63" s="113">
        <v>1458.24</v>
      </c>
      <c r="C63" s="113"/>
      <c r="D63" s="317">
        <v>1807.69</v>
      </c>
      <c r="E63" s="317"/>
      <c r="F63" s="317">
        <v>30</v>
      </c>
      <c r="G63" s="114">
        <v>243</v>
      </c>
      <c r="H63" s="114">
        <v>540.15</v>
      </c>
      <c r="I63" s="316">
        <v>530</v>
      </c>
      <c r="J63" s="115">
        <v>12</v>
      </c>
      <c r="K63" s="115"/>
      <c r="L63" s="115"/>
      <c r="M63" s="116"/>
      <c r="N63" s="117">
        <f t="shared" si="7"/>
        <v>4609.08</v>
      </c>
      <c r="O63" s="113">
        <v>37</v>
      </c>
      <c r="P63" s="113"/>
      <c r="Q63" s="117">
        <f t="shared" si="8"/>
        <v>4646.08</v>
      </c>
      <c r="R63" s="317">
        <v>1450</v>
      </c>
      <c r="S63" s="317"/>
      <c r="T63" s="120">
        <f t="shared" si="9"/>
        <v>43516</v>
      </c>
      <c r="U63" s="376">
        <v>190204</v>
      </c>
      <c r="V63" s="147">
        <v>1530.39</v>
      </c>
      <c r="W63" s="377">
        <v>190211</v>
      </c>
      <c r="X63" s="147">
        <v>52.38</v>
      </c>
      <c r="Y63" s="376"/>
      <c r="Z63" s="378"/>
      <c r="AA63" s="377">
        <v>190224</v>
      </c>
      <c r="AB63" s="147">
        <v>4408.04</v>
      </c>
      <c r="AC63" s="376"/>
      <c r="AD63" s="378"/>
      <c r="AE63" s="377"/>
      <c r="AF63" s="378"/>
      <c r="AG63" s="378"/>
      <c r="AH63" s="378"/>
      <c r="AI63" s="376"/>
      <c r="AJ63" s="378"/>
      <c r="AK63" s="377"/>
      <c r="AL63" s="378"/>
      <c r="AM63" s="376"/>
      <c r="AN63" s="378"/>
      <c r="AO63" s="377"/>
      <c r="AP63" s="378"/>
      <c r="AQ63" s="377"/>
      <c r="AR63" s="378"/>
      <c r="AS63" s="125">
        <f t="shared" si="10"/>
        <v>5990.81</v>
      </c>
    </row>
    <row r="64" spans="1:45" ht="16.149999999999999" customHeight="1" x14ac:dyDescent="0.25">
      <c r="A64" s="112">
        <f t="shared" si="11"/>
        <v>43517</v>
      </c>
      <c r="B64" s="113">
        <v>1168.99</v>
      </c>
      <c r="C64" s="113"/>
      <c r="D64" s="317">
        <v>2252.0700000000002</v>
      </c>
      <c r="E64" s="317"/>
      <c r="F64" s="113"/>
      <c r="G64" s="114">
        <v>225</v>
      </c>
      <c r="H64" s="114">
        <v>1135.2</v>
      </c>
      <c r="I64" s="316">
        <v>220</v>
      </c>
      <c r="J64" s="115">
        <v>8</v>
      </c>
      <c r="K64" s="115"/>
      <c r="L64" s="381">
        <v>205</v>
      </c>
      <c r="M64" s="382"/>
      <c r="N64" s="117">
        <f t="shared" si="7"/>
        <v>4796.26</v>
      </c>
      <c r="O64" s="113">
        <v>97.8</v>
      </c>
      <c r="P64" s="113">
        <v>4.5</v>
      </c>
      <c r="Q64" s="117">
        <f t="shared" si="8"/>
        <v>4889.5600000000004</v>
      </c>
      <c r="R64" s="317">
        <v>1160</v>
      </c>
      <c r="S64" s="317">
        <v>790</v>
      </c>
      <c r="T64" s="120">
        <f t="shared" si="9"/>
        <v>43517</v>
      </c>
      <c r="U64" s="376"/>
      <c r="V64" s="147">
        <v>216.55</v>
      </c>
      <c r="W64" s="376">
        <v>190212</v>
      </c>
      <c r="X64" s="147">
        <v>384.14</v>
      </c>
      <c r="Y64" s="376"/>
      <c r="Z64" s="378"/>
      <c r="AA64" s="376">
        <v>190228</v>
      </c>
      <c r="AB64" s="147">
        <v>1134.8</v>
      </c>
      <c r="AC64" s="376"/>
      <c r="AD64" s="378"/>
      <c r="AE64" s="376"/>
      <c r="AF64" s="378"/>
      <c r="AG64" s="378"/>
      <c r="AH64" s="378"/>
      <c r="AI64" s="376"/>
      <c r="AJ64" s="378"/>
      <c r="AK64" s="376"/>
      <c r="AL64" s="378"/>
      <c r="AM64" s="376"/>
      <c r="AN64" s="378"/>
      <c r="AO64" s="376"/>
      <c r="AP64" s="378"/>
      <c r="AQ64" s="377"/>
      <c r="AR64" s="378"/>
      <c r="AS64" s="125">
        <f t="shared" si="10"/>
        <v>1735.49</v>
      </c>
    </row>
    <row r="65" spans="1:45" ht="16.149999999999999" customHeight="1" x14ac:dyDescent="0.25">
      <c r="A65" s="112">
        <f t="shared" si="11"/>
        <v>43518</v>
      </c>
      <c r="B65" s="113">
        <v>1987.79</v>
      </c>
      <c r="C65" s="113"/>
      <c r="D65" s="317">
        <v>2595.09</v>
      </c>
      <c r="E65" s="317"/>
      <c r="F65" s="317">
        <v>16.600000000000001</v>
      </c>
      <c r="G65" s="114">
        <v>229</v>
      </c>
      <c r="H65" s="114">
        <v>294.45</v>
      </c>
      <c r="I65" s="316">
        <v>350</v>
      </c>
      <c r="J65" s="115">
        <v>10</v>
      </c>
      <c r="K65" s="115"/>
      <c r="L65" s="115"/>
      <c r="M65" s="116"/>
      <c r="N65" s="117">
        <f t="shared" si="7"/>
        <v>5472.93</v>
      </c>
      <c r="O65" s="113">
        <v>21</v>
      </c>
      <c r="P65" s="113"/>
      <c r="Q65" s="117">
        <f t="shared" si="8"/>
        <v>5493.93</v>
      </c>
      <c r="R65" s="317">
        <v>1980</v>
      </c>
      <c r="S65" s="164"/>
      <c r="T65" s="120">
        <f t="shared" si="9"/>
        <v>43518</v>
      </c>
      <c r="U65" s="376"/>
      <c r="V65" s="378"/>
      <c r="W65" s="376"/>
      <c r="X65" s="378"/>
      <c r="Y65" s="376"/>
      <c r="Z65" s="378"/>
      <c r="AA65" s="376"/>
      <c r="AB65" s="378"/>
      <c r="AC65" s="376"/>
      <c r="AD65" s="378"/>
      <c r="AE65" s="376"/>
      <c r="AF65" s="378"/>
      <c r="AG65" s="378"/>
      <c r="AH65" s="378"/>
      <c r="AI65" s="376"/>
      <c r="AJ65" s="378"/>
      <c r="AK65" s="376">
        <v>190241</v>
      </c>
      <c r="AL65" s="147">
        <v>5.33</v>
      </c>
      <c r="AM65" s="376"/>
      <c r="AN65" s="378"/>
      <c r="AO65" s="376"/>
      <c r="AP65" s="378"/>
      <c r="AQ65" s="377"/>
      <c r="AR65" s="378"/>
      <c r="AS65" s="125">
        <f t="shared" si="10"/>
        <v>5.33</v>
      </c>
    </row>
    <row r="66" spans="1:45" ht="16.149999999999999" customHeight="1" x14ac:dyDescent="0.25">
      <c r="A66" s="112">
        <f t="shared" si="11"/>
        <v>43519</v>
      </c>
      <c r="B66" s="113">
        <v>1290.33</v>
      </c>
      <c r="C66" s="317">
        <v>82</v>
      </c>
      <c r="D66" s="317">
        <v>2181.8200000000002</v>
      </c>
      <c r="E66" s="317"/>
      <c r="F66" s="113"/>
      <c r="G66" s="114">
        <v>111</v>
      </c>
      <c r="H66" s="114">
        <v>748</v>
      </c>
      <c r="I66" s="316">
        <v>340</v>
      </c>
      <c r="J66" s="115">
        <v>7</v>
      </c>
      <c r="K66" s="115"/>
      <c r="L66" s="115"/>
      <c r="M66" s="116"/>
      <c r="N66" s="117">
        <f t="shared" si="7"/>
        <v>4753.1499999999996</v>
      </c>
      <c r="O66" s="113">
        <v>24.95</v>
      </c>
      <c r="P66" s="113"/>
      <c r="Q66" s="117">
        <f t="shared" si="8"/>
        <v>4778.0999999999995</v>
      </c>
      <c r="R66" s="317">
        <v>1290</v>
      </c>
      <c r="S66" s="164"/>
      <c r="T66" s="120">
        <f t="shared" si="9"/>
        <v>43519</v>
      </c>
      <c r="U66" s="376"/>
      <c r="V66" s="378"/>
      <c r="W66" s="376"/>
      <c r="X66" s="378"/>
      <c r="Y66" s="376"/>
      <c r="Z66" s="378"/>
      <c r="AA66" s="376">
        <v>190230</v>
      </c>
      <c r="AB66" s="147">
        <v>-94.35</v>
      </c>
      <c r="AC66" s="376"/>
      <c r="AD66" s="378"/>
      <c r="AE66" s="376"/>
      <c r="AF66" s="378"/>
      <c r="AG66" s="378"/>
      <c r="AH66" s="378"/>
      <c r="AI66" s="376"/>
      <c r="AJ66" s="378"/>
      <c r="AK66" s="376"/>
      <c r="AL66" s="378"/>
      <c r="AM66" s="376"/>
      <c r="AN66" s="378"/>
      <c r="AO66" s="376"/>
      <c r="AP66" s="378"/>
      <c r="AQ66" s="377"/>
      <c r="AR66" s="378"/>
      <c r="AS66" s="125">
        <f t="shared" si="10"/>
        <v>-94.35</v>
      </c>
    </row>
    <row r="67" spans="1:45" ht="16.149999999999999" customHeight="1" x14ac:dyDescent="0.25">
      <c r="A67" s="112">
        <f t="shared" si="11"/>
        <v>43520</v>
      </c>
      <c r="B67" s="113">
        <v>1193.48</v>
      </c>
      <c r="C67" s="113"/>
      <c r="D67" s="317">
        <v>822.17</v>
      </c>
      <c r="E67" s="317"/>
      <c r="F67" s="113"/>
      <c r="G67" s="114">
        <v>94</v>
      </c>
      <c r="H67" s="114">
        <v>540.65</v>
      </c>
      <c r="I67" s="316">
        <v>260</v>
      </c>
      <c r="J67" s="115">
        <v>5</v>
      </c>
      <c r="K67" s="115"/>
      <c r="L67" s="115"/>
      <c r="M67" s="116"/>
      <c r="N67" s="117">
        <f t="shared" si="7"/>
        <v>2910.3</v>
      </c>
      <c r="O67" s="113">
        <v>48.6</v>
      </c>
      <c r="P67" s="113">
        <v>9.8000000000000007</v>
      </c>
      <c r="Q67" s="117">
        <f t="shared" si="8"/>
        <v>2949.1</v>
      </c>
      <c r="R67" s="317">
        <v>1190</v>
      </c>
      <c r="S67" s="164"/>
      <c r="T67" s="120">
        <f t="shared" si="9"/>
        <v>43520</v>
      </c>
      <c r="U67" s="376"/>
      <c r="V67" s="378"/>
      <c r="W67" s="376"/>
      <c r="X67" s="378"/>
      <c r="Y67" s="376"/>
      <c r="Z67" s="378"/>
      <c r="AA67" s="376">
        <v>190231</v>
      </c>
      <c r="AB67" s="147">
        <v>12</v>
      </c>
      <c r="AC67" s="376"/>
      <c r="AD67" s="378"/>
      <c r="AE67" s="376"/>
      <c r="AF67" s="378"/>
      <c r="AG67" s="378"/>
      <c r="AH67" s="378"/>
      <c r="AI67" s="376"/>
      <c r="AJ67" s="378"/>
      <c r="AK67" s="376"/>
      <c r="AL67" s="378"/>
      <c r="AM67" s="376"/>
      <c r="AN67" s="378"/>
      <c r="AO67" s="376"/>
      <c r="AP67" s="378"/>
      <c r="AQ67" s="377"/>
      <c r="AR67" s="378"/>
      <c r="AS67" s="125">
        <f t="shared" si="10"/>
        <v>12</v>
      </c>
    </row>
    <row r="68" spans="1:45" ht="16.149999999999999" customHeight="1" x14ac:dyDescent="0.25">
      <c r="A68" s="112">
        <f t="shared" si="11"/>
        <v>43521</v>
      </c>
      <c r="B68" s="113">
        <v>1864.68</v>
      </c>
      <c r="C68" s="113"/>
      <c r="D68" s="317">
        <v>1891.15</v>
      </c>
      <c r="E68" s="317"/>
      <c r="F68" s="317">
        <v>18.3</v>
      </c>
      <c r="G68" s="114">
        <v>80</v>
      </c>
      <c r="H68" s="114">
        <v>576.4</v>
      </c>
      <c r="I68" s="316">
        <v>140</v>
      </c>
      <c r="J68" s="115">
        <v>4</v>
      </c>
      <c r="K68" s="115"/>
      <c r="L68" s="115"/>
      <c r="M68" s="116"/>
      <c r="N68" s="117">
        <f t="shared" si="7"/>
        <v>4570.53</v>
      </c>
      <c r="O68" s="113">
        <v>20.5</v>
      </c>
      <c r="P68" s="113"/>
      <c r="Q68" s="117">
        <f t="shared" si="8"/>
        <v>4591.03</v>
      </c>
      <c r="R68" s="317">
        <v>1910</v>
      </c>
      <c r="S68" s="164"/>
      <c r="T68" s="120">
        <f t="shared" si="9"/>
        <v>43521</v>
      </c>
      <c r="U68" s="376"/>
      <c r="V68" s="378"/>
      <c r="W68" s="376"/>
      <c r="X68" s="378"/>
      <c r="Y68" s="376"/>
      <c r="Z68" s="378"/>
      <c r="AA68" s="376"/>
      <c r="AB68" s="378"/>
      <c r="AC68" s="376"/>
      <c r="AD68" s="378"/>
      <c r="AE68" s="376" t="s">
        <v>185</v>
      </c>
      <c r="AF68" s="147">
        <v>-12049.78</v>
      </c>
      <c r="AG68" s="378"/>
      <c r="AH68" s="378"/>
      <c r="AI68" s="376"/>
      <c r="AJ68" s="378"/>
      <c r="AK68" s="376"/>
      <c r="AL68" s="378"/>
      <c r="AM68" s="376"/>
      <c r="AN68" s="378"/>
      <c r="AO68" s="376"/>
      <c r="AP68" s="378"/>
      <c r="AQ68" s="377"/>
      <c r="AR68" s="378"/>
      <c r="AS68" s="125">
        <f t="shared" si="10"/>
        <v>-12049.78</v>
      </c>
    </row>
    <row r="69" spans="1:45" ht="16.149999999999999" customHeight="1" x14ac:dyDescent="0.25">
      <c r="A69" s="112">
        <f t="shared" si="11"/>
        <v>43522</v>
      </c>
      <c r="B69" s="113">
        <v>1689.46</v>
      </c>
      <c r="C69" s="113">
        <v>44.2</v>
      </c>
      <c r="D69" s="317">
        <v>2104.86</v>
      </c>
      <c r="E69" s="317"/>
      <c r="F69" s="113"/>
      <c r="G69" s="114">
        <v>223</v>
      </c>
      <c r="H69" s="114">
        <v>96.5</v>
      </c>
      <c r="I69" s="316">
        <v>390</v>
      </c>
      <c r="J69" s="115">
        <v>11</v>
      </c>
      <c r="K69" s="115"/>
      <c r="L69" s="115"/>
      <c r="M69" s="116"/>
      <c r="N69" s="117">
        <f t="shared" si="7"/>
        <v>4548.0200000000004</v>
      </c>
      <c r="O69" s="113">
        <v>22.1</v>
      </c>
      <c r="P69" s="113"/>
      <c r="Q69" s="117">
        <f t="shared" si="8"/>
        <v>4570.1200000000008</v>
      </c>
      <c r="R69" s="317">
        <v>1690</v>
      </c>
      <c r="S69" s="317">
        <v>580</v>
      </c>
      <c r="T69" s="120">
        <f t="shared" si="9"/>
        <v>43522</v>
      </c>
      <c r="U69" s="376"/>
      <c r="V69" s="378"/>
      <c r="W69" s="376"/>
      <c r="X69" s="378"/>
      <c r="Y69" s="376">
        <v>190220</v>
      </c>
      <c r="Z69" s="147">
        <v>576.11</v>
      </c>
      <c r="AA69" s="376"/>
      <c r="AB69" s="378"/>
      <c r="AC69" s="376"/>
      <c r="AD69" s="378"/>
      <c r="AE69" s="376" t="s">
        <v>210</v>
      </c>
      <c r="AF69" s="147">
        <v>-2.4900000000000002</v>
      </c>
      <c r="AG69" s="378"/>
      <c r="AH69" s="378"/>
      <c r="AI69" s="376"/>
      <c r="AJ69" s="378"/>
      <c r="AK69" s="376"/>
      <c r="AL69" s="378"/>
      <c r="AM69" s="376"/>
      <c r="AN69" s="378"/>
      <c r="AO69" s="376"/>
      <c r="AP69" s="378"/>
      <c r="AQ69" s="377"/>
      <c r="AR69" s="378"/>
      <c r="AS69" s="125">
        <f t="shared" si="10"/>
        <v>573.62</v>
      </c>
    </row>
    <row r="70" spans="1:45" ht="16.149999999999999" customHeight="1" x14ac:dyDescent="0.25">
      <c r="A70" s="112">
        <f t="shared" si="11"/>
        <v>43523</v>
      </c>
      <c r="B70" s="113">
        <v>1812.67</v>
      </c>
      <c r="C70" s="113"/>
      <c r="D70" s="317">
        <v>2371</v>
      </c>
      <c r="E70" s="317"/>
      <c r="F70" s="113"/>
      <c r="G70" s="114">
        <v>241</v>
      </c>
      <c r="H70" s="114">
        <v>830.8</v>
      </c>
      <c r="I70" s="316">
        <v>230</v>
      </c>
      <c r="J70" s="115">
        <v>5</v>
      </c>
      <c r="K70" s="115"/>
      <c r="L70" s="115"/>
      <c r="M70" s="116"/>
      <c r="N70" s="117">
        <f t="shared" si="7"/>
        <v>5485.47</v>
      </c>
      <c r="O70" s="113">
        <v>12.5</v>
      </c>
      <c r="P70" s="113"/>
      <c r="Q70" s="117">
        <f t="shared" si="8"/>
        <v>5497.97</v>
      </c>
      <c r="R70" s="317">
        <v>1810</v>
      </c>
      <c r="S70" s="164"/>
      <c r="T70" s="120">
        <f t="shared" si="9"/>
        <v>43523</v>
      </c>
      <c r="U70" s="376">
        <v>190207</v>
      </c>
      <c r="V70" s="147">
        <v>1687.62</v>
      </c>
      <c r="W70" s="376"/>
      <c r="X70" s="378"/>
      <c r="Y70" s="376"/>
      <c r="Z70" s="378"/>
      <c r="AA70" s="376">
        <v>190225</v>
      </c>
      <c r="AB70" s="147">
        <v>1618.89</v>
      </c>
      <c r="AC70" s="376">
        <v>190231</v>
      </c>
      <c r="AD70" s="147">
        <v>34761.47</v>
      </c>
      <c r="AE70" s="377" t="s">
        <v>185</v>
      </c>
      <c r="AF70" s="147">
        <v>12051.64</v>
      </c>
      <c r="AG70" s="378"/>
      <c r="AH70" s="378"/>
      <c r="AI70" s="376"/>
      <c r="AJ70" s="378"/>
      <c r="AK70" s="376" t="s">
        <v>364</v>
      </c>
      <c r="AL70" s="147">
        <v>44.54</v>
      </c>
      <c r="AM70" s="376"/>
      <c r="AN70" s="378"/>
      <c r="AO70" s="376"/>
      <c r="AP70" s="378"/>
      <c r="AQ70" s="377"/>
      <c r="AR70" s="378"/>
      <c r="AS70" s="125">
        <f t="shared" si="10"/>
        <v>50164.160000000003</v>
      </c>
    </row>
    <row r="71" spans="1:45" ht="16.149999999999999" customHeight="1" x14ac:dyDescent="0.25">
      <c r="A71" s="112">
        <f t="shared" si="11"/>
        <v>43524</v>
      </c>
      <c r="B71" s="113">
        <v>962.2</v>
      </c>
      <c r="C71" s="113"/>
      <c r="D71" s="317">
        <v>2934.5</v>
      </c>
      <c r="E71" s="317"/>
      <c r="F71" s="317">
        <v>85.6</v>
      </c>
      <c r="G71" s="114">
        <v>193</v>
      </c>
      <c r="H71" s="114">
        <v>1169.05</v>
      </c>
      <c r="I71" s="316">
        <v>140</v>
      </c>
      <c r="J71" s="115">
        <v>4</v>
      </c>
      <c r="K71" s="381">
        <v>110</v>
      </c>
      <c r="L71" s="115"/>
      <c r="M71" s="116"/>
      <c r="N71" s="117">
        <f t="shared" si="7"/>
        <v>5594.3499999999995</v>
      </c>
      <c r="O71" s="113">
        <v>6.3</v>
      </c>
      <c r="P71" s="113"/>
      <c r="Q71" s="117">
        <f t="shared" si="8"/>
        <v>5600.65</v>
      </c>
      <c r="R71" s="317">
        <v>960</v>
      </c>
      <c r="S71" s="164"/>
      <c r="T71" s="120">
        <f t="shared" si="9"/>
        <v>43524</v>
      </c>
      <c r="U71" s="376">
        <v>181207</v>
      </c>
      <c r="V71" s="147">
        <v>35.99</v>
      </c>
      <c r="W71" s="376">
        <v>190213</v>
      </c>
      <c r="X71" s="147">
        <v>11.9</v>
      </c>
      <c r="Y71" s="376"/>
      <c r="Z71" s="378"/>
      <c r="AA71" s="376">
        <v>190229</v>
      </c>
      <c r="AB71" s="147">
        <v>255</v>
      </c>
      <c r="AC71" s="376" t="s">
        <v>365</v>
      </c>
      <c r="AD71" s="378">
        <v>0</v>
      </c>
      <c r="AE71" s="377"/>
      <c r="AF71" s="378"/>
      <c r="AG71" s="378"/>
      <c r="AH71" s="378"/>
      <c r="AI71" s="376">
        <v>190236</v>
      </c>
      <c r="AJ71" s="147">
        <v>37.79</v>
      </c>
      <c r="AK71" s="376">
        <v>190242</v>
      </c>
      <c r="AL71" s="147">
        <v>1981.63</v>
      </c>
      <c r="AM71" s="376">
        <v>190154</v>
      </c>
      <c r="AN71" s="147">
        <v>123.77</v>
      </c>
      <c r="AO71" s="376">
        <v>190248</v>
      </c>
      <c r="AP71" s="147">
        <v>1381.95</v>
      </c>
      <c r="AQ71" s="377"/>
      <c r="AR71" s="378"/>
      <c r="AS71" s="125">
        <f t="shared" si="10"/>
        <v>3828.0299999999997</v>
      </c>
    </row>
    <row r="72" spans="1:45" ht="16.149999999999999" customHeight="1" x14ac:dyDescent="0.25">
      <c r="A72" s="112"/>
      <c r="B72" s="113"/>
      <c r="C72" s="113"/>
      <c r="D72" s="113"/>
      <c r="E72" s="113"/>
      <c r="F72" s="113"/>
      <c r="G72" s="114"/>
      <c r="H72" s="114"/>
      <c r="I72" s="114"/>
      <c r="J72" s="115"/>
      <c r="K72" s="115"/>
      <c r="L72" s="115"/>
      <c r="M72" s="116"/>
      <c r="N72" s="117"/>
      <c r="O72" s="113"/>
      <c r="P72" s="113"/>
      <c r="Q72" s="117"/>
      <c r="R72" s="164"/>
      <c r="S72" s="164"/>
      <c r="T72" s="120"/>
      <c r="U72" s="376"/>
      <c r="V72" s="378"/>
      <c r="W72" s="376">
        <v>190214</v>
      </c>
      <c r="X72" s="147">
        <v>334.39</v>
      </c>
      <c r="Y72" s="376"/>
      <c r="Z72" s="378"/>
      <c r="AA72" s="376"/>
      <c r="AB72" s="378"/>
      <c r="AC72" s="376"/>
      <c r="AD72" s="378"/>
      <c r="AE72" s="377"/>
      <c r="AF72" s="378"/>
      <c r="AG72" s="378"/>
      <c r="AH72" s="378"/>
      <c r="AI72" s="376"/>
      <c r="AJ72" s="378"/>
      <c r="AK72" s="376"/>
      <c r="AL72" s="378"/>
      <c r="AM72" s="376">
        <v>190155</v>
      </c>
      <c r="AN72" s="147">
        <v>472.15</v>
      </c>
      <c r="AO72" s="377">
        <v>190250</v>
      </c>
      <c r="AP72" s="147">
        <v>122</v>
      </c>
      <c r="AQ72" s="377"/>
      <c r="AR72" s="378"/>
      <c r="AS72" s="125">
        <f t="shared" si="10"/>
        <v>928.54</v>
      </c>
    </row>
    <row r="73" spans="1:45" ht="16.149999999999999" customHeight="1" x14ac:dyDescent="0.25">
      <c r="A73" s="137"/>
      <c r="B73" s="113"/>
      <c r="C73" s="113"/>
      <c r="D73" s="113"/>
      <c r="E73" s="113"/>
      <c r="F73" s="113"/>
      <c r="G73" s="114"/>
      <c r="H73" s="114"/>
      <c r="I73" s="114"/>
      <c r="J73" s="115"/>
      <c r="K73" s="115"/>
      <c r="L73" s="115"/>
      <c r="M73" s="116"/>
      <c r="N73" s="117"/>
      <c r="O73" s="113"/>
      <c r="P73" s="113"/>
      <c r="Q73" s="117"/>
      <c r="R73" s="164"/>
      <c r="S73" s="164"/>
      <c r="T73" s="120"/>
      <c r="U73" s="376"/>
      <c r="V73" s="378"/>
      <c r="W73" s="377"/>
      <c r="X73" s="378"/>
      <c r="Y73" s="376"/>
      <c r="Z73" s="378"/>
      <c r="AA73" s="377"/>
      <c r="AB73" s="378"/>
      <c r="AC73" s="376"/>
      <c r="AD73" s="378"/>
      <c r="AE73" s="377"/>
      <c r="AF73" s="378"/>
      <c r="AG73" s="378"/>
      <c r="AH73" s="378"/>
      <c r="AI73" s="376"/>
      <c r="AJ73" s="378"/>
      <c r="AK73" s="377"/>
      <c r="AL73" s="378"/>
      <c r="AM73" s="377"/>
      <c r="AN73" s="378"/>
      <c r="AO73" s="377">
        <v>190250</v>
      </c>
      <c r="AP73" s="147">
        <v>118.68</v>
      </c>
      <c r="AQ73" s="377"/>
      <c r="AR73" s="378"/>
      <c r="AS73" s="125">
        <f t="shared" si="10"/>
        <v>118.68</v>
      </c>
    </row>
    <row r="74" spans="1:45" ht="16.149999999999999" customHeight="1" x14ac:dyDescent="0.25">
      <c r="A74" s="138"/>
      <c r="B74" s="113"/>
      <c r="C74" s="113"/>
      <c r="D74" s="113"/>
      <c r="E74" s="113"/>
      <c r="F74" s="113"/>
      <c r="G74" s="114"/>
      <c r="H74" s="139"/>
      <c r="I74" s="114"/>
      <c r="J74" s="115"/>
      <c r="K74" s="115"/>
      <c r="L74" s="115"/>
      <c r="M74" s="116"/>
      <c r="N74" s="117"/>
      <c r="O74" s="113"/>
      <c r="P74" s="113"/>
      <c r="Q74" s="117"/>
      <c r="R74" s="164"/>
      <c r="S74" s="164"/>
      <c r="T74" s="120"/>
      <c r="U74" s="376"/>
      <c r="V74" s="378"/>
      <c r="W74" s="376"/>
      <c r="X74" s="378"/>
      <c r="Y74" s="376"/>
      <c r="Z74" s="378"/>
      <c r="AA74" s="376"/>
      <c r="AB74" s="378"/>
      <c r="AC74" s="376"/>
      <c r="AD74" s="378"/>
      <c r="AE74" s="376"/>
      <c r="AF74" s="378"/>
      <c r="AG74" s="378"/>
      <c r="AH74" s="378"/>
      <c r="AI74" s="376"/>
      <c r="AJ74" s="378"/>
      <c r="AK74" s="376"/>
      <c r="AL74" s="378"/>
      <c r="AM74" s="376"/>
      <c r="AN74" s="378"/>
      <c r="AO74" s="377">
        <v>190250</v>
      </c>
      <c r="AP74" s="147">
        <v>62.59</v>
      </c>
      <c r="AQ74" s="377"/>
      <c r="AR74" s="378"/>
      <c r="AS74" s="125">
        <f t="shared" si="10"/>
        <v>62.59</v>
      </c>
    </row>
    <row r="75" spans="1:45" x14ac:dyDescent="0.25">
      <c r="B75" s="128">
        <f t="shared" ref="B75:S75" si="12">SUM(B44:B74)</f>
        <v>47545.860000000008</v>
      </c>
      <c r="C75" s="128">
        <f t="shared" si="12"/>
        <v>239.7</v>
      </c>
      <c r="D75" s="128">
        <f t="shared" si="12"/>
        <v>59981.740000000005</v>
      </c>
      <c r="E75" s="128">
        <f t="shared" si="12"/>
        <v>0</v>
      </c>
      <c r="F75" s="128">
        <f t="shared" si="12"/>
        <v>399.35</v>
      </c>
      <c r="G75" s="128">
        <f t="shared" si="12"/>
        <v>8321</v>
      </c>
      <c r="H75" s="128">
        <f t="shared" si="12"/>
        <v>13894.849999999999</v>
      </c>
      <c r="I75" s="128">
        <f t="shared" si="12"/>
        <v>7110</v>
      </c>
      <c r="J75" s="71">
        <f t="shared" si="12"/>
        <v>182</v>
      </c>
      <c r="K75" s="128">
        <f t="shared" si="12"/>
        <v>110</v>
      </c>
      <c r="L75" s="128">
        <f t="shared" si="12"/>
        <v>615</v>
      </c>
      <c r="M75" s="128">
        <f t="shared" si="12"/>
        <v>0</v>
      </c>
      <c r="N75" s="128">
        <f t="shared" si="12"/>
        <v>136987.5</v>
      </c>
      <c r="O75" s="140">
        <f t="shared" si="12"/>
        <v>678.94999999999993</v>
      </c>
      <c r="P75" s="128">
        <f t="shared" si="12"/>
        <v>841.44999999999993</v>
      </c>
      <c r="Q75" s="128">
        <f t="shared" si="12"/>
        <v>136824.99999999997</v>
      </c>
      <c r="R75" s="128">
        <f t="shared" si="12"/>
        <v>47540</v>
      </c>
      <c r="S75" s="128">
        <f t="shared" si="12"/>
        <v>2860</v>
      </c>
      <c r="U75" s="141"/>
      <c r="V75" s="141">
        <f>SUM(V44:V74)</f>
        <v>6062.14</v>
      </c>
      <c r="W75" s="141"/>
      <c r="X75" s="141">
        <f>SUM(X44:X74)</f>
        <v>1998.98</v>
      </c>
      <c r="Y75" s="141"/>
      <c r="Z75" s="141">
        <f>SUM(Z44:Z74)</f>
        <v>2397.08</v>
      </c>
      <c r="AA75" s="141"/>
      <c r="AB75" s="141">
        <f>SUM(AB44:AB74)</f>
        <v>18300.41</v>
      </c>
      <c r="AC75" s="141"/>
      <c r="AD75" s="141">
        <f>SUM(AD44:AD74)</f>
        <v>75203.02</v>
      </c>
      <c r="AE75" s="141"/>
      <c r="AF75" s="141">
        <f>SUM(AF44:AF74)</f>
        <v>5215.7399999999989</v>
      </c>
      <c r="AG75" s="141"/>
      <c r="AH75" s="141"/>
      <c r="AI75" s="141"/>
      <c r="AJ75" s="141">
        <f>SUM(AJ44:AJ74)</f>
        <v>1433.29</v>
      </c>
      <c r="AL75" s="141">
        <f>SUM(AL44:AL74)</f>
        <v>3597.54</v>
      </c>
      <c r="AM75" s="141"/>
      <c r="AN75" s="141">
        <f>SUM(AN44:AN74)</f>
        <v>901.74</v>
      </c>
      <c r="AO75" s="141"/>
      <c r="AP75" s="141">
        <f>SUM(AP44:AP74)</f>
        <v>7073.4400000000005</v>
      </c>
      <c r="AQ75" s="141"/>
      <c r="AR75" s="141">
        <f>SUM(AR44:AR74)</f>
        <v>1252.58</v>
      </c>
      <c r="AS75" s="141">
        <f>SUM(AS44:AS74)</f>
        <v>123431.12999999999</v>
      </c>
    </row>
    <row r="76" spans="1:45" x14ac:dyDescent="0.25">
      <c r="N76" s="130"/>
      <c r="Q76" s="130"/>
    </row>
    <row r="77" spans="1:45" x14ac:dyDescent="0.25">
      <c r="C77" s="131"/>
      <c r="F77" s="131"/>
      <c r="I77" s="132"/>
    </row>
    <row r="78" spans="1:45" x14ac:dyDescent="0.25">
      <c r="I78" s="132"/>
    </row>
    <row r="80" spans="1:45" ht="16.149999999999999" customHeight="1" x14ac:dyDescent="0.25">
      <c r="A80" s="562" t="s">
        <v>37</v>
      </c>
      <c r="B80" s="563"/>
      <c r="C80" s="563"/>
      <c r="D80" s="563"/>
      <c r="E80" s="563"/>
      <c r="F80" s="563"/>
      <c r="G80" s="563"/>
      <c r="H80" s="563"/>
      <c r="I80" s="563"/>
      <c r="J80" s="564"/>
      <c r="K80" s="564"/>
      <c r="L80" s="564"/>
      <c r="M80" s="80"/>
      <c r="N80" s="79"/>
      <c r="O80" s="565"/>
      <c r="P80" s="560"/>
      <c r="Q80" s="560"/>
      <c r="R80" s="560"/>
      <c r="S80" s="560"/>
      <c r="U80" s="559" t="str">
        <f>A80</f>
        <v>MARS 2019</v>
      </c>
      <c r="V80" s="560"/>
      <c r="W80" s="560"/>
      <c r="X80" s="560"/>
      <c r="Y80" s="560"/>
      <c r="Z80" s="560"/>
      <c r="AA80" s="560"/>
      <c r="AB80" s="559" t="str">
        <f>A80</f>
        <v>MARS 2019</v>
      </c>
      <c r="AC80" s="560"/>
      <c r="AD80" s="560"/>
      <c r="AE80" s="560"/>
      <c r="AF80" s="560"/>
      <c r="AG80" s="560"/>
      <c r="AH80" s="560"/>
      <c r="AI80" s="560"/>
      <c r="AJ80" s="560"/>
      <c r="AK80" s="559" t="str">
        <f>A80</f>
        <v>MARS 2019</v>
      </c>
      <c r="AL80" s="560"/>
      <c r="AM80" s="560"/>
      <c r="AN80" s="560"/>
      <c r="AO80" s="560"/>
      <c r="AP80" s="560"/>
      <c r="AQ80" s="560"/>
    </row>
    <row r="81" spans="1:45" ht="16.149999999999999" customHeight="1" x14ac:dyDescent="0.25">
      <c r="A81" s="81"/>
      <c r="B81" s="81"/>
      <c r="C81" s="81"/>
      <c r="D81" s="81"/>
      <c r="E81" s="81"/>
      <c r="F81" s="81"/>
      <c r="G81" s="81"/>
      <c r="H81" s="81"/>
      <c r="I81" s="554"/>
      <c r="J81" s="554"/>
      <c r="K81" s="554"/>
      <c r="L81" s="554"/>
      <c r="M81" s="133"/>
      <c r="N81" s="134"/>
      <c r="O81" s="135"/>
      <c r="P81" s="134"/>
      <c r="Q81" s="134"/>
      <c r="R81" s="553" t="s">
        <v>2</v>
      </c>
      <c r="S81" s="554"/>
      <c r="T81" s="135"/>
      <c r="U81" s="551" t="str">
        <f>U3</f>
        <v>Agedi</v>
      </c>
      <c r="V81" s="552"/>
      <c r="W81" s="551" t="str">
        <f>W3</f>
        <v>Saf</v>
      </c>
      <c r="X81" s="552"/>
      <c r="Y81" s="551" t="str">
        <f>Y3</f>
        <v>Midi Libre</v>
      </c>
      <c r="Z81" s="552"/>
      <c r="AA81" s="551" t="str">
        <f>AA3</f>
        <v>Loto</v>
      </c>
      <c r="AB81" s="552"/>
      <c r="AC81" s="551" t="str">
        <f>AC3</f>
        <v>Altadis</v>
      </c>
      <c r="AD81" s="552"/>
      <c r="AE81" s="551" t="str">
        <f>AE3</f>
        <v>Crédit agricole</v>
      </c>
      <c r="AF81" s="552"/>
      <c r="AG81" s="555" t="s">
        <v>10</v>
      </c>
      <c r="AH81" s="556"/>
      <c r="AI81" s="551" t="str">
        <f>AI3</f>
        <v>charges locatives</v>
      </c>
      <c r="AJ81" s="552"/>
      <c r="AK81" s="551" t="str">
        <f>AK3</f>
        <v>Poste TCN TF PVA</v>
      </c>
      <c r="AL81" s="552"/>
      <c r="AM81" s="551" t="str">
        <f>AM3</f>
        <v>GSA/NVX FR</v>
      </c>
      <c r="AN81" s="552"/>
      <c r="AO81" s="551" t="str">
        <f>AO3</f>
        <v>Charge</v>
      </c>
      <c r="AP81" s="552"/>
      <c r="AQ81" s="551" t="str">
        <f>AQ3</f>
        <v>Divers</v>
      </c>
      <c r="AR81" s="552"/>
      <c r="AS81" s="83" t="s">
        <v>16</v>
      </c>
    </row>
    <row r="82" spans="1:45" ht="16.149999999999999" customHeight="1" x14ac:dyDescent="0.25">
      <c r="A82" s="84"/>
      <c r="B82" s="85" t="s">
        <v>17</v>
      </c>
      <c r="C82" s="86" t="s">
        <v>18</v>
      </c>
      <c r="D82" s="86" t="s">
        <v>19</v>
      </c>
      <c r="E82" s="87" t="s">
        <v>20</v>
      </c>
      <c r="F82" s="87" t="s">
        <v>21</v>
      </c>
      <c r="G82" s="86" t="s">
        <v>22</v>
      </c>
      <c r="H82" s="86" t="s">
        <v>23</v>
      </c>
      <c r="I82" s="557" t="s">
        <v>24</v>
      </c>
      <c r="J82" s="558"/>
      <c r="K82" s="88" t="s">
        <v>25</v>
      </c>
      <c r="L82" s="88" t="s">
        <v>26</v>
      </c>
      <c r="M82" s="89" t="s">
        <v>27</v>
      </c>
      <c r="N82" s="90" t="s">
        <v>28</v>
      </c>
      <c r="O82" s="90" t="s">
        <v>29</v>
      </c>
      <c r="P82" s="90" t="s">
        <v>30</v>
      </c>
      <c r="Q82" s="91" t="s">
        <v>38</v>
      </c>
      <c r="R82" s="85" t="s">
        <v>32</v>
      </c>
      <c r="S82" s="91" t="s">
        <v>33</v>
      </c>
      <c r="T82" s="136"/>
      <c r="U82" s="93" t="s">
        <v>34</v>
      </c>
      <c r="V82" s="94"/>
      <c r="W82" s="95" t="s">
        <v>34</v>
      </c>
      <c r="X82" s="96"/>
      <c r="Y82" s="95" t="s">
        <v>34</v>
      </c>
      <c r="Z82" s="96"/>
      <c r="AA82" s="95" t="s">
        <v>34</v>
      </c>
      <c r="AB82" s="96"/>
      <c r="AC82" s="95" t="s">
        <v>34</v>
      </c>
      <c r="AD82" s="96"/>
      <c r="AE82" s="95" t="s">
        <v>34</v>
      </c>
      <c r="AF82" s="96"/>
      <c r="AG82" s="95" t="s">
        <v>34</v>
      </c>
      <c r="AH82" s="97"/>
      <c r="AI82" s="95" t="s">
        <v>34</v>
      </c>
      <c r="AJ82" s="96"/>
      <c r="AK82" s="98" t="s">
        <v>34</v>
      </c>
      <c r="AL82" s="94"/>
      <c r="AM82" s="95" t="s">
        <v>34</v>
      </c>
      <c r="AN82" s="94"/>
      <c r="AO82" s="95" t="s">
        <v>34</v>
      </c>
      <c r="AP82" s="94"/>
      <c r="AQ82" s="95" t="s">
        <v>34</v>
      </c>
      <c r="AR82" s="94"/>
      <c r="AS82" s="99"/>
    </row>
    <row r="83" spans="1:45" ht="16.149999999999999" customHeight="1" x14ac:dyDescent="0.25">
      <c r="A83" s="112">
        <f>A71+1</f>
        <v>43525</v>
      </c>
      <c r="B83" s="113">
        <v>1607.69</v>
      </c>
      <c r="C83" s="113"/>
      <c r="D83" s="317">
        <v>2573.4899999999998</v>
      </c>
      <c r="E83" s="317"/>
      <c r="F83" s="317">
        <v>55.8</v>
      </c>
      <c r="G83" s="114">
        <v>149</v>
      </c>
      <c r="H83" s="114">
        <v>744.45</v>
      </c>
      <c r="I83" s="316">
        <v>470</v>
      </c>
      <c r="J83" s="115">
        <v>9</v>
      </c>
      <c r="K83" s="115"/>
      <c r="L83" s="115"/>
      <c r="M83" s="116"/>
      <c r="N83" s="117">
        <f t="shared" ref="N83:N113" si="13">B83+C83+D83+F83+G83+H83+I83+K83-L83+M83+E83</f>
        <v>5600.43</v>
      </c>
      <c r="O83" s="113">
        <v>4.3</v>
      </c>
      <c r="P83" s="113"/>
      <c r="Q83" s="117">
        <f t="shared" ref="Q83:Q113" si="14">N83+O83-P83</f>
        <v>5604.7300000000005</v>
      </c>
      <c r="R83" s="317">
        <v>1600</v>
      </c>
      <c r="S83" s="164"/>
      <c r="T83" s="120">
        <f t="shared" ref="T83:T113" si="15">A83</f>
        <v>43525</v>
      </c>
      <c r="U83" s="376"/>
      <c r="V83" s="378"/>
      <c r="W83" s="377"/>
      <c r="X83" s="378"/>
      <c r="Y83" s="377"/>
      <c r="Z83" s="378"/>
      <c r="AA83" s="376"/>
      <c r="AB83" s="378"/>
      <c r="AC83" s="377"/>
      <c r="AD83" s="378"/>
      <c r="AE83" s="377">
        <v>190338</v>
      </c>
      <c r="AF83" s="147">
        <v>1.4</v>
      </c>
      <c r="AG83" s="379">
        <v>190339</v>
      </c>
      <c r="AH83" s="147">
        <v>-6.52</v>
      </c>
      <c r="AI83" s="377">
        <v>190157</v>
      </c>
      <c r="AJ83" s="147">
        <v>978.26</v>
      </c>
      <c r="AK83" s="379"/>
      <c r="AL83" s="378"/>
      <c r="AM83" s="377"/>
      <c r="AN83" s="378"/>
      <c r="AO83" s="377"/>
      <c r="AP83" s="147"/>
      <c r="AQ83" s="377"/>
      <c r="AR83" s="378"/>
      <c r="AS83" s="125">
        <f t="shared" ref="AS83:AS113" si="16">V83+X83+Z83+AB83+AD83+AF83+AJ83+AL83+AN83+AP83+AR83+AH83</f>
        <v>973.14</v>
      </c>
    </row>
    <row r="84" spans="1:45" ht="16.149999999999999" customHeight="1" x14ac:dyDescent="0.25">
      <c r="A84" s="112">
        <f t="shared" ref="A84:A113" si="17">A83+1</f>
        <v>43526</v>
      </c>
      <c r="B84" s="113">
        <v>1740.6</v>
      </c>
      <c r="C84" s="113"/>
      <c r="D84" s="317">
        <v>2600.98</v>
      </c>
      <c r="E84" s="317"/>
      <c r="F84" s="317">
        <v>17.399999999999999</v>
      </c>
      <c r="G84" s="114">
        <v>179</v>
      </c>
      <c r="H84" s="114">
        <v>604.35</v>
      </c>
      <c r="I84" s="316">
        <v>480</v>
      </c>
      <c r="J84" s="115">
        <v>9</v>
      </c>
      <c r="K84" s="115"/>
      <c r="L84" s="115"/>
      <c r="M84" s="116">
        <v>10.1</v>
      </c>
      <c r="N84" s="117">
        <f t="shared" si="13"/>
        <v>5632.43</v>
      </c>
      <c r="O84" s="113">
        <v>4</v>
      </c>
      <c r="P84" s="113">
        <v>284.45</v>
      </c>
      <c r="Q84" s="117">
        <f t="shared" si="14"/>
        <v>5351.9800000000005</v>
      </c>
      <c r="R84" s="317">
        <v>1740</v>
      </c>
      <c r="S84" s="164"/>
      <c r="T84" s="120">
        <f t="shared" si="15"/>
        <v>43526</v>
      </c>
      <c r="U84" s="376"/>
      <c r="V84" s="378"/>
      <c r="W84" s="377"/>
      <c r="X84" s="378"/>
      <c r="Y84" s="376"/>
      <c r="Z84" s="378"/>
      <c r="AA84" s="376"/>
      <c r="AB84" s="378"/>
      <c r="AC84" s="376"/>
      <c r="AD84" s="378"/>
      <c r="AE84" s="377">
        <v>190338</v>
      </c>
      <c r="AF84" s="147">
        <v>203.74</v>
      </c>
      <c r="AG84" s="378"/>
      <c r="AH84" s="378"/>
      <c r="AI84" s="160" t="s">
        <v>311</v>
      </c>
      <c r="AJ84" s="147">
        <v>128.4</v>
      </c>
      <c r="AK84" s="377"/>
      <c r="AL84" s="378"/>
      <c r="AM84" s="377"/>
      <c r="AN84" s="378"/>
      <c r="AO84" s="160"/>
      <c r="AP84" s="147"/>
      <c r="AQ84" s="377"/>
      <c r="AR84" s="378"/>
      <c r="AS84" s="125">
        <f t="shared" si="16"/>
        <v>332.14</v>
      </c>
    </row>
    <row r="85" spans="1:45" ht="16.149999999999999" customHeight="1" x14ac:dyDescent="0.25">
      <c r="A85" s="112">
        <f t="shared" si="17"/>
        <v>43527</v>
      </c>
      <c r="B85" s="113">
        <v>1589.24</v>
      </c>
      <c r="C85" s="113"/>
      <c r="D85" s="317">
        <v>1192.69</v>
      </c>
      <c r="E85" s="317"/>
      <c r="F85" s="317">
        <v>26</v>
      </c>
      <c r="G85" s="114">
        <v>68</v>
      </c>
      <c r="H85" s="114">
        <v>309.2</v>
      </c>
      <c r="I85" s="316">
        <v>310</v>
      </c>
      <c r="J85" s="115">
        <v>6</v>
      </c>
      <c r="K85" s="115"/>
      <c r="L85" s="115"/>
      <c r="M85" s="116"/>
      <c r="N85" s="117">
        <f t="shared" si="13"/>
        <v>3495.13</v>
      </c>
      <c r="O85" s="113">
        <v>5</v>
      </c>
      <c r="P85" s="113">
        <v>9.8000000000000007</v>
      </c>
      <c r="Q85" s="117">
        <f t="shared" si="14"/>
        <v>3490.33</v>
      </c>
      <c r="R85" s="317">
        <v>1580</v>
      </c>
      <c r="S85" s="164"/>
      <c r="T85" s="120">
        <f t="shared" si="15"/>
        <v>43527</v>
      </c>
      <c r="U85" s="376"/>
      <c r="V85" s="378"/>
      <c r="W85" s="377"/>
      <c r="X85" s="378"/>
      <c r="Y85" s="376"/>
      <c r="Z85" s="378"/>
      <c r="AA85" s="377"/>
      <c r="AB85" s="378"/>
      <c r="AC85" s="376"/>
      <c r="AD85" s="378"/>
      <c r="AE85" s="377">
        <v>190338</v>
      </c>
      <c r="AF85" s="147">
        <v>69</v>
      </c>
      <c r="AG85" s="379"/>
      <c r="AH85" s="378"/>
      <c r="AI85" s="376"/>
      <c r="AJ85" s="378"/>
      <c r="AK85" s="377"/>
      <c r="AL85" s="378"/>
      <c r="AM85" s="376"/>
      <c r="AN85" s="378"/>
      <c r="AO85" s="377" t="s">
        <v>276</v>
      </c>
      <c r="AP85" s="147">
        <v>2000</v>
      </c>
      <c r="AQ85" s="384"/>
      <c r="AR85" s="378"/>
      <c r="AS85" s="125">
        <f t="shared" si="16"/>
        <v>2069</v>
      </c>
    </row>
    <row r="86" spans="1:45" ht="16.149999999999999" customHeight="1" x14ac:dyDescent="0.25">
      <c r="A86" s="112">
        <f t="shared" si="17"/>
        <v>43528</v>
      </c>
      <c r="B86" s="113">
        <v>896.55</v>
      </c>
      <c r="C86" s="113"/>
      <c r="D86" s="317">
        <v>2532.59</v>
      </c>
      <c r="E86" s="317"/>
      <c r="F86" s="317">
        <v>17.399999999999999</v>
      </c>
      <c r="G86" s="114">
        <v>464</v>
      </c>
      <c r="H86" s="114">
        <v>1287.25</v>
      </c>
      <c r="I86" s="316">
        <v>120</v>
      </c>
      <c r="J86" s="115">
        <v>4</v>
      </c>
      <c r="K86" s="381">
        <v>50</v>
      </c>
      <c r="L86" s="115"/>
      <c r="M86" s="116">
        <v>27.5</v>
      </c>
      <c r="N86" s="117">
        <f t="shared" si="13"/>
        <v>5395.2900000000009</v>
      </c>
      <c r="O86" s="113">
        <v>1.7</v>
      </c>
      <c r="P86" s="113">
        <v>299.5</v>
      </c>
      <c r="Q86" s="117">
        <f t="shared" si="14"/>
        <v>5097.4900000000007</v>
      </c>
      <c r="R86" s="317">
        <v>920</v>
      </c>
      <c r="S86" s="164"/>
      <c r="T86" s="120">
        <f t="shared" si="15"/>
        <v>43528</v>
      </c>
      <c r="U86" s="376"/>
      <c r="V86" s="378"/>
      <c r="W86" s="377"/>
      <c r="X86" s="378"/>
      <c r="Y86" s="376">
        <v>190221</v>
      </c>
      <c r="Z86" s="147">
        <v>222.48</v>
      </c>
      <c r="AA86" s="377"/>
      <c r="AB86" s="378"/>
      <c r="AC86" s="376"/>
      <c r="AD86" s="378"/>
      <c r="AE86" s="377"/>
      <c r="AF86" s="378"/>
      <c r="AG86" s="378"/>
      <c r="AH86" s="378"/>
      <c r="AI86" s="376"/>
      <c r="AJ86" s="378"/>
      <c r="AK86" s="377"/>
      <c r="AL86" s="378"/>
      <c r="AM86" s="376"/>
      <c r="AN86" s="378"/>
      <c r="AO86" s="377"/>
      <c r="AP86" s="378"/>
      <c r="AQ86" s="377"/>
      <c r="AR86" s="378"/>
      <c r="AS86" s="125">
        <f t="shared" si="16"/>
        <v>222.48</v>
      </c>
    </row>
    <row r="87" spans="1:45" ht="16.149999999999999" customHeight="1" x14ac:dyDescent="0.25">
      <c r="A87" s="112">
        <f t="shared" si="17"/>
        <v>43529</v>
      </c>
      <c r="B87" s="113">
        <v>1497.94</v>
      </c>
      <c r="C87" s="317">
        <v>34.299999999999997</v>
      </c>
      <c r="D87" s="317">
        <v>1958.4</v>
      </c>
      <c r="E87" s="317"/>
      <c r="F87" s="317">
        <v>8.9499999999999993</v>
      </c>
      <c r="G87" s="114">
        <v>475</v>
      </c>
      <c r="H87" s="114">
        <v>151.4</v>
      </c>
      <c r="I87" s="316">
        <v>300</v>
      </c>
      <c r="J87" s="115">
        <v>5</v>
      </c>
      <c r="K87" s="115"/>
      <c r="L87" s="115"/>
      <c r="M87" s="116"/>
      <c r="N87" s="117">
        <f t="shared" si="13"/>
        <v>4425.99</v>
      </c>
      <c r="O87" s="113">
        <v>5.7</v>
      </c>
      <c r="P87" s="113"/>
      <c r="Q87" s="117">
        <f t="shared" si="14"/>
        <v>4431.6899999999996</v>
      </c>
      <c r="R87" s="317">
        <v>1490</v>
      </c>
      <c r="S87" s="317">
        <v>490</v>
      </c>
      <c r="T87" s="120">
        <f t="shared" si="15"/>
        <v>43529</v>
      </c>
      <c r="U87" s="376"/>
      <c r="V87" s="378"/>
      <c r="W87" s="377">
        <v>190113</v>
      </c>
      <c r="X87" s="147">
        <v>202.68</v>
      </c>
      <c r="Y87" s="376">
        <v>190318</v>
      </c>
      <c r="Z87" s="147">
        <v>316.48</v>
      </c>
      <c r="AA87" s="376"/>
      <c r="AB87" s="378"/>
      <c r="AC87" s="376"/>
      <c r="AD87" s="378"/>
      <c r="AE87" s="377" t="s">
        <v>345</v>
      </c>
      <c r="AF87" s="147">
        <v>-130.9</v>
      </c>
      <c r="AG87" s="378"/>
      <c r="AH87" s="378"/>
      <c r="AI87" s="376"/>
      <c r="AJ87" s="378"/>
      <c r="AK87" s="376"/>
      <c r="AL87" s="378"/>
      <c r="AM87" s="376">
        <v>190353</v>
      </c>
      <c r="AN87" s="147">
        <v>115.54</v>
      </c>
      <c r="AO87" s="376" t="s">
        <v>104</v>
      </c>
      <c r="AP87" s="147">
        <v>114.65</v>
      </c>
      <c r="AQ87" s="377"/>
      <c r="AR87" s="378"/>
      <c r="AS87" s="125">
        <f t="shared" si="16"/>
        <v>618.45000000000016</v>
      </c>
    </row>
    <row r="88" spans="1:45" ht="16.149999999999999" customHeight="1" x14ac:dyDescent="0.25">
      <c r="A88" s="112">
        <f t="shared" si="17"/>
        <v>43530</v>
      </c>
      <c r="B88" s="113">
        <v>1777.84</v>
      </c>
      <c r="C88" s="113"/>
      <c r="D88" s="317">
        <v>2008.55</v>
      </c>
      <c r="E88" s="317"/>
      <c r="F88" s="317">
        <v>27.3</v>
      </c>
      <c r="G88" s="114">
        <v>114</v>
      </c>
      <c r="H88" s="114">
        <v>277.35000000000002</v>
      </c>
      <c r="I88" s="316">
        <v>240</v>
      </c>
      <c r="J88" s="115">
        <v>5</v>
      </c>
      <c r="K88" s="115"/>
      <c r="L88" s="115"/>
      <c r="M88" s="116"/>
      <c r="N88" s="117">
        <f t="shared" si="13"/>
        <v>4445.04</v>
      </c>
      <c r="O88" s="113">
        <v>3</v>
      </c>
      <c r="P88" s="113"/>
      <c r="Q88" s="117">
        <f t="shared" si="14"/>
        <v>4448.04</v>
      </c>
      <c r="R88" s="317">
        <v>1770</v>
      </c>
      <c r="S88" s="164"/>
      <c r="T88" s="120">
        <f t="shared" si="15"/>
        <v>43530</v>
      </c>
      <c r="U88" s="376">
        <v>190208</v>
      </c>
      <c r="V88" s="147">
        <v>1376.47</v>
      </c>
      <c r="W88" s="376"/>
      <c r="X88" s="147"/>
      <c r="Y88" s="376"/>
      <c r="Z88" s="378"/>
      <c r="AA88" s="376">
        <v>190323</v>
      </c>
      <c r="AB88" s="147">
        <v>2757.77</v>
      </c>
      <c r="AC88" s="376"/>
      <c r="AD88" s="378"/>
      <c r="AE88" s="377"/>
      <c r="AF88" s="378"/>
      <c r="AG88" s="379">
        <v>190340</v>
      </c>
      <c r="AH88" s="147">
        <v>19</v>
      </c>
      <c r="AI88" s="376"/>
      <c r="AJ88" s="378"/>
      <c r="AK88" s="376"/>
      <c r="AL88" s="378"/>
      <c r="AM88" s="376">
        <v>190153</v>
      </c>
      <c r="AN88" s="147">
        <v>-318.02</v>
      </c>
      <c r="AO88" s="376" t="s">
        <v>199</v>
      </c>
      <c r="AP88" s="147">
        <v>73.569999999999993</v>
      </c>
      <c r="AQ88" s="377"/>
      <c r="AR88" s="378"/>
      <c r="AS88" s="125">
        <f t="shared" si="16"/>
        <v>3908.79</v>
      </c>
    </row>
    <row r="89" spans="1:45" ht="16.149999999999999" customHeight="1" x14ac:dyDescent="0.25">
      <c r="A89" s="112">
        <f t="shared" si="17"/>
        <v>43531</v>
      </c>
      <c r="B89" s="113">
        <v>1238.73</v>
      </c>
      <c r="C89" s="113"/>
      <c r="D89" s="317">
        <v>2293.54</v>
      </c>
      <c r="E89" s="317"/>
      <c r="F89" s="113"/>
      <c r="G89" s="114">
        <v>248</v>
      </c>
      <c r="H89" s="114">
        <v>584.45000000000005</v>
      </c>
      <c r="I89" s="316">
        <v>190</v>
      </c>
      <c r="J89" s="115">
        <v>4</v>
      </c>
      <c r="K89" s="115"/>
      <c r="L89" s="115"/>
      <c r="M89" s="116"/>
      <c r="N89" s="117">
        <f t="shared" si="13"/>
        <v>4554.72</v>
      </c>
      <c r="O89" s="113">
        <v>4.3</v>
      </c>
      <c r="P89" s="113"/>
      <c r="Q89" s="117">
        <f t="shared" si="14"/>
        <v>4559.0200000000004</v>
      </c>
      <c r="R89" s="317">
        <v>1260</v>
      </c>
      <c r="S89" s="164"/>
      <c r="T89" s="120">
        <f t="shared" si="15"/>
        <v>43531</v>
      </c>
      <c r="U89" s="376"/>
      <c r="V89" s="147">
        <v>-1.1200000000000001</v>
      </c>
      <c r="W89" s="376"/>
      <c r="X89" s="147"/>
      <c r="Y89" s="376"/>
      <c r="Z89" s="378"/>
      <c r="AA89" s="376">
        <v>190328</v>
      </c>
      <c r="AB89" s="147">
        <v>1843.6</v>
      </c>
      <c r="AC89" s="376"/>
      <c r="AD89" s="378"/>
      <c r="AE89" s="377"/>
      <c r="AF89" s="378"/>
      <c r="AG89" s="378"/>
      <c r="AH89" s="378"/>
      <c r="AI89" s="376"/>
      <c r="AJ89" s="378"/>
      <c r="AK89" s="376">
        <v>190239</v>
      </c>
      <c r="AL89" s="147">
        <v>1209.5999999999999</v>
      </c>
      <c r="AM89" s="376"/>
      <c r="AN89" s="378"/>
      <c r="AO89" s="376"/>
      <c r="AP89" s="378"/>
      <c r="AQ89" s="377"/>
      <c r="AR89" s="378"/>
      <c r="AS89" s="125">
        <f t="shared" si="16"/>
        <v>3052.08</v>
      </c>
    </row>
    <row r="90" spans="1:45" ht="16.149999999999999" customHeight="1" x14ac:dyDescent="0.25">
      <c r="A90" s="112">
        <f t="shared" si="17"/>
        <v>43532</v>
      </c>
      <c r="B90" s="113">
        <v>1778.98</v>
      </c>
      <c r="C90" s="113"/>
      <c r="D90" s="317">
        <v>2109.54</v>
      </c>
      <c r="E90" s="317"/>
      <c r="F90" s="113"/>
      <c r="G90" s="114">
        <v>375</v>
      </c>
      <c r="H90" s="114">
        <v>280.89999999999998</v>
      </c>
      <c r="I90" s="316">
        <v>270</v>
      </c>
      <c r="J90" s="115">
        <v>6</v>
      </c>
      <c r="K90" s="115"/>
      <c r="L90" s="115"/>
      <c r="M90" s="116"/>
      <c r="N90" s="117">
        <f t="shared" si="13"/>
        <v>4814.42</v>
      </c>
      <c r="O90" s="113">
        <v>37.4</v>
      </c>
      <c r="P90" s="113"/>
      <c r="Q90" s="117">
        <f t="shared" si="14"/>
        <v>4851.82</v>
      </c>
      <c r="R90" s="317">
        <v>1770</v>
      </c>
      <c r="S90" s="164"/>
      <c r="T90" s="120">
        <f t="shared" si="15"/>
        <v>43532</v>
      </c>
      <c r="U90" s="376"/>
      <c r="V90" s="378"/>
      <c r="W90" s="376"/>
      <c r="X90" s="147"/>
      <c r="Y90" s="376"/>
      <c r="Z90" s="378"/>
      <c r="AA90" s="376"/>
      <c r="AB90" s="378"/>
      <c r="AC90" s="376"/>
      <c r="AD90" s="378"/>
      <c r="AE90" s="377" t="s">
        <v>85</v>
      </c>
      <c r="AF90" s="147">
        <v>1170</v>
      </c>
      <c r="AG90" s="378"/>
      <c r="AH90" s="378"/>
      <c r="AI90" s="376"/>
      <c r="AJ90" s="378"/>
      <c r="AK90" s="376"/>
      <c r="AL90" s="378"/>
      <c r="AM90" s="376"/>
      <c r="AN90" s="378"/>
      <c r="AO90" s="376"/>
      <c r="AP90" s="378"/>
      <c r="AQ90" s="377"/>
      <c r="AR90" s="378"/>
      <c r="AS90" s="125">
        <f t="shared" si="16"/>
        <v>1170</v>
      </c>
    </row>
    <row r="91" spans="1:45" ht="16.149999999999999" customHeight="1" x14ac:dyDescent="0.25">
      <c r="A91" s="112">
        <f t="shared" si="17"/>
        <v>43533</v>
      </c>
      <c r="B91" s="113">
        <v>1732.71</v>
      </c>
      <c r="C91" s="113"/>
      <c r="D91" s="317">
        <v>2725.36</v>
      </c>
      <c r="E91" s="317"/>
      <c r="F91" s="317">
        <v>13.9</v>
      </c>
      <c r="G91" s="114">
        <v>243</v>
      </c>
      <c r="H91" s="114">
        <v>410.95</v>
      </c>
      <c r="I91" s="316">
        <v>200</v>
      </c>
      <c r="J91" s="115">
        <v>8</v>
      </c>
      <c r="K91" s="115"/>
      <c r="L91" s="115"/>
      <c r="M91" s="116"/>
      <c r="N91" s="117">
        <f t="shared" si="13"/>
        <v>5325.9199999999992</v>
      </c>
      <c r="O91" s="113">
        <v>53.6</v>
      </c>
      <c r="P91" s="113"/>
      <c r="Q91" s="117">
        <f t="shared" si="14"/>
        <v>5379.5199999999995</v>
      </c>
      <c r="R91" s="317">
        <v>1730</v>
      </c>
      <c r="S91" s="164"/>
      <c r="T91" s="120">
        <f t="shared" si="15"/>
        <v>43533</v>
      </c>
      <c r="U91" s="376"/>
      <c r="V91" s="378"/>
      <c r="W91" s="376"/>
      <c r="X91" s="147"/>
      <c r="Y91" s="376"/>
      <c r="Z91" s="378"/>
      <c r="AA91" s="376"/>
      <c r="AB91" s="378"/>
      <c r="AC91" s="376"/>
      <c r="AD91" s="378"/>
      <c r="AE91" s="377" t="s">
        <v>85</v>
      </c>
      <c r="AF91" s="147">
        <v>372</v>
      </c>
      <c r="AG91" s="378"/>
      <c r="AH91" s="378"/>
      <c r="AI91" s="376"/>
      <c r="AJ91" s="378"/>
      <c r="AK91" s="376"/>
      <c r="AL91" s="378"/>
      <c r="AM91" s="376"/>
      <c r="AN91" s="378"/>
      <c r="AO91" s="376"/>
      <c r="AP91" s="378"/>
      <c r="AQ91" s="377"/>
      <c r="AR91" s="378"/>
      <c r="AS91" s="125">
        <f t="shared" si="16"/>
        <v>372</v>
      </c>
    </row>
    <row r="92" spans="1:45" ht="16.149999999999999" customHeight="1" x14ac:dyDescent="0.25">
      <c r="A92" s="112">
        <f t="shared" si="17"/>
        <v>43534</v>
      </c>
      <c r="B92" s="113">
        <v>1607.6</v>
      </c>
      <c r="C92" s="113"/>
      <c r="D92" s="317">
        <v>1856.82</v>
      </c>
      <c r="E92" s="317"/>
      <c r="F92" s="317">
        <v>19.2</v>
      </c>
      <c r="G92" s="114">
        <v>293</v>
      </c>
      <c r="H92" s="114">
        <v>253.1</v>
      </c>
      <c r="I92" s="316">
        <v>70</v>
      </c>
      <c r="J92" s="115">
        <v>3</v>
      </c>
      <c r="K92" s="115"/>
      <c r="L92" s="115"/>
      <c r="M92" s="116"/>
      <c r="N92" s="117">
        <f t="shared" si="13"/>
        <v>4099.7199999999993</v>
      </c>
      <c r="O92" s="113">
        <v>19.7</v>
      </c>
      <c r="P92" s="113">
        <v>9.8000000000000007</v>
      </c>
      <c r="Q92" s="117">
        <f t="shared" si="14"/>
        <v>4109.619999999999</v>
      </c>
      <c r="R92" s="317">
        <v>1600</v>
      </c>
      <c r="S92" s="164"/>
      <c r="T92" s="120">
        <f t="shared" si="15"/>
        <v>43534</v>
      </c>
      <c r="U92" s="376"/>
      <c r="V92" s="378"/>
      <c r="W92" s="376">
        <v>190215</v>
      </c>
      <c r="X92" s="147">
        <v>389.06</v>
      </c>
      <c r="Y92" s="376"/>
      <c r="Z92" s="378"/>
      <c r="AA92" s="376"/>
      <c r="AB92" s="378"/>
      <c r="AC92" s="376"/>
      <c r="AD92" s="378"/>
      <c r="AE92" s="377" t="s">
        <v>85</v>
      </c>
      <c r="AF92" s="147">
        <v>582</v>
      </c>
      <c r="AG92" s="378"/>
      <c r="AH92" s="378"/>
      <c r="AI92" s="376"/>
      <c r="AJ92" s="378"/>
      <c r="AK92" s="376"/>
      <c r="AL92" s="378"/>
      <c r="AM92" s="376"/>
      <c r="AN92" s="378"/>
      <c r="AO92" s="376"/>
      <c r="AP92" s="378"/>
      <c r="AQ92" s="377"/>
      <c r="AR92" s="378"/>
      <c r="AS92" s="125">
        <f t="shared" si="16"/>
        <v>971.06</v>
      </c>
    </row>
    <row r="93" spans="1:45" ht="16.149999999999999" customHeight="1" x14ac:dyDescent="0.25">
      <c r="A93" s="112">
        <f t="shared" si="17"/>
        <v>43535</v>
      </c>
      <c r="B93" s="113">
        <v>1032.8</v>
      </c>
      <c r="C93" s="113"/>
      <c r="D93" s="317">
        <v>2937.58</v>
      </c>
      <c r="E93" s="317"/>
      <c r="F93" s="317">
        <v>8.6</v>
      </c>
      <c r="G93" s="114">
        <v>172</v>
      </c>
      <c r="H93" s="114">
        <v>1166.25</v>
      </c>
      <c r="I93" s="316">
        <v>270</v>
      </c>
      <c r="J93" s="115">
        <v>7</v>
      </c>
      <c r="K93" s="115"/>
      <c r="L93" s="115"/>
      <c r="M93" s="116"/>
      <c r="N93" s="117">
        <f t="shared" si="13"/>
        <v>5587.23</v>
      </c>
      <c r="O93" s="113">
        <v>3</v>
      </c>
      <c r="P93" s="113"/>
      <c r="Q93" s="117">
        <f t="shared" si="14"/>
        <v>5590.23</v>
      </c>
      <c r="R93" s="317">
        <v>1030</v>
      </c>
      <c r="S93" s="164"/>
      <c r="T93" s="120">
        <f t="shared" si="15"/>
        <v>43535</v>
      </c>
      <c r="U93" s="376"/>
      <c r="V93" s="378"/>
      <c r="W93" s="376">
        <v>190216</v>
      </c>
      <c r="X93" s="147">
        <v>16.61</v>
      </c>
      <c r="Y93" s="376"/>
      <c r="Z93" s="378"/>
      <c r="AA93" s="376"/>
      <c r="AB93" s="378"/>
      <c r="AC93" s="376"/>
      <c r="AD93" s="378"/>
      <c r="AE93" s="377" t="s">
        <v>85</v>
      </c>
      <c r="AF93" s="147">
        <v>572</v>
      </c>
      <c r="AG93" s="378"/>
      <c r="AH93" s="378"/>
      <c r="AI93" s="376"/>
      <c r="AJ93" s="378"/>
      <c r="AK93" s="376">
        <v>190237</v>
      </c>
      <c r="AL93" s="147">
        <v>211.5</v>
      </c>
      <c r="AM93" s="376"/>
      <c r="AN93" s="378"/>
      <c r="AO93" s="376"/>
      <c r="AP93" s="378"/>
      <c r="AQ93" s="377"/>
      <c r="AR93" s="378"/>
      <c r="AS93" s="125">
        <f t="shared" si="16"/>
        <v>800.11</v>
      </c>
    </row>
    <row r="94" spans="1:45" ht="16.149999999999999" customHeight="1" x14ac:dyDescent="0.25">
      <c r="A94" s="112">
        <f t="shared" si="17"/>
        <v>43536</v>
      </c>
      <c r="B94" s="113">
        <v>1811.53</v>
      </c>
      <c r="C94" s="113"/>
      <c r="D94" s="317">
        <v>2038.75</v>
      </c>
      <c r="E94" s="317"/>
      <c r="F94" s="317">
        <v>8.5</v>
      </c>
      <c r="G94" s="114">
        <v>232</v>
      </c>
      <c r="H94" s="114">
        <v>294.10000000000002</v>
      </c>
      <c r="I94" s="316">
        <v>270</v>
      </c>
      <c r="J94" s="115">
        <v>9</v>
      </c>
      <c r="K94" s="115"/>
      <c r="L94" s="381">
        <v>150</v>
      </c>
      <c r="M94" s="116"/>
      <c r="N94" s="117">
        <f t="shared" si="13"/>
        <v>4504.88</v>
      </c>
      <c r="O94" s="113">
        <v>5.7</v>
      </c>
      <c r="P94" s="113"/>
      <c r="Q94" s="117">
        <f t="shared" si="14"/>
        <v>4510.58</v>
      </c>
      <c r="R94" s="317">
        <v>1810</v>
      </c>
      <c r="S94" s="164"/>
      <c r="T94" s="120">
        <f t="shared" si="15"/>
        <v>43536</v>
      </c>
      <c r="U94" s="376"/>
      <c r="V94" s="378"/>
      <c r="W94" s="376"/>
      <c r="X94" s="378"/>
      <c r="Y94" s="376">
        <v>190319</v>
      </c>
      <c r="Z94" s="147">
        <v>579.9</v>
      </c>
      <c r="AA94" s="376"/>
      <c r="AB94" s="378"/>
      <c r="AC94" s="376"/>
      <c r="AD94" s="378"/>
      <c r="AE94" s="376"/>
      <c r="AF94" s="378"/>
      <c r="AG94" s="378"/>
      <c r="AH94" s="378"/>
      <c r="AI94" s="376">
        <v>191243</v>
      </c>
      <c r="AJ94" s="147">
        <v>236.04</v>
      </c>
      <c r="AK94" s="376">
        <v>190238</v>
      </c>
      <c r="AL94" s="147">
        <v>984.18</v>
      </c>
      <c r="AM94" s="376"/>
      <c r="AN94" s="378"/>
      <c r="AO94" s="376"/>
      <c r="AP94" s="378"/>
      <c r="AQ94" s="377"/>
      <c r="AR94" s="378"/>
      <c r="AS94" s="125">
        <f t="shared" si="16"/>
        <v>1800.12</v>
      </c>
    </row>
    <row r="95" spans="1:45" ht="16.149999999999999" customHeight="1" x14ac:dyDescent="0.25">
      <c r="A95" s="112">
        <f t="shared" si="17"/>
        <v>43537</v>
      </c>
      <c r="B95" s="113">
        <v>1777.61</v>
      </c>
      <c r="C95" s="317">
        <v>64.599999999999994</v>
      </c>
      <c r="D95" s="317">
        <v>2045.69</v>
      </c>
      <c r="E95" s="317"/>
      <c r="F95" s="317">
        <v>59.45</v>
      </c>
      <c r="G95" s="114">
        <v>220</v>
      </c>
      <c r="H95" s="114">
        <v>547.20000000000005</v>
      </c>
      <c r="I95" s="316">
        <v>160</v>
      </c>
      <c r="J95" s="115">
        <v>5</v>
      </c>
      <c r="K95" s="381">
        <v>20</v>
      </c>
      <c r="L95" s="115"/>
      <c r="M95" s="116"/>
      <c r="N95" s="117">
        <f t="shared" si="13"/>
        <v>4894.5499999999993</v>
      </c>
      <c r="O95" s="113">
        <v>32.4</v>
      </c>
      <c r="P95" s="113"/>
      <c r="Q95" s="117">
        <f t="shared" si="14"/>
        <v>4926.9499999999989</v>
      </c>
      <c r="R95" s="317">
        <v>1770</v>
      </c>
      <c r="S95" s="164"/>
      <c r="T95" s="120">
        <f t="shared" si="15"/>
        <v>43537</v>
      </c>
      <c r="U95" s="376">
        <v>190301</v>
      </c>
      <c r="V95" s="147">
        <v>952.93</v>
      </c>
      <c r="W95" s="376"/>
      <c r="X95" s="378"/>
      <c r="Y95" s="376"/>
      <c r="Z95" s="378"/>
      <c r="AA95" s="376">
        <v>190324</v>
      </c>
      <c r="AB95" s="147">
        <v>2442.33</v>
      </c>
      <c r="AC95" s="376">
        <v>190232</v>
      </c>
      <c r="AD95" s="147">
        <v>38812.879999999997</v>
      </c>
      <c r="AE95" s="376"/>
      <c r="AF95" s="378"/>
      <c r="AG95" s="378"/>
      <c r="AH95" s="378"/>
      <c r="AI95" s="376"/>
      <c r="AJ95" s="378"/>
      <c r="AK95" s="376"/>
      <c r="AL95" s="378"/>
      <c r="AM95" s="376"/>
      <c r="AN95" s="378"/>
      <c r="AO95" s="376"/>
      <c r="AP95" s="378"/>
      <c r="AQ95" s="377"/>
      <c r="AR95" s="378"/>
      <c r="AS95" s="125">
        <f t="shared" si="16"/>
        <v>42208.14</v>
      </c>
    </row>
    <row r="96" spans="1:45" ht="16.149999999999999" customHeight="1" x14ac:dyDescent="0.25">
      <c r="A96" s="112">
        <f t="shared" si="17"/>
        <v>43538</v>
      </c>
      <c r="B96" s="113">
        <v>1682.43</v>
      </c>
      <c r="C96" s="113"/>
      <c r="D96" s="317">
        <v>2115.4499999999998</v>
      </c>
      <c r="E96" s="317"/>
      <c r="F96" s="317">
        <v>21.6</v>
      </c>
      <c r="G96" s="114">
        <v>115</v>
      </c>
      <c r="H96" s="114">
        <v>282.60000000000002</v>
      </c>
      <c r="I96" s="316">
        <v>290</v>
      </c>
      <c r="J96" s="115">
        <v>6</v>
      </c>
      <c r="K96" s="115"/>
      <c r="L96" s="115"/>
      <c r="M96" s="116"/>
      <c r="N96" s="117">
        <f t="shared" si="13"/>
        <v>4507.08</v>
      </c>
      <c r="O96" s="113">
        <v>4.3</v>
      </c>
      <c r="P96" s="113"/>
      <c r="Q96" s="117">
        <f t="shared" si="14"/>
        <v>4511.38</v>
      </c>
      <c r="R96" s="317">
        <v>1690</v>
      </c>
      <c r="S96" s="164"/>
      <c r="T96" s="120">
        <f t="shared" si="15"/>
        <v>43538</v>
      </c>
      <c r="U96" s="376"/>
      <c r="V96" s="147">
        <v>66.8</v>
      </c>
      <c r="W96" s="376"/>
      <c r="X96" s="378"/>
      <c r="Y96" s="376"/>
      <c r="Z96" s="378"/>
      <c r="AA96" s="376">
        <v>190329</v>
      </c>
      <c r="AB96" s="147">
        <v>1756.4</v>
      </c>
      <c r="AC96" s="376"/>
      <c r="AD96" s="378"/>
      <c r="AE96" s="376" t="s">
        <v>137</v>
      </c>
      <c r="AF96" s="147">
        <v>-1380</v>
      </c>
      <c r="AG96" s="378"/>
      <c r="AH96" s="378"/>
      <c r="AI96" s="376"/>
      <c r="AJ96" s="378"/>
      <c r="AK96" s="376"/>
      <c r="AL96" s="378"/>
      <c r="AM96" s="376"/>
      <c r="AN96" s="378"/>
      <c r="AO96" s="376"/>
      <c r="AP96" s="378"/>
      <c r="AQ96" s="377"/>
      <c r="AR96" s="378"/>
      <c r="AS96" s="125">
        <f t="shared" si="16"/>
        <v>443.20000000000005</v>
      </c>
    </row>
    <row r="97" spans="1:45" ht="16.149999999999999" customHeight="1" x14ac:dyDescent="0.25">
      <c r="A97" s="112">
        <f t="shared" si="17"/>
        <v>43539</v>
      </c>
      <c r="B97" s="113">
        <v>2099.67</v>
      </c>
      <c r="C97" s="113"/>
      <c r="D97" s="317">
        <v>2101.85</v>
      </c>
      <c r="E97" s="317"/>
      <c r="F97" s="317">
        <v>17.2</v>
      </c>
      <c r="G97" s="114">
        <v>183</v>
      </c>
      <c r="H97" s="114">
        <v>606.4</v>
      </c>
      <c r="I97" s="316">
        <v>240</v>
      </c>
      <c r="J97" s="115">
        <v>7</v>
      </c>
      <c r="K97" s="115"/>
      <c r="L97" s="115"/>
      <c r="M97" s="116"/>
      <c r="N97" s="117">
        <f t="shared" si="13"/>
        <v>5248.12</v>
      </c>
      <c r="O97" s="113">
        <v>80.7</v>
      </c>
      <c r="P97" s="113">
        <v>24.6</v>
      </c>
      <c r="Q97" s="117">
        <f t="shared" si="14"/>
        <v>5304.2199999999993</v>
      </c>
      <c r="R97" s="317">
        <v>2090</v>
      </c>
      <c r="S97" s="317">
        <v>840</v>
      </c>
      <c r="T97" s="120">
        <f t="shared" si="15"/>
        <v>43539</v>
      </c>
      <c r="U97" s="376"/>
      <c r="V97" s="378"/>
      <c r="W97" s="376"/>
      <c r="X97" s="378"/>
      <c r="Y97" s="376"/>
      <c r="Z97" s="378"/>
      <c r="AA97" s="376"/>
      <c r="AB97" s="378"/>
      <c r="AC97" s="376"/>
      <c r="AD97" s="378"/>
      <c r="AE97" s="376" t="s">
        <v>137</v>
      </c>
      <c r="AF97" s="147">
        <v>1380</v>
      </c>
      <c r="AG97" s="378"/>
      <c r="AH97" s="378"/>
      <c r="AI97" s="376"/>
      <c r="AJ97" s="378"/>
      <c r="AK97" s="376"/>
      <c r="AL97" s="378"/>
      <c r="AM97" s="376">
        <v>190354</v>
      </c>
      <c r="AN97" s="147">
        <v>1154</v>
      </c>
      <c r="AO97" s="376">
        <v>190249</v>
      </c>
      <c r="AP97" s="147">
        <v>517</v>
      </c>
      <c r="AQ97" s="377">
        <v>190162</v>
      </c>
      <c r="AR97" s="147">
        <v>216.97</v>
      </c>
      <c r="AS97" s="125">
        <f t="shared" si="16"/>
        <v>3267.97</v>
      </c>
    </row>
    <row r="98" spans="1:45" ht="16.149999999999999" customHeight="1" x14ac:dyDescent="0.25">
      <c r="A98" s="112">
        <f t="shared" si="17"/>
        <v>43540</v>
      </c>
      <c r="B98" s="113">
        <v>1872.66</v>
      </c>
      <c r="C98" s="113"/>
      <c r="D98" s="317">
        <v>2934.55</v>
      </c>
      <c r="E98" s="317"/>
      <c r="F98" s="317">
        <v>58.2</v>
      </c>
      <c r="G98" s="114">
        <v>346</v>
      </c>
      <c r="H98" s="114">
        <v>84.2</v>
      </c>
      <c r="I98" s="316">
        <v>270</v>
      </c>
      <c r="J98" s="115">
        <v>7</v>
      </c>
      <c r="K98" s="115"/>
      <c r="L98" s="115"/>
      <c r="M98" s="116"/>
      <c r="N98" s="117">
        <f t="shared" si="13"/>
        <v>5565.61</v>
      </c>
      <c r="O98" s="113">
        <v>14.9</v>
      </c>
      <c r="P98" s="113"/>
      <c r="Q98" s="117">
        <f t="shared" si="14"/>
        <v>5580.5099999999993</v>
      </c>
      <c r="R98" s="317">
        <v>1870</v>
      </c>
      <c r="S98" s="164"/>
      <c r="T98" s="120">
        <f t="shared" si="15"/>
        <v>43540</v>
      </c>
      <c r="U98" s="376"/>
      <c r="V98" s="378"/>
      <c r="W98" s="376"/>
      <c r="X98" s="378"/>
      <c r="Y98" s="376"/>
      <c r="Z98" s="378"/>
      <c r="AA98" s="376"/>
      <c r="AB98" s="378"/>
      <c r="AC98" s="376"/>
      <c r="AD98" s="378"/>
      <c r="AE98" s="376" t="s">
        <v>156</v>
      </c>
      <c r="AF98" s="147">
        <v>2579.84</v>
      </c>
      <c r="AG98" s="378"/>
      <c r="AH98" s="378"/>
      <c r="AI98" s="376"/>
      <c r="AJ98" s="378"/>
      <c r="AK98" s="376"/>
      <c r="AL98" s="378"/>
      <c r="AM98" s="376"/>
      <c r="AN98" s="378"/>
      <c r="AO98" s="376"/>
      <c r="AP98" s="378"/>
      <c r="AQ98" s="377"/>
      <c r="AR98" s="378"/>
      <c r="AS98" s="125">
        <f t="shared" si="16"/>
        <v>2579.84</v>
      </c>
    </row>
    <row r="99" spans="1:45" ht="16.149999999999999" customHeight="1" x14ac:dyDescent="0.25">
      <c r="A99" s="112">
        <f t="shared" si="17"/>
        <v>43541</v>
      </c>
      <c r="B99" s="113">
        <v>1719.63</v>
      </c>
      <c r="C99" s="113"/>
      <c r="D99" s="317">
        <v>1662.43</v>
      </c>
      <c r="E99" s="317"/>
      <c r="F99" s="317">
        <v>17.2</v>
      </c>
      <c r="G99" s="114">
        <v>106</v>
      </c>
      <c r="H99" s="114">
        <v>71.900000000000006</v>
      </c>
      <c r="I99" s="316">
        <v>150</v>
      </c>
      <c r="J99" s="115">
        <v>5</v>
      </c>
      <c r="K99" s="115"/>
      <c r="L99" s="115"/>
      <c r="M99" s="116"/>
      <c r="N99" s="117">
        <f t="shared" si="13"/>
        <v>3727.1600000000003</v>
      </c>
      <c r="O99" s="113">
        <v>9.6999999999999993</v>
      </c>
      <c r="P99" s="113"/>
      <c r="Q99" s="117">
        <f t="shared" si="14"/>
        <v>3736.86</v>
      </c>
      <c r="R99" s="317">
        <v>1710</v>
      </c>
      <c r="S99" s="164"/>
      <c r="T99" s="120">
        <f t="shared" si="15"/>
        <v>43541</v>
      </c>
      <c r="U99" s="376"/>
      <c r="V99" s="378"/>
      <c r="W99" s="376">
        <v>190116</v>
      </c>
      <c r="X99" s="147">
        <v>57.26</v>
      </c>
      <c r="Y99" s="376"/>
      <c r="Z99" s="378"/>
      <c r="AA99" s="376"/>
      <c r="AB99" s="378"/>
      <c r="AC99" s="376"/>
      <c r="AD99" s="378"/>
      <c r="AE99" s="376" t="s">
        <v>210</v>
      </c>
      <c r="AF99" s="147">
        <v>172.12</v>
      </c>
      <c r="AG99" s="378"/>
      <c r="AH99" s="378"/>
      <c r="AI99" s="376"/>
      <c r="AJ99" s="378"/>
      <c r="AK99" s="376"/>
      <c r="AL99" s="378"/>
      <c r="AM99" s="376"/>
      <c r="AN99" s="378"/>
      <c r="AO99" s="376"/>
      <c r="AP99" s="378"/>
      <c r="AQ99" s="377"/>
      <c r="AR99" s="378"/>
      <c r="AS99" s="125">
        <f t="shared" si="16"/>
        <v>229.38</v>
      </c>
    </row>
    <row r="100" spans="1:45" ht="16.149999999999999" customHeight="1" x14ac:dyDescent="0.25">
      <c r="A100" s="112">
        <f t="shared" si="17"/>
        <v>43542</v>
      </c>
      <c r="B100" s="113">
        <v>1028.2</v>
      </c>
      <c r="C100" s="113"/>
      <c r="D100" s="317">
        <v>2553.44</v>
      </c>
      <c r="E100" s="317"/>
      <c r="F100" s="317">
        <v>8.8000000000000007</v>
      </c>
      <c r="G100" s="114">
        <v>452</v>
      </c>
      <c r="H100" s="114">
        <v>886.5</v>
      </c>
      <c r="I100" s="316">
        <v>350</v>
      </c>
      <c r="J100" s="115">
        <v>7</v>
      </c>
      <c r="K100" s="115"/>
      <c r="L100" s="115"/>
      <c r="M100" s="116"/>
      <c r="N100" s="117">
        <f t="shared" si="13"/>
        <v>5278.9400000000005</v>
      </c>
      <c r="O100" s="113">
        <v>22.2</v>
      </c>
      <c r="P100" s="113"/>
      <c r="Q100" s="117">
        <f t="shared" si="14"/>
        <v>5301.14</v>
      </c>
      <c r="R100" s="317">
        <v>1050</v>
      </c>
      <c r="S100" s="164"/>
      <c r="T100" s="120">
        <f t="shared" si="15"/>
        <v>43542</v>
      </c>
      <c r="U100" s="376"/>
      <c r="V100" s="378"/>
      <c r="W100" s="376">
        <v>190117</v>
      </c>
      <c r="X100" s="147">
        <v>587.89</v>
      </c>
      <c r="Y100" s="376"/>
      <c r="Z100" s="378"/>
      <c r="AA100" s="376"/>
      <c r="AB100" s="378"/>
      <c r="AC100" s="376"/>
      <c r="AD100" s="378"/>
      <c r="AE100" s="376" t="s">
        <v>233</v>
      </c>
      <c r="AF100" s="147">
        <v>56.39</v>
      </c>
      <c r="AG100" s="378"/>
      <c r="AH100" s="378"/>
      <c r="AI100" s="376">
        <v>190342</v>
      </c>
      <c r="AJ100" s="147">
        <v>52.8</v>
      </c>
      <c r="AK100" s="376"/>
      <c r="AL100" s="378"/>
      <c r="AM100" s="376">
        <v>190152</v>
      </c>
      <c r="AN100" s="147">
        <v>73.87</v>
      </c>
      <c r="AO100" s="376"/>
      <c r="AP100" s="378"/>
      <c r="AQ100" s="377"/>
      <c r="AR100" s="378"/>
      <c r="AS100" s="125">
        <f t="shared" si="16"/>
        <v>770.94999999999993</v>
      </c>
    </row>
    <row r="101" spans="1:45" ht="16.149999999999999" customHeight="1" x14ac:dyDescent="0.25">
      <c r="A101" s="112">
        <f t="shared" si="17"/>
        <v>43543</v>
      </c>
      <c r="B101" s="113">
        <v>1421.08</v>
      </c>
      <c r="C101" s="113"/>
      <c r="D101" s="317">
        <v>1964.35</v>
      </c>
      <c r="E101" s="317"/>
      <c r="F101" s="317">
        <v>8.8000000000000007</v>
      </c>
      <c r="G101" s="114">
        <v>306</v>
      </c>
      <c r="H101" s="114">
        <v>93.7</v>
      </c>
      <c r="I101" s="316">
        <v>120</v>
      </c>
      <c r="J101" s="115">
        <v>2</v>
      </c>
      <c r="K101" s="115"/>
      <c r="L101" s="115"/>
      <c r="M101" s="116"/>
      <c r="N101" s="117">
        <f t="shared" si="13"/>
        <v>3913.93</v>
      </c>
      <c r="O101" s="113">
        <v>24.1</v>
      </c>
      <c r="P101" s="113"/>
      <c r="Q101" s="117">
        <f t="shared" si="14"/>
        <v>3938.0299999999997</v>
      </c>
      <c r="R101" s="317">
        <v>1420</v>
      </c>
      <c r="S101" s="164"/>
      <c r="T101" s="120">
        <f t="shared" si="15"/>
        <v>43543</v>
      </c>
      <c r="U101" s="376"/>
      <c r="V101" s="378"/>
      <c r="W101" s="376"/>
      <c r="X101" s="147"/>
      <c r="Y101" s="376">
        <v>190320</v>
      </c>
      <c r="Z101" s="147">
        <v>579.21</v>
      </c>
      <c r="AA101" s="376"/>
      <c r="AB101" s="378"/>
      <c r="AC101" s="376"/>
      <c r="AD101" s="378"/>
      <c r="AE101" s="376"/>
      <c r="AF101" s="378"/>
      <c r="AG101" s="378"/>
      <c r="AH101" s="378"/>
      <c r="AI101" s="376"/>
      <c r="AJ101" s="378"/>
      <c r="AK101" s="376"/>
      <c r="AL101" s="378"/>
      <c r="AM101" s="376"/>
      <c r="AN101" s="378"/>
      <c r="AO101" s="376"/>
      <c r="AP101" s="378"/>
      <c r="AQ101" s="377"/>
      <c r="AR101" s="378"/>
      <c r="AS101" s="125">
        <f t="shared" si="16"/>
        <v>579.21</v>
      </c>
    </row>
    <row r="102" spans="1:45" ht="16.149999999999999" customHeight="1" x14ac:dyDescent="0.25">
      <c r="A102" s="112">
        <f t="shared" si="17"/>
        <v>43544</v>
      </c>
      <c r="B102" s="113">
        <v>1730.41</v>
      </c>
      <c r="C102" s="317">
        <v>59.3</v>
      </c>
      <c r="D102" s="317">
        <v>1949.08</v>
      </c>
      <c r="E102" s="317"/>
      <c r="F102" s="113"/>
      <c r="G102" s="114">
        <v>257</v>
      </c>
      <c r="H102" s="114">
        <v>118.7</v>
      </c>
      <c r="I102" s="316">
        <v>190</v>
      </c>
      <c r="J102" s="115">
        <v>6</v>
      </c>
      <c r="K102" s="115"/>
      <c r="L102" s="381">
        <v>300</v>
      </c>
      <c r="M102" s="116"/>
      <c r="N102" s="117">
        <f t="shared" si="13"/>
        <v>4004.49</v>
      </c>
      <c r="O102" s="113">
        <v>36.15</v>
      </c>
      <c r="P102" s="113"/>
      <c r="Q102" s="117">
        <f t="shared" si="14"/>
        <v>4040.64</v>
      </c>
      <c r="R102" s="317">
        <v>1730</v>
      </c>
      <c r="S102" s="164"/>
      <c r="T102" s="120">
        <f t="shared" si="15"/>
        <v>43544</v>
      </c>
      <c r="U102" s="376">
        <v>190306</v>
      </c>
      <c r="V102" s="147">
        <v>1576.99</v>
      </c>
      <c r="W102" s="377">
        <v>190312</v>
      </c>
      <c r="X102" s="147">
        <v>28.58</v>
      </c>
      <c r="Y102" s="376"/>
      <c r="Z102" s="378"/>
      <c r="AA102" s="377">
        <v>190325</v>
      </c>
      <c r="AB102" s="147">
        <v>2732.76</v>
      </c>
      <c r="AC102" s="376"/>
      <c r="AD102" s="378"/>
      <c r="AE102" s="377"/>
      <c r="AF102" s="378"/>
      <c r="AG102" s="378"/>
      <c r="AH102" s="378"/>
      <c r="AI102" s="376"/>
      <c r="AJ102" s="378"/>
      <c r="AK102" s="377"/>
      <c r="AL102" s="378"/>
      <c r="AM102" s="376" t="s">
        <v>366</v>
      </c>
      <c r="AN102" s="147">
        <v>137.26</v>
      </c>
      <c r="AO102" s="377"/>
      <c r="AP102" s="378"/>
      <c r="AQ102" s="377"/>
      <c r="AR102" s="378"/>
      <c r="AS102" s="125">
        <f t="shared" si="16"/>
        <v>4475.59</v>
      </c>
    </row>
    <row r="103" spans="1:45" ht="16.149999999999999" customHeight="1" x14ac:dyDescent="0.25">
      <c r="A103" s="112">
        <f t="shared" si="17"/>
        <v>43545</v>
      </c>
      <c r="B103" s="113">
        <v>1368.04</v>
      </c>
      <c r="C103" s="317">
        <v>25.2</v>
      </c>
      <c r="D103" s="317">
        <v>1657.9</v>
      </c>
      <c r="E103" s="317"/>
      <c r="F103" s="113"/>
      <c r="G103" s="114">
        <v>153</v>
      </c>
      <c r="H103" s="114">
        <v>69.2</v>
      </c>
      <c r="I103" s="316">
        <v>360</v>
      </c>
      <c r="J103" s="115">
        <v>9</v>
      </c>
      <c r="K103" s="115"/>
      <c r="L103" s="115"/>
      <c r="M103" s="116"/>
      <c r="N103" s="117">
        <f t="shared" si="13"/>
        <v>3633.34</v>
      </c>
      <c r="O103" s="113">
        <v>22.2</v>
      </c>
      <c r="P103" s="113"/>
      <c r="Q103" s="117">
        <f t="shared" si="14"/>
        <v>3655.54</v>
      </c>
      <c r="R103" s="317">
        <v>1370</v>
      </c>
      <c r="S103" s="164"/>
      <c r="T103" s="120">
        <f t="shared" si="15"/>
        <v>43545</v>
      </c>
      <c r="U103" s="376"/>
      <c r="V103" s="147">
        <v>83.84</v>
      </c>
      <c r="W103" s="376">
        <v>190313</v>
      </c>
      <c r="X103" s="147">
        <v>300.35000000000002</v>
      </c>
      <c r="Y103" s="376"/>
      <c r="Z103" s="378"/>
      <c r="AA103" s="376">
        <v>190330</v>
      </c>
      <c r="AB103" s="147">
        <v>755.4</v>
      </c>
      <c r="AC103" s="376"/>
      <c r="AD103" s="378"/>
      <c r="AE103" s="376" t="s">
        <v>185</v>
      </c>
      <c r="AF103" s="147">
        <v>-12052.27</v>
      </c>
      <c r="AG103" s="378"/>
      <c r="AH103" s="378"/>
      <c r="AI103" s="376"/>
      <c r="AJ103" s="378"/>
      <c r="AK103" s="376"/>
      <c r="AL103" s="378"/>
      <c r="AM103" s="376" t="s">
        <v>367</v>
      </c>
      <c r="AN103" s="147">
        <v>64.8</v>
      </c>
      <c r="AO103" s="376"/>
      <c r="AP103" s="378"/>
      <c r="AQ103" s="377"/>
      <c r="AR103" s="378"/>
      <c r="AS103" s="125">
        <f t="shared" si="16"/>
        <v>-10847.880000000001</v>
      </c>
    </row>
    <row r="104" spans="1:45" ht="16.149999999999999" customHeight="1" x14ac:dyDescent="0.25">
      <c r="A104" s="112">
        <f t="shared" si="17"/>
        <v>43546</v>
      </c>
      <c r="B104" s="113">
        <v>1773.91</v>
      </c>
      <c r="C104" s="317">
        <v>108</v>
      </c>
      <c r="D104" s="317">
        <v>2584.69</v>
      </c>
      <c r="E104" s="317"/>
      <c r="F104" s="317">
        <v>25.6</v>
      </c>
      <c r="G104" s="114">
        <v>237</v>
      </c>
      <c r="H104" s="114">
        <v>441.8</v>
      </c>
      <c r="I104" s="316">
        <v>220</v>
      </c>
      <c r="J104" s="115">
        <v>4</v>
      </c>
      <c r="K104" s="115"/>
      <c r="L104" s="115"/>
      <c r="M104" s="116"/>
      <c r="N104" s="117">
        <f t="shared" si="13"/>
        <v>5391.0000000000009</v>
      </c>
      <c r="O104" s="113">
        <v>24.4</v>
      </c>
      <c r="P104" s="113"/>
      <c r="Q104" s="117">
        <f t="shared" si="14"/>
        <v>5415.4000000000005</v>
      </c>
      <c r="R104" s="317">
        <v>1770</v>
      </c>
      <c r="S104" s="317">
        <v>590</v>
      </c>
      <c r="T104" s="120">
        <f t="shared" si="15"/>
        <v>43546</v>
      </c>
      <c r="U104" s="376"/>
      <c r="V104" s="378"/>
      <c r="W104" s="376"/>
      <c r="X104" s="378"/>
      <c r="Y104" s="376"/>
      <c r="Z104" s="378"/>
      <c r="AA104" s="376"/>
      <c r="AB104" s="378"/>
      <c r="AC104" s="376"/>
      <c r="AD104" s="378"/>
      <c r="AE104" s="376" t="s">
        <v>210</v>
      </c>
      <c r="AF104" s="147">
        <v>-2.4900000000000002</v>
      </c>
      <c r="AG104" s="378"/>
      <c r="AH104" s="378"/>
      <c r="AI104" s="376"/>
      <c r="AJ104" s="378"/>
      <c r="AK104" s="376"/>
      <c r="AL104" s="378"/>
      <c r="AM104" s="376"/>
      <c r="AN104" s="378"/>
      <c r="AO104" s="376"/>
      <c r="AP104" s="378"/>
      <c r="AQ104" s="377"/>
      <c r="AR104" s="147">
        <v>39.6</v>
      </c>
      <c r="AS104" s="125">
        <f t="shared" si="16"/>
        <v>37.11</v>
      </c>
    </row>
    <row r="105" spans="1:45" ht="16.149999999999999" customHeight="1" x14ac:dyDescent="0.25">
      <c r="A105" s="112">
        <f t="shared" si="17"/>
        <v>43547</v>
      </c>
      <c r="B105" s="113">
        <v>1784.82</v>
      </c>
      <c r="C105" s="113"/>
      <c r="D105" s="317">
        <v>3014.88</v>
      </c>
      <c r="E105" s="317"/>
      <c r="F105" s="317">
        <v>13.2</v>
      </c>
      <c r="G105" s="114">
        <v>124</v>
      </c>
      <c r="H105" s="114">
        <v>136</v>
      </c>
      <c r="I105" s="316">
        <v>150</v>
      </c>
      <c r="J105" s="115">
        <v>6</v>
      </c>
      <c r="K105" s="115"/>
      <c r="L105" s="115"/>
      <c r="M105" s="116"/>
      <c r="N105" s="117">
        <f t="shared" si="13"/>
        <v>5222.8999999999996</v>
      </c>
      <c r="O105" s="113">
        <v>36</v>
      </c>
      <c r="P105" s="113"/>
      <c r="Q105" s="117">
        <f t="shared" si="14"/>
        <v>5258.9</v>
      </c>
      <c r="R105" s="317">
        <v>1780</v>
      </c>
      <c r="S105" s="164"/>
      <c r="T105" s="120">
        <f t="shared" si="15"/>
        <v>43547</v>
      </c>
      <c r="U105" s="376"/>
      <c r="V105" s="378"/>
      <c r="W105" s="376"/>
      <c r="X105" s="378"/>
      <c r="Y105" s="376"/>
      <c r="Z105" s="378"/>
      <c r="AA105" s="376"/>
      <c r="AB105" s="378"/>
      <c r="AC105" s="376"/>
      <c r="AD105" s="378"/>
      <c r="AE105" s="376" t="s">
        <v>185</v>
      </c>
      <c r="AF105" s="147">
        <v>12054.76</v>
      </c>
      <c r="AG105" s="378"/>
      <c r="AH105" s="378"/>
      <c r="AI105" s="376"/>
      <c r="AJ105" s="378"/>
      <c r="AK105" s="376"/>
      <c r="AL105" s="378"/>
      <c r="AM105" s="376"/>
      <c r="AN105" s="378"/>
      <c r="AO105" s="376"/>
      <c r="AP105" s="378"/>
      <c r="AQ105" s="377"/>
      <c r="AR105" s="378"/>
      <c r="AS105" s="125">
        <f t="shared" si="16"/>
        <v>12054.76</v>
      </c>
    </row>
    <row r="106" spans="1:45" ht="16.149999999999999" customHeight="1" x14ac:dyDescent="0.25">
      <c r="A106" s="112">
        <f t="shared" si="17"/>
        <v>43548</v>
      </c>
      <c r="B106" s="113">
        <v>1183.51</v>
      </c>
      <c r="C106" s="113"/>
      <c r="D106" s="317">
        <v>1352.26</v>
      </c>
      <c r="E106" s="317"/>
      <c r="F106" s="113"/>
      <c r="G106" s="114">
        <v>57</v>
      </c>
      <c r="H106" s="114">
        <v>607.20000000000005</v>
      </c>
      <c r="I106" s="316">
        <v>180</v>
      </c>
      <c r="J106" s="115">
        <v>4</v>
      </c>
      <c r="K106" s="115"/>
      <c r="L106" s="115"/>
      <c r="M106" s="116"/>
      <c r="N106" s="117">
        <f t="shared" si="13"/>
        <v>3379.9700000000003</v>
      </c>
      <c r="O106" s="113">
        <v>12</v>
      </c>
      <c r="P106" s="113">
        <v>17.600000000000001</v>
      </c>
      <c r="Q106" s="117">
        <f t="shared" si="14"/>
        <v>3374.3700000000003</v>
      </c>
      <c r="R106" s="317">
        <v>1180</v>
      </c>
      <c r="S106" s="164"/>
      <c r="T106" s="120">
        <f t="shared" si="15"/>
        <v>43548</v>
      </c>
      <c r="U106" s="376"/>
      <c r="V106" s="378"/>
      <c r="W106" s="376"/>
      <c r="X106" s="378"/>
      <c r="Y106" s="376"/>
      <c r="Z106" s="378"/>
      <c r="AA106" s="376"/>
      <c r="AB106" s="378"/>
      <c r="AC106" s="376"/>
      <c r="AD106" s="378"/>
      <c r="AE106" s="376"/>
      <c r="AF106" s="378"/>
      <c r="AG106" s="378"/>
      <c r="AH106" s="378"/>
      <c r="AI106" s="376"/>
      <c r="AJ106" s="378"/>
      <c r="AK106" s="376"/>
      <c r="AL106" s="378"/>
      <c r="AM106" s="376"/>
      <c r="AN106" s="378"/>
      <c r="AO106" s="376"/>
      <c r="AP106" s="378"/>
      <c r="AQ106" s="377"/>
      <c r="AR106" s="378"/>
      <c r="AS106" s="125">
        <f t="shared" si="16"/>
        <v>0</v>
      </c>
    </row>
    <row r="107" spans="1:45" ht="16.149999999999999" customHeight="1" x14ac:dyDescent="0.25">
      <c r="A107" s="112">
        <f t="shared" si="17"/>
        <v>43549</v>
      </c>
      <c r="B107" s="113">
        <v>1779.97</v>
      </c>
      <c r="C107" s="113"/>
      <c r="D107" s="317">
        <v>2521.29</v>
      </c>
      <c r="E107" s="317"/>
      <c r="F107" s="113"/>
      <c r="G107" s="114">
        <v>270</v>
      </c>
      <c r="H107" s="114">
        <v>627.70000000000005</v>
      </c>
      <c r="I107" s="316">
        <v>340</v>
      </c>
      <c r="J107" s="115">
        <v>8</v>
      </c>
      <c r="K107" s="115"/>
      <c r="L107" s="115"/>
      <c r="M107" s="116"/>
      <c r="N107" s="117">
        <f t="shared" si="13"/>
        <v>5538.96</v>
      </c>
      <c r="O107" s="113">
        <v>27</v>
      </c>
      <c r="P107" s="113"/>
      <c r="Q107" s="117">
        <f t="shared" si="14"/>
        <v>5565.96</v>
      </c>
      <c r="R107" s="317">
        <v>1790</v>
      </c>
      <c r="S107" s="164"/>
      <c r="T107" s="120">
        <f t="shared" si="15"/>
        <v>43549</v>
      </c>
      <c r="U107" s="376"/>
      <c r="V107" s="378"/>
      <c r="W107" s="376"/>
      <c r="X107" s="378"/>
      <c r="Y107" s="376"/>
      <c r="Z107" s="378"/>
      <c r="AA107" s="376"/>
      <c r="AB107" s="378"/>
      <c r="AC107" s="376"/>
      <c r="AD107" s="378"/>
      <c r="AE107" s="376"/>
      <c r="AF107" s="378"/>
      <c r="AG107" s="378"/>
      <c r="AH107" s="378"/>
      <c r="AI107" s="376"/>
      <c r="AJ107" s="378"/>
      <c r="AK107" s="376"/>
      <c r="AL107" s="378"/>
      <c r="AM107" s="376">
        <v>190151</v>
      </c>
      <c r="AN107" s="147">
        <v>983.23</v>
      </c>
      <c r="AO107" s="376"/>
      <c r="AP107" s="378"/>
      <c r="AQ107" s="377"/>
      <c r="AR107" s="378"/>
      <c r="AS107" s="125">
        <f t="shared" si="16"/>
        <v>983.23</v>
      </c>
    </row>
    <row r="108" spans="1:45" ht="16.149999999999999" customHeight="1" x14ac:dyDescent="0.25">
      <c r="A108" s="112">
        <f t="shared" si="17"/>
        <v>43550</v>
      </c>
      <c r="B108" s="113">
        <v>1542.2</v>
      </c>
      <c r="C108" s="113"/>
      <c r="D108" s="317">
        <v>2223.25</v>
      </c>
      <c r="E108" s="317"/>
      <c r="F108" s="113"/>
      <c r="G108" s="114">
        <v>322</v>
      </c>
      <c r="H108" s="114">
        <v>288.8</v>
      </c>
      <c r="I108" s="316">
        <v>250</v>
      </c>
      <c r="J108" s="115">
        <v>8</v>
      </c>
      <c r="K108" s="115"/>
      <c r="L108" s="115"/>
      <c r="M108" s="116"/>
      <c r="N108" s="117">
        <f t="shared" si="13"/>
        <v>4626.25</v>
      </c>
      <c r="O108" s="113">
        <v>37.799999999999997</v>
      </c>
      <c r="P108" s="113">
        <v>10</v>
      </c>
      <c r="Q108" s="117">
        <f t="shared" si="14"/>
        <v>4654.05</v>
      </c>
      <c r="R108" s="317">
        <v>1540</v>
      </c>
      <c r="S108" s="164"/>
      <c r="T108" s="120">
        <f t="shared" si="15"/>
        <v>43550</v>
      </c>
      <c r="U108" s="376"/>
      <c r="V108" s="378"/>
      <c r="W108" s="376"/>
      <c r="X108" s="378"/>
      <c r="Y108" s="376">
        <v>190321</v>
      </c>
      <c r="Z108" s="147">
        <v>572.41999999999996</v>
      </c>
      <c r="AA108" s="376"/>
      <c r="AB108" s="378"/>
      <c r="AC108" s="376"/>
      <c r="AD108" s="378"/>
      <c r="AE108" s="376"/>
      <c r="AF108" s="378"/>
      <c r="AG108" s="378"/>
      <c r="AH108" s="378"/>
      <c r="AI108" s="376"/>
      <c r="AJ108" s="378"/>
      <c r="AK108" s="376"/>
      <c r="AL108" s="378"/>
      <c r="AM108" s="376">
        <v>190246</v>
      </c>
      <c r="AN108" s="147">
        <v>247.8</v>
      </c>
      <c r="AO108" s="376" t="s">
        <v>368</v>
      </c>
      <c r="AP108" s="147">
        <v>28.2</v>
      </c>
      <c r="AQ108" s="377"/>
      <c r="AR108" s="378"/>
      <c r="AS108" s="125">
        <f t="shared" si="16"/>
        <v>848.42000000000007</v>
      </c>
    </row>
    <row r="109" spans="1:45" ht="16.149999999999999" customHeight="1" x14ac:dyDescent="0.25">
      <c r="A109" s="112">
        <f t="shared" si="17"/>
        <v>43551</v>
      </c>
      <c r="B109" s="113">
        <v>1530.52</v>
      </c>
      <c r="C109" s="113"/>
      <c r="D109" s="317">
        <v>2216.89</v>
      </c>
      <c r="E109" s="317"/>
      <c r="F109" s="317">
        <v>20.6</v>
      </c>
      <c r="G109" s="114">
        <v>444</v>
      </c>
      <c r="H109" s="114">
        <v>134.4</v>
      </c>
      <c r="I109" s="316">
        <v>340</v>
      </c>
      <c r="J109" s="115">
        <v>8</v>
      </c>
      <c r="K109" s="115"/>
      <c r="L109" s="115"/>
      <c r="M109" s="116"/>
      <c r="N109" s="117">
        <f t="shared" si="13"/>
        <v>4686.41</v>
      </c>
      <c r="O109" s="113">
        <v>22.1</v>
      </c>
      <c r="P109" s="113"/>
      <c r="Q109" s="117">
        <f t="shared" si="14"/>
        <v>4708.51</v>
      </c>
      <c r="R109" s="317">
        <v>1530</v>
      </c>
      <c r="S109" s="164"/>
      <c r="T109" s="120">
        <f t="shared" si="15"/>
        <v>43551</v>
      </c>
      <c r="U109" s="376">
        <v>190308</v>
      </c>
      <c r="V109" s="147">
        <v>1184.26</v>
      </c>
      <c r="W109" s="376"/>
      <c r="X109" s="378"/>
      <c r="Y109" s="376"/>
      <c r="Z109" s="378"/>
      <c r="AA109" s="376">
        <v>190326</v>
      </c>
      <c r="AB109" s="147">
        <v>1708.55</v>
      </c>
      <c r="AC109" s="376">
        <v>190336</v>
      </c>
      <c r="AD109" s="147">
        <v>32572.37</v>
      </c>
      <c r="AE109" s="377"/>
      <c r="AF109" s="378"/>
      <c r="AG109" s="378"/>
      <c r="AH109" s="378"/>
      <c r="AI109" s="376"/>
      <c r="AJ109" s="378"/>
      <c r="AK109" s="376"/>
      <c r="AL109" s="378"/>
      <c r="AM109" s="376">
        <v>190352</v>
      </c>
      <c r="AN109" s="147">
        <v>61.2</v>
      </c>
      <c r="AO109" s="376"/>
      <c r="AP109" s="378"/>
      <c r="AQ109" s="377"/>
      <c r="AR109" s="378"/>
      <c r="AS109" s="125">
        <f t="shared" si="16"/>
        <v>35526.379999999997</v>
      </c>
    </row>
    <row r="110" spans="1:45" ht="16.149999999999999" customHeight="1" x14ac:dyDescent="0.25">
      <c r="A110" s="112">
        <f t="shared" si="17"/>
        <v>43552</v>
      </c>
      <c r="B110" s="113">
        <v>1645.01</v>
      </c>
      <c r="C110" s="113"/>
      <c r="D110" s="317">
        <v>2116.8200000000002</v>
      </c>
      <c r="E110" s="317"/>
      <c r="F110" s="317">
        <v>17.2</v>
      </c>
      <c r="G110" s="114">
        <v>214</v>
      </c>
      <c r="H110" s="114">
        <v>459.5</v>
      </c>
      <c r="I110" s="316">
        <v>330</v>
      </c>
      <c r="J110" s="115">
        <v>6</v>
      </c>
      <c r="K110" s="115"/>
      <c r="L110" s="115"/>
      <c r="M110" s="116"/>
      <c r="N110" s="117">
        <f t="shared" si="13"/>
        <v>4782.53</v>
      </c>
      <c r="O110" s="113">
        <v>22.3</v>
      </c>
      <c r="P110" s="113"/>
      <c r="Q110" s="117">
        <f t="shared" si="14"/>
        <v>4804.83</v>
      </c>
      <c r="R110" s="317">
        <v>1650</v>
      </c>
      <c r="S110" s="164"/>
      <c r="T110" s="120">
        <f t="shared" si="15"/>
        <v>43552</v>
      </c>
      <c r="U110" s="376">
        <v>190305</v>
      </c>
      <c r="V110" s="147">
        <v>13.3</v>
      </c>
      <c r="W110" s="376"/>
      <c r="X110" s="378"/>
      <c r="Y110" s="376"/>
      <c r="Z110" s="378"/>
      <c r="AA110" s="376">
        <v>190331</v>
      </c>
      <c r="AB110" s="147">
        <v>689.52</v>
      </c>
      <c r="AC110" s="376"/>
      <c r="AD110" s="378"/>
      <c r="AE110" s="377"/>
      <c r="AF110" s="378"/>
      <c r="AG110" s="378"/>
      <c r="AH110" s="378"/>
      <c r="AI110" s="376"/>
      <c r="AJ110" s="378"/>
      <c r="AK110" s="376"/>
      <c r="AL110" s="378"/>
      <c r="AM110" s="376">
        <v>190347</v>
      </c>
      <c r="AN110" s="147">
        <v>179.18</v>
      </c>
      <c r="AO110" s="377"/>
      <c r="AP110" s="378"/>
      <c r="AQ110" s="377"/>
      <c r="AR110" s="378"/>
      <c r="AS110" s="125">
        <f t="shared" si="16"/>
        <v>882</v>
      </c>
    </row>
    <row r="111" spans="1:45" ht="16.149999999999999" customHeight="1" x14ac:dyDescent="0.25">
      <c r="A111" s="112">
        <f t="shared" si="17"/>
        <v>43553</v>
      </c>
      <c r="B111" s="113">
        <v>1911.16</v>
      </c>
      <c r="C111" s="113"/>
      <c r="D111" s="317">
        <v>3325.49</v>
      </c>
      <c r="E111" s="317"/>
      <c r="F111" s="113"/>
      <c r="G111" s="114">
        <v>262</v>
      </c>
      <c r="H111" s="114">
        <v>459.05</v>
      </c>
      <c r="I111" s="316">
        <v>220</v>
      </c>
      <c r="J111" s="115">
        <v>8</v>
      </c>
      <c r="K111" s="381">
        <v>200</v>
      </c>
      <c r="L111" s="115"/>
      <c r="M111" s="116"/>
      <c r="N111" s="117">
        <f t="shared" si="13"/>
        <v>6377.7</v>
      </c>
      <c r="O111" s="113">
        <v>99.9</v>
      </c>
      <c r="P111" s="113">
        <v>16.600000000000001</v>
      </c>
      <c r="Q111" s="117">
        <f t="shared" si="14"/>
        <v>6460.9999999999991</v>
      </c>
      <c r="R111" s="317">
        <v>1910</v>
      </c>
      <c r="S111" s="317">
        <v>410</v>
      </c>
      <c r="T111" s="120">
        <f t="shared" si="15"/>
        <v>43553</v>
      </c>
      <c r="U111" s="376"/>
      <c r="V111" s="378"/>
      <c r="W111" s="376"/>
      <c r="X111" s="378"/>
      <c r="Y111" s="376"/>
      <c r="Z111" s="378"/>
      <c r="AA111" s="376"/>
      <c r="AB111" s="378"/>
      <c r="AC111" s="376"/>
      <c r="AD111" s="378"/>
      <c r="AE111" s="377"/>
      <c r="AF111" s="378"/>
      <c r="AG111" s="378"/>
      <c r="AH111" s="378"/>
      <c r="AI111" s="376"/>
      <c r="AJ111" s="378"/>
      <c r="AK111" s="376"/>
      <c r="AL111" s="378"/>
      <c r="AM111" s="376">
        <v>190245</v>
      </c>
      <c r="AN111" s="147">
        <v>662.21</v>
      </c>
      <c r="AO111" s="376"/>
      <c r="AP111" s="378"/>
      <c r="AQ111" s="377"/>
      <c r="AR111" s="378"/>
      <c r="AS111" s="125">
        <f t="shared" si="16"/>
        <v>662.21</v>
      </c>
    </row>
    <row r="112" spans="1:45" ht="16.149999999999999" customHeight="1" x14ac:dyDescent="0.25">
      <c r="A112" s="112">
        <f t="shared" si="17"/>
        <v>43554</v>
      </c>
      <c r="B112" s="113">
        <v>1719.43</v>
      </c>
      <c r="C112" s="317">
        <v>28.8</v>
      </c>
      <c r="D112" s="317">
        <v>3096.3</v>
      </c>
      <c r="E112" s="317"/>
      <c r="F112" s="113"/>
      <c r="G112" s="114">
        <v>222</v>
      </c>
      <c r="H112" s="114">
        <v>303.8</v>
      </c>
      <c r="I112" s="316">
        <v>140</v>
      </c>
      <c r="J112" s="115">
        <v>2</v>
      </c>
      <c r="K112" s="115"/>
      <c r="L112" s="115"/>
      <c r="M112" s="116"/>
      <c r="N112" s="117">
        <f t="shared" si="13"/>
        <v>5510.3300000000008</v>
      </c>
      <c r="O112" s="113">
        <v>15.3</v>
      </c>
      <c r="P112" s="113"/>
      <c r="Q112" s="117">
        <f t="shared" si="14"/>
        <v>5525.630000000001</v>
      </c>
      <c r="R112" s="317">
        <v>1710</v>
      </c>
      <c r="S112" s="164"/>
      <c r="T112" s="120">
        <f t="shared" si="15"/>
        <v>43554</v>
      </c>
      <c r="U112" s="376"/>
      <c r="V112" s="378"/>
      <c r="W112" s="377">
        <v>190315</v>
      </c>
      <c r="X112" s="147">
        <v>187.15</v>
      </c>
      <c r="Y112" s="376"/>
      <c r="Z112" s="378"/>
      <c r="AA112" s="377">
        <v>190333</v>
      </c>
      <c r="AB112" s="378">
        <v>12</v>
      </c>
      <c r="AC112" s="376"/>
      <c r="AD112" s="378"/>
      <c r="AE112" s="377"/>
      <c r="AF112" s="378"/>
      <c r="AG112" s="378"/>
      <c r="AH112" s="378"/>
      <c r="AI112" s="376"/>
      <c r="AJ112" s="378"/>
      <c r="AK112" s="377"/>
      <c r="AL112" s="378"/>
      <c r="AM112" s="377">
        <v>190244</v>
      </c>
      <c r="AN112" s="147">
        <v>166.32</v>
      </c>
      <c r="AO112" s="377" t="s">
        <v>369</v>
      </c>
      <c r="AP112" s="147">
        <v>34.200000000000003</v>
      </c>
      <c r="AQ112" s="377"/>
      <c r="AR112" s="378"/>
      <c r="AS112" s="125">
        <f t="shared" si="16"/>
        <v>399.67</v>
      </c>
    </row>
    <row r="113" spans="1:45" ht="16.149999999999999" customHeight="1" x14ac:dyDescent="0.25">
      <c r="A113" s="112">
        <f t="shared" si="17"/>
        <v>43555</v>
      </c>
      <c r="B113" s="113">
        <v>1457.66</v>
      </c>
      <c r="C113" s="113"/>
      <c r="D113" s="317">
        <v>2110.6799999999998</v>
      </c>
      <c r="E113" s="317"/>
      <c r="F113" s="317">
        <v>45</v>
      </c>
      <c r="G113" s="114">
        <v>142</v>
      </c>
      <c r="H113" s="114">
        <v>594.35</v>
      </c>
      <c r="I113" s="316">
        <v>190</v>
      </c>
      <c r="J113" s="115">
        <v>5</v>
      </c>
      <c r="K113" s="381">
        <v>20</v>
      </c>
      <c r="L113" s="115"/>
      <c r="M113" s="116"/>
      <c r="N113" s="117">
        <f t="shared" si="13"/>
        <v>4559.6900000000005</v>
      </c>
      <c r="O113" s="113">
        <v>32.799999999999997</v>
      </c>
      <c r="P113" s="113"/>
      <c r="Q113" s="117">
        <f t="shared" si="14"/>
        <v>4592.4900000000007</v>
      </c>
      <c r="R113" s="317">
        <v>1450</v>
      </c>
      <c r="S113" s="164"/>
      <c r="T113" s="120">
        <f t="shared" si="15"/>
        <v>43555</v>
      </c>
      <c r="U113" s="376"/>
      <c r="V113" s="378"/>
      <c r="W113" s="376">
        <v>190314</v>
      </c>
      <c r="X113" s="147">
        <v>149.74</v>
      </c>
      <c r="Y113" s="376"/>
      <c r="Z113" s="378"/>
      <c r="AA113" s="376">
        <v>190334</v>
      </c>
      <c r="AB113" s="147">
        <v>-87.05</v>
      </c>
      <c r="AC113" s="376">
        <v>190335</v>
      </c>
      <c r="AD113" s="378">
        <v>0</v>
      </c>
      <c r="AE113" s="376"/>
      <c r="AF113" s="378"/>
      <c r="AG113" s="378"/>
      <c r="AH113" s="378"/>
      <c r="AI113" s="376">
        <v>190341</v>
      </c>
      <c r="AJ113" s="147">
        <v>37.79</v>
      </c>
      <c r="AK113" s="376">
        <v>190346</v>
      </c>
      <c r="AL113" s="147">
        <v>3963.31</v>
      </c>
      <c r="AM113" s="376">
        <v>190243</v>
      </c>
      <c r="AN113" s="147">
        <v>-244.68</v>
      </c>
      <c r="AO113" s="376">
        <v>190355</v>
      </c>
      <c r="AP113" s="147">
        <v>1382.71</v>
      </c>
      <c r="AQ113" s="377"/>
      <c r="AR113" s="378"/>
      <c r="AS113" s="125">
        <f t="shared" si="16"/>
        <v>5201.82</v>
      </c>
    </row>
    <row r="114" spans="1:45" x14ac:dyDescent="0.25">
      <c r="B114" s="383">
        <f t="shared" ref="B114:S114" si="18">SUM(B83:B113)</f>
        <v>49340.130000000005</v>
      </c>
      <c r="C114" s="383">
        <f t="shared" si="18"/>
        <v>320.2</v>
      </c>
      <c r="D114" s="383">
        <f t="shared" si="18"/>
        <v>70375.58</v>
      </c>
      <c r="E114" s="383">
        <f t="shared" si="18"/>
        <v>0</v>
      </c>
      <c r="F114" s="383">
        <f t="shared" si="18"/>
        <v>515.90000000000009</v>
      </c>
      <c r="G114" s="383">
        <f t="shared" si="18"/>
        <v>7444</v>
      </c>
      <c r="H114" s="383">
        <f t="shared" si="18"/>
        <v>13176.75</v>
      </c>
      <c r="I114" s="383">
        <f t="shared" si="18"/>
        <v>7680</v>
      </c>
      <c r="J114" s="3">
        <f t="shared" si="18"/>
        <v>188</v>
      </c>
      <c r="K114" s="383">
        <f t="shared" si="18"/>
        <v>290</v>
      </c>
      <c r="L114" s="383">
        <f t="shared" si="18"/>
        <v>450</v>
      </c>
      <c r="M114" s="383">
        <f t="shared" si="18"/>
        <v>37.6</v>
      </c>
      <c r="N114" s="383">
        <f t="shared" si="18"/>
        <v>148730.16</v>
      </c>
      <c r="O114" s="383">
        <f t="shared" si="18"/>
        <v>723.64999999999975</v>
      </c>
      <c r="P114" s="383">
        <f t="shared" si="18"/>
        <v>672.35</v>
      </c>
      <c r="Q114" s="383">
        <f t="shared" si="18"/>
        <v>148781.45999999996</v>
      </c>
      <c r="R114" s="128">
        <f t="shared" si="18"/>
        <v>49310</v>
      </c>
      <c r="S114" s="128">
        <f t="shared" si="18"/>
        <v>2330</v>
      </c>
      <c r="U114" s="141"/>
      <c r="V114" s="141">
        <f>SUM(V83:V113)</f>
        <v>5253.4700000000012</v>
      </c>
      <c r="W114" s="141"/>
      <c r="X114" s="141">
        <f>SUM(X83:X113)</f>
        <v>1919.32</v>
      </c>
      <c r="Y114" s="141"/>
      <c r="Z114" s="141">
        <f>SUM(Z83:Z113)</f>
        <v>2270.4900000000002</v>
      </c>
      <c r="AA114" s="141"/>
      <c r="AB114" s="141">
        <f>SUM(AB83:AB113)</f>
        <v>14611.28</v>
      </c>
      <c r="AC114" s="141"/>
      <c r="AD114" s="141">
        <f>SUM(AD83:AD113)</f>
        <v>71385.25</v>
      </c>
      <c r="AE114" s="141"/>
      <c r="AF114" s="142">
        <f>SUM(AF83:AF113)</f>
        <v>5647.59</v>
      </c>
      <c r="AG114" s="141"/>
      <c r="AH114" s="141"/>
      <c r="AI114" s="141"/>
      <c r="AJ114" s="141">
        <f>SUM(AJ83:AJ113)</f>
        <v>1433.29</v>
      </c>
      <c r="AL114" s="141">
        <f>SUM(AL83:AL113)</f>
        <v>6368.59</v>
      </c>
      <c r="AM114" s="141"/>
      <c r="AN114" s="141">
        <f>SUM(AN83:AN113)</f>
        <v>3282.71</v>
      </c>
      <c r="AO114" s="141"/>
      <c r="AP114" s="141">
        <f>SUM(AP83:AP113)</f>
        <v>4150.33</v>
      </c>
      <c r="AQ114" s="141"/>
      <c r="AR114" s="141">
        <f>SUM(AR83:AR113)</f>
        <v>256.57</v>
      </c>
      <c r="AS114" s="141">
        <f>SUM(AS83:AS113)</f>
        <v>116591.37</v>
      </c>
    </row>
    <row r="115" spans="1:45" x14ac:dyDescent="0.25">
      <c r="N115" s="130"/>
      <c r="Q115" s="130"/>
    </row>
    <row r="116" spans="1:45" x14ac:dyDescent="0.25">
      <c r="C116" s="131"/>
      <c r="F116" s="131"/>
      <c r="I116" s="132"/>
    </row>
    <row r="117" spans="1:45" x14ac:dyDescent="0.25">
      <c r="I117" s="132"/>
    </row>
    <row r="119" spans="1:45" ht="16.149999999999999" customHeight="1" x14ac:dyDescent="0.25">
      <c r="A119" s="562" t="s">
        <v>39</v>
      </c>
      <c r="B119" s="563"/>
      <c r="C119" s="563"/>
      <c r="D119" s="563"/>
      <c r="E119" s="563"/>
      <c r="F119" s="563"/>
      <c r="G119" s="563"/>
      <c r="H119" s="563"/>
      <c r="I119" s="563"/>
      <c r="J119" s="564"/>
      <c r="K119" s="564"/>
      <c r="L119" s="564"/>
      <c r="M119" s="80"/>
      <c r="N119" s="79"/>
      <c r="O119" s="565"/>
      <c r="P119" s="560"/>
      <c r="Q119" s="560"/>
      <c r="R119" s="560"/>
      <c r="S119" s="560"/>
      <c r="U119" s="559" t="str">
        <f>A119</f>
        <v>AVRIL 2019</v>
      </c>
      <c r="V119" s="560"/>
      <c r="W119" s="560"/>
      <c r="X119" s="560"/>
      <c r="Y119" s="560"/>
      <c r="Z119" s="560"/>
      <c r="AA119" s="560"/>
      <c r="AB119" s="559" t="str">
        <f>A119</f>
        <v>AVRIL 2019</v>
      </c>
      <c r="AC119" s="560"/>
      <c r="AD119" s="560"/>
      <c r="AE119" s="560"/>
      <c r="AF119" s="560"/>
      <c r="AG119" s="560"/>
      <c r="AH119" s="560"/>
      <c r="AI119" s="560"/>
      <c r="AJ119" s="560"/>
      <c r="AK119" s="559" t="str">
        <f>A119</f>
        <v>AVRIL 2019</v>
      </c>
      <c r="AL119" s="560"/>
      <c r="AM119" s="560"/>
      <c r="AN119" s="560"/>
      <c r="AO119" s="560"/>
      <c r="AP119" s="560"/>
      <c r="AQ119" s="560"/>
    </row>
    <row r="120" spans="1:45" ht="16.149999999999999" customHeight="1" x14ac:dyDescent="0.25">
      <c r="A120" s="81"/>
      <c r="B120" s="81"/>
      <c r="C120" s="81"/>
      <c r="D120" s="81"/>
      <c r="E120" s="81"/>
      <c r="F120" s="81"/>
      <c r="G120" s="81"/>
      <c r="H120" s="81"/>
      <c r="I120" s="554"/>
      <c r="J120" s="554"/>
      <c r="K120" s="554"/>
      <c r="L120" s="554"/>
      <c r="M120" s="133"/>
      <c r="N120" s="134"/>
      <c r="O120" s="135"/>
      <c r="P120" s="134"/>
      <c r="Q120" s="134"/>
      <c r="R120" s="553" t="s">
        <v>2</v>
      </c>
      <c r="S120" s="554"/>
      <c r="T120" s="135"/>
      <c r="U120" s="551" t="str">
        <f>U3</f>
        <v>Agedi</v>
      </c>
      <c r="V120" s="552"/>
      <c r="W120" s="551" t="str">
        <f>W3</f>
        <v>Saf</v>
      </c>
      <c r="X120" s="552"/>
      <c r="Y120" s="551" t="str">
        <f>Y3</f>
        <v>Midi Libre</v>
      </c>
      <c r="Z120" s="552"/>
      <c r="AA120" s="551" t="str">
        <f>AA3</f>
        <v>Loto</v>
      </c>
      <c r="AB120" s="552"/>
      <c r="AC120" s="551" t="str">
        <f>AC3</f>
        <v>Altadis</v>
      </c>
      <c r="AD120" s="552"/>
      <c r="AE120" s="551" t="str">
        <f>AE3</f>
        <v>Crédit agricole</v>
      </c>
      <c r="AF120" s="552"/>
      <c r="AG120" s="555" t="s">
        <v>10</v>
      </c>
      <c r="AH120" s="556"/>
      <c r="AI120" s="551" t="str">
        <f>AI3</f>
        <v>charges locatives</v>
      </c>
      <c r="AJ120" s="552"/>
      <c r="AK120" s="551" t="str">
        <f>AK3</f>
        <v>Poste TCN TF PVA</v>
      </c>
      <c r="AL120" s="552"/>
      <c r="AM120" s="551" t="str">
        <f>AM3</f>
        <v>GSA/NVX FR</v>
      </c>
      <c r="AN120" s="552"/>
      <c r="AO120" s="551" t="str">
        <f>AO3</f>
        <v>Charge</v>
      </c>
      <c r="AP120" s="552"/>
      <c r="AQ120" s="551" t="str">
        <f>AQ3</f>
        <v>Divers</v>
      </c>
      <c r="AR120" s="552"/>
      <c r="AS120" s="83" t="s">
        <v>16</v>
      </c>
    </row>
    <row r="121" spans="1:45" ht="16.149999999999999" customHeight="1" x14ac:dyDescent="0.25">
      <c r="A121" s="84"/>
      <c r="B121" s="85" t="s">
        <v>17</v>
      </c>
      <c r="C121" s="86" t="s">
        <v>18</v>
      </c>
      <c r="D121" s="86" t="s">
        <v>19</v>
      </c>
      <c r="E121" s="87" t="s">
        <v>20</v>
      </c>
      <c r="F121" s="87" t="s">
        <v>21</v>
      </c>
      <c r="G121" s="86" t="s">
        <v>22</v>
      </c>
      <c r="H121" s="86" t="s">
        <v>23</v>
      </c>
      <c r="I121" s="557" t="s">
        <v>24</v>
      </c>
      <c r="J121" s="558"/>
      <c r="K121" s="88" t="s">
        <v>25</v>
      </c>
      <c r="L121" s="88" t="s">
        <v>26</v>
      </c>
      <c r="M121" s="89" t="s">
        <v>27</v>
      </c>
      <c r="N121" s="90" t="s">
        <v>28</v>
      </c>
      <c r="O121" s="90" t="s">
        <v>29</v>
      </c>
      <c r="P121" s="90" t="s">
        <v>30</v>
      </c>
      <c r="Q121" s="91" t="s">
        <v>16</v>
      </c>
      <c r="R121" s="85" t="s">
        <v>32</v>
      </c>
      <c r="S121" s="91" t="s">
        <v>33</v>
      </c>
      <c r="T121" s="136"/>
      <c r="U121" s="93" t="s">
        <v>34</v>
      </c>
      <c r="V121" s="94"/>
      <c r="W121" s="95" t="s">
        <v>34</v>
      </c>
      <c r="X121" s="96"/>
      <c r="Y121" s="95" t="s">
        <v>34</v>
      </c>
      <c r="Z121" s="96"/>
      <c r="AA121" s="95" t="s">
        <v>34</v>
      </c>
      <c r="AB121" s="96"/>
      <c r="AC121" s="95" t="s">
        <v>34</v>
      </c>
      <c r="AD121" s="96"/>
      <c r="AE121" s="95" t="s">
        <v>34</v>
      </c>
      <c r="AF121" s="96"/>
      <c r="AG121" s="95" t="s">
        <v>34</v>
      </c>
      <c r="AH121" s="97"/>
      <c r="AI121" s="95" t="s">
        <v>34</v>
      </c>
      <c r="AJ121" s="96"/>
      <c r="AK121" s="98" t="s">
        <v>34</v>
      </c>
      <c r="AL121" s="94"/>
      <c r="AM121" s="95" t="s">
        <v>34</v>
      </c>
      <c r="AN121" s="94"/>
      <c r="AO121" s="95" t="s">
        <v>34</v>
      </c>
      <c r="AP121" s="94"/>
      <c r="AQ121" s="95" t="s">
        <v>34</v>
      </c>
      <c r="AR121" s="94"/>
      <c r="AS121" s="99"/>
    </row>
    <row r="122" spans="1:45" ht="16.149999999999999" customHeight="1" x14ac:dyDescent="0.25">
      <c r="A122" s="112">
        <f>A113+1</f>
        <v>43556</v>
      </c>
      <c r="B122" s="113">
        <v>1320.07</v>
      </c>
      <c r="C122" s="317">
        <v>152.19999999999999</v>
      </c>
      <c r="D122" s="317">
        <v>3154.9</v>
      </c>
      <c r="E122" s="317"/>
      <c r="F122" s="317">
        <v>17.2</v>
      </c>
      <c r="G122" s="114">
        <v>161</v>
      </c>
      <c r="H122" s="114">
        <v>959.9</v>
      </c>
      <c r="I122" s="316">
        <v>60</v>
      </c>
      <c r="J122" s="115">
        <v>2</v>
      </c>
      <c r="K122" s="381">
        <v>20</v>
      </c>
      <c r="L122" s="381">
        <v>350</v>
      </c>
      <c r="M122" s="116"/>
      <c r="N122" s="117">
        <f t="shared" ref="N122:N151" si="19">B122+C122+D122+F122+G122+H122+I122+K122-L122+M122+E122</f>
        <v>5495.2699999999995</v>
      </c>
      <c r="O122" s="113">
        <v>20.8</v>
      </c>
      <c r="P122" s="113"/>
      <c r="Q122" s="117">
        <f t="shared" ref="Q122:Q152" si="20">N122+O122-P122</f>
        <v>5516.07</v>
      </c>
      <c r="R122" s="317">
        <v>1320</v>
      </c>
      <c r="S122" s="164"/>
      <c r="T122" s="120">
        <f t="shared" ref="T122:T151" si="21">A122</f>
        <v>43556</v>
      </c>
      <c r="U122" s="160"/>
      <c r="V122" s="161"/>
      <c r="W122" s="162"/>
      <c r="X122" s="161"/>
      <c r="Y122" s="162"/>
      <c r="Z122" s="161"/>
      <c r="AA122" s="162"/>
      <c r="AB122" s="161"/>
      <c r="AC122" s="162"/>
      <c r="AD122" s="161"/>
      <c r="AE122" s="162">
        <v>190438</v>
      </c>
      <c r="AF122" s="147">
        <v>-36</v>
      </c>
      <c r="AG122" s="163">
        <v>190439</v>
      </c>
      <c r="AH122" s="147">
        <v>-7.97</v>
      </c>
      <c r="AI122" s="162">
        <v>190157</v>
      </c>
      <c r="AJ122" s="147">
        <v>978.26</v>
      </c>
      <c r="AK122" s="163">
        <v>190240</v>
      </c>
      <c r="AL122" s="147">
        <v>1209.5999999999999</v>
      </c>
      <c r="AM122" s="162"/>
      <c r="AN122" s="161"/>
      <c r="AO122" s="162"/>
      <c r="AP122" s="147"/>
      <c r="AQ122" s="162"/>
      <c r="AR122" s="161"/>
      <c r="AS122" s="125">
        <f t="shared" ref="AS122:AS152" si="22">V122+X122+Z122+AB122+AD122+AF122+AJ122+AL122+AN122+AP122+AR122+AH122</f>
        <v>2143.89</v>
      </c>
    </row>
    <row r="123" spans="1:45" ht="16.149999999999999" customHeight="1" x14ac:dyDescent="0.25">
      <c r="A123" s="112">
        <f t="shared" ref="A123:A151" si="23">A122+1</f>
        <v>43557</v>
      </c>
      <c r="B123" s="113">
        <v>1772.29</v>
      </c>
      <c r="C123" s="317"/>
      <c r="D123" s="317">
        <v>3082.3</v>
      </c>
      <c r="E123" s="317"/>
      <c r="F123" s="317">
        <v>8.8000000000000007</v>
      </c>
      <c r="G123" s="114">
        <v>105</v>
      </c>
      <c r="H123" s="114">
        <v>119.8</v>
      </c>
      <c r="I123" s="316">
        <v>460</v>
      </c>
      <c r="J123" s="115">
        <v>9</v>
      </c>
      <c r="K123" s="381">
        <v>40</v>
      </c>
      <c r="L123" s="115"/>
      <c r="M123" s="116"/>
      <c r="N123" s="117">
        <f t="shared" si="19"/>
        <v>5588.1900000000005</v>
      </c>
      <c r="O123" s="113">
        <v>21.9</v>
      </c>
      <c r="P123" s="113">
        <v>21.9</v>
      </c>
      <c r="Q123" s="117">
        <f t="shared" si="20"/>
        <v>5588.1900000000005</v>
      </c>
      <c r="R123" s="317">
        <v>1790</v>
      </c>
      <c r="S123" s="164"/>
      <c r="T123" s="120">
        <f t="shared" si="21"/>
        <v>43557</v>
      </c>
      <c r="U123" s="160"/>
      <c r="V123" s="161"/>
      <c r="W123" s="162">
        <v>180210</v>
      </c>
      <c r="X123" s="147">
        <v>256.38</v>
      </c>
      <c r="Y123" s="160">
        <v>190322</v>
      </c>
      <c r="Z123" s="147">
        <v>585.05999999999995</v>
      </c>
      <c r="AA123" s="162"/>
      <c r="AB123" s="161"/>
      <c r="AC123" s="160"/>
      <c r="AD123" s="161"/>
      <c r="AE123" s="162">
        <v>190438</v>
      </c>
      <c r="AF123" s="147">
        <v>1.4</v>
      </c>
      <c r="AG123" s="163">
        <v>190440</v>
      </c>
      <c r="AH123" s="147">
        <v>19</v>
      </c>
      <c r="AI123" s="160" t="s">
        <v>311</v>
      </c>
      <c r="AJ123" s="147">
        <v>128.4</v>
      </c>
      <c r="AK123" s="162"/>
      <c r="AL123" s="161"/>
      <c r="AM123" s="160"/>
      <c r="AN123" s="161"/>
      <c r="AO123" s="160"/>
      <c r="AP123" s="147"/>
      <c r="AQ123" s="162"/>
      <c r="AR123" s="161"/>
      <c r="AS123" s="125">
        <f t="shared" si="22"/>
        <v>990.2399999999999</v>
      </c>
    </row>
    <row r="124" spans="1:45" ht="16.149999999999999" customHeight="1" x14ac:dyDescent="0.25">
      <c r="A124" s="112">
        <f t="shared" si="23"/>
        <v>43558</v>
      </c>
      <c r="B124" s="113">
        <v>1571.69</v>
      </c>
      <c r="C124" s="317">
        <v>54.1</v>
      </c>
      <c r="D124" s="317">
        <v>1986.04</v>
      </c>
      <c r="E124" s="317"/>
      <c r="F124" s="317">
        <v>25.8</v>
      </c>
      <c r="G124" s="114">
        <v>428</v>
      </c>
      <c r="H124" s="114">
        <v>355.7</v>
      </c>
      <c r="I124" s="316">
        <v>290</v>
      </c>
      <c r="J124" s="115">
        <v>7</v>
      </c>
      <c r="K124" s="381">
        <v>40</v>
      </c>
      <c r="L124" s="115"/>
      <c r="M124" s="116"/>
      <c r="N124" s="117">
        <f t="shared" si="19"/>
        <v>4751.33</v>
      </c>
      <c r="O124" s="113">
        <v>23.6</v>
      </c>
      <c r="P124" s="113"/>
      <c r="Q124" s="117">
        <f t="shared" si="20"/>
        <v>4774.93</v>
      </c>
      <c r="R124" s="317">
        <v>1570</v>
      </c>
      <c r="S124" s="164"/>
      <c r="T124" s="120">
        <f t="shared" si="21"/>
        <v>43558</v>
      </c>
      <c r="U124" s="160">
        <v>190309</v>
      </c>
      <c r="V124" s="147">
        <v>877.97</v>
      </c>
      <c r="W124" s="162"/>
      <c r="X124" s="147"/>
      <c r="Y124" s="160"/>
      <c r="Z124" s="161"/>
      <c r="AA124" s="162">
        <v>190327</v>
      </c>
      <c r="AB124" s="147">
        <v>3065.46</v>
      </c>
      <c r="AC124" s="160"/>
      <c r="AD124" s="161"/>
      <c r="AE124" s="162">
        <v>190438</v>
      </c>
      <c r="AF124" s="147">
        <v>242.52</v>
      </c>
      <c r="AG124" s="161"/>
      <c r="AH124" s="161"/>
      <c r="AI124" s="160"/>
      <c r="AJ124" s="161"/>
      <c r="AK124" s="162"/>
      <c r="AL124" s="161"/>
      <c r="AM124" s="160"/>
      <c r="AN124" s="161"/>
      <c r="AO124" s="162" t="s">
        <v>276</v>
      </c>
      <c r="AP124" s="147">
        <v>2000</v>
      </c>
      <c r="AQ124" s="162"/>
      <c r="AR124" s="161"/>
      <c r="AS124" s="125">
        <f t="shared" si="22"/>
        <v>6185.9500000000007</v>
      </c>
    </row>
    <row r="125" spans="1:45" ht="16.149999999999999" customHeight="1" x14ac:dyDescent="0.25">
      <c r="A125" s="112">
        <f t="shared" si="23"/>
        <v>43559</v>
      </c>
      <c r="B125" s="113">
        <v>1982.62</v>
      </c>
      <c r="C125" s="317"/>
      <c r="D125" s="317">
        <v>2032.44</v>
      </c>
      <c r="E125" s="317"/>
      <c r="F125" s="317">
        <v>26.4</v>
      </c>
      <c r="G125" s="114">
        <v>252</v>
      </c>
      <c r="H125" s="114">
        <v>304.64999999999998</v>
      </c>
      <c r="I125" s="316">
        <v>140</v>
      </c>
      <c r="J125" s="115">
        <v>4</v>
      </c>
      <c r="K125" s="381">
        <v>40</v>
      </c>
      <c r="L125" s="115"/>
      <c r="M125" s="116"/>
      <c r="N125" s="117">
        <f t="shared" si="19"/>
        <v>4778.1099999999997</v>
      </c>
      <c r="O125" s="113">
        <v>4.3</v>
      </c>
      <c r="P125" s="113"/>
      <c r="Q125" s="117">
        <f t="shared" si="20"/>
        <v>4782.41</v>
      </c>
      <c r="R125" s="317">
        <v>1980</v>
      </c>
      <c r="S125" s="164"/>
      <c r="T125" s="120">
        <f t="shared" si="21"/>
        <v>43559</v>
      </c>
      <c r="U125" s="160"/>
      <c r="V125" s="147">
        <v>-56.98</v>
      </c>
      <c r="W125" s="160"/>
      <c r="X125" s="147"/>
      <c r="Y125" s="160"/>
      <c r="Z125" s="161"/>
      <c r="AA125" s="162">
        <v>190332</v>
      </c>
      <c r="AB125" s="147">
        <v>534.20000000000005</v>
      </c>
      <c r="AC125" s="160"/>
      <c r="AD125" s="161"/>
      <c r="AE125" s="162">
        <v>190438</v>
      </c>
      <c r="AF125" s="147">
        <v>69</v>
      </c>
      <c r="AG125" s="161"/>
      <c r="AH125" s="161"/>
      <c r="AI125" s="160">
        <v>190442</v>
      </c>
      <c r="AJ125" s="147">
        <v>150.07</v>
      </c>
      <c r="AK125" s="162"/>
      <c r="AL125" s="161"/>
      <c r="AM125" s="160"/>
      <c r="AN125" s="161"/>
      <c r="AO125" s="162"/>
      <c r="AP125" s="161"/>
      <c r="AQ125" s="162"/>
      <c r="AR125" s="161"/>
      <c r="AS125" s="125">
        <f t="shared" si="22"/>
        <v>696.29</v>
      </c>
    </row>
    <row r="126" spans="1:45" ht="16.149999999999999" customHeight="1" x14ac:dyDescent="0.25">
      <c r="A126" s="112">
        <f t="shared" si="23"/>
        <v>43560</v>
      </c>
      <c r="B126" s="113">
        <v>2259.58</v>
      </c>
      <c r="C126" s="317">
        <v>28.99</v>
      </c>
      <c r="D126" s="317">
        <v>2945.85</v>
      </c>
      <c r="E126" s="317"/>
      <c r="F126" s="317">
        <v>75.95</v>
      </c>
      <c r="G126" s="114">
        <v>336</v>
      </c>
      <c r="H126" s="114">
        <v>254.1</v>
      </c>
      <c r="I126" s="316">
        <v>210</v>
      </c>
      <c r="J126" s="115">
        <v>7</v>
      </c>
      <c r="K126" s="115"/>
      <c r="L126" s="115"/>
      <c r="M126" s="116"/>
      <c r="N126" s="117">
        <f t="shared" si="19"/>
        <v>6110.47</v>
      </c>
      <c r="O126" s="113">
        <v>37.799999999999997</v>
      </c>
      <c r="P126" s="113"/>
      <c r="Q126" s="117">
        <f t="shared" si="20"/>
        <v>6148.27</v>
      </c>
      <c r="R126" s="317">
        <v>2250</v>
      </c>
      <c r="S126" s="317">
        <v>610</v>
      </c>
      <c r="T126" s="120">
        <f t="shared" si="21"/>
        <v>43560</v>
      </c>
      <c r="U126" s="160"/>
      <c r="V126" s="161"/>
      <c r="W126" s="160"/>
      <c r="X126" s="147"/>
      <c r="Y126" s="160"/>
      <c r="Z126" s="161"/>
      <c r="AA126" s="160"/>
      <c r="AB126" s="161"/>
      <c r="AC126" s="160"/>
      <c r="AD126" s="161"/>
      <c r="AE126" s="160"/>
      <c r="AF126" s="161"/>
      <c r="AG126" s="161"/>
      <c r="AH126" s="161"/>
      <c r="AI126" s="160"/>
      <c r="AJ126" s="161"/>
      <c r="AK126" s="160"/>
      <c r="AL126" s="161"/>
      <c r="AM126" s="160"/>
      <c r="AN126" s="161"/>
      <c r="AO126" s="160" t="s">
        <v>104</v>
      </c>
      <c r="AP126" s="147">
        <v>114.65</v>
      </c>
      <c r="AQ126" s="162"/>
      <c r="AR126" s="161"/>
      <c r="AS126" s="125">
        <f t="shared" si="22"/>
        <v>114.65</v>
      </c>
    </row>
    <row r="127" spans="1:45" ht="16.149999999999999" customHeight="1" x14ac:dyDescent="0.25">
      <c r="A127" s="112">
        <f t="shared" si="23"/>
        <v>43561</v>
      </c>
      <c r="B127" s="113">
        <v>1952.39</v>
      </c>
      <c r="C127" s="113"/>
      <c r="D127" s="317">
        <v>2377.06</v>
      </c>
      <c r="E127" s="317"/>
      <c r="F127" s="317">
        <v>17.600000000000001</v>
      </c>
      <c r="G127" s="114">
        <v>404</v>
      </c>
      <c r="H127" s="114">
        <v>246.95</v>
      </c>
      <c r="I127" s="316">
        <v>400</v>
      </c>
      <c r="J127" s="115">
        <v>11</v>
      </c>
      <c r="K127" s="115"/>
      <c r="L127" s="115"/>
      <c r="M127" s="116"/>
      <c r="N127" s="117">
        <f t="shared" si="19"/>
        <v>5398</v>
      </c>
      <c r="O127" s="113">
        <v>1.3</v>
      </c>
      <c r="P127" s="113"/>
      <c r="Q127" s="117">
        <f t="shared" si="20"/>
        <v>5399.3</v>
      </c>
      <c r="R127" s="317">
        <v>1950</v>
      </c>
      <c r="S127" s="164"/>
      <c r="T127" s="120">
        <f t="shared" si="21"/>
        <v>43561</v>
      </c>
      <c r="U127" s="160"/>
      <c r="V127" s="161"/>
      <c r="W127" s="160"/>
      <c r="X127" s="147"/>
      <c r="Y127" s="160"/>
      <c r="Z127" s="161"/>
      <c r="AA127" s="160"/>
      <c r="AB127" s="161"/>
      <c r="AC127" s="160"/>
      <c r="AD127" s="161"/>
      <c r="AE127" s="160" t="s">
        <v>271</v>
      </c>
      <c r="AF127" s="147">
        <v>-130.9</v>
      </c>
      <c r="AG127" s="161"/>
      <c r="AH127" s="161"/>
      <c r="AI127" s="160"/>
      <c r="AJ127" s="161"/>
      <c r="AK127" s="160"/>
      <c r="AL127" s="161"/>
      <c r="AM127" s="160"/>
      <c r="AN127" s="161"/>
      <c r="AO127" s="160" t="s">
        <v>199</v>
      </c>
      <c r="AP127" s="147">
        <v>73.569999999999993</v>
      </c>
      <c r="AQ127" s="162"/>
      <c r="AR127" s="161"/>
      <c r="AS127" s="125">
        <f t="shared" si="22"/>
        <v>-57.330000000000013</v>
      </c>
    </row>
    <row r="128" spans="1:45" ht="16.149999999999999" customHeight="1" x14ac:dyDescent="0.25">
      <c r="A128" s="112">
        <f t="shared" si="23"/>
        <v>43562</v>
      </c>
      <c r="B128" s="113">
        <v>2226.38</v>
      </c>
      <c r="C128" s="113"/>
      <c r="D128" s="317">
        <v>1492.14</v>
      </c>
      <c r="E128" s="317"/>
      <c r="F128" s="113"/>
      <c r="G128" s="114">
        <v>153</v>
      </c>
      <c r="H128" s="114">
        <v>355.7</v>
      </c>
      <c r="I128" s="316">
        <v>120</v>
      </c>
      <c r="J128" s="115">
        <v>3</v>
      </c>
      <c r="K128" s="115"/>
      <c r="L128" s="115"/>
      <c r="M128" s="116"/>
      <c r="N128" s="117">
        <f t="shared" si="19"/>
        <v>4347.22</v>
      </c>
      <c r="O128" s="113">
        <v>19.600000000000001</v>
      </c>
      <c r="P128" s="113"/>
      <c r="Q128" s="117">
        <f t="shared" si="20"/>
        <v>4366.8200000000006</v>
      </c>
      <c r="R128" s="317">
        <v>2220</v>
      </c>
      <c r="S128" s="164"/>
      <c r="T128" s="120">
        <f t="shared" si="21"/>
        <v>43562</v>
      </c>
      <c r="U128" s="160"/>
      <c r="V128" s="161"/>
      <c r="W128" s="160"/>
      <c r="X128" s="147"/>
      <c r="Y128" s="160"/>
      <c r="Z128" s="161"/>
      <c r="AA128" s="160"/>
      <c r="AB128" s="161"/>
      <c r="AC128" s="160"/>
      <c r="AD128" s="161"/>
      <c r="AE128" s="160" t="s">
        <v>85</v>
      </c>
      <c r="AF128" s="147">
        <v>735</v>
      </c>
      <c r="AG128" s="161"/>
      <c r="AH128" s="161"/>
      <c r="AI128" s="160"/>
      <c r="AJ128" s="161"/>
      <c r="AK128" s="160"/>
      <c r="AL128" s="161"/>
      <c r="AM128" s="160"/>
      <c r="AN128" s="161"/>
      <c r="AO128" s="160">
        <v>190456</v>
      </c>
      <c r="AP128" s="147">
        <v>118.8</v>
      </c>
      <c r="AQ128" s="162"/>
      <c r="AR128" s="161"/>
      <c r="AS128" s="125">
        <f t="shared" si="22"/>
        <v>853.8</v>
      </c>
    </row>
    <row r="129" spans="1:45" ht="16.149999999999999" customHeight="1" x14ac:dyDescent="0.25">
      <c r="A129" s="112">
        <f t="shared" si="23"/>
        <v>43563</v>
      </c>
      <c r="B129" s="113">
        <v>1649.26</v>
      </c>
      <c r="C129" s="113"/>
      <c r="D129" s="317">
        <v>2242.15</v>
      </c>
      <c r="E129" s="317"/>
      <c r="F129" s="113"/>
      <c r="G129" s="114">
        <v>358</v>
      </c>
      <c r="H129" s="114">
        <v>523</v>
      </c>
      <c r="I129" s="316">
        <v>250</v>
      </c>
      <c r="J129" s="115">
        <v>6</v>
      </c>
      <c r="K129" s="115"/>
      <c r="L129" s="115"/>
      <c r="M129" s="116"/>
      <c r="N129" s="117">
        <f t="shared" si="19"/>
        <v>5022.41</v>
      </c>
      <c r="O129" s="113">
        <v>42.5</v>
      </c>
      <c r="P129" s="113"/>
      <c r="Q129" s="117">
        <f t="shared" si="20"/>
        <v>5064.91</v>
      </c>
      <c r="R129" s="317">
        <v>1640</v>
      </c>
      <c r="S129" s="164"/>
      <c r="T129" s="120">
        <f t="shared" si="21"/>
        <v>43563</v>
      </c>
      <c r="U129" s="160"/>
      <c r="V129" s="161"/>
      <c r="W129" s="160"/>
      <c r="X129" s="147"/>
      <c r="Y129" s="160"/>
      <c r="Z129" s="161"/>
      <c r="AA129" s="160"/>
      <c r="AB129" s="161"/>
      <c r="AC129" s="160"/>
      <c r="AD129" s="161"/>
      <c r="AE129" s="160"/>
      <c r="AF129" s="161"/>
      <c r="AG129" s="161"/>
      <c r="AH129" s="161"/>
      <c r="AI129" s="160"/>
      <c r="AJ129" s="161"/>
      <c r="AK129" s="160"/>
      <c r="AL129" s="161"/>
      <c r="AM129" s="160"/>
      <c r="AN129" s="161"/>
      <c r="AO129" s="160"/>
      <c r="AP129" s="161"/>
      <c r="AQ129" s="162"/>
      <c r="AR129" s="161"/>
      <c r="AS129" s="125">
        <f t="shared" si="22"/>
        <v>0</v>
      </c>
    </row>
    <row r="130" spans="1:45" ht="16.149999999999999" customHeight="1" x14ac:dyDescent="0.25">
      <c r="A130" s="112">
        <f t="shared" si="23"/>
        <v>43564</v>
      </c>
      <c r="B130" s="113">
        <v>1495.29</v>
      </c>
      <c r="C130" s="113"/>
      <c r="D130" s="317">
        <v>2524.9699999999998</v>
      </c>
      <c r="E130" s="317"/>
      <c r="F130" s="317">
        <v>27.4</v>
      </c>
      <c r="G130" s="114">
        <v>246</v>
      </c>
      <c r="H130" s="114">
        <v>305.3</v>
      </c>
      <c r="I130" s="316">
        <v>270</v>
      </c>
      <c r="J130" s="115">
        <v>5</v>
      </c>
      <c r="K130" s="381">
        <v>10</v>
      </c>
      <c r="L130" s="115"/>
      <c r="M130" s="116"/>
      <c r="N130" s="117">
        <f t="shared" si="19"/>
        <v>4878.96</v>
      </c>
      <c r="O130" s="113">
        <v>11.7</v>
      </c>
      <c r="P130" s="113"/>
      <c r="Q130" s="117">
        <f t="shared" si="20"/>
        <v>4890.66</v>
      </c>
      <c r="R130" s="317">
        <v>1490</v>
      </c>
      <c r="S130" s="164"/>
      <c r="T130" s="120">
        <f t="shared" si="21"/>
        <v>43564</v>
      </c>
      <c r="U130" s="160"/>
      <c r="V130" s="161"/>
      <c r="W130" s="160"/>
      <c r="X130" s="147"/>
      <c r="Y130" s="160">
        <v>190420</v>
      </c>
      <c r="Z130" s="147">
        <v>609.57000000000005</v>
      </c>
      <c r="AA130" s="160"/>
      <c r="AB130" s="161"/>
      <c r="AC130" s="160"/>
      <c r="AD130" s="161"/>
      <c r="AE130" s="160" t="s">
        <v>137</v>
      </c>
      <c r="AF130" s="147">
        <v>-1100</v>
      </c>
      <c r="AG130" s="161"/>
      <c r="AH130" s="161"/>
      <c r="AI130" s="160"/>
      <c r="AJ130" s="161"/>
      <c r="AK130" s="160"/>
      <c r="AL130" s="161"/>
      <c r="AM130" s="160"/>
      <c r="AN130" s="161"/>
      <c r="AO130" s="160"/>
      <c r="AP130" s="161"/>
      <c r="AQ130" s="162"/>
      <c r="AR130" s="161"/>
      <c r="AS130" s="125">
        <f t="shared" si="22"/>
        <v>-490.42999999999995</v>
      </c>
    </row>
    <row r="131" spans="1:45" ht="16.149999999999999" customHeight="1" x14ac:dyDescent="0.25">
      <c r="A131" s="112">
        <f t="shared" si="23"/>
        <v>43565</v>
      </c>
      <c r="B131" s="113">
        <v>1099.29</v>
      </c>
      <c r="C131" s="113"/>
      <c r="D131" s="317">
        <v>1959.94</v>
      </c>
      <c r="E131" s="317"/>
      <c r="F131" s="317">
        <v>17.600000000000001</v>
      </c>
      <c r="G131" s="114">
        <v>387</v>
      </c>
      <c r="H131" s="114">
        <v>585.15</v>
      </c>
      <c r="I131" s="316">
        <v>490</v>
      </c>
      <c r="J131" s="115">
        <v>11</v>
      </c>
      <c r="K131" s="381">
        <v>30</v>
      </c>
      <c r="L131" s="115"/>
      <c r="M131" s="116"/>
      <c r="N131" s="117">
        <f t="shared" si="19"/>
        <v>4568.9799999999996</v>
      </c>
      <c r="O131" s="113">
        <v>36.6</v>
      </c>
      <c r="P131" s="113"/>
      <c r="Q131" s="117">
        <f t="shared" si="20"/>
        <v>4605.58</v>
      </c>
      <c r="R131" s="317">
        <v>1090</v>
      </c>
      <c r="S131" s="164"/>
      <c r="T131" s="120">
        <f t="shared" si="21"/>
        <v>43565</v>
      </c>
      <c r="U131" s="160">
        <v>190401</v>
      </c>
      <c r="V131" s="147">
        <v>846.89</v>
      </c>
      <c r="W131" s="160">
        <v>190316</v>
      </c>
      <c r="X131" s="147">
        <v>56.21</v>
      </c>
      <c r="Y131" s="160"/>
      <c r="Z131" s="161"/>
      <c r="AA131" s="160">
        <v>190426</v>
      </c>
      <c r="AB131" s="147">
        <v>3774.71</v>
      </c>
      <c r="AC131" s="160">
        <v>190337</v>
      </c>
      <c r="AD131" s="147">
        <v>38105.57</v>
      </c>
      <c r="AE131" s="160" t="s">
        <v>137</v>
      </c>
      <c r="AF131" s="147">
        <v>1100</v>
      </c>
      <c r="AG131" s="161"/>
      <c r="AH131" s="161"/>
      <c r="AI131" s="160"/>
      <c r="AJ131" s="161"/>
      <c r="AK131" s="160">
        <v>190344</v>
      </c>
      <c r="AL131" s="147">
        <v>244.4</v>
      </c>
      <c r="AM131" s="160"/>
      <c r="AN131" s="161"/>
      <c r="AO131" s="160" t="s">
        <v>370</v>
      </c>
      <c r="AP131" s="147">
        <v>385</v>
      </c>
      <c r="AQ131" s="162"/>
      <c r="AR131" s="161"/>
      <c r="AS131" s="125">
        <f t="shared" si="22"/>
        <v>44512.78</v>
      </c>
    </row>
    <row r="132" spans="1:45" ht="16.149999999999999" customHeight="1" x14ac:dyDescent="0.25">
      <c r="A132" s="112">
        <f t="shared" si="23"/>
        <v>43566</v>
      </c>
      <c r="B132" s="113">
        <v>1696.31</v>
      </c>
      <c r="C132" s="113"/>
      <c r="D132" s="317">
        <v>2286.3000000000002</v>
      </c>
      <c r="E132" s="317"/>
      <c r="F132" s="317">
        <v>17.600000000000001</v>
      </c>
      <c r="G132" s="114">
        <v>492</v>
      </c>
      <c r="H132" s="114">
        <v>166.3</v>
      </c>
      <c r="I132" s="316">
        <v>80</v>
      </c>
      <c r="J132" s="115">
        <v>4</v>
      </c>
      <c r="K132" s="115"/>
      <c r="L132" s="115"/>
      <c r="M132" s="116"/>
      <c r="N132" s="117">
        <f t="shared" si="19"/>
        <v>4738.51</v>
      </c>
      <c r="O132" s="113">
        <v>22.8</v>
      </c>
      <c r="P132" s="113"/>
      <c r="Q132" s="117">
        <f t="shared" si="20"/>
        <v>4761.3100000000004</v>
      </c>
      <c r="R132" s="317">
        <v>1740</v>
      </c>
      <c r="S132" s="164"/>
      <c r="T132" s="120">
        <f t="shared" si="21"/>
        <v>43566</v>
      </c>
      <c r="U132" s="160"/>
      <c r="V132" s="147">
        <v>54.33</v>
      </c>
      <c r="W132" s="160">
        <v>190317</v>
      </c>
      <c r="X132" s="147">
        <v>650.09</v>
      </c>
      <c r="Y132" s="160"/>
      <c r="Z132" s="161"/>
      <c r="AA132" s="160">
        <v>190427</v>
      </c>
      <c r="AB132" s="147">
        <v>431.4</v>
      </c>
      <c r="AC132" s="160"/>
      <c r="AD132" s="161"/>
      <c r="AE132" s="160"/>
      <c r="AF132" s="161"/>
      <c r="AG132" s="161"/>
      <c r="AH132" s="161"/>
      <c r="AI132" s="160"/>
      <c r="AJ132" s="161"/>
      <c r="AK132" s="160">
        <v>190345</v>
      </c>
      <c r="AL132" s="147">
        <v>1299.08</v>
      </c>
      <c r="AM132" s="160"/>
      <c r="AN132" s="161"/>
      <c r="AO132" s="160"/>
      <c r="AP132" s="161"/>
      <c r="AQ132" s="162"/>
      <c r="AR132" s="161"/>
      <c r="AS132" s="125">
        <f t="shared" si="22"/>
        <v>2434.9</v>
      </c>
    </row>
    <row r="133" spans="1:45" ht="16.149999999999999" customHeight="1" x14ac:dyDescent="0.25">
      <c r="A133" s="112">
        <f t="shared" si="23"/>
        <v>43567</v>
      </c>
      <c r="B133" s="113">
        <v>1961.86</v>
      </c>
      <c r="C133" s="113"/>
      <c r="D133" s="317">
        <v>2310.86</v>
      </c>
      <c r="E133" s="317"/>
      <c r="F133" s="113"/>
      <c r="G133" s="114">
        <v>210</v>
      </c>
      <c r="H133" s="114">
        <v>444.6</v>
      </c>
      <c r="I133" s="316">
        <v>190</v>
      </c>
      <c r="J133" s="115">
        <v>4</v>
      </c>
      <c r="K133" s="115"/>
      <c r="L133" s="115"/>
      <c r="M133" s="116"/>
      <c r="N133" s="117">
        <f t="shared" si="19"/>
        <v>5117.3200000000006</v>
      </c>
      <c r="O133" s="113">
        <v>91.8</v>
      </c>
      <c r="P133" s="113">
        <v>25.3</v>
      </c>
      <c r="Q133" s="117">
        <f t="shared" si="20"/>
        <v>5183.8200000000006</v>
      </c>
      <c r="R133" s="317">
        <v>1960</v>
      </c>
      <c r="S133" s="317">
        <v>750</v>
      </c>
      <c r="T133" s="120">
        <f t="shared" si="21"/>
        <v>43567</v>
      </c>
      <c r="U133" s="160"/>
      <c r="V133" s="161"/>
      <c r="W133" s="160"/>
      <c r="X133" s="161"/>
      <c r="Y133" s="160"/>
      <c r="Z133" s="161"/>
      <c r="AA133" s="160"/>
      <c r="AB133" s="161"/>
      <c r="AC133" s="160"/>
      <c r="AD133" s="161"/>
      <c r="AE133" s="160" t="s">
        <v>85</v>
      </c>
      <c r="AF133" s="147">
        <v>747</v>
      </c>
      <c r="AG133" s="161"/>
      <c r="AH133" s="161"/>
      <c r="AI133" s="376">
        <v>191243</v>
      </c>
      <c r="AJ133" s="147">
        <v>236.04</v>
      </c>
      <c r="AK133" s="160"/>
      <c r="AL133" s="161"/>
      <c r="AM133" s="160">
        <v>190348</v>
      </c>
      <c r="AN133" s="147">
        <v>409.6</v>
      </c>
      <c r="AO133" s="160"/>
      <c r="AP133" s="161"/>
      <c r="AQ133" s="162"/>
      <c r="AR133" s="161"/>
      <c r="AS133" s="125">
        <f t="shared" si="22"/>
        <v>1392.6399999999999</v>
      </c>
    </row>
    <row r="134" spans="1:45" ht="16.149999999999999" customHeight="1" x14ac:dyDescent="0.25">
      <c r="A134" s="112">
        <f t="shared" si="23"/>
        <v>43568</v>
      </c>
      <c r="B134" s="113">
        <v>1475.94</v>
      </c>
      <c r="C134" s="113"/>
      <c r="D134" s="317">
        <v>2422.7600000000002</v>
      </c>
      <c r="E134" s="317"/>
      <c r="F134" s="317">
        <v>43.6</v>
      </c>
      <c r="G134" s="114">
        <v>269</v>
      </c>
      <c r="H134" s="114">
        <v>684.3</v>
      </c>
      <c r="I134" s="316">
        <v>290</v>
      </c>
      <c r="J134" s="115">
        <v>7</v>
      </c>
      <c r="K134" s="115"/>
      <c r="L134" s="115"/>
      <c r="M134" s="116"/>
      <c r="N134" s="117">
        <f t="shared" si="19"/>
        <v>5185.6000000000004</v>
      </c>
      <c r="O134" s="113">
        <v>11.9</v>
      </c>
      <c r="P134" s="113"/>
      <c r="Q134" s="117">
        <f t="shared" si="20"/>
        <v>5197.5</v>
      </c>
      <c r="R134" s="317">
        <v>1470</v>
      </c>
      <c r="S134" s="164"/>
      <c r="T134" s="120">
        <f t="shared" si="21"/>
        <v>43568</v>
      </c>
      <c r="U134" s="160" t="s">
        <v>371</v>
      </c>
      <c r="V134" s="147">
        <v>-264.86</v>
      </c>
      <c r="W134" s="160"/>
      <c r="X134" s="161"/>
      <c r="Y134" s="160"/>
      <c r="Z134" s="161"/>
      <c r="AA134" s="160"/>
      <c r="AB134" s="161"/>
      <c r="AC134" s="160"/>
      <c r="AD134" s="161"/>
      <c r="AE134" s="160"/>
      <c r="AF134" s="161"/>
      <c r="AG134" s="161"/>
      <c r="AH134" s="161"/>
      <c r="AI134" s="160"/>
      <c r="AJ134" s="161"/>
      <c r="AK134" s="160"/>
      <c r="AL134" s="161"/>
      <c r="AM134" s="160"/>
      <c r="AN134" s="161"/>
      <c r="AO134" s="160"/>
      <c r="AP134" s="161"/>
      <c r="AQ134" s="162"/>
      <c r="AR134" s="161"/>
      <c r="AS134" s="125">
        <f t="shared" si="22"/>
        <v>-264.86</v>
      </c>
    </row>
    <row r="135" spans="1:45" ht="16.149999999999999" customHeight="1" x14ac:dyDescent="0.25">
      <c r="A135" s="112">
        <f t="shared" si="23"/>
        <v>43569</v>
      </c>
      <c r="B135" s="113">
        <v>1723.38</v>
      </c>
      <c r="C135" s="317">
        <v>32.799999999999997</v>
      </c>
      <c r="D135" s="317">
        <v>1279.6300000000001</v>
      </c>
      <c r="E135" s="317"/>
      <c r="F135" s="317">
        <v>34.799999999999997</v>
      </c>
      <c r="G135" s="114">
        <v>186</v>
      </c>
      <c r="H135" s="114">
        <v>701.9</v>
      </c>
      <c r="I135" s="316">
        <v>110</v>
      </c>
      <c r="J135" s="115">
        <v>3</v>
      </c>
      <c r="K135" s="115"/>
      <c r="L135" s="115"/>
      <c r="M135" s="116"/>
      <c r="N135" s="117">
        <f t="shared" si="19"/>
        <v>4068.5100000000007</v>
      </c>
      <c r="O135" s="113">
        <v>8.1</v>
      </c>
      <c r="P135" s="113">
        <v>26.7</v>
      </c>
      <c r="Q135" s="117">
        <f t="shared" si="20"/>
        <v>4049.9100000000008</v>
      </c>
      <c r="R135" s="317">
        <v>1720</v>
      </c>
      <c r="S135" s="164"/>
      <c r="T135" s="120">
        <f t="shared" si="21"/>
        <v>43569</v>
      </c>
      <c r="U135" s="160"/>
      <c r="V135" s="161"/>
      <c r="W135" s="160"/>
      <c r="X135" s="161"/>
      <c r="Y135" s="160"/>
      <c r="Z135" s="161"/>
      <c r="AA135" s="160"/>
      <c r="AB135" s="161"/>
      <c r="AC135" s="160"/>
      <c r="AD135" s="161"/>
      <c r="AE135" s="160"/>
      <c r="AF135" s="147"/>
      <c r="AG135" s="161"/>
      <c r="AH135" s="161"/>
      <c r="AI135" s="160"/>
      <c r="AJ135" s="161"/>
      <c r="AK135" s="160"/>
      <c r="AL135" s="161"/>
      <c r="AM135" s="160">
        <v>190455</v>
      </c>
      <c r="AN135" s="147">
        <v>76</v>
      </c>
      <c r="AO135" s="160"/>
      <c r="AP135" s="161"/>
      <c r="AQ135" s="162"/>
      <c r="AR135" s="161"/>
      <c r="AS135" s="125">
        <f t="shared" si="22"/>
        <v>76</v>
      </c>
    </row>
    <row r="136" spans="1:45" ht="16.149999999999999" customHeight="1" x14ac:dyDescent="0.25">
      <c r="A136" s="112">
        <f t="shared" si="23"/>
        <v>43570</v>
      </c>
      <c r="B136" s="113">
        <v>2175.7199999999998</v>
      </c>
      <c r="C136" s="317"/>
      <c r="D136" s="317">
        <v>2116.84</v>
      </c>
      <c r="E136" s="317"/>
      <c r="F136" s="317">
        <v>25.4</v>
      </c>
      <c r="G136" s="114">
        <v>230</v>
      </c>
      <c r="H136" s="114">
        <v>350.8</v>
      </c>
      <c r="I136" s="316">
        <v>150</v>
      </c>
      <c r="J136" s="115">
        <v>7</v>
      </c>
      <c r="K136" s="115"/>
      <c r="L136" s="115"/>
      <c r="M136" s="116"/>
      <c r="N136" s="117">
        <f t="shared" si="19"/>
        <v>5048.7599999999993</v>
      </c>
      <c r="O136" s="113">
        <v>8.3000000000000007</v>
      </c>
      <c r="P136" s="113"/>
      <c r="Q136" s="117">
        <f t="shared" si="20"/>
        <v>5057.0599999999995</v>
      </c>
      <c r="R136" s="317">
        <v>2170</v>
      </c>
      <c r="S136" s="164"/>
      <c r="T136" s="120">
        <f t="shared" si="21"/>
        <v>43570</v>
      </c>
      <c r="U136" s="160"/>
      <c r="V136" s="161"/>
      <c r="W136" s="160"/>
      <c r="X136" s="161"/>
      <c r="Y136" s="160"/>
      <c r="Z136" s="161"/>
      <c r="AA136" s="160"/>
      <c r="AB136" s="161"/>
      <c r="AC136" s="160"/>
      <c r="AD136" s="161"/>
      <c r="AE136" s="160"/>
      <c r="AF136" s="147"/>
      <c r="AG136" s="161"/>
      <c r="AH136" s="161"/>
      <c r="AI136" s="160"/>
      <c r="AJ136" s="161"/>
      <c r="AK136" s="160"/>
      <c r="AL136" s="161"/>
      <c r="AM136" s="160"/>
      <c r="AN136" s="161"/>
      <c r="AO136" s="160">
        <v>190356</v>
      </c>
      <c r="AP136" s="147">
        <v>517</v>
      </c>
      <c r="AQ136" s="162"/>
      <c r="AR136" s="161"/>
      <c r="AS136" s="125">
        <f t="shared" si="22"/>
        <v>517</v>
      </c>
    </row>
    <row r="137" spans="1:45" ht="16.149999999999999" customHeight="1" x14ac:dyDescent="0.25">
      <c r="A137" s="112">
        <f t="shared" si="23"/>
        <v>43571</v>
      </c>
      <c r="B137" s="113">
        <v>1766.27</v>
      </c>
      <c r="C137" s="317">
        <v>26.8</v>
      </c>
      <c r="D137" s="317">
        <v>2529.58</v>
      </c>
      <c r="E137" s="317"/>
      <c r="F137" s="317">
        <v>26</v>
      </c>
      <c r="G137" s="114">
        <v>357</v>
      </c>
      <c r="H137" s="114">
        <v>230.1</v>
      </c>
      <c r="I137" s="316">
        <v>260</v>
      </c>
      <c r="J137" s="115">
        <v>7</v>
      </c>
      <c r="K137" s="115"/>
      <c r="L137" s="115"/>
      <c r="M137" s="116"/>
      <c r="N137" s="117">
        <f t="shared" si="19"/>
        <v>5195.75</v>
      </c>
      <c r="O137" s="113">
        <v>11.5</v>
      </c>
      <c r="P137" s="113">
        <v>50.8</v>
      </c>
      <c r="Q137" s="117">
        <f t="shared" si="20"/>
        <v>5156.45</v>
      </c>
      <c r="R137" s="317">
        <v>1760</v>
      </c>
      <c r="S137" s="164"/>
      <c r="T137" s="120">
        <f t="shared" si="21"/>
        <v>43571</v>
      </c>
      <c r="U137" s="160"/>
      <c r="V137" s="161"/>
      <c r="W137" s="160"/>
      <c r="X137" s="161"/>
      <c r="Y137" s="160">
        <v>190421</v>
      </c>
      <c r="Z137" s="147">
        <v>589.70000000000005</v>
      </c>
      <c r="AA137" s="160"/>
      <c r="AB137" s="161"/>
      <c r="AC137" s="160"/>
      <c r="AD137" s="161"/>
      <c r="AE137" s="160"/>
      <c r="AF137" s="147"/>
      <c r="AG137" s="161"/>
      <c r="AH137" s="161"/>
      <c r="AI137" s="160"/>
      <c r="AJ137" s="161"/>
      <c r="AK137" s="160"/>
      <c r="AL137" s="161"/>
      <c r="AM137" s="160"/>
      <c r="AN137" s="161"/>
      <c r="AO137" s="160">
        <v>190356</v>
      </c>
      <c r="AP137" s="147">
        <v>273.12</v>
      </c>
      <c r="AQ137" s="162"/>
      <c r="AR137" s="161"/>
      <c r="AS137" s="125">
        <f t="shared" si="22"/>
        <v>862.82</v>
      </c>
    </row>
    <row r="138" spans="1:45" ht="16.149999999999999" customHeight="1" x14ac:dyDescent="0.25">
      <c r="A138" s="112">
        <f t="shared" si="23"/>
        <v>43572</v>
      </c>
      <c r="B138" s="113">
        <v>1549.71</v>
      </c>
      <c r="C138" s="113"/>
      <c r="D138" s="317">
        <v>1888.74</v>
      </c>
      <c r="E138" s="317"/>
      <c r="F138" s="317">
        <v>26</v>
      </c>
      <c r="G138" s="114">
        <v>259</v>
      </c>
      <c r="H138" s="114">
        <v>208.8</v>
      </c>
      <c r="I138" s="316">
        <v>580</v>
      </c>
      <c r="J138" s="115">
        <v>9</v>
      </c>
      <c r="K138" s="381">
        <v>10</v>
      </c>
      <c r="L138" s="115"/>
      <c r="M138" s="116"/>
      <c r="N138" s="117">
        <f t="shared" si="19"/>
        <v>4522.25</v>
      </c>
      <c r="O138" s="113">
        <v>2.6</v>
      </c>
      <c r="P138" s="113"/>
      <c r="Q138" s="117">
        <f t="shared" si="20"/>
        <v>4524.8500000000004</v>
      </c>
      <c r="R138" s="317">
        <v>1540</v>
      </c>
      <c r="S138" s="164"/>
      <c r="T138" s="120">
        <f t="shared" si="21"/>
        <v>43572</v>
      </c>
      <c r="U138" s="160">
        <v>190404</v>
      </c>
      <c r="V138" s="147">
        <v>902.87</v>
      </c>
      <c r="W138" s="160"/>
      <c r="X138" s="161"/>
      <c r="Y138" s="160"/>
      <c r="Z138" s="161"/>
      <c r="AA138" s="160">
        <v>190428</v>
      </c>
      <c r="AB138" s="147">
        <v>2398.29</v>
      </c>
      <c r="AC138" s="160"/>
      <c r="AD138" s="161"/>
      <c r="AE138" s="160" t="s">
        <v>85</v>
      </c>
      <c r="AF138" s="147">
        <v>695</v>
      </c>
      <c r="AG138" s="161"/>
      <c r="AH138" s="161"/>
      <c r="AI138" s="160"/>
      <c r="AJ138" s="161"/>
      <c r="AK138" s="160"/>
      <c r="AL138" s="161"/>
      <c r="AM138" s="160"/>
      <c r="AN138" s="161"/>
      <c r="AO138" s="160"/>
      <c r="AP138" s="161"/>
      <c r="AQ138" s="162"/>
      <c r="AR138" s="161"/>
      <c r="AS138" s="125">
        <f t="shared" si="22"/>
        <v>3996.16</v>
      </c>
    </row>
    <row r="139" spans="1:45" ht="16.149999999999999" customHeight="1" x14ac:dyDescent="0.25">
      <c r="A139" s="112">
        <f t="shared" si="23"/>
        <v>43573</v>
      </c>
      <c r="B139" s="113">
        <v>2681.2</v>
      </c>
      <c r="C139" s="113"/>
      <c r="D139" s="317">
        <v>2439.0500000000002</v>
      </c>
      <c r="E139" s="317"/>
      <c r="F139" s="317">
        <v>45.4</v>
      </c>
      <c r="G139" s="114">
        <v>100</v>
      </c>
      <c r="H139" s="114">
        <v>106.1</v>
      </c>
      <c r="I139" s="316">
        <v>260</v>
      </c>
      <c r="J139" s="115">
        <v>7</v>
      </c>
      <c r="K139" s="115"/>
      <c r="L139" s="115"/>
      <c r="M139" s="116"/>
      <c r="N139" s="117">
        <f t="shared" si="19"/>
        <v>5631.75</v>
      </c>
      <c r="O139" s="113"/>
      <c r="P139" s="113"/>
      <c r="Q139" s="117">
        <f t="shared" si="20"/>
        <v>5631.75</v>
      </c>
      <c r="R139" s="317">
        <v>2720</v>
      </c>
      <c r="S139" s="164"/>
      <c r="T139" s="120">
        <f t="shared" si="21"/>
        <v>43573</v>
      </c>
      <c r="U139" s="160"/>
      <c r="V139" s="147">
        <v>17.600000000000001</v>
      </c>
      <c r="W139" s="160"/>
      <c r="X139" s="161"/>
      <c r="Y139" s="160"/>
      <c r="Z139" s="161"/>
      <c r="AA139" s="160">
        <v>190429</v>
      </c>
      <c r="AB139" s="147">
        <v>828.6</v>
      </c>
      <c r="AC139" s="160"/>
      <c r="AD139" s="161"/>
      <c r="AE139" s="160"/>
      <c r="AF139" s="161"/>
      <c r="AG139" s="161"/>
      <c r="AH139" s="161"/>
      <c r="AI139" s="160">
        <v>190441</v>
      </c>
      <c r="AJ139" s="147">
        <v>52.8</v>
      </c>
      <c r="AK139" s="160"/>
      <c r="AL139" s="161"/>
      <c r="AM139" s="160">
        <v>190247</v>
      </c>
      <c r="AN139" s="147">
        <v>64.56</v>
      </c>
      <c r="AO139" s="160"/>
      <c r="AP139" s="161"/>
      <c r="AQ139" s="162"/>
      <c r="AR139" s="161"/>
      <c r="AS139" s="125">
        <f t="shared" si="22"/>
        <v>963.56</v>
      </c>
    </row>
    <row r="140" spans="1:45" ht="16.149999999999999" customHeight="1" x14ac:dyDescent="0.25">
      <c r="A140" s="112">
        <f t="shared" si="23"/>
        <v>43574</v>
      </c>
      <c r="B140" s="113">
        <v>2151.87</v>
      </c>
      <c r="C140" s="113"/>
      <c r="D140" s="317">
        <v>2759.32</v>
      </c>
      <c r="E140" s="317"/>
      <c r="F140" s="317">
        <v>43.6</v>
      </c>
      <c r="G140" s="114">
        <v>346</v>
      </c>
      <c r="H140" s="114">
        <v>558.5</v>
      </c>
      <c r="I140" s="316">
        <v>150</v>
      </c>
      <c r="J140" s="115">
        <v>3</v>
      </c>
      <c r="K140" s="115"/>
      <c r="L140" s="381">
        <v>60</v>
      </c>
      <c r="M140" s="116"/>
      <c r="N140" s="117">
        <f t="shared" si="19"/>
        <v>5949.2900000000009</v>
      </c>
      <c r="O140" s="113">
        <v>4.3</v>
      </c>
      <c r="P140" s="113"/>
      <c r="Q140" s="117">
        <f t="shared" si="20"/>
        <v>5953.5900000000011</v>
      </c>
      <c r="R140" s="317">
        <v>2150</v>
      </c>
      <c r="S140" s="317">
        <v>660</v>
      </c>
      <c r="T140" s="120">
        <f t="shared" si="21"/>
        <v>43574</v>
      </c>
      <c r="U140" s="160"/>
      <c r="V140" s="161"/>
      <c r="W140" s="160"/>
      <c r="X140" s="161"/>
      <c r="Y140" s="160"/>
      <c r="Z140" s="161"/>
      <c r="AA140" s="160"/>
      <c r="AB140" s="161"/>
      <c r="AC140" s="160"/>
      <c r="AD140" s="161"/>
      <c r="AE140" s="160" t="s">
        <v>233</v>
      </c>
      <c r="AF140" s="147">
        <v>55.4</v>
      </c>
      <c r="AG140" s="161"/>
      <c r="AH140" s="161"/>
      <c r="AI140" s="160"/>
      <c r="AJ140" s="161"/>
      <c r="AK140" s="160"/>
      <c r="AL140" s="161"/>
      <c r="AM140" s="160"/>
      <c r="AN140" s="161"/>
      <c r="AO140" s="160"/>
      <c r="AP140" s="161"/>
      <c r="AQ140" s="162"/>
      <c r="AR140" s="161"/>
      <c r="AS140" s="125">
        <f t="shared" si="22"/>
        <v>55.4</v>
      </c>
    </row>
    <row r="141" spans="1:45" ht="16.149999999999999" customHeight="1" x14ac:dyDescent="0.25">
      <c r="A141" s="112">
        <f t="shared" si="23"/>
        <v>43575</v>
      </c>
      <c r="B141" s="113">
        <v>1752.99</v>
      </c>
      <c r="C141" s="113"/>
      <c r="D141" s="317">
        <v>2334.16</v>
      </c>
      <c r="E141" s="317"/>
      <c r="F141" s="317">
        <v>27.55</v>
      </c>
      <c r="G141" s="114">
        <v>265</v>
      </c>
      <c r="H141" s="114">
        <v>231.8</v>
      </c>
      <c r="I141" s="316">
        <v>330</v>
      </c>
      <c r="J141" s="115">
        <v>9</v>
      </c>
      <c r="K141" s="115"/>
      <c r="L141" s="115"/>
      <c r="M141" s="116"/>
      <c r="N141" s="117">
        <f t="shared" si="19"/>
        <v>4941.5</v>
      </c>
      <c r="O141" s="113">
        <v>10.3</v>
      </c>
      <c r="P141" s="113"/>
      <c r="Q141" s="117">
        <f t="shared" si="20"/>
        <v>4951.8</v>
      </c>
      <c r="R141" s="317">
        <v>1750</v>
      </c>
      <c r="S141" s="164"/>
      <c r="T141" s="120">
        <f t="shared" si="21"/>
        <v>43575</v>
      </c>
      <c r="U141" s="160"/>
      <c r="V141" s="161"/>
      <c r="W141" s="162">
        <v>190414</v>
      </c>
      <c r="X141" s="147">
        <v>24.53</v>
      </c>
      <c r="Y141" s="160"/>
      <c r="Z141" s="161"/>
      <c r="AA141" s="162"/>
      <c r="AB141" s="161"/>
      <c r="AC141" s="160"/>
      <c r="AD141" s="161"/>
      <c r="AE141" s="162" t="s">
        <v>156</v>
      </c>
      <c r="AF141" s="147">
        <v>2582.87</v>
      </c>
      <c r="AG141" s="161"/>
      <c r="AH141" s="161"/>
      <c r="AI141" s="160"/>
      <c r="AJ141" s="161"/>
      <c r="AK141" s="162"/>
      <c r="AL141" s="161"/>
      <c r="AM141" s="160"/>
      <c r="AN141" s="161"/>
      <c r="AO141" s="162"/>
      <c r="AP141" s="161"/>
      <c r="AQ141" s="162">
        <v>190460</v>
      </c>
      <c r="AR141" s="161">
        <v>18.600000000000001</v>
      </c>
      <c r="AS141" s="125">
        <f t="shared" si="22"/>
        <v>2626</v>
      </c>
    </row>
    <row r="142" spans="1:45" ht="16.149999999999999" customHeight="1" x14ac:dyDescent="0.25">
      <c r="A142" s="112">
        <f t="shared" si="23"/>
        <v>43576</v>
      </c>
      <c r="B142" s="113">
        <v>1839.44</v>
      </c>
      <c r="C142" s="113"/>
      <c r="D142" s="317">
        <v>1711.85</v>
      </c>
      <c r="E142" s="317"/>
      <c r="F142" s="317">
        <v>25.8</v>
      </c>
      <c r="G142" s="114">
        <v>264</v>
      </c>
      <c r="H142" s="114">
        <v>128.1</v>
      </c>
      <c r="I142" s="316">
        <v>90</v>
      </c>
      <c r="J142" s="115">
        <v>2</v>
      </c>
      <c r="K142" s="115"/>
      <c r="L142" s="115"/>
      <c r="M142" s="116"/>
      <c r="N142" s="117">
        <f t="shared" si="19"/>
        <v>4059.19</v>
      </c>
      <c r="O142" s="113">
        <v>2</v>
      </c>
      <c r="P142" s="113">
        <v>9.8000000000000007</v>
      </c>
      <c r="Q142" s="117">
        <f t="shared" si="20"/>
        <v>4051.39</v>
      </c>
      <c r="R142" s="317">
        <v>1830</v>
      </c>
      <c r="S142" s="164"/>
      <c r="T142" s="120">
        <f t="shared" si="21"/>
        <v>43576</v>
      </c>
      <c r="U142" s="160"/>
      <c r="V142" s="161"/>
      <c r="W142" s="160">
        <v>190415</v>
      </c>
      <c r="X142" s="147">
        <v>610.67999999999995</v>
      </c>
      <c r="Y142" s="160"/>
      <c r="Z142" s="161"/>
      <c r="AA142" s="160"/>
      <c r="AB142" s="161"/>
      <c r="AC142" s="160"/>
      <c r="AD142" s="161"/>
      <c r="AE142" s="160" t="s">
        <v>166</v>
      </c>
      <c r="AF142" s="147">
        <v>169.09</v>
      </c>
      <c r="AG142" s="161"/>
      <c r="AH142" s="161"/>
      <c r="AI142" s="160"/>
      <c r="AJ142" s="161"/>
      <c r="AK142" s="160"/>
      <c r="AL142" s="161"/>
      <c r="AM142" s="160"/>
      <c r="AN142" s="161"/>
      <c r="AO142" s="160"/>
      <c r="AP142" s="161"/>
      <c r="AQ142" s="162">
        <v>190459</v>
      </c>
      <c r="AR142" s="147">
        <v>75</v>
      </c>
      <c r="AS142" s="125">
        <f t="shared" si="22"/>
        <v>854.77</v>
      </c>
    </row>
    <row r="143" spans="1:45" ht="16.149999999999999" customHeight="1" x14ac:dyDescent="0.25">
      <c r="A143" s="112">
        <f t="shared" si="23"/>
        <v>43577</v>
      </c>
      <c r="B143" s="113">
        <v>755.85</v>
      </c>
      <c r="C143" s="113"/>
      <c r="D143" s="317">
        <v>1954.28</v>
      </c>
      <c r="E143" s="317"/>
      <c r="F143" s="317">
        <v>26</v>
      </c>
      <c r="G143" s="114">
        <v>292</v>
      </c>
      <c r="H143" s="114">
        <v>301.2</v>
      </c>
      <c r="I143" s="316">
        <v>60</v>
      </c>
      <c r="J143" s="115">
        <v>1</v>
      </c>
      <c r="K143" s="115"/>
      <c r="L143" s="115"/>
      <c r="M143" s="116"/>
      <c r="N143" s="117">
        <f t="shared" si="19"/>
        <v>3389.33</v>
      </c>
      <c r="O143" s="113"/>
      <c r="P143" s="113"/>
      <c r="Q143" s="117">
        <f t="shared" si="20"/>
        <v>3389.33</v>
      </c>
      <c r="R143" s="317">
        <v>750</v>
      </c>
      <c r="S143" s="164"/>
      <c r="T143" s="120">
        <f t="shared" si="21"/>
        <v>43577</v>
      </c>
      <c r="U143" s="160"/>
      <c r="V143" s="161"/>
      <c r="W143" s="160"/>
      <c r="X143" s="161"/>
      <c r="Y143" s="160"/>
      <c r="Z143" s="161"/>
      <c r="AA143" s="160"/>
      <c r="AB143" s="161"/>
      <c r="AC143" s="160"/>
      <c r="AD143" s="161"/>
      <c r="AE143" s="160"/>
      <c r="AF143" s="161"/>
      <c r="AG143" s="161"/>
      <c r="AH143" s="161"/>
      <c r="AI143" s="160"/>
      <c r="AJ143" s="161"/>
      <c r="AK143" s="160">
        <v>190343</v>
      </c>
      <c r="AL143" s="147">
        <v>1209.5999999999999</v>
      </c>
      <c r="AM143" s="160"/>
      <c r="AN143" s="161"/>
      <c r="AO143" s="160"/>
      <c r="AP143" s="161"/>
      <c r="AQ143" s="162"/>
      <c r="AR143" s="161"/>
      <c r="AS143" s="125">
        <f t="shared" si="22"/>
        <v>1209.5999999999999</v>
      </c>
    </row>
    <row r="144" spans="1:45" ht="16.149999999999999" customHeight="1" x14ac:dyDescent="0.25">
      <c r="A144" s="112">
        <f t="shared" si="23"/>
        <v>43578</v>
      </c>
      <c r="B144" s="113">
        <v>1777.1</v>
      </c>
      <c r="C144" s="113"/>
      <c r="D144" s="317">
        <v>1765.89</v>
      </c>
      <c r="E144" s="317"/>
      <c r="F144" s="317">
        <v>26</v>
      </c>
      <c r="G144" s="114">
        <v>365</v>
      </c>
      <c r="H144" s="114">
        <v>116.4</v>
      </c>
      <c r="I144" s="316">
        <v>320</v>
      </c>
      <c r="J144" s="115">
        <v>6</v>
      </c>
      <c r="K144" s="381">
        <v>20</v>
      </c>
      <c r="L144" s="115"/>
      <c r="M144" s="116"/>
      <c r="N144" s="117">
        <f t="shared" si="19"/>
        <v>4390.3899999999994</v>
      </c>
      <c r="O144" s="113">
        <v>27.3</v>
      </c>
      <c r="P144" s="113"/>
      <c r="Q144" s="117">
        <f t="shared" si="20"/>
        <v>4417.6899999999996</v>
      </c>
      <c r="R144" s="317">
        <v>1770</v>
      </c>
      <c r="S144" s="164"/>
      <c r="T144" s="120">
        <f t="shared" si="21"/>
        <v>43578</v>
      </c>
      <c r="U144" s="160"/>
      <c r="V144" s="161"/>
      <c r="W144" s="160"/>
      <c r="X144" s="161"/>
      <c r="Y144" s="160"/>
      <c r="Z144" s="161"/>
      <c r="AA144" s="160"/>
      <c r="AB144" s="161"/>
      <c r="AC144" s="160"/>
      <c r="AD144" s="161"/>
      <c r="AE144" s="160"/>
      <c r="AF144" s="161"/>
      <c r="AG144" s="161"/>
      <c r="AH144" s="161"/>
      <c r="AI144" s="160"/>
      <c r="AJ144" s="161"/>
      <c r="AK144" s="160"/>
      <c r="AL144" s="161"/>
      <c r="AM144" s="160"/>
      <c r="AN144" s="161"/>
      <c r="AO144" s="160"/>
      <c r="AP144" s="161"/>
      <c r="AQ144" s="162"/>
      <c r="AR144" s="161"/>
      <c r="AS144" s="125">
        <f t="shared" si="22"/>
        <v>0</v>
      </c>
    </row>
    <row r="145" spans="1:50" ht="16.149999999999999" customHeight="1" x14ac:dyDescent="0.25">
      <c r="A145" s="112">
        <f t="shared" si="23"/>
        <v>43579</v>
      </c>
      <c r="B145" s="113">
        <v>1481.06</v>
      </c>
      <c r="C145" s="317">
        <v>67.599999999999994</v>
      </c>
      <c r="D145" s="317">
        <v>1678.69</v>
      </c>
      <c r="E145" s="317"/>
      <c r="F145" s="113"/>
      <c r="G145" s="114">
        <v>200</v>
      </c>
      <c r="H145" s="114">
        <v>415.5</v>
      </c>
      <c r="I145" s="316">
        <v>300</v>
      </c>
      <c r="J145" s="115">
        <v>6</v>
      </c>
      <c r="K145" s="115"/>
      <c r="L145" s="115"/>
      <c r="M145" s="116"/>
      <c r="N145" s="117">
        <f t="shared" si="19"/>
        <v>4142.8500000000004</v>
      </c>
      <c r="O145" s="113">
        <v>2.6</v>
      </c>
      <c r="P145" s="113"/>
      <c r="Q145" s="117">
        <f t="shared" si="20"/>
        <v>4145.4500000000007</v>
      </c>
      <c r="R145" s="317">
        <v>1500</v>
      </c>
      <c r="S145" s="164"/>
      <c r="T145" s="120">
        <f t="shared" si="21"/>
        <v>43579</v>
      </c>
      <c r="U145" s="160">
        <v>190406</v>
      </c>
      <c r="V145" s="147">
        <v>982.41</v>
      </c>
      <c r="W145" s="160"/>
      <c r="X145" s="161"/>
      <c r="Y145" s="160">
        <v>190422</v>
      </c>
      <c r="Z145" s="147">
        <v>579.21</v>
      </c>
      <c r="AA145" s="160">
        <v>190430</v>
      </c>
      <c r="AB145" s="147">
        <v>3727.12</v>
      </c>
      <c r="AC145" s="160"/>
      <c r="AD145" s="161"/>
      <c r="AE145" s="160"/>
      <c r="AF145" s="161"/>
      <c r="AG145" s="161"/>
      <c r="AH145" s="161"/>
      <c r="AI145" s="160"/>
      <c r="AJ145" s="161"/>
      <c r="AK145" s="160"/>
      <c r="AL145" s="161"/>
      <c r="AM145" s="160"/>
      <c r="AN145" s="161"/>
      <c r="AO145" s="160"/>
      <c r="AP145" s="161"/>
      <c r="AQ145" s="162"/>
      <c r="AR145" s="161"/>
      <c r="AS145" s="125">
        <f t="shared" si="22"/>
        <v>5288.74</v>
      </c>
      <c r="AX145" s="143"/>
    </row>
    <row r="146" spans="1:50" ht="16.149999999999999" customHeight="1" x14ac:dyDescent="0.25">
      <c r="A146" s="112">
        <f t="shared" si="23"/>
        <v>43580</v>
      </c>
      <c r="B146" s="113">
        <v>1440.1</v>
      </c>
      <c r="C146" s="113"/>
      <c r="D146" s="317">
        <v>1837.59</v>
      </c>
      <c r="E146" s="317"/>
      <c r="F146" s="113"/>
      <c r="G146" s="114">
        <v>295</v>
      </c>
      <c r="H146" s="114">
        <v>145.19999999999999</v>
      </c>
      <c r="I146" s="316">
        <v>120</v>
      </c>
      <c r="J146" s="115">
        <v>1</v>
      </c>
      <c r="K146" s="381">
        <v>20</v>
      </c>
      <c r="L146" s="115"/>
      <c r="M146" s="116"/>
      <c r="N146" s="117">
        <f t="shared" si="19"/>
        <v>3857.8899999999994</v>
      </c>
      <c r="O146" s="113">
        <v>63</v>
      </c>
      <c r="P146" s="113">
        <v>12.2</v>
      </c>
      <c r="Q146" s="117">
        <f t="shared" si="20"/>
        <v>3908.6899999999996</v>
      </c>
      <c r="R146" s="317">
        <v>1440</v>
      </c>
      <c r="S146" s="164"/>
      <c r="T146" s="120">
        <f t="shared" si="21"/>
        <v>43580</v>
      </c>
      <c r="U146" s="160"/>
      <c r="V146" s="147">
        <v>113.86</v>
      </c>
      <c r="W146" s="160"/>
      <c r="X146" s="161"/>
      <c r="Y146" s="160"/>
      <c r="Z146" s="161"/>
      <c r="AA146" s="160">
        <v>190431</v>
      </c>
      <c r="AB146" s="147">
        <v>874.8</v>
      </c>
      <c r="AC146" s="160">
        <v>190436</v>
      </c>
      <c r="AD146" s="147">
        <v>42983.360000000001</v>
      </c>
      <c r="AE146" s="160" t="s">
        <v>85</v>
      </c>
      <c r="AF146" s="147">
        <v>474</v>
      </c>
      <c r="AG146" s="161"/>
      <c r="AH146" s="161"/>
      <c r="AI146" s="160"/>
      <c r="AJ146" s="161"/>
      <c r="AK146" s="160"/>
      <c r="AL146" s="161"/>
      <c r="AM146" s="160"/>
      <c r="AN146" s="161"/>
      <c r="AO146" s="160"/>
      <c r="AP146" s="161"/>
      <c r="AQ146" s="162"/>
      <c r="AR146" s="161"/>
      <c r="AS146" s="125">
        <f t="shared" si="22"/>
        <v>44446.020000000004</v>
      </c>
    </row>
    <row r="147" spans="1:50" ht="16.149999999999999" customHeight="1" x14ac:dyDescent="0.25">
      <c r="A147" s="112">
        <f t="shared" si="23"/>
        <v>43581</v>
      </c>
      <c r="B147" s="113">
        <v>2313.25</v>
      </c>
      <c r="C147" s="113"/>
      <c r="D147" s="317">
        <v>2652.55</v>
      </c>
      <c r="E147" s="317"/>
      <c r="F147" s="317">
        <v>5</v>
      </c>
      <c r="G147" s="114">
        <v>214</v>
      </c>
      <c r="H147" s="114">
        <v>375.3</v>
      </c>
      <c r="I147" s="316">
        <v>50</v>
      </c>
      <c r="J147" s="115">
        <v>3</v>
      </c>
      <c r="K147" s="115"/>
      <c r="L147" s="115"/>
      <c r="M147" s="116"/>
      <c r="N147" s="117">
        <f t="shared" si="19"/>
        <v>5610.1</v>
      </c>
      <c r="O147" s="113">
        <v>2.6</v>
      </c>
      <c r="P147" s="113"/>
      <c r="Q147" s="117">
        <f t="shared" si="20"/>
        <v>5612.7000000000007</v>
      </c>
      <c r="R147" s="317">
        <v>2310</v>
      </c>
      <c r="S147" s="317">
        <v>490</v>
      </c>
      <c r="T147" s="120">
        <f t="shared" si="21"/>
        <v>43581</v>
      </c>
      <c r="U147" s="160"/>
      <c r="V147" s="161"/>
      <c r="W147" s="162"/>
      <c r="X147" s="161"/>
      <c r="Y147" s="160"/>
      <c r="Z147" s="161"/>
      <c r="AA147" s="160"/>
      <c r="AB147" s="161"/>
      <c r="AC147" s="160">
        <v>190437</v>
      </c>
      <c r="AD147" s="147">
        <v>2983.34</v>
      </c>
      <c r="AE147" s="160"/>
      <c r="AF147" s="161"/>
      <c r="AG147" s="161"/>
      <c r="AH147" s="161"/>
      <c r="AI147" s="160"/>
      <c r="AJ147" s="161"/>
      <c r="AK147" s="160"/>
      <c r="AL147" s="161"/>
      <c r="AM147" s="160"/>
      <c r="AN147" s="161"/>
      <c r="AO147" s="160"/>
      <c r="AP147" s="161"/>
      <c r="AQ147" s="162"/>
      <c r="AR147" s="161"/>
      <c r="AS147" s="125">
        <f t="shared" si="22"/>
        <v>2983.34</v>
      </c>
    </row>
    <row r="148" spans="1:50" ht="16.149999999999999" customHeight="1" x14ac:dyDescent="0.25">
      <c r="A148" s="112">
        <f t="shared" si="23"/>
        <v>43582</v>
      </c>
      <c r="B148" s="113">
        <v>2109.87</v>
      </c>
      <c r="C148" s="113"/>
      <c r="D148" s="317">
        <v>1991.19</v>
      </c>
      <c r="E148" s="317"/>
      <c r="F148" s="113"/>
      <c r="G148" s="114">
        <v>308</v>
      </c>
      <c r="H148" s="114">
        <v>423.6</v>
      </c>
      <c r="I148" s="316">
        <v>280</v>
      </c>
      <c r="J148" s="115">
        <v>7</v>
      </c>
      <c r="K148" s="115"/>
      <c r="L148" s="381">
        <v>50</v>
      </c>
      <c r="M148" s="116"/>
      <c r="N148" s="117">
        <f t="shared" si="19"/>
        <v>5062.66</v>
      </c>
      <c r="O148" s="113">
        <v>4</v>
      </c>
      <c r="P148" s="113"/>
      <c r="Q148" s="117">
        <f t="shared" si="20"/>
        <v>5066.66</v>
      </c>
      <c r="R148" s="317">
        <v>2100</v>
      </c>
      <c r="S148" s="164"/>
      <c r="T148" s="120">
        <f t="shared" si="21"/>
        <v>43582</v>
      </c>
      <c r="U148" s="160" t="s">
        <v>372</v>
      </c>
      <c r="V148" s="147">
        <v>-791.37</v>
      </c>
      <c r="W148" s="160"/>
      <c r="X148" s="161"/>
      <c r="Y148" s="160"/>
      <c r="Z148" s="161"/>
      <c r="AA148" s="160"/>
      <c r="AB148" s="161"/>
      <c r="AC148" s="160"/>
      <c r="AD148" s="161"/>
      <c r="AE148" s="162"/>
      <c r="AF148" s="161"/>
      <c r="AG148" s="161"/>
      <c r="AH148" s="161"/>
      <c r="AI148" s="160"/>
      <c r="AJ148" s="161"/>
      <c r="AK148" s="160"/>
      <c r="AL148" s="161"/>
      <c r="AM148" s="160"/>
      <c r="AN148" s="161"/>
      <c r="AO148" s="160"/>
      <c r="AP148" s="161"/>
      <c r="AQ148" s="162"/>
      <c r="AR148" s="161"/>
      <c r="AS148" s="125">
        <f t="shared" si="22"/>
        <v>-791.37</v>
      </c>
    </row>
    <row r="149" spans="1:50" ht="16.149999999999999" customHeight="1" x14ac:dyDescent="0.25">
      <c r="A149" s="112">
        <f t="shared" si="23"/>
        <v>43583</v>
      </c>
      <c r="B149" s="113">
        <v>1334.12</v>
      </c>
      <c r="C149" s="113"/>
      <c r="D149" s="317">
        <v>1435.68</v>
      </c>
      <c r="E149" s="317"/>
      <c r="F149" s="113"/>
      <c r="G149" s="114">
        <v>160</v>
      </c>
      <c r="H149" s="114">
        <v>426.1</v>
      </c>
      <c r="I149" s="316">
        <v>130</v>
      </c>
      <c r="J149" s="115">
        <v>4</v>
      </c>
      <c r="K149" s="115"/>
      <c r="L149" s="115"/>
      <c r="M149" s="116"/>
      <c r="N149" s="117">
        <f t="shared" si="19"/>
        <v>3485.9</v>
      </c>
      <c r="O149" s="113">
        <v>11.9</v>
      </c>
      <c r="P149" s="113"/>
      <c r="Q149" s="117">
        <f t="shared" si="20"/>
        <v>3497.8</v>
      </c>
      <c r="R149" s="317">
        <v>1330</v>
      </c>
      <c r="S149" s="164"/>
      <c r="T149" s="120">
        <f t="shared" si="21"/>
        <v>43583</v>
      </c>
      <c r="U149" s="160"/>
      <c r="V149" s="161"/>
      <c r="W149" s="160"/>
      <c r="X149" s="161"/>
      <c r="Y149" s="160"/>
      <c r="Z149" s="161"/>
      <c r="AA149" s="160"/>
      <c r="AB149" s="161"/>
      <c r="AC149" s="160"/>
      <c r="AD149" s="161"/>
      <c r="AE149" s="162" t="s">
        <v>185</v>
      </c>
      <c r="AF149" s="147">
        <v>12056.62</v>
      </c>
      <c r="AG149" s="161"/>
      <c r="AH149" s="161"/>
      <c r="AI149" s="160"/>
      <c r="AJ149" s="161"/>
      <c r="AK149" s="160">
        <v>190447</v>
      </c>
      <c r="AL149" s="147">
        <v>2113.66</v>
      </c>
      <c r="AM149" s="160"/>
      <c r="AN149" s="161"/>
      <c r="AO149" s="160" t="s">
        <v>373</v>
      </c>
      <c r="AP149" s="147">
        <v>34.200000000000003</v>
      </c>
      <c r="AQ149" s="162"/>
      <c r="AR149" s="161"/>
      <c r="AS149" s="125">
        <f t="shared" si="22"/>
        <v>14204.480000000001</v>
      </c>
    </row>
    <row r="150" spans="1:50" ht="16.149999999999999" customHeight="1" x14ac:dyDescent="0.25">
      <c r="A150" s="112">
        <f t="shared" si="23"/>
        <v>43584</v>
      </c>
      <c r="B150" s="113">
        <v>1794.75</v>
      </c>
      <c r="C150" s="113"/>
      <c r="D150" s="317">
        <v>2597.94</v>
      </c>
      <c r="E150" s="317"/>
      <c r="F150" s="113"/>
      <c r="G150" s="114">
        <v>150</v>
      </c>
      <c r="H150" s="114">
        <v>225.7</v>
      </c>
      <c r="I150" s="316">
        <v>310</v>
      </c>
      <c r="J150" s="115">
        <v>7</v>
      </c>
      <c r="K150" s="115"/>
      <c r="L150" s="115"/>
      <c r="M150" s="116"/>
      <c r="N150" s="117">
        <f t="shared" si="19"/>
        <v>5078.3900000000003</v>
      </c>
      <c r="O150" s="113">
        <v>20.8</v>
      </c>
      <c r="P150" s="113"/>
      <c r="Q150" s="117">
        <f t="shared" si="20"/>
        <v>5099.1900000000005</v>
      </c>
      <c r="R150" s="317">
        <v>1810</v>
      </c>
      <c r="S150" s="164"/>
      <c r="T150" s="120">
        <f t="shared" si="21"/>
        <v>43584</v>
      </c>
      <c r="U150" s="160"/>
      <c r="V150" s="161"/>
      <c r="W150" s="160">
        <v>190417</v>
      </c>
      <c r="X150" s="147">
        <v>1428.3</v>
      </c>
      <c r="Y150" s="160"/>
      <c r="Z150" s="161"/>
      <c r="AA150" s="160"/>
      <c r="AB150" s="161"/>
      <c r="AC150" s="160"/>
      <c r="AD150" s="161"/>
      <c r="AE150" s="162" t="s">
        <v>185</v>
      </c>
      <c r="AF150" s="147">
        <v>-12054.76</v>
      </c>
      <c r="AG150" s="161"/>
      <c r="AH150" s="161"/>
      <c r="AI150" s="160"/>
      <c r="AJ150" s="161"/>
      <c r="AK150" s="160"/>
      <c r="AL150" s="161"/>
      <c r="AM150" s="160">
        <v>190351</v>
      </c>
      <c r="AN150" s="147">
        <v>447.34</v>
      </c>
      <c r="AO150" s="160" t="s">
        <v>374</v>
      </c>
      <c r="AP150" s="147">
        <v>34.200000000000003</v>
      </c>
      <c r="AQ150" s="162"/>
      <c r="AR150" s="161"/>
      <c r="AS150" s="125">
        <f t="shared" si="22"/>
        <v>-10144.92</v>
      </c>
    </row>
    <row r="151" spans="1:50" ht="16.149999999999999" customHeight="1" x14ac:dyDescent="0.25">
      <c r="A151" s="112">
        <f t="shared" si="23"/>
        <v>43585</v>
      </c>
      <c r="B151" s="113">
        <v>1715.73</v>
      </c>
      <c r="C151" s="113"/>
      <c r="D151" s="317">
        <v>2286.38</v>
      </c>
      <c r="E151" s="317"/>
      <c r="F151" s="317">
        <v>25.5</v>
      </c>
      <c r="G151" s="114">
        <v>158</v>
      </c>
      <c r="H151" s="114">
        <v>108.4</v>
      </c>
      <c r="I151" s="316">
        <v>240</v>
      </c>
      <c r="J151" s="115">
        <v>4</v>
      </c>
      <c r="K151" s="381">
        <v>200</v>
      </c>
      <c r="L151" s="115"/>
      <c r="M151" s="116"/>
      <c r="N151" s="117">
        <f t="shared" si="19"/>
        <v>4734.01</v>
      </c>
      <c r="O151" s="113">
        <v>35.6</v>
      </c>
      <c r="P151" s="113"/>
      <c r="Q151" s="117">
        <f t="shared" si="20"/>
        <v>4769.6100000000006</v>
      </c>
      <c r="R151" s="317">
        <v>1710</v>
      </c>
      <c r="S151" s="164"/>
      <c r="T151" s="120">
        <f t="shared" si="21"/>
        <v>43585</v>
      </c>
      <c r="U151" s="160"/>
      <c r="V151" s="161"/>
      <c r="W151" s="162">
        <v>190416</v>
      </c>
      <c r="X151" s="147">
        <v>64.290000000000006</v>
      </c>
      <c r="Y151" s="160">
        <v>190423</v>
      </c>
      <c r="Z151" s="147">
        <v>566.65</v>
      </c>
      <c r="AA151" s="162">
        <v>190425</v>
      </c>
      <c r="AB151" s="147">
        <v>-83.78</v>
      </c>
      <c r="AC151" s="160" t="s">
        <v>375</v>
      </c>
      <c r="AD151" s="161">
        <v>0</v>
      </c>
      <c r="AE151" s="162" t="s">
        <v>210</v>
      </c>
      <c r="AF151" s="147">
        <v>-2.4900000000000002</v>
      </c>
      <c r="AG151" s="161"/>
      <c r="AH151" s="161"/>
      <c r="AI151" s="160">
        <v>190443</v>
      </c>
      <c r="AJ151" s="147">
        <v>37.79</v>
      </c>
      <c r="AK151" s="162"/>
      <c r="AL151" s="161"/>
      <c r="AM151" s="162">
        <v>190349</v>
      </c>
      <c r="AN151" s="147">
        <v>498.63</v>
      </c>
      <c r="AO151" s="162">
        <v>190457</v>
      </c>
      <c r="AP151" s="147">
        <v>1382.71</v>
      </c>
      <c r="AQ151" s="162"/>
      <c r="AR151" s="161"/>
      <c r="AS151" s="125">
        <f t="shared" si="22"/>
        <v>2463.8000000000002</v>
      </c>
    </row>
    <row r="152" spans="1:50" ht="16.149999999999999" customHeight="1" x14ac:dyDescent="0.25">
      <c r="A152" s="138"/>
      <c r="B152" s="113"/>
      <c r="C152" s="113"/>
      <c r="D152" s="113"/>
      <c r="E152" s="113"/>
      <c r="F152" s="113"/>
      <c r="G152" s="114"/>
      <c r="H152" s="114"/>
      <c r="I152" s="114"/>
      <c r="J152" s="115"/>
      <c r="K152" s="115"/>
      <c r="L152" s="115"/>
      <c r="M152" s="116"/>
      <c r="N152" s="117"/>
      <c r="O152" s="113"/>
      <c r="P152" s="113"/>
      <c r="Q152" s="117">
        <f t="shared" si="20"/>
        <v>0</v>
      </c>
      <c r="R152" s="164"/>
      <c r="S152" s="164"/>
      <c r="T152" s="120"/>
      <c r="U152" s="160"/>
      <c r="V152" s="161"/>
      <c r="W152" s="160"/>
      <c r="X152" s="161"/>
      <c r="Y152" s="160"/>
      <c r="Z152" s="161"/>
      <c r="AA152" s="160"/>
      <c r="AB152" s="161"/>
      <c r="AC152" s="160"/>
      <c r="AD152" s="161"/>
      <c r="AE152" s="160"/>
      <c r="AF152" s="161"/>
      <c r="AG152" s="161"/>
      <c r="AH152" s="161"/>
      <c r="AI152" s="160"/>
      <c r="AJ152" s="161"/>
      <c r="AK152" s="160"/>
      <c r="AL152" s="161"/>
      <c r="AM152" s="160"/>
      <c r="AN152" s="161"/>
      <c r="AO152" s="160"/>
      <c r="AP152" s="161"/>
      <c r="AQ152" s="162"/>
      <c r="AR152" s="161"/>
      <c r="AS152" s="125">
        <f t="shared" si="22"/>
        <v>0</v>
      </c>
    </row>
    <row r="153" spans="1:50" x14ac:dyDescent="0.25">
      <c r="B153" s="128">
        <f t="shared" ref="B153:S153" si="24">SUM(B122:B152)</f>
        <v>52825.380000000005</v>
      </c>
      <c r="C153" s="128">
        <f t="shared" si="24"/>
        <v>362.49</v>
      </c>
      <c r="D153" s="128">
        <f t="shared" si="24"/>
        <v>66077.070000000022</v>
      </c>
      <c r="E153" s="128">
        <f t="shared" si="24"/>
        <v>0</v>
      </c>
      <c r="F153" s="128">
        <f t="shared" si="24"/>
        <v>615</v>
      </c>
      <c r="G153" s="128">
        <f t="shared" si="24"/>
        <v>7950</v>
      </c>
      <c r="H153" s="128">
        <f t="shared" si="24"/>
        <v>10358.950000000003</v>
      </c>
      <c r="I153" s="128">
        <f t="shared" si="24"/>
        <v>6990</v>
      </c>
      <c r="J153" s="128">
        <f t="shared" si="24"/>
        <v>166</v>
      </c>
      <c r="K153" s="128">
        <f t="shared" si="24"/>
        <v>430</v>
      </c>
      <c r="L153" s="128">
        <f t="shared" si="24"/>
        <v>460</v>
      </c>
      <c r="M153" s="128">
        <f t="shared" si="24"/>
        <v>0</v>
      </c>
      <c r="N153" s="128">
        <f t="shared" si="24"/>
        <v>145148.89000000001</v>
      </c>
      <c r="O153" s="128">
        <f t="shared" si="24"/>
        <v>561.50000000000011</v>
      </c>
      <c r="P153" s="128">
        <f t="shared" si="24"/>
        <v>146.69999999999999</v>
      </c>
      <c r="Q153" s="128">
        <f t="shared" si="24"/>
        <v>145563.69</v>
      </c>
      <c r="R153" s="128">
        <f t="shared" si="24"/>
        <v>52830</v>
      </c>
      <c r="S153" s="128">
        <f t="shared" si="24"/>
        <v>2510</v>
      </c>
      <c r="U153" s="141"/>
      <c r="V153" s="141">
        <f>SUM(V122:V152)</f>
        <v>2682.72</v>
      </c>
      <c r="W153" s="141"/>
      <c r="X153" s="141">
        <f>SUM(X122:X152)</f>
        <v>3090.4799999999996</v>
      </c>
      <c r="Y153" s="141"/>
      <c r="Z153" s="141">
        <f>SUM(Z122:Z152)</f>
        <v>2930.19</v>
      </c>
      <c r="AA153" s="141"/>
      <c r="AB153" s="141">
        <f>SUM(AB122:AB152)</f>
        <v>15550.799999999997</v>
      </c>
      <c r="AC153" s="141"/>
      <c r="AD153" s="141">
        <f>SUM(AD122:AD152)</f>
        <v>84072.26999999999</v>
      </c>
      <c r="AE153" s="141"/>
      <c r="AF153" s="141">
        <f>SUM(AF122:AF152)</f>
        <v>5603.75</v>
      </c>
      <c r="AG153" s="141"/>
      <c r="AH153" s="141"/>
      <c r="AI153" s="141"/>
      <c r="AJ153" s="141">
        <f>SUM(AJ122:AJ152)</f>
        <v>1583.36</v>
      </c>
      <c r="AL153" s="141">
        <f>SUM(AL122:AL152)</f>
        <v>6076.34</v>
      </c>
      <c r="AM153" s="141"/>
      <c r="AN153" s="141">
        <f>SUM(AN122:AN152)</f>
        <v>1496.13</v>
      </c>
      <c r="AO153" s="141"/>
      <c r="AP153" s="141">
        <f>SUM(AP122:AP152)</f>
        <v>4933.25</v>
      </c>
      <c r="AQ153" s="141"/>
      <c r="AR153" s="141">
        <f>SUM(AR122:AR152)</f>
        <v>93.6</v>
      </c>
      <c r="AS153" s="141">
        <f>SUM(AS122:AS152)</f>
        <v>128123.92000000001</v>
      </c>
    </row>
    <row r="154" spans="1:50" x14ac:dyDescent="0.25">
      <c r="N154" s="130"/>
      <c r="Q154" s="130"/>
    </row>
    <row r="155" spans="1:50" x14ac:dyDescent="0.25">
      <c r="C155" s="131"/>
      <c r="F155" s="131"/>
      <c r="I155" s="132"/>
    </row>
    <row r="156" spans="1:50" x14ac:dyDescent="0.25">
      <c r="I156" s="132"/>
      <c r="R156" s="71"/>
      <c r="S156" s="71"/>
    </row>
    <row r="158" spans="1:50" ht="16.149999999999999" customHeight="1" x14ac:dyDescent="0.25">
      <c r="A158" s="562" t="s">
        <v>40</v>
      </c>
      <c r="B158" s="563"/>
      <c r="C158" s="563"/>
      <c r="D158" s="563"/>
      <c r="E158" s="563"/>
      <c r="F158" s="563"/>
      <c r="G158" s="563"/>
      <c r="H158" s="563"/>
      <c r="I158" s="563"/>
      <c r="J158" s="564"/>
      <c r="K158" s="564"/>
      <c r="L158" s="564"/>
      <c r="M158" s="80"/>
      <c r="N158" s="79"/>
      <c r="O158" s="565"/>
      <c r="P158" s="560"/>
      <c r="Q158" s="560"/>
      <c r="R158" s="560"/>
      <c r="S158" s="560"/>
      <c r="U158" s="559" t="str">
        <f>A158</f>
        <v>MAI 2019</v>
      </c>
      <c r="V158" s="560"/>
      <c r="W158" s="560"/>
      <c r="X158" s="560"/>
      <c r="Y158" s="560"/>
      <c r="Z158" s="560"/>
      <c r="AA158" s="560"/>
      <c r="AB158" s="559" t="str">
        <f>A158</f>
        <v>MAI 2019</v>
      </c>
      <c r="AC158" s="560"/>
      <c r="AD158" s="560"/>
      <c r="AE158" s="560"/>
      <c r="AF158" s="560"/>
      <c r="AG158" s="560"/>
      <c r="AH158" s="560"/>
      <c r="AI158" s="560"/>
      <c r="AJ158" s="560"/>
      <c r="AK158" s="559" t="str">
        <f>A158</f>
        <v>MAI 2019</v>
      </c>
      <c r="AL158" s="560"/>
      <c r="AM158" s="560"/>
      <c r="AN158" s="560"/>
      <c r="AO158" s="560"/>
      <c r="AP158" s="560"/>
      <c r="AQ158" s="560"/>
    </row>
    <row r="159" spans="1:50" ht="16.149999999999999" customHeight="1" x14ac:dyDescent="0.25">
      <c r="A159" s="81"/>
      <c r="B159" s="81"/>
      <c r="C159" s="81"/>
      <c r="D159" s="81"/>
      <c r="E159" s="81"/>
      <c r="F159" s="81"/>
      <c r="G159" s="81"/>
      <c r="H159" s="81"/>
      <c r="I159" s="554"/>
      <c r="J159" s="554"/>
      <c r="K159" s="554"/>
      <c r="L159" s="554"/>
      <c r="M159" s="133"/>
      <c r="N159" s="134"/>
      <c r="O159" s="135"/>
      <c r="P159" s="134"/>
      <c r="Q159" s="134"/>
      <c r="R159" s="553" t="s">
        <v>2</v>
      </c>
      <c r="S159" s="554"/>
      <c r="T159" s="135" t="s">
        <v>3</v>
      </c>
      <c r="U159" s="551" t="str">
        <f>U3</f>
        <v>Agedi</v>
      </c>
      <c r="V159" s="552"/>
      <c r="W159" s="551" t="str">
        <f>W3</f>
        <v>Saf</v>
      </c>
      <c r="X159" s="552"/>
      <c r="Y159" s="551" t="str">
        <f>Y3</f>
        <v>Midi Libre</v>
      </c>
      <c r="Z159" s="552"/>
      <c r="AA159" s="551" t="str">
        <f>AA3</f>
        <v>Loto</v>
      </c>
      <c r="AB159" s="552"/>
      <c r="AC159" s="551" t="str">
        <f>AC3</f>
        <v>Altadis</v>
      </c>
      <c r="AD159" s="552"/>
      <c r="AE159" s="551" t="str">
        <f>AE3</f>
        <v>Crédit agricole</v>
      </c>
      <c r="AF159" s="552"/>
      <c r="AG159" s="555" t="s">
        <v>10</v>
      </c>
      <c r="AH159" s="556"/>
      <c r="AI159" s="551" t="str">
        <f>AI3</f>
        <v>charges locatives</v>
      </c>
      <c r="AJ159" s="552"/>
      <c r="AK159" s="551" t="str">
        <f>AK3</f>
        <v>Poste TCN TF PVA</v>
      </c>
      <c r="AL159" s="552"/>
      <c r="AM159" s="551" t="str">
        <f>AM3</f>
        <v>GSA/NVX FR</v>
      </c>
      <c r="AN159" s="552"/>
      <c r="AO159" s="551" t="str">
        <f>AO3</f>
        <v>Charge</v>
      </c>
      <c r="AP159" s="552"/>
      <c r="AQ159" s="551" t="str">
        <f>AQ3</f>
        <v>Divers</v>
      </c>
      <c r="AR159" s="552"/>
      <c r="AS159" s="83" t="s">
        <v>16</v>
      </c>
    </row>
    <row r="160" spans="1:50" ht="16.149999999999999" customHeight="1" x14ac:dyDescent="0.25">
      <c r="A160" s="84"/>
      <c r="B160" s="85" t="s">
        <v>17</v>
      </c>
      <c r="C160" s="86" t="s">
        <v>18</v>
      </c>
      <c r="D160" s="86" t="s">
        <v>19</v>
      </c>
      <c r="E160" s="87" t="s">
        <v>20</v>
      </c>
      <c r="F160" s="87" t="s">
        <v>21</v>
      </c>
      <c r="G160" s="86" t="s">
        <v>22</v>
      </c>
      <c r="H160" s="86" t="s">
        <v>23</v>
      </c>
      <c r="I160" s="557" t="s">
        <v>24</v>
      </c>
      <c r="J160" s="558"/>
      <c r="K160" s="88" t="s">
        <v>25</v>
      </c>
      <c r="L160" s="88" t="s">
        <v>26</v>
      </c>
      <c r="M160" s="89" t="s">
        <v>27</v>
      </c>
      <c r="N160" s="90" t="s">
        <v>28</v>
      </c>
      <c r="O160" s="90" t="s">
        <v>29</v>
      </c>
      <c r="P160" s="90" t="s">
        <v>30</v>
      </c>
      <c r="Q160" s="91" t="s">
        <v>16</v>
      </c>
      <c r="R160" s="85" t="s">
        <v>32</v>
      </c>
      <c r="S160" s="91" t="s">
        <v>33</v>
      </c>
      <c r="T160" s="136"/>
      <c r="U160" s="93" t="s">
        <v>34</v>
      </c>
      <c r="V160" s="94"/>
      <c r="W160" s="95" t="s">
        <v>34</v>
      </c>
      <c r="X160" s="96"/>
      <c r="Y160" s="95" t="s">
        <v>34</v>
      </c>
      <c r="Z160" s="96"/>
      <c r="AA160" s="95" t="s">
        <v>34</v>
      </c>
      <c r="AB160" s="96"/>
      <c r="AC160" s="95" t="s">
        <v>34</v>
      </c>
      <c r="AD160" s="96"/>
      <c r="AE160" s="95" t="s">
        <v>34</v>
      </c>
      <c r="AF160" s="96"/>
      <c r="AG160" s="95" t="s">
        <v>34</v>
      </c>
      <c r="AH160" s="97"/>
      <c r="AI160" s="95" t="s">
        <v>34</v>
      </c>
      <c r="AJ160" s="96"/>
      <c r="AK160" s="98" t="s">
        <v>34</v>
      </c>
      <c r="AL160" s="94"/>
      <c r="AM160" s="95" t="s">
        <v>34</v>
      </c>
      <c r="AN160" s="94"/>
      <c r="AO160" s="95" t="s">
        <v>34</v>
      </c>
      <c r="AP160" s="94"/>
      <c r="AQ160" s="95" t="s">
        <v>34</v>
      </c>
      <c r="AR160" s="94"/>
      <c r="AS160" s="99"/>
    </row>
    <row r="161" spans="1:45" ht="16.149999999999999" customHeight="1" x14ac:dyDescent="0.25">
      <c r="A161" s="100">
        <f>A151+1</f>
        <v>43586</v>
      </c>
      <c r="B161" s="106"/>
      <c r="C161" s="106"/>
      <c r="D161" s="106"/>
      <c r="E161" s="106"/>
      <c r="F161" s="106"/>
      <c r="G161" s="102"/>
      <c r="H161" s="102"/>
      <c r="I161" s="102"/>
      <c r="J161" s="103"/>
      <c r="K161" s="103"/>
      <c r="L161" s="103"/>
      <c r="M161" s="104"/>
      <c r="N161" s="105"/>
      <c r="O161" s="106"/>
      <c r="P161" s="106"/>
      <c r="Q161" s="105"/>
      <c r="R161" s="106"/>
      <c r="S161" s="106"/>
      <c r="T161" s="107">
        <f t="shared" ref="T161:T191" si="25">A161</f>
        <v>43586</v>
      </c>
      <c r="U161" s="146">
        <v>190409</v>
      </c>
      <c r="V161" s="147">
        <v>1600.08</v>
      </c>
      <c r="W161" s="148"/>
      <c r="X161" s="149"/>
      <c r="Y161" s="148"/>
      <c r="Z161" s="149"/>
      <c r="AA161" s="148">
        <v>190432</v>
      </c>
      <c r="AB161" s="147">
        <v>2829.27</v>
      </c>
      <c r="AC161" s="148"/>
      <c r="AD161" s="149"/>
      <c r="AE161" s="148"/>
      <c r="AF161" s="149"/>
      <c r="AG161" s="149"/>
      <c r="AH161" s="149"/>
      <c r="AI161" s="148"/>
      <c r="AJ161" s="149"/>
      <c r="AK161" s="150"/>
      <c r="AL161" s="149"/>
      <c r="AM161" s="148"/>
      <c r="AN161" s="149"/>
      <c r="AO161" s="148"/>
      <c r="AP161" s="149"/>
      <c r="AQ161" s="148"/>
      <c r="AR161" s="149"/>
      <c r="AS161" s="106">
        <f>V161+X161+Z161+AB161+AD161+AF161+AJ161+AL161+AN161+AP161+AR161</f>
        <v>4429.3500000000004</v>
      </c>
    </row>
    <row r="162" spans="1:45" ht="16.149999999999999" customHeight="1" x14ac:dyDescent="0.25">
      <c r="A162" s="112">
        <f t="shared" ref="A162:A191" si="26">A161+1</f>
        <v>43587</v>
      </c>
      <c r="B162" s="113">
        <v>1849.98</v>
      </c>
      <c r="C162" s="317">
        <v>26.4</v>
      </c>
      <c r="D162" s="317">
        <v>3226.25</v>
      </c>
      <c r="E162" s="317"/>
      <c r="F162" s="113"/>
      <c r="G162" s="114">
        <v>147</v>
      </c>
      <c r="H162" s="114">
        <v>615.6</v>
      </c>
      <c r="I162" s="316">
        <v>280</v>
      </c>
      <c r="J162" s="115">
        <v>5</v>
      </c>
      <c r="K162" s="115"/>
      <c r="L162" s="381">
        <v>70</v>
      </c>
      <c r="M162" s="116"/>
      <c r="N162" s="117">
        <f t="shared" ref="N162:N191" si="27">B162+C162+D162+F162+G162+H162+I162+K162-L162+M162+E162</f>
        <v>6075.2300000000005</v>
      </c>
      <c r="O162" s="113">
        <v>22.15</v>
      </c>
      <c r="P162" s="113"/>
      <c r="Q162" s="117">
        <f t="shared" ref="Q162:Q191" si="28">N162+O162-P162</f>
        <v>6097.38</v>
      </c>
      <c r="R162" s="317">
        <v>1840</v>
      </c>
      <c r="S162" s="164"/>
      <c r="T162" s="120">
        <f t="shared" si="25"/>
        <v>43587</v>
      </c>
      <c r="U162" s="160">
        <v>190407</v>
      </c>
      <c r="V162" s="147">
        <v>11.22</v>
      </c>
      <c r="W162" s="162"/>
      <c r="X162" s="161"/>
      <c r="Y162" s="160"/>
      <c r="Z162" s="161"/>
      <c r="AA162" s="162">
        <v>190433</v>
      </c>
      <c r="AB162" s="147">
        <v>149.6</v>
      </c>
      <c r="AC162" s="160"/>
      <c r="AD162" s="161"/>
      <c r="AE162" s="162">
        <v>190532</v>
      </c>
      <c r="AF162" s="147">
        <v>1.4</v>
      </c>
      <c r="AG162" s="163">
        <v>190533</v>
      </c>
      <c r="AH162" s="147">
        <v>-5.97</v>
      </c>
      <c r="AI162" s="162">
        <v>190157</v>
      </c>
      <c r="AJ162" s="147">
        <v>978.26</v>
      </c>
      <c r="AK162" s="162"/>
      <c r="AL162" s="161"/>
      <c r="AM162" s="160"/>
      <c r="AN162" s="161"/>
      <c r="AO162" s="162" t="s">
        <v>276</v>
      </c>
      <c r="AP162" s="147">
        <v>2000</v>
      </c>
      <c r="AQ162" s="162"/>
      <c r="AR162" s="161"/>
      <c r="AS162" s="125">
        <f t="shared" ref="AS162:AS191" si="29">V162+X162+Z162+AB162+AD162+AF162+AJ162+AL162+AN162+AP162+AR162+AH162</f>
        <v>3134.51</v>
      </c>
    </row>
    <row r="163" spans="1:45" ht="16.149999999999999" customHeight="1" x14ac:dyDescent="0.25">
      <c r="A163" s="112">
        <f t="shared" si="26"/>
        <v>43588</v>
      </c>
      <c r="B163" s="113">
        <v>1431.54</v>
      </c>
      <c r="C163" s="317"/>
      <c r="D163" s="317">
        <v>3282.64</v>
      </c>
      <c r="E163" s="317"/>
      <c r="F163" s="317">
        <v>10.199999999999999</v>
      </c>
      <c r="G163" s="114">
        <v>430</v>
      </c>
      <c r="H163" s="114">
        <v>1015.2</v>
      </c>
      <c r="I163" s="316">
        <v>270</v>
      </c>
      <c r="J163" s="115">
        <v>7</v>
      </c>
      <c r="K163" s="381">
        <v>40</v>
      </c>
      <c r="L163" s="115"/>
      <c r="M163" s="116"/>
      <c r="N163" s="117">
        <f t="shared" si="27"/>
        <v>6479.58</v>
      </c>
      <c r="O163" s="113">
        <v>22.3</v>
      </c>
      <c r="P163" s="113"/>
      <c r="Q163" s="117">
        <f t="shared" si="28"/>
        <v>6501.88</v>
      </c>
      <c r="R163" s="317">
        <v>1450</v>
      </c>
      <c r="S163" s="164"/>
      <c r="T163" s="120">
        <f t="shared" si="25"/>
        <v>43588</v>
      </c>
      <c r="U163" s="160"/>
      <c r="V163" s="161"/>
      <c r="W163" s="162"/>
      <c r="X163" s="161"/>
      <c r="Y163" s="160"/>
      <c r="Z163" s="161"/>
      <c r="AA163" s="162"/>
      <c r="AB163" s="161"/>
      <c r="AC163" s="160"/>
      <c r="AD163" s="161"/>
      <c r="AE163" s="162">
        <v>190532</v>
      </c>
      <c r="AF163" s="147">
        <v>227.13</v>
      </c>
      <c r="AG163" s="163">
        <v>190534</v>
      </c>
      <c r="AH163" s="147">
        <v>19</v>
      </c>
      <c r="AI163" s="160" t="s">
        <v>311</v>
      </c>
      <c r="AJ163" s="147">
        <v>128.4</v>
      </c>
      <c r="AK163" s="162"/>
      <c r="AL163" s="161"/>
      <c r="AM163" s="160"/>
      <c r="AN163" s="161"/>
      <c r="AO163" s="160"/>
      <c r="AP163" s="161"/>
      <c r="AQ163" s="162"/>
      <c r="AR163" s="161"/>
      <c r="AS163" s="125">
        <f t="shared" si="29"/>
        <v>374.53</v>
      </c>
    </row>
    <row r="164" spans="1:45" ht="16.149999999999999" customHeight="1" x14ac:dyDescent="0.25">
      <c r="A164" s="112">
        <f t="shared" si="26"/>
        <v>43589</v>
      </c>
      <c r="B164" s="113">
        <v>1737.94</v>
      </c>
      <c r="C164" s="317"/>
      <c r="D164" s="317">
        <v>2824.18</v>
      </c>
      <c r="E164" s="317"/>
      <c r="F164" s="317">
        <v>8.8000000000000007</v>
      </c>
      <c r="G164" s="114">
        <v>158</v>
      </c>
      <c r="H164" s="114">
        <v>833.55</v>
      </c>
      <c r="I164" s="316">
        <v>220</v>
      </c>
      <c r="J164" s="115">
        <v>5</v>
      </c>
      <c r="K164" s="381">
        <v>20</v>
      </c>
      <c r="L164" s="115"/>
      <c r="M164" s="116"/>
      <c r="N164" s="117">
        <f t="shared" si="27"/>
        <v>5802.47</v>
      </c>
      <c r="O164" s="113">
        <v>34.200000000000003</v>
      </c>
      <c r="P164" s="113"/>
      <c r="Q164" s="117">
        <f t="shared" si="28"/>
        <v>5836.67</v>
      </c>
      <c r="R164" s="317">
        <v>1730</v>
      </c>
      <c r="S164" s="317">
        <v>510</v>
      </c>
      <c r="T164" s="120">
        <f t="shared" si="25"/>
        <v>43589</v>
      </c>
      <c r="U164" s="160"/>
      <c r="V164" s="161"/>
      <c r="W164" s="162"/>
      <c r="X164" s="161"/>
      <c r="Y164" s="160"/>
      <c r="Z164" s="161"/>
      <c r="AA164" s="162"/>
      <c r="AB164" s="161"/>
      <c r="AC164" s="160"/>
      <c r="AD164" s="161"/>
      <c r="AE164" s="162">
        <v>190532</v>
      </c>
      <c r="AF164" s="147">
        <v>69</v>
      </c>
      <c r="AG164" s="161"/>
      <c r="AH164" s="161"/>
      <c r="AI164" s="160"/>
      <c r="AJ164" s="161"/>
      <c r="AK164" s="162"/>
      <c r="AL164" s="161"/>
      <c r="AM164" s="160">
        <v>190453</v>
      </c>
      <c r="AN164" s="147">
        <v>362.73</v>
      </c>
      <c r="AO164" s="162"/>
      <c r="AP164" s="161"/>
      <c r="AQ164" s="162"/>
      <c r="AR164" s="161"/>
      <c r="AS164" s="125">
        <f t="shared" si="29"/>
        <v>431.73</v>
      </c>
    </row>
    <row r="165" spans="1:45" ht="16.149999999999999" customHeight="1" x14ac:dyDescent="0.25">
      <c r="A165" s="112">
        <f t="shared" si="26"/>
        <v>43590</v>
      </c>
      <c r="B165" s="113">
        <v>1520.12</v>
      </c>
      <c r="C165" s="317"/>
      <c r="D165" s="317">
        <v>1862</v>
      </c>
      <c r="E165" s="317"/>
      <c r="F165" s="113"/>
      <c r="G165" s="114">
        <v>313</v>
      </c>
      <c r="H165" s="114">
        <v>509.15</v>
      </c>
      <c r="I165" s="316">
        <v>30</v>
      </c>
      <c r="J165" s="115">
        <v>1</v>
      </c>
      <c r="K165" s="115"/>
      <c r="L165" s="115"/>
      <c r="M165" s="116"/>
      <c r="N165" s="117">
        <f t="shared" si="27"/>
        <v>4234.2699999999995</v>
      </c>
      <c r="O165" s="113">
        <v>9</v>
      </c>
      <c r="P165" s="113">
        <v>74.5</v>
      </c>
      <c r="Q165" s="117">
        <f t="shared" si="28"/>
        <v>4168.7699999999995</v>
      </c>
      <c r="R165" s="317">
        <v>1520</v>
      </c>
      <c r="S165" s="164"/>
      <c r="T165" s="120">
        <f t="shared" si="25"/>
        <v>43590</v>
      </c>
      <c r="U165" s="160"/>
      <c r="V165" s="161"/>
      <c r="W165" s="162"/>
      <c r="X165" s="161"/>
      <c r="Y165" s="160"/>
      <c r="Z165" s="161"/>
      <c r="AA165" s="160"/>
      <c r="AB165" s="161"/>
      <c r="AC165" s="160"/>
      <c r="AD165" s="161"/>
      <c r="AE165" s="162"/>
      <c r="AF165" s="161"/>
      <c r="AG165" s="161"/>
      <c r="AH165" s="161"/>
      <c r="AI165" s="160"/>
      <c r="AJ165" s="161"/>
      <c r="AK165" s="160"/>
      <c r="AL165" s="161"/>
      <c r="AM165" s="160" t="s">
        <v>376</v>
      </c>
      <c r="AN165" s="147">
        <v>89.53</v>
      </c>
      <c r="AO165" s="160" t="s">
        <v>104</v>
      </c>
      <c r="AP165" s="147">
        <v>114.65</v>
      </c>
      <c r="AQ165" s="162"/>
      <c r="AR165" s="161"/>
      <c r="AS165" s="125">
        <f t="shared" si="29"/>
        <v>204.18</v>
      </c>
    </row>
    <row r="166" spans="1:45" ht="16.149999999999999" customHeight="1" x14ac:dyDescent="0.25">
      <c r="A166" s="112">
        <f t="shared" si="26"/>
        <v>43591</v>
      </c>
      <c r="B166" s="113">
        <v>1298.67</v>
      </c>
      <c r="C166" s="317">
        <v>411.25</v>
      </c>
      <c r="D166" s="317">
        <v>2505.89</v>
      </c>
      <c r="E166" s="317"/>
      <c r="F166" s="317">
        <v>19.2</v>
      </c>
      <c r="G166" s="114">
        <v>1094</v>
      </c>
      <c r="H166" s="114">
        <v>710.45</v>
      </c>
      <c r="I166" s="316">
        <v>290</v>
      </c>
      <c r="J166" s="115">
        <v>9</v>
      </c>
      <c r="K166" s="115"/>
      <c r="L166" s="115"/>
      <c r="M166" s="116">
        <v>37.5</v>
      </c>
      <c r="N166" s="117">
        <f t="shared" si="27"/>
        <v>6366.9599999999991</v>
      </c>
      <c r="O166" s="113">
        <v>20.6</v>
      </c>
      <c r="P166" s="113">
        <v>448.75</v>
      </c>
      <c r="Q166" s="117">
        <f t="shared" si="28"/>
        <v>5938.8099999999995</v>
      </c>
      <c r="R166" s="317">
        <v>1290</v>
      </c>
      <c r="S166" s="164"/>
      <c r="T166" s="120">
        <f t="shared" si="25"/>
        <v>43591</v>
      </c>
      <c r="U166" s="160"/>
      <c r="V166" s="161"/>
      <c r="W166" s="160"/>
      <c r="X166" s="161"/>
      <c r="Y166" s="160"/>
      <c r="Z166" s="161"/>
      <c r="AA166" s="160"/>
      <c r="AB166" s="161"/>
      <c r="AC166" s="160"/>
      <c r="AD166" s="161"/>
      <c r="AE166" s="162" t="s">
        <v>271</v>
      </c>
      <c r="AF166" s="147">
        <v>-119</v>
      </c>
      <c r="AG166" s="161"/>
      <c r="AH166" s="161"/>
      <c r="AI166" s="160"/>
      <c r="AJ166" s="161"/>
      <c r="AK166" s="160"/>
      <c r="AL166" s="161"/>
      <c r="AM166" s="160"/>
      <c r="AN166" s="161"/>
      <c r="AO166" s="160">
        <v>190550</v>
      </c>
      <c r="AP166" s="147">
        <v>3062</v>
      </c>
      <c r="AQ166" s="162"/>
      <c r="AR166" s="161"/>
      <c r="AS166" s="125">
        <f t="shared" si="29"/>
        <v>2943</v>
      </c>
    </row>
    <row r="167" spans="1:45" ht="16.149999999999999" customHeight="1" x14ac:dyDescent="0.25">
      <c r="A167" s="112">
        <f t="shared" si="26"/>
        <v>43592</v>
      </c>
      <c r="B167" s="113">
        <v>1772.5</v>
      </c>
      <c r="C167" s="113"/>
      <c r="D167" s="317">
        <v>1967.94</v>
      </c>
      <c r="E167" s="317"/>
      <c r="F167" s="317">
        <v>8.8000000000000007</v>
      </c>
      <c r="G167" s="114">
        <v>277</v>
      </c>
      <c r="H167" s="114">
        <v>497.9</v>
      </c>
      <c r="I167" s="316">
        <v>260</v>
      </c>
      <c r="J167" s="115">
        <v>6</v>
      </c>
      <c r="K167" s="115"/>
      <c r="L167" s="115"/>
      <c r="M167" s="116"/>
      <c r="N167" s="117">
        <f t="shared" si="27"/>
        <v>4784.1400000000003</v>
      </c>
      <c r="O167" s="113">
        <v>8.1</v>
      </c>
      <c r="P167" s="113"/>
      <c r="Q167" s="117">
        <f t="shared" si="28"/>
        <v>4792.2400000000007</v>
      </c>
      <c r="R167" s="317">
        <v>1770</v>
      </c>
      <c r="S167" s="164"/>
      <c r="T167" s="120">
        <f t="shared" si="25"/>
        <v>43592</v>
      </c>
      <c r="U167" s="160"/>
      <c r="V167" s="161"/>
      <c r="W167" s="160"/>
      <c r="X167" s="161"/>
      <c r="Y167" s="160">
        <v>190424</v>
      </c>
      <c r="Z167" s="147">
        <v>115.15</v>
      </c>
      <c r="AA167" s="160"/>
      <c r="AB167" s="161"/>
      <c r="AC167" s="160"/>
      <c r="AD167" s="161"/>
      <c r="AE167" s="162"/>
      <c r="AF167" s="161"/>
      <c r="AG167" s="161"/>
      <c r="AH167" s="161"/>
      <c r="AI167" s="160"/>
      <c r="AJ167" s="161"/>
      <c r="AK167" s="160"/>
      <c r="AL167" s="161"/>
      <c r="AM167" s="160" t="s">
        <v>377</v>
      </c>
      <c r="AN167" s="147">
        <v>-211</v>
      </c>
      <c r="AO167" s="160">
        <v>190551</v>
      </c>
      <c r="AP167" s="147">
        <v>278</v>
      </c>
      <c r="AQ167" s="162"/>
      <c r="AR167" s="161"/>
      <c r="AS167" s="125">
        <f t="shared" si="29"/>
        <v>182.15</v>
      </c>
    </row>
    <row r="168" spans="1:45" ht="16.149999999999999" customHeight="1" x14ac:dyDescent="0.25">
      <c r="A168" s="112">
        <f t="shared" si="26"/>
        <v>43593</v>
      </c>
      <c r="B168" s="113">
        <v>829.84</v>
      </c>
      <c r="C168" s="113"/>
      <c r="D168" s="317">
        <v>719.5</v>
      </c>
      <c r="E168" s="317"/>
      <c r="F168" s="317">
        <v>11</v>
      </c>
      <c r="G168" s="114">
        <v>108</v>
      </c>
      <c r="H168" s="114">
        <v>82.6</v>
      </c>
      <c r="I168" s="316">
        <v>400</v>
      </c>
      <c r="J168" s="115">
        <v>8</v>
      </c>
      <c r="K168" s="115"/>
      <c r="L168" s="115"/>
      <c r="M168" s="116"/>
      <c r="N168" s="117">
        <f t="shared" si="27"/>
        <v>2150.94</v>
      </c>
      <c r="O168" s="113">
        <v>1.3</v>
      </c>
      <c r="P168" s="113"/>
      <c r="Q168" s="117">
        <f t="shared" si="28"/>
        <v>2152.2400000000002</v>
      </c>
      <c r="R168" s="317">
        <v>820</v>
      </c>
      <c r="S168" s="164"/>
      <c r="T168" s="120">
        <f t="shared" si="25"/>
        <v>43593</v>
      </c>
      <c r="U168" s="160">
        <v>190410</v>
      </c>
      <c r="V168" s="147">
        <v>1524.44</v>
      </c>
      <c r="W168" s="160"/>
      <c r="X168" s="161"/>
      <c r="Y168" s="160">
        <v>190516</v>
      </c>
      <c r="Z168" s="147">
        <v>403.68</v>
      </c>
      <c r="AA168" s="160">
        <v>190521</v>
      </c>
      <c r="AB168" s="147">
        <v>2203.39</v>
      </c>
      <c r="AC168" s="160"/>
      <c r="AD168" s="161"/>
      <c r="AE168" s="162" t="s">
        <v>85</v>
      </c>
      <c r="AF168" s="147">
        <v>565</v>
      </c>
      <c r="AG168" s="161"/>
      <c r="AH168" s="161"/>
      <c r="AI168" s="160"/>
      <c r="AJ168" s="161"/>
      <c r="AK168" s="160"/>
      <c r="AL168" s="161"/>
      <c r="AM168" s="160"/>
      <c r="AN168" s="161"/>
      <c r="AO168" s="160" t="s">
        <v>199</v>
      </c>
      <c r="AP168" s="147">
        <v>73.569999999999993</v>
      </c>
      <c r="AQ168" s="162"/>
      <c r="AR168" s="161"/>
      <c r="AS168" s="125">
        <f t="shared" si="29"/>
        <v>4770.08</v>
      </c>
    </row>
    <row r="169" spans="1:45" ht="16.149999999999999" customHeight="1" x14ac:dyDescent="0.25">
      <c r="A169" s="112">
        <f t="shared" si="26"/>
        <v>43594</v>
      </c>
      <c r="B169" s="113">
        <v>716.52</v>
      </c>
      <c r="C169" s="113"/>
      <c r="D169" s="317">
        <v>2285.13</v>
      </c>
      <c r="E169" s="317"/>
      <c r="F169" s="317">
        <v>8.8000000000000007</v>
      </c>
      <c r="G169" s="114">
        <v>187</v>
      </c>
      <c r="H169" s="114">
        <v>813.9</v>
      </c>
      <c r="I169" s="316">
        <v>200</v>
      </c>
      <c r="J169" s="115">
        <v>6</v>
      </c>
      <c r="K169" s="381">
        <v>180</v>
      </c>
      <c r="L169" s="115"/>
      <c r="M169" s="116"/>
      <c r="N169" s="117">
        <f t="shared" si="27"/>
        <v>4391.3500000000004</v>
      </c>
      <c r="O169" s="113">
        <v>2.6</v>
      </c>
      <c r="P169" s="113"/>
      <c r="Q169" s="117">
        <f t="shared" si="28"/>
        <v>4393.9500000000007</v>
      </c>
      <c r="R169" s="317">
        <v>740</v>
      </c>
      <c r="S169" s="164"/>
      <c r="T169" s="120">
        <f t="shared" si="25"/>
        <v>43594</v>
      </c>
      <c r="U169" s="160"/>
      <c r="V169" s="147">
        <v>191.19</v>
      </c>
      <c r="W169" s="160"/>
      <c r="X169" s="161"/>
      <c r="Y169" s="160"/>
      <c r="Z169" s="161"/>
      <c r="AA169" s="160">
        <v>190522</v>
      </c>
      <c r="AB169" s="147">
        <v>1055.4000000000001</v>
      </c>
      <c r="AC169" s="160"/>
      <c r="AD169" s="161"/>
      <c r="AE169" s="162"/>
      <c r="AF169" s="161"/>
      <c r="AG169" s="161"/>
      <c r="AH169" s="161"/>
      <c r="AI169" s="160"/>
      <c r="AJ169" s="161"/>
      <c r="AK169" s="160"/>
      <c r="AL169" s="161"/>
      <c r="AM169" s="160"/>
      <c r="AN169" s="161"/>
      <c r="AO169" s="160"/>
      <c r="AP169" s="161"/>
      <c r="AQ169" s="162">
        <v>190555</v>
      </c>
      <c r="AR169" s="147">
        <v>37.18</v>
      </c>
      <c r="AS169" s="125">
        <f t="shared" si="29"/>
        <v>1283.7700000000002</v>
      </c>
    </row>
    <row r="170" spans="1:45" ht="16.149999999999999" customHeight="1" x14ac:dyDescent="0.25">
      <c r="A170" s="112">
        <f t="shared" si="26"/>
        <v>43595</v>
      </c>
      <c r="B170" s="113">
        <v>1521.84</v>
      </c>
      <c r="C170" s="113"/>
      <c r="D170" s="317">
        <v>2375</v>
      </c>
      <c r="E170" s="317"/>
      <c r="F170" s="317">
        <v>8.9499999999999993</v>
      </c>
      <c r="G170" s="114">
        <v>566</v>
      </c>
      <c r="H170" s="114">
        <v>419.7</v>
      </c>
      <c r="I170" s="316">
        <v>390</v>
      </c>
      <c r="J170" s="115">
        <v>9</v>
      </c>
      <c r="K170" s="381">
        <v>30</v>
      </c>
      <c r="L170" s="115"/>
      <c r="M170" s="116"/>
      <c r="N170" s="117">
        <f t="shared" si="27"/>
        <v>5311.49</v>
      </c>
      <c r="O170" s="113">
        <v>5.7</v>
      </c>
      <c r="P170" s="113"/>
      <c r="Q170" s="117">
        <f t="shared" si="28"/>
        <v>5317.19</v>
      </c>
      <c r="R170" s="317">
        <v>1520</v>
      </c>
      <c r="S170" s="317">
        <v>740</v>
      </c>
      <c r="T170" s="120">
        <f t="shared" si="25"/>
        <v>43595</v>
      </c>
      <c r="U170" s="160"/>
      <c r="V170" s="161"/>
      <c r="W170" s="160">
        <v>190418</v>
      </c>
      <c r="X170" s="147">
        <v>48.75</v>
      </c>
      <c r="Y170" s="160"/>
      <c r="Z170" s="161"/>
      <c r="AA170" s="160"/>
      <c r="AB170" s="161"/>
      <c r="AC170" s="160"/>
      <c r="AD170" s="161"/>
      <c r="AE170" s="160" t="s">
        <v>165</v>
      </c>
      <c r="AF170" s="147">
        <v>54.4</v>
      </c>
      <c r="AG170" s="161"/>
      <c r="AH170" s="161"/>
      <c r="AI170" s="160"/>
      <c r="AJ170" s="161"/>
      <c r="AK170" s="160"/>
      <c r="AL170" s="161"/>
      <c r="AM170" s="160"/>
      <c r="AN170" s="161"/>
      <c r="AO170" s="160" t="s">
        <v>370</v>
      </c>
      <c r="AP170" s="147">
        <v>385</v>
      </c>
      <c r="AQ170" s="162">
        <v>190554</v>
      </c>
      <c r="AR170" s="147">
        <v>39.5</v>
      </c>
      <c r="AS170" s="125">
        <f t="shared" si="29"/>
        <v>527.65</v>
      </c>
    </row>
    <row r="171" spans="1:45" ht="16.149999999999999" customHeight="1" x14ac:dyDescent="0.25">
      <c r="A171" s="112">
        <f t="shared" si="26"/>
        <v>43596</v>
      </c>
      <c r="B171" s="113">
        <v>2131.39</v>
      </c>
      <c r="C171" s="113"/>
      <c r="D171" s="317">
        <v>2266.5300000000002</v>
      </c>
      <c r="E171" s="317"/>
      <c r="F171" s="317">
        <v>8.8000000000000007</v>
      </c>
      <c r="G171" s="114">
        <v>94</v>
      </c>
      <c r="H171" s="114">
        <v>145.4</v>
      </c>
      <c r="I171" s="316">
        <v>130</v>
      </c>
      <c r="J171" s="115">
        <v>5</v>
      </c>
      <c r="K171" s="381">
        <v>20</v>
      </c>
      <c r="L171" s="115"/>
      <c r="M171" s="116"/>
      <c r="N171" s="117">
        <f t="shared" si="27"/>
        <v>4796.12</v>
      </c>
      <c r="O171" s="113">
        <v>63</v>
      </c>
      <c r="P171" s="113">
        <v>24.6</v>
      </c>
      <c r="Q171" s="117">
        <f t="shared" si="28"/>
        <v>4834.5199999999995</v>
      </c>
      <c r="R171" s="317">
        <v>2130</v>
      </c>
      <c r="S171" s="164"/>
      <c r="T171" s="120">
        <f t="shared" si="25"/>
        <v>43596</v>
      </c>
      <c r="U171" s="160"/>
      <c r="V171" s="161"/>
      <c r="W171" s="160">
        <v>190419</v>
      </c>
      <c r="X171" s="147">
        <v>344.61</v>
      </c>
      <c r="Y171" s="160"/>
      <c r="Z171" s="161"/>
      <c r="AA171" s="160"/>
      <c r="AB171" s="161"/>
      <c r="AC171" s="160"/>
      <c r="AD171" s="161"/>
      <c r="AE171" s="160" t="s">
        <v>173</v>
      </c>
      <c r="AF171" s="147">
        <v>166.06</v>
      </c>
      <c r="AG171" s="161"/>
      <c r="AH171" s="161"/>
      <c r="AI171" s="160"/>
      <c r="AJ171" s="161"/>
      <c r="AK171" s="160"/>
      <c r="AL171" s="161"/>
      <c r="AM171" s="160">
        <v>190454</v>
      </c>
      <c r="AN171" s="147">
        <v>291.94</v>
      </c>
      <c r="AO171" s="160"/>
      <c r="AP171" s="161"/>
      <c r="AQ171" s="162"/>
      <c r="AR171" s="161"/>
      <c r="AS171" s="125">
        <f t="shared" si="29"/>
        <v>802.61</v>
      </c>
    </row>
    <row r="172" spans="1:45" ht="16.149999999999999" customHeight="1" x14ac:dyDescent="0.25">
      <c r="A172" s="112">
        <f t="shared" si="26"/>
        <v>43597</v>
      </c>
      <c r="B172" s="113">
        <v>1021.83</v>
      </c>
      <c r="C172" s="113"/>
      <c r="D172" s="317">
        <v>1169.48</v>
      </c>
      <c r="E172" s="317"/>
      <c r="F172" s="317">
        <v>11</v>
      </c>
      <c r="G172" s="114">
        <v>116</v>
      </c>
      <c r="H172" s="114">
        <v>536.54999999999995</v>
      </c>
      <c r="I172" s="316">
        <v>100</v>
      </c>
      <c r="J172" s="115">
        <v>2</v>
      </c>
      <c r="K172" s="115"/>
      <c r="L172" s="115"/>
      <c r="M172" s="116"/>
      <c r="N172" s="117">
        <f t="shared" si="27"/>
        <v>2954.8599999999997</v>
      </c>
      <c r="O172" s="113">
        <v>9</v>
      </c>
      <c r="P172" s="113"/>
      <c r="Q172" s="117">
        <f t="shared" si="28"/>
        <v>2963.8599999999997</v>
      </c>
      <c r="R172" s="317">
        <v>1020</v>
      </c>
      <c r="S172" s="164"/>
      <c r="T172" s="120">
        <f t="shared" si="25"/>
        <v>43597</v>
      </c>
      <c r="U172" s="160"/>
      <c r="V172" s="161"/>
      <c r="W172" s="160"/>
      <c r="X172" s="161"/>
      <c r="Y172" s="160"/>
      <c r="Z172" s="161"/>
      <c r="AA172" s="160"/>
      <c r="AB172" s="161"/>
      <c r="AC172" s="160"/>
      <c r="AD172" s="161"/>
      <c r="AE172" s="160" t="s">
        <v>156</v>
      </c>
      <c r="AF172" s="147">
        <v>2585.9</v>
      </c>
      <c r="AG172" s="161"/>
      <c r="AH172" s="161"/>
      <c r="AI172" s="376">
        <v>191243</v>
      </c>
      <c r="AJ172" s="147">
        <v>236.04</v>
      </c>
      <c r="AK172" s="160"/>
      <c r="AL172" s="161"/>
      <c r="AM172" s="160"/>
      <c r="AN172" s="161"/>
      <c r="AO172" s="160"/>
      <c r="AP172" s="161"/>
      <c r="AQ172" s="162"/>
      <c r="AR172" s="161"/>
      <c r="AS172" s="125">
        <f t="shared" si="29"/>
        <v>2821.94</v>
      </c>
    </row>
    <row r="173" spans="1:45" ht="16.149999999999999" customHeight="1" x14ac:dyDescent="0.25">
      <c r="A173" s="112">
        <f t="shared" si="26"/>
        <v>43598</v>
      </c>
      <c r="B173" s="113">
        <v>2176.41</v>
      </c>
      <c r="C173" s="113"/>
      <c r="D173" s="317">
        <v>2167.13</v>
      </c>
      <c r="E173" s="317"/>
      <c r="F173" s="113"/>
      <c r="G173" s="114">
        <v>235</v>
      </c>
      <c r="H173" s="114">
        <v>184.95</v>
      </c>
      <c r="I173" s="316">
        <v>60</v>
      </c>
      <c r="J173" s="115">
        <v>1</v>
      </c>
      <c r="K173" s="115"/>
      <c r="L173" s="115"/>
      <c r="M173" s="116"/>
      <c r="N173" s="117">
        <f t="shared" si="27"/>
        <v>4823.49</v>
      </c>
      <c r="O173" s="113">
        <v>4.4000000000000004</v>
      </c>
      <c r="P173" s="113"/>
      <c r="Q173" s="117">
        <f t="shared" si="28"/>
        <v>4827.8899999999994</v>
      </c>
      <c r="R173" s="317">
        <v>2170</v>
      </c>
      <c r="S173" s="164"/>
      <c r="T173" s="120">
        <f t="shared" si="25"/>
        <v>43598</v>
      </c>
      <c r="U173" s="160"/>
      <c r="V173" s="161"/>
      <c r="W173" s="160"/>
      <c r="X173" s="161"/>
      <c r="Y173" s="160"/>
      <c r="Z173" s="161"/>
      <c r="AA173" s="160"/>
      <c r="AB173" s="161"/>
      <c r="AC173" s="160">
        <v>190437</v>
      </c>
      <c r="AD173" s="147">
        <v>44209</v>
      </c>
      <c r="AE173" s="160"/>
      <c r="AF173" s="161"/>
      <c r="AG173" s="161"/>
      <c r="AH173" s="161"/>
      <c r="AI173" s="160"/>
      <c r="AJ173" s="161"/>
      <c r="AK173" s="160"/>
      <c r="AL173" s="161"/>
      <c r="AM173" s="160">
        <v>190350</v>
      </c>
      <c r="AN173" s="147">
        <v>101.8</v>
      </c>
      <c r="AO173" s="160"/>
      <c r="AP173" s="161"/>
      <c r="AQ173" s="162"/>
      <c r="AR173" s="161"/>
      <c r="AS173" s="125">
        <f t="shared" si="29"/>
        <v>44310.8</v>
      </c>
    </row>
    <row r="174" spans="1:45" ht="16.149999999999999" customHeight="1" x14ac:dyDescent="0.25">
      <c r="A174" s="112">
        <f t="shared" si="26"/>
        <v>43599</v>
      </c>
      <c r="B174" s="113">
        <v>1685.13</v>
      </c>
      <c r="C174" s="113"/>
      <c r="D174" s="317">
        <v>1977.1</v>
      </c>
      <c r="E174" s="317"/>
      <c r="F174" s="317">
        <v>40.4</v>
      </c>
      <c r="G174" s="114">
        <v>115</v>
      </c>
      <c r="H174" s="114">
        <v>278.60000000000002</v>
      </c>
      <c r="I174" s="316">
        <v>140</v>
      </c>
      <c r="J174" s="115">
        <v>5</v>
      </c>
      <c r="K174" s="115"/>
      <c r="L174" s="115"/>
      <c r="M174" s="116"/>
      <c r="N174" s="117">
        <f t="shared" si="27"/>
        <v>4236.2300000000005</v>
      </c>
      <c r="O174" s="113">
        <v>4.3</v>
      </c>
      <c r="P174" s="113"/>
      <c r="Q174" s="117">
        <f t="shared" si="28"/>
        <v>4240.5300000000007</v>
      </c>
      <c r="R174" s="317">
        <v>1690</v>
      </c>
      <c r="S174" s="164"/>
      <c r="T174" s="120">
        <f t="shared" si="25"/>
        <v>43599</v>
      </c>
      <c r="U174" s="160"/>
      <c r="V174" s="161"/>
      <c r="W174" s="160"/>
      <c r="X174" s="161"/>
      <c r="Y174" s="160">
        <v>190517</v>
      </c>
      <c r="Z174" s="147">
        <v>538.36</v>
      </c>
      <c r="AA174" s="160"/>
      <c r="AB174" s="161"/>
      <c r="AC174" s="160"/>
      <c r="AD174" s="161"/>
      <c r="AE174" s="160"/>
      <c r="AF174" s="161"/>
      <c r="AG174" s="161"/>
      <c r="AH174" s="161"/>
      <c r="AI174" s="160"/>
      <c r="AJ174" s="161"/>
      <c r="AK174" s="160"/>
      <c r="AL174" s="161"/>
      <c r="AM174" s="160"/>
      <c r="AN174" s="161"/>
      <c r="AO174" s="160">
        <v>190552</v>
      </c>
      <c r="AP174" s="147">
        <v>2818</v>
      </c>
      <c r="AQ174" s="162"/>
      <c r="AR174" s="161"/>
      <c r="AS174" s="125">
        <f t="shared" si="29"/>
        <v>3356.36</v>
      </c>
    </row>
    <row r="175" spans="1:45" ht="16.149999999999999" customHeight="1" x14ac:dyDescent="0.25">
      <c r="A175" s="112">
        <f t="shared" si="26"/>
        <v>43600</v>
      </c>
      <c r="B175" s="113">
        <v>1431.8</v>
      </c>
      <c r="C175" s="113"/>
      <c r="D175" s="317">
        <v>2169.2399999999998</v>
      </c>
      <c r="E175" s="317"/>
      <c r="F175" s="113"/>
      <c r="G175" s="114">
        <v>376</v>
      </c>
      <c r="H175" s="114">
        <v>331.3</v>
      </c>
      <c r="I175" s="316">
        <v>260</v>
      </c>
      <c r="J175" s="115">
        <v>5</v>
      </c>
      <c r="K175" s="115"/>
      <c r="L175" s="115"/>
      <c r="M175" s="116"/>
      <c r="N175" s="117">
        <f t="shared" si="27"/>
        <v>4568.34</v>
      </c>
      <c r="O175" s="113">
        <v>4.3</v>
      </c>
      <c r="P175" s="113"/>
      <c r="Q175" s="117">
        <f t="shared" si="28"/>
        <v>4572.6400000000003</v>
      </c>
      <c r="R175" s="317">
        <v>1430</v>
      </c>
      <c r="S175" s="164"/>
      <c r="T175" s="120">
        <f t="shared" si="25"/>
        <v>43600</v>
      </c>
      <c r="U175" s="160">
        <v>190501</v>
      </c>
      <c r="V175" s="147">
        <v>897.51</v>
      </c>
      <c r="W175" s="160"/>
      <c r="X175" s="161"/>
      <c r="Y175" s="160"/>
      <c r="Z175" s="161"/>
      <c r="AA175" s="160">
        <v>190523</v>
      </c>
      <c r="AB175" s="147">
        <v>1284.5999999999999</v>
      </c>
      <c r="AC175" s="160"/>
      <c r="AD175" s="161"/>
      <c r="AE175" s="160" t="s">
        <v>85</v>
      </c>
      <c r="AF175" s="147">
        <v>675</v>
      </c>
      <c r="AG175" s="161"/>
      <c r="AH175" s="161"/>
      <c r="AI175" s="160"/>
      <c r="AJ175" s="161"/>
      <c r="AK175" s="160">
        <v>190444</v>
      </c>
      <c r="AL175" s="147">
        <v>488.8</v>
      </c>
      <c r="AM175" s="160"/>
      <c r="AN175" s="161"/>
      <c r="AO175" s="160">
        <v>190458</v>
      </c>
      <c r="AP175" s="147">
        <v>518</v>
      </c>
      <c r="AQ175" s="162"/>
      <c r="AR175" s="161"/>
      <c r="AS175" s="125">
        <f t="shared" si="29"/>
        <v>3863.91</v>
      </c>
    </row>
    <row r="176" spans="1:45" ht="16.149999999999999" customHeight="1" x14ac:dyDescent="0.25">
      <c r="A176" s="112">
        <f t="shared" si="26"/>
        <v>43601</v>
      </c>
      <c r="B176" s="113">
        <v>1237.58</v>
      </c>
      <c r="C176" s="113"/>
      <c r="D176" s="317">
        <v>2316.46</v>
      </c>
      <c r="E176" s="317"/>
      <c r="F176" s="317">
        <v>26</v>
      </c>
      <c r="G176" s="114">
        <v>195</v>
      </c>
      <c r="H176" s="114">
        <v>79.45</v>
      </c>
      <c r="I176" s="316">
        <v>500</v>
      </c>
      <c r="J176" s="115">
        <v>11</v>
      </c>
      <c r="K176" s="381">
        <v>30</v>
      </c>
      <c r="L176" s="115"/>
      <c r="M176" s="116"/>
      <c r="N176" s="117">
        <f t="shared" si="27"/>
        <v>4384.49</v>
      </c>
      <c r="O176" s="113">
        <v>4.3</v>
      </c>
      <c r="P176" s="113"/>
      <c r="Q176" s="117">
        <f t="shared" si="28"/>
        <v>4388.79</v>
      </c>
      <c r="R176" s="317">
        <v>1230</v>
      </c>
      <c r="S176" s="164"/>
      <c r="T176" s="120">
        <f t="shared" si="25"/>
        <v>43601</v>
      </c>
      <c r="U176" s="160">
        <v>190502</v>
      </c>
      <c r="V176" s="147">
        <v>-102.15</v>
      </c>
      <c r="W176" s="160"/>
      <c r="X176" s="161"/>
      <c r="Y176" s="160"/>
      <c r="Z176" s="161"/>
      <c r="AA176" s="160">
        <v>190524</v>
      </c>
      <c r="AB176" s="147">
        <v>111.6</v>
      </c>
      <c r="AC176" s="160"/>
      <c r="AD176" s="161"/>
      <c r="AE176" s="160"/>
      <c r="AF176" s="161"/>
      <c r="AG176" s="161"/>
      <c r="AH176" s="161"/>
      <c r="AI176" s="160"/>
      <c r="AJ176" s="161"/>
      <c r="AK176" s="160">
        <v>190445</v>
      </c>
      <c r="AL176" s="147">
        <v>619.46</v>
      </c>
      <c r="AM176" s="160"/>
      <c r="AN176" s="161"/>
      <c r="AO176" s="160"/>
      <c r="AP176" s="161"/>
      <c r="AQ176" s="162"/>
      <c r="AR176" s="161"/>
      <c r="AS176" s="125">
        <f t="shared" si="29"/>
        <v>628.91000000000008</v>
      </c>
    </row>
    <row r="177" spans="1:45" ht="16.149999999999999" customHeight="1" x14ac:dyDescent="0.25">
      <c r="A177" s="112">
        <f t="shared" si="26"/>
        <v>43602</v>
      </c>
      <c r="B177" s="113">
        <v>1728.32</v>
      </c>
      <c r="C177" s="317">
        <v>16.2</v>
      </c>
      <c r="D177" s="317">
        <v>2609.94</v>
      </c>
      <c r="E177" s="317"/>
      <c r="F177" s="317">
        <v>8.8000000000000007</v>
      </c>
      <c r="G177" s="114">
        <v>136</v>
      </c>
      <c r="H177" s="114">
        <v>176.1</v>
      </c>
      <c r="I177" s="316">
        <v>410</v>
      </c>
      <c r="J177" s="115">
        <v>9</v>
      </c>
      <c r="K177" s="115"/>
      <c r="L177" s="115"/>
      <c r="M177" s="116"/>
      <c r="N177" s="117">
        <f t="shared" si="27"/>
        <v>5085.3600000000006</v>
      </c>
      <c r="O177" s="113">
        <v>10.81</v>
      </c>
      <c r="P177" s="113"/>
      <c r="Q177" s="117">
        <f t="shared" si="28"/>
        <v>5096.170000000001</v>
      </c>
      <c r="R177" s="317">
        <v>1720</v>
      </c>
      <c r="S177" s="164"/>
      <c r="T177" s="120">
        <f t="shared" si="25"/>
        <v>43602</v>
      </c>
      <c r="U177" s="160"/>
      <c r="V177" s="161"/>
      <c r="W177" s="160"/>
      <c r="X177" s="161"/>
      <c r="Y177" s="160"/>
      <c r="Z177" s="161"/>
      <c r="AA177" s="160"/>
      <c r="AB177" s="161"/>
      <c r="AC177" s="160"/>
      <c r="AD177" s="161"/>
      <c r="AE177" s="160" t="s">
        <v>85</v>
      </c>
      <c r="AF177" s="147">
        <v>980</v>
      </c>
      <c r="AG177" s="161"/>
      <c r="AH177" s="161"/>
      <c r="AI177" s="160"/>
      <c r="AJ177" s="161"/>
      <c r="AK177" s="160">
        <v>190446</v>
      </c>
      <c r="AL177" s="147">
        <v>1209.5999999999999</v>
      </c>
      <c r="AM177" s="160">
        <v>190542</v>
      </c>
      <c r="AN177" s="147">
        <v>161.29</v>
      </c>
      <c r="AO177" s="160"/>
      <c r="AP177" s="161"/>
      <c r="AQ177" s="162"/>
      <c r="AR177" s="161"/>
      <c r="AS177" s="125">
        <f t="shared" si="29"/>
        <v>2350.89</v>
      </c>
    </row>
    <row r="178" spans="1:45" ht="16.149999999999999" customHeight="1" x14ac:dyDescent="0.25">
      <c r="A178" s="112">
        <f t="shared" si="26"/>
        <v>43603</v>
      </c>
      <c r="B178" s="113">
        <v>1324.99</v>
      </c>
      <c r="C178" s="317"/>
      <c r="D178" s="317">
        <v>2154.1</v>
      </c>
      <c r="E178" s="317"/>
      <c r="F178" s="317">
        <v>26</v>
      </c>
      <c r="G178" s="114">
        <v>392</v>
      </c>
      <c r="H178" s="114">
        <v>698.1</v>
      </c>
      <c r="I178" s="316">
        <v>290</v>
      </c>
      <c r="J178" s="115">
        <v>8</v>
      </c>
      <c r="K178" s="381">
        <v>30</v>
      </c>
      <c r="L178" s="115"/>
      <c r="M178" s="116"/>
      <c r="N178" s="117">
        <f t="shared" si="27"/>
        <v>4915.1900000000005</v>
      </c>
      <c r="O178" s="113">
        <v>24.1</v>
      </c>
      <c r="P178" s="113"/>
      <c r="Q178" s="117">
        <f t="shared" si="28"/>
        <v>4939.2900000000009</v>
      </c>
      <c r="R178" s="317">
        <v>1320</v>
      </c>
      <c r="S178" s="164"/>
      <c r="T178" s="120">
        <f t="shared" si="25"/>
        <v>43603</v>
      </c>
      <c r="U178" s="160"/>
      <c r="V178" s="161"/>
      <c r="W178" s="160"/>
      <c r="X178" s="161"/>
      <c r="Y178" s="160"/>
      <c r="Z178" s="161"/>
      <c r="AA178" s="160"/>
      <c r="AB178" s="161"/>
      <c r="AC178" s="160"/>
      <c r="AD178" s="161"/>
      <c r="AE178" s="160"/>
      <c r="AF178" s="161"/>
      <c r="AG178" s="161"/>
      <c r="AH178" s="161"/>
      <c r="AI178" s="160">
        <v>180535</v>
      </c>
      <c r="AJ178" s="147">
        <v>52.8</v>
      </c>
      <c r="AK178" s="160"/>
      <c r="AL178" s="161"/>
      <c r="AM178" s="160"/>
      <c r="AN178" s="161"/>
      <c r="AO178" s="160"/>
      <c r="AP178" s="161"/>
      <c r="AQ178" s="162"/>
      <c r="AR178" s="161"/>
      <c r="AS178" s="125">
        <f t="shared" si="29"/>
        <v>52.8</v>
      </c>
    </row>
    <row r="179" spans="1:45" ht="16.149999999999999" customHeight="1" x14ac:dyDescent="0.25">
      <c r="A179" s="112">
        <f t="shared" si="26"/>
        <v>43604</v>
      </c>
      <c r="B179" s="113">
        <v>1294.98</v>
      </c>
      <c r="C179" s="317"/>
      <c r="D179" s="317">
        <v>1449.14</v>
      </c>
      <c r="E179" s="317"/>
      <c r="F179" s="317">
        <v>8.8000000000000007</v>
      </c>
      <c r="G179" s="114">
        <v>150</v>
      </c>
      <c r="H179" s="114">
        <v>421.3</v>
      </c>
      <c r="I179" s="316">
        <v>70</v>
      </c>
      <c r="J179" s="115">
        <v>2</v>
      </c>
      <c r="K179" s="381">
        <v>40</v>
      </c>
      <c r="L179" s="115"/>
      <c r="M179" s="116"/>
      <c r="N179" s="117">
        <f t="shared" si="27"/>
        <v>3434.2200000000003</v>
      </c>
      <c r="O179" s="113">
        <v>10.7</v>
      </c>
      <c r="P179" s="113">
        <v>36.6</v>
      </c>
      <c r="Q179" s="117">
        <f t="shared" si="28"/>
        <v>3408.32</v>
      </c>
      <c r="R179" s="317">
        <v>1290</v>
      </c>
      <c r="S179" s="164"/>
      <c r="T179" s="120">
        <f t="shared" si="25"/>
        <v>43604</v>
      </c>
      <c r="U179" s="160"/>
      <c r="V179" s="161"/>
      <c r="W179" s="160">
        <v>190510</v>
      </c>
      <c r="X179" s="147">
        <v>49.08</v>
      </c>
      <c r="Y179" s="160"/>
      <c r="Z179" s="161"/>
      <c r="AA179" s="160"/>
      <c r="AB179" s="161"/>
      <c r="AC179" s="160"/>
      <c r="AD179" s="161"/>
      <c r="AE179" s="160"/>
      <c r="AF179" s="161"/>
      <c r="AG179" s="161"/>
      <c r="AH179" s="161"/>
      <c r="AI179" s="160"/>
      <c r="AJ179" s="161"/>
      <c r="AK179" s="160"/>
      <c r="AL179" s="161"/>
      <c r="AM179" s="160"/>
      <c r="AN179" s="161"/>
      <c r="AO179" s="160"/>
      <c r="AP179" s="161"/>
      <c r="AQ179" s="162"/>
      <c r="AR179" s="161"/>
      <c r="AS179" s="125">
        <f t="shared" si="29"/>
        <v>49.08</v>
      </c>
    </row>
    <row r="180" spans="1:45" ht="16.149999999999999" customHeight="1" x14ac:dyDescent="0.25">
      <c r="A180" s="112">
        <f t="shared" si="26"/>
        <v>43605</v>
      </c>
      <c r="B180" s="113">
        <v>1503.34</v>
      </c>
      <c r="C180" s="317"/>
      <c r="D180" s="317">
        <v>1894.2</v>
      </c>
      <c r="E180" s="317"/>
      <c r="F180" s="317">
        <v>26.4</v>
      </c>
      <c r="G180" s="114">
        <v>155</v>
      </c>
      <c r="H180" s="114">
        <v>460</v>
      </c>
      <c r="I180" s="316">
        <v>60</v>
      </c>
      <c r="J180" s="115">
        <v>3</v>
      </c>
      <c r="K180" s="381">
        <v>20</v>
      </c>
      <c r="L180" s="115"/>
      <c r="M180" s="116"/>
      <c r="N180" s="117">
        <f t="shared" si="27"/>
        <v>4118.9400000000005</v>
      </c>
      <c r="O180" s="113">
        <v>4.4000000000000004</v>
      </c>
      <c r="P180" s="113"/>
      <c r="Q180" s="117">
        <f t="shared" si="28"/>
        <v>4123.34</v>
      </c>
      <c r="R180" s="317">
        <v>1540</v>
      </c>
      <c r="S180" s="164"/>
      <c r="T180" s="120">
        <f t="shared" si="25"/>
        <v>43605</v>
      </c>
      <c r="U180" s="160"/>
      <c r="V180" s="161"/>
      <c r="W180" s="162">
        <v>190511</v>
      </c>
      <c r="X180" s="147">
        <v>339.82</v>
      </c>
      <c r="Y180" s="160"/>
      <c r="Z180" s="161"/>
      <c r="AA180" s="162"/>
      <c r="AB180" s="161"/>
      <c r="AC180" s="160"/>
      <c r="AD180" s="161"/>
      <c r="AE180" s="162"/>
      <c r="AF180" s="161"/>
      <c r="AG180" s="161"/>
      <c r="AH180" s="161"/>
      <c r="AI180" s="160"/>
      <c r="AJ180" s="161"/>
      <c r="AK180" s="162"/>
      <c r="AL180" s="161"/>
      <c r="AM180" s="160"/>
      <c r="AN180" s="161"/>
      <c r="AO180" s="162"/>
      <c r="AP180" s="161"/>
      <c r="AQ180" s="162"/>
      <c r="AR180" s="161"/>
      <c r="AS180" s="125">
        <f t="shared" si="29"/>
        <v>339.82</v>
      </c>
    </row>
    <row r="181" spans="1:45" ht="16.149999999999999" customHeight="1" x14ac:dyDescent="0.25">
      <c r="A181" s="112">
        <f t="shared" si="26"/>
        <v>43606</v>
      </c>
      <c r="B181" s="113">
        <v>1858.39</v>
      </c>
      <c r="C181" s="317"/>
      <c r="D181" s="317">
        <v>1776.65</v>
      </c>
      <c r="E181" s="317"/>
      <c r="F181" s="317">
        <v>8.8000000000000007</v>
      </c>
      <c r="G181" s="114">
        <v>311</v>
      </c>
      <c r="H181" s="114">
        <v>93.9</v>
      </c>
      <c r="I181" s="316">
        <v>130</v>
      </c>
      <c r="J181" s="115">
        <v>4</v>
      </c>
      <c r="K181" s="115"/>
      <c r="L181" s="115"/>
      <c r="M181" s="116"/>
      <c r="N181" s="117">
        <f t="shared" si="27"/>
        <v>4178.74</v>
      </c>
      <c r="O181" s="113">
        <v>4.3</v>
      </c>
      <c r="P181" s="113"/>
      <c r="Q181" s="117">
        <f t="shared" si="28"/>
        <v>4183.04</v>
      </c>
      <c r="R181" s="317">
        <v>1850</v>
      </c>
      <c r="S181" s="317">
        <v>720</v>
      </c>
      <c r="T181" s="120">
        <f t="shared" si="25"/>
        <v>43606</v>
      </c>
      <c r="U181" s="160"/>
      <c r="V181" s="161"/>
      <c r="W181" s="160"/>
      <c r="X181" s="161"/>
      <c r="Y181" s="160">
        <v>190518</v>
      </c>
      <c r="Z181" s="147">
        <v>572.79999999999995</v>
      </c>
      <c r="AA181" s="160"/>
      <c r="AB181" s="161"/>
      <c r="AC181" s="160"/>
      <c r="AD181" s="161"/>
      <c r="AE181" s="160"/>
      <c r="AF181" s="161"/>
      <c r="AG181" s="161"/>
      <c r="AH181" s="161"/>
      <c r="AI181" s="160"/>
      <c r="AJ181" s="161"/>
      <c r="AK181" s="160"/>
      <c r="AL181" s="161"/>
      <c r="AM181" s="160"/>
      <c r="AN181" s="161"/>
      <c r="AO181" s="160"/>
      <c r="AP181" s="161"/>
      <c r="AQ181" s="162"/>
      <c r="AR181" s="161"/>
      <c r="AS181" s="125">
        <f t="shared" si="29"/>
        <v>572.79999999999995</v>
      </c>
    </row>
    <row r="182" spans="1:45" ht="16.149999999999999" customHeight="1" x14ac:dyDescent="0.25">
      <c r="A182" s="112">
        <f t="shared" si="26"/>
        <v>43607</v>
      </c>
      <c r="B182" s="113">
        <v>1398.91</v>
      </c>
      <c r="C182" s="317"/>
      <c r="D182" s="317">
        <v>2102.5</v>
      </c>
      <c r="E182" s="317"/>
      <c r="F182" s="113"/>
      <c r="G182" s="114">
        <v>276</v>
      </c>
      <c r="H182" s="114">
        <v>172.9</v>
      </c>
      <c r="I182" s="316">
        <v>510</v>
      </c>
      <c r="J182" s="115">
        <v>10</v>
      </c>
      <c r="K182" s="381">
        <v>30</v>
      </c>
      <c r="L182" s="115"/>
      <c r="M182" s="116"/>
      <c r="N182" s="117">
        <f t="shared" si="27"/>
        <v>4490.3099999999995</v>
      </c>
      <c r="O182" s="113">
        <v>2.6</v>
      </c>
      <c r="P182" s="113"/>
      <c r="Q182" s="117">
        <f t="shared" si="28"/>
        <v>4492.91</v>
      </c>
      <c r="R182" s="317">
        <v>1390</v>
      </c>
      <c r="S182" s="164"/>
      <c r="T182" s="120">
        <f t="shared" si="25"/>
        <v>43607</v>
      </c>
      <c r="U182" s="160">
        <v>190503</v>
      </c>
      <c r="V182" s="147">
        <v>1395.01</v>
      </c>
      <c r="W182" s="160"/>
      <c r="X182" s="161"/>
      <c r="Y182" s="160"/>
      <c r="Z182" s="161"/>
      <c r="AA182" s="160">
        <v>190525</v>
      </c>
      <c r="AB182" s="147">
        <v>2534.31</v>
      </c>
      <c r="AC182" s="160"/>
      <c r="AD182" s="161"/>
      <c r="AE182" s="160"/>
      <c r="AF182" s="161"/>
      <c r="AG182" s="161"/>
      <c r="AH182" s="161"/>
      <c r="AI182" s="160"/>
      <c r="AJ182" s="161"/>
      <c r="AK182" s="160"/>
      <c r="AL182" s="161"/>
      <c r="AM182" s="160"/>
      <c r="AN182" s="161"/>
      <c r="AO182" s="160"/>
      <c r="AP182" s="161"/>
      <c r="AQ182" s="162"/>
      <c r="AR182" s="161"/>
      <c r="AS182" s="125">
        <f t="shared" si="29"/>
        <v>3929.3199999999997</v>
      </c>
    </row>
    <row r="183" spans="1:45" ht="16.149999999999999" customHeight="1" x14ac:dyDescent="0.25">
      <c r="A183" s="112">
        <f t="shared" si="26"/>
        <v>43608</v>
      </c>
      <c r="B183" s="113">
        <v>1573.15</v>
      </c>
      <c r="C183" s="317">
        <v>25.8</v>
      </c>
      <c r="D183" s="317">
        <v>1880.34</v>
      </c>
      <c r="E183" s="317"/>
      <c r="F183" s="317">
        <v>26</v>
      </c>
      <c r="G183" s="114">
        <v>108</v>
      </c>
      <c r="H183" s="114">
        <v>202.4</v>
      </c>
      <c r="I183" s="316">
        <v>260</v>
      </c>
      <c r="J183" s="115">
        <v>7</v>
      </c>
      <c r="K183" s="381">
        <v>30</v>
      </c>
      <c r="L183" s="115"/>
      <c r="M183" s="116"/>
      <c r="N183" s="117">
        <f t="shared" si="27"/>
        <v>4105.6900000000005</v>
      </c>
      <c r="O183" s="113">
        <v>11.3</v>
      </c>
      <c r="P183" s="113"/>
      <c r="Q183" s="117">
        <f t="shared" si="28"/>
        <v>4116.9900000000007</v>
      </c>
      <c r="R183" s="317">
        <v>1590</v>
      </c>
      <c r="S183" s="164"/>
      <c r="T183" s="120">
        <f t="shared" si="25"/>
        <v>43608</v>
      </c>
      <c r="U183" s="160"/>
      <c r="V183" s="147">
        <v>327.48</v>
      </c>
      <c r="W183" s="160"/>
      <c r="X183" s="161"/>
      <c r="Y183" s="160"/>
      <c r="Z183" s="161"/>
      <c r="AA183" s="160">
        <v>190526</v>
      </c>
      <c r="AB183" s="147">
        <v>1235.4000000000001</v>
      </c>
      <c r="AC183" s="160"/>
      <c r="AD183" s="161"/>
      <c r="AE183" s="160"/>
      <c r="AF183" s="161"/>
      <c r="AG183" s="161"/>
      <c r="AH183" s="161"/>
      <c r="AI183" s="160"/>
      <c r="AJ183" s="161"/>
      <c r="AK183" s="160"/>
      <c r="AL183" s="161"/>
      <c r="AM183" s="160"/>
      <c r="AN183" s="161"/>
      <c r="AO183" s="160"/>
      <c r="AP183" s="161"/>
      <c r="AQ183" s="162"/>
      <c r="AR183" s="161"/>
      <c r="AS183" s="125">
        <f t="shared" si="29"/>
        <v>1562.88</v>
      </c>
    </row>
    <row r="184" spans="1:45" ht="16.149999999999999" customHeight="1" x14ac:dyDescent="0.25">
      <c r="A184" s="112">
        <f t="shared" si="26"/>
        <v>43609</v>
      </c>
      <c r="B184" s="113">
        <v>1821.63</v>
      </c>
      <c r="C184" s="113"/>
      <c r="D184" s="317">
        <v>2287.6999999999998</v>
      </c>
      <c r="E184" s="317"/>
      <c r="F184" s="317">
        <v>26</v>
      </c>
      <c r="G184" s="114">
        <v>203</v>
      </c>
      <c r="H184" s="114">
        <v>254.1</v>
      </c>
      <c r="I184" s="316">
        <v>270</v>
      </c>
      <c r="J184" s="115">
        <v>7</v>
      </c>
      <c r="K184" s="381">
        <v>30</v>
      </c>
      <c r="L184" s="115"/>
      <c r="M184" s="116"/>
      <c r="N184" s="117">
        <f t="shared" si="27"/>
        <v>4892.43</v>
      </c>
      <c r="O184" s="113">
        <v>20.9</v>
      </c>
      <c r="P184" s="113"/>
      <c r="Q184" s="117">
        <f t="shared" si="28"/>
        <v>4913.33</v>
      </c>
      <c r="R184" s="317">
        <v>1820</v>
      </c>
      <c r="S184" s="164"/>
      <c r="T184" s="120">
        <f t="shared" si="25"/>
        <v>43609</v>
      </c>
      <c r="U184" s="160"/>
      <c r="V184" s="161"/>
      <c r="W184" s="160"/>
      <c r="X184" s="161"/>
      <c r="Y184" s="160"/>
      <c r="Z184" s="161"/>
      <c r="AA184" s="160"/>
      <c r="AB184" s="161"/>
      <c r="AC184" s="160"/>
      <c r="AD184" s="161"/>
      <c r="AE184" s="160"/>
      <c r="AF184" s="161"/>
      <c r="AG184" s="161"/>
      <c r="AH184" s="161"/>
      <c r="AI184" s="160"/>
      <c r="AJ184" s="161"/>
      <c r="AK184" s="160"/>
      <c r="AL184" s="161"/>
      <c r="AM184" s="160"/>
      <c r="AN184" s="161"/>
      <c r="AO184" s="160"/>
      <c r="AP184" s="161"/>
      <c r="AQ184" s="162"/>
      <c r="AR184" s="161"/>
      <c r="AS184" s="125">
        <f t="shared" si="29"/>
        <v>0</v>
      </c>
    </row>
    <row r="185" spans="1:45" ht="16.149999999999999" customHeight="1" x14ac:dyDescent="0.25">
      <c r="A185" s="112">
        <f t="shared" si="26"/>
        <v>43610</v>
      </c>
      <c r="B185" s="113">
        <v>2049.86</v>
      </c>
      <c r="C185" s="113"/>
      <c r="D185" s="317">
        <v>2737.79</v>
      </c>
      <c r="E185" s="317"/>
      <c r="F185" s="317">
        <v>8.8000000000000007</v>
      </c>
      <c r="G185" s="114">
        <v>210</v>
      </c>
      <c r="H185" s="114">
        <v>256.05</v>
      </c>
      <c r="I185" s="316">
        <v>110</v>
      </c>
      <c r="J185" s="115">
        <v>4</v>
      </c>
      <c r="K185" s="115"/>
      <c r="L185" s="115"/>
      <c r="M185" s="116"/>
      <c r="N185" s="117">
        <f t="shared" si="27"/>
        <v>5372.5</v>
      </c>
      <c r="O185" s="113">
        <v>68</v>
      </c>
      <c r="P185" s="113">
        <v>42.6</v>
      </c>
      <c r="Q185" s="117">
        <f t="shared" si="28"/>
        <v>5397.9</v>
      </c>
      <c r="R185" s="317">
        <v>2040</v>
      </c>
      <c r="S185" s="164"/>
      <c r="T185" s="120">
        <f t="shared" si="25"/>
        <v>43610</v>
      </c>
      <c r="U185" s="160"/>
      <c r="V185" s="161"/>
      <c r="W185" s="160"/>
      <c r="X185" s="161"/>
      <c r="Y185" s="160"/>
      <c r="Z185" s="161"/>
      <c r="AA185" s="160"/>
      <c r="AB185" s="161"/>
      <c r="AC185" s="160"/>
      <c r="AD185" s="161"/>
      <c r="AE185" s="160"/>
      <c r="AF185" s="161"/>
      <c r="AG185" s="161"/>
      <c r="AH185" s="161"/>
      <c r="AI185" s="160"/>
      <c r="AJ185" s="161"/>
      <c r="AK185" s="160"/>
      <c r="AL185" s="161"/>
      <c r="AM185" s="160"/>
      <c r="AN185" s="161"/>
      <c r="AO185" s="160"/>
      <c r="AP185" s="161"/>
      <c r="AQ185" s="162"/>
      <c r="AR185" s="161"/>
      <c r="AS185" s="125">
        <f t="shared" si="29"/>
        <v>0</v>
      </c>
    </row>
    <row r="186" spans="1:45" ht="16.149999999999999" customHeight="1" x14ac:dyDescent="0.25">
      <c r="A186" s="112">
        <f t="shared" si="26"/>
        <v>43611</v>
      </c>
      <c r="B186" s="113">
        <v>1541.08</v>
      </c>
      <c r="C186" s="113"/>
      <c r="D186" s="317">
        <v>1473.68</v>
      </c>
      <c r="E186" s="317"/>
      <c r="F186" s="113"/>
      <c r="G186" s="114">
        <v>265</v>
      </c>
      <c r="H186" s="114">
        <v>357.8</v>
      </c>
      <c r="I186" s="316">
        <v>370</v>
      </c>
      <c r="J186" s="115">
        <v>7</v>
      </c>
      <c r="K186" s="115"/>
      <c r="L186" s="115"/>
      <c r="M186" s="116"/>
      <c r="N186" s="117">
        <f t="shared" si="27"/>
        <v>4007.5600000000004</v>
      </c>
      <c r="O186" s="113">
        <v>9</v>
      </c>
      <c r="P186" s="113">
        <v>9.8000000000000007</v>
      </c>
      <c r="Q186" s="117">
        <f t="shared" si="28"/>
        <v>4006.76</v>
      </c>
      <c r="R186" s="317">
        <v>1540</v>
      </c>
      <c r="S186" s="164"/>
      <c r="T186" s="120">
        <f t="shared" si="25"/>
        <v>43611</v>
      </c>
      <c r="U186" s="160"/>
      <c r="V186" s="161"/>
      <c r="W186" s="160"/>
      <c r="X186" s="161"/>
      <c r="Y186" s="160"/>
      <c r="Z186" s="161"/>
      <c r="AA186" s="160"/>
      <c r="AB186" s="161"/>
      <c r="AC186" s="160"/>
      <c r="AD186" s="161"/>
      <c r="AE186" s="160"/>
      <c r="AF186" s="161"/>
      <c r="AG186" s="161"/>
      <c r="AH186" s="161"/>
      <c r="AI186" s="160"/>
      <c r="AJ186" s="161"/>
      <c r="AK186" s="160"/>
      <c r="AL186" s="161"/>
      <c r="AM186" s="160"/>
      <c r="AN186" s="161"/>
      <c r="AO186" s="160"/>
      <c r="AP186" s="161"/>
      <c r="AQ186" s="162"/>
      <c r="AR186" s="161"/>
      <c r="AS186" s="125">
        <f t="shared" si="29"/>
        <v>0</v>
      </c>
    </row>
    <row r="187" spans="1:45" ht="16.149999999999999" customHeight="1" x14ac:dyDescent="0.25">
      <c r="A187" s="112">
        <f t="shared" si="26"/>
        <v>43612</v>
      </c>
      <c r="B187" s="113">
        <v>1972.49</v>
      </c>
      <c r="C187" s="113"/>
      <c r="D187" s="317">
        <v>2401.79</v>
      </c>
      <c r="E187" s="317"/>
      <c r="F187" s="317">
        <v>8.8000000000000007</v>
      </c>
      <c r="G187" s="114">
        <v>215</v>
      </c>
      <c r="H187" s="114">
        <v>465.5</v>
      </c>
      <c r="I187" s="316">
        <v>150</v>
      </c>
      <c r="J187" s="115">
        <v>3</v>
      </c>
      <c r="K187" s="115"/>
      <c r="L187" s="115"/>
      <c r="M187" s="116"/>
      <c r="N187" s="117">
        <f t="shared" si="27"/>
        <v>5213.58</v>
      </c>
      <c r="O187" s="113">
        <v>3</v>
      </c>
      <c r="P187" s="113"/>
      <c r="Q187" s="117">
        <f t="shared" si="28"/>
        <v>5216.58</v>
      </c>
      <c r="R187" s="317">
        <v>1970</v>
      </c>
      <c r="S187" s="164"/>
      <c r="T187" s="120">
        <f t="shared" si="25"/>
        <v>43612</v>
      </c>
      <c r="U187" s="160"/>
      <c r="V187" s="161"/>
      <c r="W187" s="160"/>
      <c r="X187" s="161"/>
      <c r="Y187" s="160"/>
      <c r="Z187" s="161"/>
      <c r="AA187" s="160"/>
      <c r="AB187" s="161"/>
      <c r="AC187" s="160">
        <v>190530</v>
      </c>
      <c r="AD187" s="147">
        <v>31680.75</v>
      </c>
      <c r="AE187" s="162"/>
      <c r="AF187" s="161"/>
      <c r="AG187" s="161"/>
      <c r="AH187" s="161"/>
      <c r="AI187" s="160"/>
      <c r="AJ187" s="161"/>
      <c r="AK187" s="160"/>
      <c r="AL187" s="161"/>
      <c r="AM187" s="160"/>
      <c r="AN187" s="161"/>
      <c r="AO187" s="160"/>
      <c r="AP187" s="161"/>
      <c r="AQ187" s="162"/>
      <c r="AR187" s="161"/>
      <c r="AS187" s="125">
        <f t="shared" si="29"/>
        <v>31680.75</v>
      </c>
    </row>
    <row r="188" spans="1:45" ht="16.149999999999999" customHeight="1" x14ac:dyDescent="0.25">
      <c r="A188" s="112">
        <f t="shared" si="26"/>
        <v>43613</v>
      </c>
      <c r="B188" s="113">
        <v>1462.25</v>
      </c>
      <c r="C188" s="113"/>
      <c r="D188" s="317">
        <v>2382.25</v>
      </c>
      <c r="E188" s="317"/>
      <c r="F188" s="317">
        <v>8.8000000000000007</v>
      </c>
      <c r="G188" s="114">
        <v>419</v>
      </c>
      <c r="H188" s="114">
        <v>235.9</v>
      </c>
      <c r="I188" s="316">
        <v>360</v>
      </c>
      <c r="J188" s="115">
        <v>7</v>
      </c>
      <c r="K188" s="115"/>
      <c r="L188" s="115"/>
      <c r="M188" s="116"/>
      <c r="N188" s="117">
        <f t="shared" si="27"/>
        <v>4868.2</v>
      </c>
      <c r="O188" s="113">
        <v>3.1</v>
      </c>
      <c r="P188" s="113"/>
      <c r="Q188" s="117">
        <f t="shared" si="28"/>
        <v>4871.3</v>
      </c>
      <c r="R188" s="317">
        <v>1470</v>
      </c>
      <c r="S188" s="164"/>
      <c r="T188" s="120">
        <f t="shared" si="25"/>
        <v>43613</v>
      </c>
      <c r="U188" s="160"/>
      <c r="V188" s="161"/>
      <c r="W188" s="160"/>
      <c r="X188" s="161"/>
      <c r="Y188" s="160">
        <v>190519</v>
      </c>
      <c r="Z188" s="147">
        <v>555.97</v>
      </c>
      <c r="AA188" s="160" t="s">
        <v>378</v>
      </c>
      <c r="AB188" s="147">
        <v>-390.4</v>
      </c>
      <c r="AC188" s="160"/>
      <c r="AD188" s="161"/>
      <c r="AE188" s="162" t="s">
        <v>137</v>
      </c>
      <c r="AF188" s="147">
        <v>-1150</v>
      </c>
      <c r="AG188" s="161"/>
      <c r="AH188" s="161"/>
      <c r="AI188" s="160"/>
      <c r="AJ188" s="161"/>
      <c r="AK188" s="160"/>
      <c r="AL188" s="161"/>
      <c r="AM188" s="160"/>
      <c r="AN188" s="161"/>
      <c r="AO188" s="160"/>
      <c r="AP188" s="161"/>
      <c r="AQ188" s="162"/>
      <c r="AR188" s="161"/>
      <c r="AS188" s="125">
        <f t="shared" si="29"/>
        <v>-984.43</v>
      </c>
    </row>
    <row r="189" spans="1:45" ht="16.149999999999999" customHeight="1" x14ac:dyDescent="0.25">
      <c r="A189" s="112">
        <f t="shared" si="26"/>
        <v>43614</v>
      </c>
      <c r="B189" s="113">
        <v>1517.64</v>
      </c>
      <c r="C189" s="113"/>
      <c r="D189" s="317">
        <v>2891.52</v>
      </c>
      <c r="E189" s="317"/>
      <c r="F189" s="317">
        <v>47.9</v>
      </c>
      <c r="G189" s="114">
        <v>229</v>
      </c>
      <c r="H189" s="114">
        <v>341.15</v>
      </c>
      <c r="I189" s="316">
        <v>280</v>
      </c>
      <c r="J189" s="115">
        <v>8</v>
      </c>
      <c r="K189" s="381">
        <v>50</v>
      </c>
      <c r="L189" s="115"/>
      <c r="M189" s="116"/>
      <c r="N189" s="117">
        <f t="shared" si="27"/>
        <v>5357.2099999999991</v>
      </c>
      <c r="O189" s="113">
        <v>12.6</v>
      </c>
      <c r="P189" s="113">
        <v>20</v>
      </c>
      <c r="Q189" s="117">
        <f t="shared" si="28"/>
        <v>5349.8099999999995</v>
      </c>
      <c r="R189" s="317">
        <v>1510</v>
      </c>
      <c r="S189" s="164"/>
      <c r="T189" s="120">
        <f t="shared" si="25"/>
        <v>43614</v>
      </c>
      <c r="U189" s="160">
        <v>190505</v>
      </c>
      <c r="V189" s="147">
        <v>763.4</v>
      </c>
      <c r="W189" s="160"/>
      <c r="X189" s="161"/>
      <c r="Y189" s="160"/>
      <c r="Z189" s="161"/>
      <c r="AA189" s="160">
        <v>190527</v>
      </c>
      <c r="AB189" s="147">
        <v>-390.4</v>
      </c>
      <c r="AC189" s="160"/>
      <c r="AD189" s="161"/>
      <c r="AE189" s="162" t="s">
        <v>137</v>
      </c>
      <c r="AF189" s="147">
        <v>1150</v>
      </c>
      <c r="AG189" s="161"/>
      <c r="AH189" s="161"/>
      <c r="AI189" s="160"/>
      <c r="AJ189" s="161"/>
      <c r="AK189" s="160"/>
      <c r="AL189" s="161"/>
      <c r="AM189" s="160"/>
      <c r="AN189" s="161"/>
      <c r="AO189" s="160"/>
      <c r="AP189" s="161"/>
      <c r="AQ189" s="162"/>
      <c r="AR189" s="161"/>
      <c r="AS189" s="125">
        <f t="shared" si="29"/>
        <v>1523</v>
      </c>
    </row>
    <row r="190" spans="1:45" ht="16.149999999999999" customHeight="1" x14ac:dyDescent="0.25">
      <c r="A190" s="112">
        <f t="shared" si="26"/>
        <v>43615</v>
      </c>
      <c r="B190" s="113">
        <v>1226</v>
      </c>
      <c r="C190" s="113"/>
      <c r="D190" s="317">
        <v>1246.25</v>
      </c>
      <c r="E190" s="317"/>
      <c r="F190" s="317">
        <v>8.8000000000000007</v>
      </c>
      <c r="G190" s="114">
        <v>316</v>
      </c>
      <c r="H190" s="114">
        <v>412.65</v>
      </c>
      <c r="I190" s="316">
        <v>60</v>
      </c>
      <c r="J190" s="115">
        <v>2</v>
      </c>
      <c r="K190" s="115"/>
      <c r="L190" s="115"/>
      <c r="M190" s="116"/>
      <c r="N190" s="117">
        <f t="shared" si="27"/>
        <v>3269.7000000000003</v>
      </c>
      <c r="O190" s="113">
        <v>16.600000000000001</v>
      </c>
      <c r="P190" s="113"/>
      <c r="Q190" s="117">
        <f t="shared" si="28"/>
        <v>3286.3</v>
      </c>
      <c r="R190" s="317">
        <v>1240</v>
      </c>
      <c r="S190" s="164"/>
      <c r="T190" s="120">
        <f t="shared" si="25"/>
        <v>43615</v>
      </c>
      <c r="U190" s="160"/>
      <c r="V190" s="147">
        <v>22.29</v>
      </c>
      <c r="W190" s="162">
        <v>190512</v>
      </c>
      <c r="X190" s="147">
        <v>24.54</v>
      </c>
      <c r="Y190" s="160"/>
      <c r="Z190" s="161"/>
      <c r="AA190" s="162">
        <v>190528</v>
      </c>
      <c r="AB190" s="147">
        <v>2368.96</v>
      </c>
      <c r="AC190" s="160"/>
      <c r="AD190" s="161"/>
      <c r="AE190" s="162"/>
      <c r="AF190" s="161"/>
      <c r="AG190" s="161"/>
      <c r="AH190" s="161"/>
      <c r="AI190" s="160"/>
      <c r="AJ190" s="161"/>
      <c r="AK190" s="162"/>
      <c r="AL190" s="161"/>
      <c r="AM190" s="162" t="s">
        <v>379</v>
      </c>
      <c r="AN190" s="147">
        <v>260.41000000000003</v>
      </c>
      <c r="AO190" s="162">
        <v>190656</v>
      </c>
      <c r="AP190" s="147">
        <v>34.200000000000003</v>
      </c>
      <c r="AQ190" s="162"/>
      <c r="AR190" s="161"/>
      <c r="AS190" s="125">
        <f t="shared" si="29"/>
        <v>2710.3999999999996</v>
      </c>
    </row>
    <row r="191" spans="1:45" ht="16.149999999999999" customHeight="1" x14ac:dyDescent="0.25">
      <c r="A191" s="112">
        <f t="shared" si="26"/>
        <v>43616</v>
      </c>
      <c r="B191" s="113">
        <v>2459.6799999999998</v>
      </c>
      <c r="C191" s="113"/>
      <c r="D191" s="317">
        <v>3069.43</v>
      </c>
      <c r="E191" s="113"/>
      <c r="F191" s="317">
        <v>66</v>
      </c>
      <c r="G191" s="114">
        <v>552</v>
      </c>
      <c r="H191" s="114">
        <v>164.9</v>
      </c>
      <c r="I191" s="316">
        <v>260</v>
      </c>
      <c r="J191" s="115">
        <v>7</v>
      </c>
      <c r="K191" s="381">
        <v>20</v>
      </c>
      <c r="L191" s="115"/>
      <c r="M191" s="116"/>
      <c r="N191" s="117">
        <f t="shared" si="27"/>
        <v>6592.0099999999993</v>
      </c>
      <c r="O191" s="113">
        <v>2.6</v>
      </c>
      <c r="P191" s="113"/>
      <c r="Q191" s="117">
        <f t="shared" si="28"/>
        <v>6594.61</v>
      </c>
      <c r="R191" s="317">
        <v>2450</v>
      </c>
      <c r="S191" s="164"/>
      <c r="T191" s="120">
        <f t="shared" si="25"/>
        <v>43616</v>
      </c>
      <c r="U191" s="160"/>
      <c r="V191" s="161"/>
      <c r="W191" s="160">
        <v>190513</v>
      </c>
      <c r="X191" s="147">
        <v>477.67</v>
      </c>
      <c r="Y191" s="160"/>
      <c r="Z191" s="161"/>
      <c r="AA191" s="160">
        <v>190529</v>
      </c>
      <c r="AB191" s="147">
        <v>-55</v>
      </c>
      <c r="AC191" s="160" t="s">
        <v>380</v>
      </c>
      <c r="AD191" s="161">
        <v>0</v>
      </c>
      <c r="AE191" s="160" t="s">
        <v>85</v>
      </c>
      <c r="AF191" s="147">
        <v>261.5</v>
      </c>
      <c r="AG191" s="161"/>
      <c r="AH191" s="161"/>
      <c r="AI191" s="160">
        <v>190537</v>
      </c>
      <c r="AJ191" s="147">
        <v>37.79</v>
      </c>
      <c r="AK191" s="160">
        <v>190539</v>
      </c>
      <c r="AL191" s="147">
        <v>2720.55</v>
      </c>
      <c r="AM191" s="160">
        <v>190452</v>
      </c>
      <c r="AN191" s="147">
        <v>640.67999999999995</v>
      </c>
      <c r="AO191" s="160">
        <v>190553</v>
      </c>
      <c r="AP191" s="147">
        <v>1382.71</v>
      </c>
      <c r="AQ191" s="162"/>
      <c r="AR191" s="161"/>
      <c r="AS191" s="125">
        <f t="shared" si="29"/>
        <v>5465.9</v>
      </c>
    </row>
    <row r="192" spans="1:45" x14ac:dyDescent="0.25">
      <c r="B192" s="383">
        <f t="shared" ref="B192:S192" si="30">SUM(B161:B191)</f>
        <v>47095.8</v>
      </c>
      <c r="C192" s="383">
        <f t="shared" si="30"/>
        <v>479.65</v>
      </c>
      <c r="D192" s="383">
        <f t="shared" si="30"/>
        <v>65471.749999999993</v>
      </c>
      <c r="E192" s="383">
        <f t="shared" si="30"/>
        <v>0</v>
      </c>
      <c r="F192" s="383">
        <f t="shared" si="30"/>
        <v>441.85</v>
      </c>
      <c r="G192" s="383">
        <f t="shared" si="30"/>
        <v>8348</v>
      </c>
      <c r="H192" s="383">
        <f t="shared" si="30"/>
        <v>11767.049999999997</v>
      </c>
      <c r="I192" s="383">
        <f t="shared" si="30"/>
        <v>7120</v>
      </c>
      <c r="J192" s="3">
        <f t="shared" si="30"/>
        <v>173</v>
      </c>
      <c r="K192" s="383">
        <f t="shared" si="30"/>
        <v>570</v>
      </c>
      <c r="L192" s="383">
        <f t="shared" si="30"/>
        <v>70</v>
      </c>
      <c r="M192" s="383">
        <f t="shared" si="30"/>
        <v>37.5</v>
      </c>
      <c r="N192" s="383">
        <f t="shared" si="30"/>
        <v>141261.60000000003</v>
      </c>
      <c r="O192" s="383">
        <f t="shared" si="30"/>
        <v>419.2600000000001</v>
      </c>
      <c r="P192" s="383">
        <f t="shared" si="30"/>
        <v>656.85</v>
      </c>
      <c r="Q192" s="383">
        <f t="shared" si="30"/>
        <v>141024.00999999998</v>
      </c>
      <c r="R192" s="128">
        <f t="shared" si="30"/>
        <v>47090</v>
      </c>
      <c r="S192" s="128">
        <f t="shared" si="30"/>
        <v>1970</v>
      </c>
      <c r="U192" s="141"/>
      <c r="V192" s="141">
        <f>SUM(V161:V191)</f>
        <v>6630.47</v>
      </c>
      <c r="W192" s="141"/>
      <c r="X192" s="141">
        <f>SUM(X161:X191)</f>
        <v>1284.47</v>
      </c>
      <c r="Y192" s="141"/>
      <c r="Z192" s="141">
        <f>SUM(Z161:Z191)</f>
        <v>2185.96</v>
      </c>
      <c r="AA192" s="141"/>
      <c r="AB192" s="141">
        <f>SUM(AB161:AB191)</f>
        <v>12936.73</v>
      </c>
      <c r="AC192" s="141"/>
      <c r="AD192" s="141">
        <f>SUM(AD161:AD191)</f>
        <v>75889.75</v>
      </c>
      <c r="AE192" s="141"/>
      <c r="AF192" s="141">
        <f>SUM(AF161:AF191)</f>
        <v>5466.39</v>
      </c>
      <c r="AG192" s="141"/>
      <c r="AH192" s="141"/>
      <c r="AI192" s="141"/>
      <c r="AJ192" s="141">
        <f>SUM(AJ161:AJ191)</f>
        <v>1433.29</v>
      </c>
      <c r="AL192" s="141">
        <f>SUM(AL161:AL191)</f>
        <v>5038.41</v>
      </c>
      <c r="AM192" s="141"/>
      <c r="AN192" s="141">
        <f>SUM(AN161:AN191)</f>
        <v>1697.38</v>
      </c>
      <c r="AO192" s="141"/>
      <c r="AP192" s="141">
        <f>SUM(AP161:AP191)</f>
        <v>10666.130000000001</v>
      </c>
      <c r="AQ192" s="141"/>
      <c r="AR192" s="141">
        <f>SUM(AR161:AR191)</f>
        <v>76.680000000000007</v>
      </c>
      <c r="AS192" s="141">
        <f>SUM(AS161:AS191)</f>
        <v>123318.69000000003</v>
      </c>
    </row>
    <row r="193" spans="1:45" x14ac:dyDescent="0.25">
      <c r="N193" s="130"/>
      <c r="Q193" s="130"/>
    </row>
    <row r="194" spans="1:45" x14ac:dyDescent="0.25">
      <c r="C194" s="131"/>
      <c r="F194" s="131"/>
      <c r="I194" s="132"/>
    </row>
    <row r="195" spans="1:45" x14ac:dyDescent="0.25">
      <c r="I195" s="132"/>
    </row>
    <row r="197" spans="1:45" ht="16.149999999999999" customHeight="1" x14ac:dyDescent="0.25">
      <c r="A197" s="562" t="s">
        <v>41</v>
      </c>
      <c r="B197" s="563"/>
      <c r="C197" s="563"/>
      <c r="D197" s="563"/>
      <c r="E197" s="563"/>
      <c r="F197" s="563"/>
      <c r="G197" s="563"/>
      <c r="H197" s="563"/>
      <c r="I197" s="563"/>
      <c r="J197" s="564"/>
      <c r="K197" s="564"/>
      <c r="L197" s="564"/>
      <c r="M197" s="80"/>
      <c r="N197" s="79"/>
      <c r="O197" s="565"/>
      <c r="P197" s="560"/>
      <c r="Q197" s="560"/>
      <c r="R197" s="560"/>
      <c r="S197" s="560"/>
      <c r="U197" s="559" t="str">
        <f>A197</f>
        <v>JUIN 2019</v>
      </c>
      <c r="V197" s="560"/>
      <c r="W197" s="560"/>
      <c r="X197" s="560"/>
      <c r="Y197" s="560"/>
      <c r="Z197" s="560"/>
      <c r="AA197" s="560"/>
      <c r="AB197" s="559" t="str">
        <f>A197</f>
        <v>JUIN 2019</v>
      </c>
      <c r="AC197" s="560"/>
      <c r="AD197" s="560"/>
      <c r="AE197" s="560"/>
      <c r="AF197" s="560"/>
      <c r="AG197" s="560"/>
      <c r="AH197" s="560"/>
      <c r="AI197" s="560"/>
      <c r="AJ197" s="560"/>
      <c r="AK197" s="559" t="str">
        <f>A197</f>
        <v>JUIN 2019</v>
      </c>
      <c r="AL197" s="560"/>
      <c r="AM197" s="560"/>
      <c r="AN197" s="560"/>
      <c r="AO197" s="560"/>
      <c r="AP197" s="560"/>
      <c r="AQ197" s="560"/>
    </row>
    <row r="198" spans="1:45" ht="16.149999999999999" customHeight="1" x14ac:dyDescent="0.25">
      <c r="A198" s="81"/>
      <c r="B198" s="81"/>
      <c r="C198" s="81"/>
      <c r="D198" s="81"/>
      <c r="E198" s="81"/>
      <c r="F198" s="81"/>
      <c r="G198" s="81"/>
      <c r="H198" s="81"/>
      <c r="I198" s="554"/>
      <c r="J198" s="554"/>
      <c r="K198" s="554"/>
      <c r="L198" s="554"/>
      <c r="M198" s="133"/>
      <c r="N198" s="134"/>
      <c r="O198" s="135"/>
      <c r="P198" s="134"/>
      <c r="Q198" s="134"/>
      <c r="R198" s="553" t="s">
        <v>2</v>
      </c>
      <c r="S198" s="554"/>
      <c r="T198" s="135" t="s">
        <v>3</v>
      </c>
      <c r="U198" s="549" t="str">
        <f>U3</f>
        <v>Agedi</v>
      </c>
      <c r="V198" s="550"/>
      <c r="W198" s="549" t="str">
        <f>W3</f>
        <v>Saf</v>
      </c>
      <c r="X198" s="550"/>
      <c r="Y198" s="549" t="str">
        <f>Y3</f>
        <v>Midi Libre</v>
      </c>
      <c r="Z198" s="550"/>
      <c r="AA198" s="549" t="str">
        <f>AA3</f>
        <v>Loto</v>
      </c>
      <c r="AB198" s="550"/>
      <c r="AC198" s="555" t="str">
        <f>AC3</f>
        <v>Altadis</v>
      </c>
      <c r="AD198" s="556"/>
      <c r="AE198" s="549" t="str">
        <f>AE3</f>
        <v>Crédit agricole</v>
      </c>
      <c r="AF198" s="550"/>
      <c r="AG198" s="555" t="s">
        <v>10</v>
      </c>
      <c r="AH198" s="556"/>
      <c r="AI198" s="555" t="str">
        <f>AI3</f>
        <v>charges locatives</v>
      </c>
      <c r="AJ198" s="556"/>
      <c r="AK198" s="555" t="str">
        <f>AK3</f>
        <v>Poste TCN TF PVA</v>
      </c>
      <c r="AL198" s="556"/>
      <c r="AM198" s="549" t="str">
        <f>AM3</f>
        <v>GSA/NVX FR</v>
      </c>
      <c r="AN198" s="550"/>
      <c r="AO198" s="549" t="str">
        <f>AO3</f>
        <v>Charge</v>
      </c>
      <c r="AP198" s="550"/>
      <c r="AQ198" s="549" t="str">
        <f>AQ3</f>
        <v>Divers</v>
      </c>
      <c r="AR198" s="550"/>
      <c r="AS198" s="83" t="s">
        <v>16</v>
      </c>
    </row>
    <row r="199" spans="1:45" ht="16.149999999999999" customHeight="1" x14ac:dyDescent="0.25">
      <c r="A199" s="84"/>
      <c r="B199" s="85" t="s">
        <v>17</v>
      </c>
      <c r="C199" s="86" t="s">
        <v>18</v>
      </c>
      <c r="D199" s="86" t="s">
        <v>19</v>
      </c>
      <c r="E199" s="87" t="s">
        <v>20</v>
      </c>
      <c r="F199" s="87" t="s">
        <v>21</v>
      </c>
      <c r="G199" s="86" t="s">
        <v>22</v>
      </c>
      <c r="H199" s="86" t="s">
        <v>23</v>
      </c>
      <c r="I199" s="557" t="s">
        <v>24</v>
      </c>
      <c r="J199" s="558"/>
      <c r="K199" s="88" t="s">
        <v>25</v>
      </c>
      <c r="L199" s="88" t="s">
        <v>26</v>
      </c>
      <c r="M199" s="89" t="s">
        <v>27</v>
      </c>
      <c r="N199" s="90" t="s">
        <v>28</v>
      </c>
      <c r="O199" s="90" t="s">
        <v>29</v>
      </c>
      <c r="P199" s="90" t="s">
        <v>30</v>
      </c>
      <c r="Q199" s="91" t="s">
        <v>16</v>
      </c>
      <c r="R199" s="85" t="s">
        <v>32</v>
      </c>
      <c r="S199" s="91" t="s">
        <v>33</v>
      </c>
      <c r="T199" s="136"/>
      <c r="U199" s="93" t="s">
        <v>34</v>
      </c>
      <c r="V199" s="94"/>
      <c r="W199" s="95" t="s">
        <v>34</v>
      </c>
      <c r="X199" s="96"/>
      <c r="Y199" s="95" t="s">
        <v>34</v>
      </c>
      <c r="Z199" s="96"/>
      <c r="AA199" s="95" t="s">
        <v>34</v>
      </c>
      <c r="AB199" s="96"/>
      <c r="AC199" s="95" t="s">
        <v>34</v>
      </c>
      <c r="AD199" s="96"/>
      <c r="AE199" s="95" t="s">
        <v>34</v>
      </c>
      <c r="AF199" s="96"/>
      <c r="AG199" s="95" t="s">
        <v>34</v>
      </c>
      <c r="AH199" s="97"/>
      <c r="AI199" s="95" t="s">
        <v>34</v>
      </c>
      <c r="AJ199" s="96"/>
      <c r="AK199" s="98" t="s">
        <v>34</v>
      </c>
      <c r="AL199" s="94"/>
      <c r="AM199" s="95" t="s">
        <v>34</v>
      </c>
      <c r="AN199" s="94"/>
      <c r="AO199" s="95" t="s">
        <v>34</v>
      </c>
      <c r="AP199" s="94"/>
      <c r="AQ199" s="95" t="s">
        <v>34</v>
      </c>
      <c r="AR199" s="94"/>
      <c r="AS199" s="99"/>
    </row>
    <row r="200" spans="1:45" ht="16.149999999999999" customHeight="1" x14ac:dyDescent="0.25">
      <c r="A200" s="112">
        <f>A191+1</f>
        <v>43617</v>
      </c>
      <c r="B200" s="113">
        <v>2237.54</v>
      </c>
      <c r="C200" s="317">
        <v>45.6</v>
      </c>
      <c r="D200" s="317">
        <v>2848.25</v>
      </c>
      <c r="E200" s="113"/>
      <c r="F200" s="317">
        <v>8.8000000000000007</v>
      </c>
      <c r="G200" s="114">
        <v>147</v>
      </c>
      <c r="H200" s="114">
        <v>174.8</v>
      </c>
      <c r="I200" s="316">
        <v>120</v>
      </c>
      <c r="J200" s="115">
        <v>2</v>
      </c>
      <c r="K200" s="115"/>
      <c r="L200" s="115"/>
      <c r="M200" s="116"/>
      <c r="N200" s="117">
        <f t="shared" ref="N200:N229" si="31">B200+C200+D200+F200+G200+H200+I200+K200-L200+M200+E200</f>
        <v>5581.99</v>
      </c>
      <c r="O200" s="113">
        <v>7.6</v>
      </c>
      <c r="P200" s="113"/>
      <c r="Q200" s="117">
        <f t="shared" ref="Q200:Q229" si="32">N200+O200-P200</f>
        <v>5589.59</v>
      </c>
      <c r="R200" s="317">
        <v>2230</v>
      </c>
      <c r="S200" s="164"/>
      <c r="T200" s="120">
        <f t="shared" ref="T200:T229" si="33">A200</f>
        <v>43617</v>
      </c>
      <c r="U200" s="160"/>
      <c r="V200" s="161"/>
      <c r="W200" s="162"/>
      <c r="X200" s="161"/>
      <c r="Y200" s="162"/>
      <c r="Z200" s="161"/>
      <c r="AA200" s="162"/>
      <c r="AB200" s="161"/>
      <c r="AC200" s="162"/>
      <c r="AD200" s="161"/>
      <c r="AE200" s="162">
        <v>190636</v>
      </c>
      <c r="AF200" s="147">
        <v>1.4</v>
      </c>
      <c r="AG200" s="163">
        <v>190637</v>
      </c>
      <c r="AH200" s="147">
        <v>-9.59</v>
      </c>
      <c r="AI200" s="162">
        <v>190157</v>
      </c>
      <c r="AJ200" s="147">
        <v>978.26</v>
      </c>
      <c r="AK200" s="163"/>
      <c r="AL200" s="161"/>
      <c r="AM200" s="162"/>
      <c r="AN200" s="161"/>
      <c r="AO200" s="162" t="s">
        <v>276</v>
      </c>
      <c r="AP200" s="147">
        <v>2000</v>
      </c>
      <c r="AQ200" s="162"/>
      <c r="AR200" s="161"/>
      <c r="AS200" s="125">
        <f t="shared" ref="AS200:AS230" si="34">V200+X200+Z200+AB200+AD200+AF200+AJ200+AL200+AN200+AP200+AR200+AH200</f>
        <v>2970.0699999999997</v>
      </c>
    </row>
    <row r="201" spans="1:45" ht="16.149999999999999" customHeight="1" x14ac:dyDescent="0.25">
      <c r="A201" s="112">
        <f t="shared" ref="A201:A229" si="35">A200+1</f>
        <v>43618</v>
      </c>
      <c r="B201" s="113">
        <v>1491.92</v>
      </c>
      <c r="C201" s="113"/>
      <c r="D201" s="317">
        <v>1574.63</v>
      </c>
      <c r="E201" s="113"/>
      <c r="F201" s="113"/>
      <c r="G201" s="114">
        <v>196</v>
      </c>
      <c r="H201" s="114">
        <v>183.7</v>
      </c>
      <c r="I201" s="316">
        <v>50</v>
      </c>
      <c r="J201" s="115">
        <v>1</v>
      </c>
      <c r="K201" s="115"/>
      <c r="L201" s="115"/>
      <c r="M201" s="116"/>
      <c r="N201" s="117">
        <f t="shared" si="31"/>
        <v>3496.25</v>
      </c>
      <c r="O201" s="113">
        <v>11</v>
      </c>
      <c r="P201" s="113">
        <v>9.8000000000000007</v>
      </c>
      <c r="Q201" s="117">
        <f t="shared" si="32"/>
        <v>3497.45</v>
      </c>
      <c r="R201" s="317">
        <v>1510</v>
      </c>
      <c r="S201" s="164"/>
      <c r="T201" s="120">
        <f t="shared" si="33"/>
        <v>43618</v>
      </c>
      <c r="U201" s="160"/>
      <c r="V201" s="161"/>
      <c r="W201" s="162"/>
      <c r="X201" s="161"/>
      <c r="Y201" s="160"/>
      <c r="Z201" s="161"/>
      <c r="AA201" s="162"/>
      <c r="AB201" s="161"/>
      <c r="AC201" s="160"/>
      <c r="AD201" s="161"/>
      <c r="AE201" s="162">
        <v>190636</v>
      </c>
      <c r="AF201" s="147">
        <v>219.45</v>
      </c>
      <c r="AG201" s="163">
        <v>190638</v>
      </c>
      <c r="AH201" s="147">
        <v>19</v>
      </c>
      <c r="AI201" s="160" t="s">
        <v>311</v>
      </c>
      <c r="AJ201" s="147">
        <v>128.4</v>
      </c>
      <c r="AK201" s="162"/>
      <c r="AL201" s="161"/>
      <c r="AM201" s="160"/>
      <c r="AN201" s="161"/>
      <c r="AO201" s="160"/>
      <c r="AP201" s="161"/>
      <c r="AQ201" s="162"/>
      <c r="AR201" s="161"/>
      <c r="AS201" s="125">
        <f t="shared" si="34"/>
        <v>366.85</v>
      </c>
    </row>
    <row r="202" spans="1:45" ht="16.149999999999999" customHeight="1" x14ac:dyDescent="0.25">
      <c r="A202" s="112">
        <f t="shared" si="35"/>
        <v>43619</v>
      </c>
      <c r="B202" s="113">
        <v>1401.1</v>
      </c>
      <c r="C202" s="113"/>
      <c r="D202" s="317">
        <v>2425.6999999999998</v>
      </c>
      <c r="E202" s="113"/>
      <c r="F202" s="317">
        <v>51.4</v>
      </c>
      <c r="G202" s="114">
        <v>212</v>
      </c>
      <c r="H202" s="114">
        <v>963.9</v>
      </c>
      <c r="I202" s="316">
        <v>170</v>
      </c>
      <c r="J202" s="115">
        <v>5</v>
      </c>
      <c r="K202" s="381">
        <v>130</v>
      </c>
      <c r="L202" s="115"/>
      <c r="M202" s="116"/>
      <c r="N202" s="117">
        <f t="shared" si="31"/>
        <v>5354.0999999999995</v>
      </c>
      <c r="O202" s="113">
        <v>1.7</v>
      </c>
      <c r="P202" s="113"/>
      <c r="Q202" s="117">
        <f t="shared" si="32"/>
        <v>5355.7999999999993</v>
      </c>
      <c r="R202" s="317">
        <v>1400</v>
      </c>
      <c r="S202" s="164"/>
      <c r="T202" s="120">
        <f t="shared" si="33"/>
        <v>43619</v>
      </c>
      <c r="U202" s="160"/>
      <c r="V202" s="161"/>
      <c r="W202" s="162"/>
      <c r="X202" s="161"/>
      <c r="Y202" s="160"/>
      <c r="Z202" s="161"/>
      <c r="AA202" s="162"/>
      <c r="AB202" s="161"/>
      <c r="AC202" s="160"/>
      <c r="AD202" s="161"/>
      <c r="AE202" s="162">
        <v>190636</v>
      </c>
      <c r="AF202" s="147">
        <v>69</v>
      </c>
      <c r="AG202" s="161"/>
      <c r="AH202" s="161"/>
      <c r="AI202" s="162"/>
      <c r="AJ202" s="161"/>
      <c r="AK202" s="162"/>
      <c r="AL202" s="161"/>
      <c r="AM202" s="160">
        <v>190450</v>
      </c>
      <c r="AN202" s="147">
        <v>311.88</v>
      </c>
      <c r="AO202" s="162"/>
      <c r="AP202" s="161"/>
      <c r="AQ202" s="162"/>
      <c r="AR202" s="161"/>
      <c r="AS202" s="125">
        <f t="shared" si="34"/>
        <v>380.88</v>
      </c>
    </row>
    <row r="203" spans="1:45" ht="16.149999999999999" customHeight="1" x14ac:dyDescent="0.25">
      <c r="A203" s="112">
        <f t="shared" si="35"/>
        <v>43620</v>
      </c>
      <c r="B203" s="113">
        <v>1590.42</v>
      </c>
      <c r="C203" s="113"/>
      <c r="D203" s="317">
        <v>2465.58</v>
      </c>
      <c r="E203" s="113"/>
      <c r="F203" s="317">
        <v>17.2</v>
      </c>
      <c r="G203" s="114">
        <v>101</v>
      </c>
      <c r="H203" s="114">
        <v>111.05</v>
      </c>
      <c r="I203" s="316">
        <v>200</v>
      </c>
      <c r="J203" s="115">
        <v>7</v>
      </c>
      <c r="K203" s="381">
        <v>70</v>
      </c>
      <c r="L203" s="115"/>
      <c r="M203" s="116"/>
      <c r="N203" s="117">
        <f t="shared" si="31"/>
        <v>4555.25</v>
      </c>
      <c r="O203" s="113">
        <v>8.8000000000000007</v>
      </c>
      <c r="P203" s="113"/>
      <c r="Q203" s="117">
        <f t="shared" si="32"/>
        <v>4564.05</v>
      </c>
      <c r="R203" s="317">
        <v>1590</v>
      </c>
      <c r="S203" s="317">
        <v>740</v>
      </c>
      <c r="T203" s="120">
        <f t="shared" si="33"/>
        <v>43620</v>
      </c>
      <c r="U203" s="160"/>
      <c r="V203" s="161"/>
      <c r="W203" s="162"/>
      <c r="X203" s="161"/>
      <c r="Y203" s="160">
        <v>190520</v>
      </c>
      <c r="Z203" s="147">
        <v>309.69</v>
      </c>
      <c r="AA203" s="162"/>
      <c r="AB203" s="161"/>
      <c r="AC203" s="160"/>
      <c r="AD203" s="161"/>
      <c r="AE203" s="162" t="s">
        <v>271</v>
      </c>
      <c r="AF203" s="147">
        <v>-119</v>
      </c>
      <c r="AG203" s="161"/>
      <c r="AH203" s="161"/>
      <c r="AI203" s="162"/>
      <c r="AJ203" s="161"/>
      <c r="AK203" s="162"/>
      <c r="AL203" s="161"/>
      <c r="AM203" s="160">
        <v>190451</v>
      </c>
      <c r="AN203" s="161">
        <v>0</v>
      </c>
      <c r="AO203" s="162"/>
      <c r="AP203" s="161"/>
      <c r="AQ203" s="162"/>
      <c r="AR203" s="161"/>
      <c r="AS203" s="125">
        <f t="shared" si="34"/>
        <v>190.69</v>
      </c>
    </row>
    <row r="204" spans="1:45" ht="16.149999999999999" customHeight="1" x14ac:dyDescent="0.25">
      <c r="A204" s="112">
        <f t="shared" si="35"/>
        <v>43621</v>
      </c>
      <c r="B204" s="113">
        <v>1681.68</v>
      </c>
      <c r="C204" s="113"/>
      <c r="D204" s="317">
        <v>2776.37</v>
      </c>
      <c r="E204" s="113"/>
      <c r="F204" s="317">
        <v>53.7</v>
      </c>
      <c r="G204" s="114">
        <v>393</v>
      </c>
      <c r="H204" s="114">
        <v>209.1</v>
      </c>
      <c r="I204" s="316">
        <v>450</v>
      </c>
      <c r="J204" s="115">
        <v>8</v>
      </c>
      <c r="K204" s="381">
        <v>60</v>
      </c>
      <c r="L204" s="115"/>
      <c r="M204" s="116">
        <v>20</v>
      </c>
      <c r="N204" s="117">
        <f t="shared" si="31"/>
        <v>5643.85</v>
      </c>
      <c r="O204" s="113">
        <v>9.3000000000000007</v>
      </c>
      <c r="P204" s="113">
        <v>113.6</v>
      </c>
      <c r="Q204" s="117">
        <f t="shared" si="32"/>
        <v>5539.55</v>
      </c>
      <c r="R204" s="317">
        <v>1680</v>
      </c>
      <c r="S204" s="164"/>
      <c r="T204" s="120">
        <f t="shared" si="33"/>
        <v>43621</v>
      </c>
      <c r="U204" s="160">
        <v>190508</v>
      </c>
      <c r="V204" s="147">
        <v>1468.62</v>
      </c>
      <c r="W204" s="162"/>
      <c r="X204" s="161"/>
      <c r="Y204" s="160">
        <v>190616</v>
      </c>
      <c r="Z204" s="147">
        <v>252.07</v>
      </c>
      <c r="AA204" s="160">
        <v>190622</v>
      </c>
      <c r="AB204" s="147">
        <v>3196.51</v>
      </c>
      <c r="AC204" s="160"/>
      <c r="AD204" s="161"/>
      <c r="AE204" s="162"/>
      <c r="AF204" s="161"/>
      <c r="AG204" s="161"/>
      <c r="AH204" s="161"/>
      <c r="AI204" s="160"/>
      <c r="AJ204" s="161"/>
      <c r="AK204" s="160"/>
      <c r="AL204" s="161"/>
      <c r="AM204" s="160"/>
      <c r="AN204" s="161"/>
      <c r="AO204" s="160" t="s">
        <v>104</v>
      </c>
      <c r="AP204" s="147">
        <v>114.65</v>
      </c>
      <c r="AQ204" s="162"/>
      <c r="AR204" s="161"/>
      <c r="AS204" s="125">
        <f t="shared" si="34"/>
        <v>5031.8499999999995</v>
      </c>
    </row>
    <row r="205" spans="1:45" ht="16.149999999999999" customHeight="1" x14ac:dyDescent="0.25">
      <c r="A205" s="112">
        <f t="shared" si="35"/>
        <v>43622</v>
      </c>
      <c r="B205" s="113">
        <v>1281.81</v>
      </c>
      <c r="C205" s="113"/>
      <c r="D205" s="317">
        <v>2480.38</v>
      </c>
      <c r="E205" s="113"/>
      <c r="F205" s="317">
        <v>9.8000000000000007</v>
      </c>
      <c r="G205" s="114">
        <v>320</v>
      </c>
      <c r="H205" s="114">
        <v>522</v>
      </c>
      <c r="I205" s="316">
        <v>440</v>
      </c>
      <c r="J205" s="115">
        <v>9</v>
      </c>
      <c r="K205" s="381">
        <v>40</v>
      </c>
      <c r="L205" s="115"/>
      <c r="M205" s="116"/>
      <c r="N205" s="117">
        <f t="shared" si="31"/>
        <v>5093.99</v>
      </c>
      <c r="O205" s="113">
        <v>9.3000000000000007</v>
      </c>
      <c r="P205" s="113"/>
      <c r="Q205" s="117">
        <f t="shared" si="32"/>
        <v>5103.29</v>
      </c>
      <c r="R205" s="317">
        <v>1280</v>
      </c>
      <c r="S205" s="164"/>
      <c r="T205" s="120">
        <f t="shared" si="33"/>
        <v>43622</v>
      </c>
      <c r="U205" s="160">
        <v>190509</v>
      </c>
      <c r="V205" s="147">
        <v>-106.41</v>
      </c>
      <c r="W205" s="160"/>
      <c r="X205" s="161"/>
      <c r="Y205" s="160"/>
      <c r="Z205" s="161"/>
      <c r="AA205" s="160">
        <v>190627</v>
      </c>
      <c r="AB205" s="147">
        <v>1471.4</v>
      </c>
      <c r="AC205" s="160"/>
      <c r="AD205" s="161"/>
      <c r="AE205" s="160" t="s">
        <v>85</v>
      </c>
      <c r="AF205" s="147">
        <v>1050</v>
      </c>
      <c r="AG205" s="161"/>
      <c r="AH205" s="161"/>
      <c r="AI205" s="160"/>
      <c r="AJ205" s="161"/>
      <c r="AK205" s="160"/>
      <c r="AL205" s="161"/>
      <c r="AM205" s="160">
        <v>190448</v>
      </c>
      <c r="AN205" s="147">
        <v>-209.07</v>
      </c>
      <c r="AO205" s="160" t="s">
        <v>199</v>
      </c>
      <c r="AP205" s="147">
        <v>73.569999999999993</v>
      </c>
      <c r="AQ205" s="162"/>
      <c r="AR205" s="161"/>
      <c r="AS205" s="125">
        <f t="shared" si="34"/>
        <v>2279.4899999999998</v>
      </c>
    </row>
    <row r="206" spans="1:45" ht="16.149999999999999" customHeight="1" x14ac:dyDescent="0.25">
      <c r="A206" s="112">
        <f t="shared" si="35"/>
        <v>43623</v>
      </c>
      <c r="B206" s="113">
        <v>2434.44</v>
      </c>
      <c r="C206" s="113"/>
      <c r="D206" s="317">
        <v>3027.21</v>
      </c>
      <c r="E206" s="113"/>
      <c r="F206" s="317">
        <v>13</v>
      </c>
      <c r="G206" s="114">
        <v>294</v>
      </c>
      <c r="H206" s="114">
        <v>1014.95</v>
      </c>
      <c r="I206" s="316">
        <v>110</v>
      </c>
      <c r="J206" s="115">
        <v>4</v>
      </c>
      <c r="K206" s="115"/>
      <c r="L206" s="115"/>
      <c r="M206" s="116"/>
      <c r="N206" s="117">
        <f t="shared" si="31"/>
        <v>6893.5999999999995</v>
      </c>
      <c r="O206" s="113">
        <v>9.3000000000000007</v>
      </c>
      <c r="P206" s="113"/>
      <c r="Q206" s="117">
        <f t="shared" si="32"/>
        <v>6902.9</v>
      </c>
      <c r="R206" s="317">
        <v>2430</v>
      </c>
      <c r="S206" s="164"/>
      <c r="T206" s="120">
        <f t="shared" si="33"/>
        <v>43623</v>
      </c>
      <c r="U206" s="160"/>
      <c r="V206" s="161"/>
      <c r="W206" s="160"/>
      <c r="X206" s="161"/>
      <c r="Y206" s="160"/>
      <c r="Z206" s="161"/>
      <c r="AA206" s="160"/>
      <c r="AB206" s="161"/>
      <c r="AC206" s="160"/>
      <c r="AD206" s="161"/>
      <c r="AE206" s="160"/>
      <c r="AF206" s="161"/>
      <c r="AG206" s="161"/>
      <c r="AH206" s="161"/>
      <c r="AI206" s="160"/>
      <c r="AJ206" s="161"/>
      <c r="AK206" s="160"/>
      <c r="AL206" s="161"/>
      <c r="AM206" s="160"/>
      <c r="AN206" s="161"/>
      <c r="AO206" s="160">
        <v>190657</v>
      </c>
      <c r="AP206" s="147">
        <v>1126.8</v>
      </c>
      <c r="AQ206" s="162"/>
      <c r="AR206" s="161"/>
      <c r="AS206" s="125">
        <f t="shared" si="34"/>
        <v>1126.8</v>
      </c>
    </row>
    <row r="207" spans="1:45" ht="16.149999999999999" customHeight="1" x14ac:dyDescent="0.25">
      <c r="A207" s="112">
        <f t="shared" si="35"/>
        <v>43624</v>
      </c>
      <c r="B207" s="113">
        <v>1708.57</v>
      </c>
      <c r="C207" s="113"/>
      <c r="D207" s="317">
        <v>2096.46</v>
      </c>
      <c r="E207" s="113"/>
      <c r="F207" s="113"/>
      <c r="G207" s="114">
        <v>164</v>
      </c>
      <c r="H207" s="114">
        <v>570.70000000000005</v>
      </c>
      <c r="I207" s="316">
        <v>140</v>
      </c>
      <c r="J207" s="115">
        <v>4</v>
      </c>
      <c r="K207" s="115"/>
      <c r="L207" s="115"/>
      <c r="M207" s="116"/>
      <c r="N207" s="117">
        <f t="shared" si="31"/>
        <v>4679.7299999999996</v>
      </c>
      <c r="O207" s="113">
        <v>20</v>
      </c>
      <c r="P207" s="113"/>
      <c r="Q207" s="117">
        <f t="shared" si="32"/>
        <v>4699.7299999999996</v>
      </c>
      <c r="R207" s="317">
        <v>1720</v>
      </c>
      <c r="S207" s="164"/>
      <c r="T207" s="120">
        <f t="shared" si="33"/>
        <v>43624</v>
      </c>
      <c r="U207" s="160"/>
      <c r="V207" s="161"/>
      <c r="W207" s="160"/>
      <c r="X207" s="161"/>
      <c r="Y207" s="160"/>
      <c r="Z207" s="161"/>
      <c r="AA207" s="160"/>
      <c r="AB207" s="161"/>
      <c r="AC207" s="160"/>
      <c r="AD207" s="161"/>
      <c r="AE207" s="160" t="s">
        <v>233</v>
      </c>
      <c r="AF207" s="147">
        <v>53.4</v>
      </c>
      <c r="AG207" s="161"/>
      <c r="AH207" s="161"/>
      <c r="AI207" s="160"/>
      <c r="AJ207" s="161"/>
      <c r="AK207" s="160"/>
      <c r="AL207" s="161"/>
      <c r="AM207" s="160"/>
      <c r="AN207" s="161"/>
      <c r="AO207" s="160">
        <v>190658</v>
      </c>
      <c r="AP207" s="147">
        <v>-1087.5</v>
      </c>
      <c r="AQ207" s="162"/>
      <c r="AR207" s="161"/>
      <c r="AS207" s="125">
        <f t="shared" si="34"/>
        <v>-1034.0999999999999</v>
      </c>
    </row>
    <row r="208" spans="1:45" ht="16.149999999999999" customHeight="1" x14ac:dyDescent="0.25">
      <c r="A208" s="112">
        <f t="shared" si="35"/>
        <v>43625</v>
      </c>
      <c r="B208" s="113">
        <v>1001.04</v>
      </c>
      <c r="C208" s="317">
        <v>25.2</v>
      </c>
      <c r="D208" s="317">
        <v>1473.39</v>
      </c>
      <c r="E208" s="113"/>
      <c r="F208" s="317">
        <v>44</v>
      </c>
      <c r="G208" s="114">
        <v>93</v>
      </c>
      <c r="H208" s="114">
        <v>433.6</v>
      </c>
      <c r="I208" s="316">
        <v>340</v>
      </c>
      <c r="J208" s="115">
        <v>4</v>
      </c>
      <c r="K208" s="381">
        <v>10</v>
      </c>
      <c r="L208" s="115"/>
      <c r="M208" s="116"/>
      <c r="N208" s="117">
        <f t="shared" si="31"/>
        <v>3420.23</v>
      </c>
      <c r="O208" s="113">
        <v>1.7</v>
      </c>
      <c r="P208" s="113"/>
      <c r="Q208" s="117">
        <f t="shared" si="32"/>
        <v>3421.93</v>
      </c>
      <c r="R208" s="317">
        <v>1000</v>
      </c>
      <c r="S208" s="164"/>
      <c r="T208" s="120">
        <f t="shared" si="33"/>
        <v>43625</v>
      </c>
      <c r="U208" s="160"/>
      <c r="V208" s="161"/>
      <c r="W208" s="160"/>
      <c r="X208" s="161"/>
      <c r="Y208" s="160"/>
      <c r="Z208" s="161"/>
      <c r="AA208" s="160"/>
      <c r="AB208" s="161"/>
      <c r="AC208" s="160"/>
      <c r="AD208" s="161"/>
      <c r="AE208" s="160" t="s">
        <v>210</v>
      </c>
      <c r="AF208" s="147">
        <v>163.02000000000001</v>
      </c>
      <c r="AG208" s="161"/>
      <c r="AH208" s="161"/>
      <c r="AI208" s="160"/>
      <c r="AJ208" s="161"/>
      <c r="AK208" s="160"/>
      <c r="AL208" s="161"/>
      <c r="AM208" s="160"/>
      <c r="AN208" s="161"/>
      <c r="AO208" s="160"/>
      <c r="AP208" s="161"/>
      <c r="AQ208" s="162"/>
      <c r="AR208" s="161"/>
      <c r="AS208" s="125">
        <f t="shared" si="34"/>
        <v>163.02000000000001</v>
      </c>
    </row>
    <row r="209" spans="1:45" ht="16.149999999999999" customHeight="1" x14ac:dyDescent="0.25">
      <c r="A209" s="112">
        <f t="shared" si="35"/>
        <v>43626</v>
      </c>
      <c r="B209" s="113">
        <v>1285.67</v>
      </c>
      <c r="C209" s="113"/>
      <c r="D209" s="317">
        <v>1509</v>
      </c>
      <c r="E209" s="113"/>
      <c r="F209" s="317">
        <v>34.6</v>
      </c>
      <c r="G209" s="114">
        <v>210</v>
      </c>
      <c r="H209" s="114">
        <v>123.8</v>
      </c>
      <c r="I209" s="114"/>
      <c r="J209" s="115"/>
      <c r="K209" s="115"/>
      <c r="L209" s="381">
        <v>30</v>
      </c>
      <c r="M209" s="116"/>
      <c r="N209" s="117">
        <f t="shared" si="31"/>
        <v>3133.07</v>
      </c>
      <c r="O209" s="113">
        <v>11.9</v>
      </c>
      <c r="P209" s="113"/>
      <c r="Q209" s="117">
        <f t="shared" si="32"/>
        <v>3144.9700000000003</v>
      </c>
      <c r="R209" s="317">
        <v>1280</v>
      </c>
      <c r="S209" s="164"/>
      <c r="T209" s="120">
        <f t="shared" si="33"/>
        <v>43626</v>
      </c>
      <c r="U209" s="160"/>
      <c r="V209" s="161"/>
      <c r="W209" s="160">
        <v>190514</v>
      </c>
      <c r="X209" s="147">
        <v>7.94</v>
      </c>
      <c r="Y209" s="160"/>
      <c r="Z209" s="161"/>
      <c r="AA209" s="160"/>
      <c r="AB209" s="161"/>
      <c r="AC209" s="160"/>
      <c r="AD209" s="161"/>
      <c r="AE209" s="160" t="s">
        <v>156</v>
      </c>
      <c r="AF209" s="147">
        <v>2588.94</v>
      </c>
      <c r="AG209" s="161"/>
      <c r="AH209" s="161"/>
      <c r="AI209" s="160"/>
      <c r="AJ209" s="161"/>
      <c r="AK209" s="160">
        <v>190538</v>
      </c>
      <c r="AL209" s="147">
        <v>1209.5999999999999</v>
      </c>
      <c r="AM209" s="160"/>
      <c r="AN209" s="161"/>
      <c r="AO209" s="160" t="s">
        <v>381</v>
      </c>
      <c r="AP209" s="147">
        <v>-425</v>
      </c>
      <c r="AQ209" s="162"/>
      <c r="AR209" s="161"/>
      <c r="AS209" s="125">
        <f t="shared" si="34"/>
        <v>3381.48</v>
      </c>
    </row>
    <row r="210" spans="1:45" ht="16.149999999999999" customHeight="1" x14ac:dyDescent="0.25">
      <c r="A210" s="112">
        <f t="shared" si="35"/>
        <v>43627</v>
      </c>
      <c r="B210" s="113">
        <v>2392.25</v>
      </c>
      <c r="C210" s="113"/>
      <c r="D210" s="317">
        <v>2481.5300000000002</v>
      </c>
      <c r="E210" s="113"/>
      <c r="F210" s="317">
        <v>36.200000000000003</v>
      </c>
      <c r="G210" s="114">
        <v>254</v>
      </c>
      <c r="H210" s="114">
        <v>380.05</v>
      </c>
      <c r="I210" s="316">
        <v>180</v>
      </c>
      <c r="J210" s="115">
        <v>6</v>
      </c>
      <c r="K210" s="115"/>
      <c r="L210" s="381">
        <v>120</v>
      </c>
      <c r="M210" s="116"/>
      <c r="N210" s="117">
        <f t="shared" si="31"/>
        <v>5604.0300000000007</v>
      </c>
      <c r="O210" s="113">
        <v>92.1</v>
      </c>
      <c r="P210" s="113">
        <v>16</v>
      </c>
      <c r="Q210" s="117">
        <f t="shared" si="32"/>
        <v>5680.130000000001</v>
      </c>
      <c r="R210" s="317">
        <v>2390</v>
      </c>
      <c r="S210" s="164"/>
      <c r="T210" s="120">
        <f t="shared" si="33"/>
        <v>43627</v>
      </c>
      <c r="U210" s="160"/>
      <c r="V210" s="161"/>
      <c r="W210" s="160">
        <v>190515</v>
      </c>
      <c r="X210" s="147">
        <v>586.04</v>
      </c>
      <c r="Y210" s="160"/>
      <c r="Z210" s="161"/>
      <c r="AA210" s="160"/>
      <c r="AB210" s="161"/>
      <c r="AC210" s="160"/>
      <c r="AD210" s="161"/>
      <c r="AE210" s="160"/>
      <c r="AF210" s="161"/>
      <c r="AG210" s="161"/>
      <c r="AH210" s="161"/>
      <c r="AI210" s="376">
        <v>191243</v>
      </c>
      <c r="AJ210" s="147">
        <v>236.04</v>
      </c>
      <c r="AK210" s="160"/>
      <c r="AL210" s="161"/>
      <c r="AM210" s="160"/>
      <c r="AN210" s="161"/>
      <c r="AO210" s="160" t="s">
        <v>370</v>
      </c>
      <c r="AP210" s="147">
        <v>385</v>
      </c>
      <c r="AQ210" s="162"/>
      <c r="AR210" s="161"/>
      <c r="AS210" s="125">
        <f t="shared" si="34"/>
        <v>1207.08</v>
      </c>
    </row>
    <row r="211" spans="1:45" ht="16.149999999999999" customHeight="1" x14ac:dyDescent="0.25">
      <c r="A211" s="112">
        <f t="shared" si="35"/>
        <v>43628</v>
      </c>
      <c r="B211" s="113">
        <v>1313.78</v>
      </c>
      <c r="C211" s="113"/>
      <c r="D211" s="317">
        <v>2391.4299999999998</v>
      </c>
      <c r="E211" s="113"/>
      <c r="F211" s="317">
        <v>47.6</v>
      </c>
      <c r="G211" s="114">
        <v>152</v>
      </c>
      <c r="H211" s="114">
        <v>598.29999999999995</v>
      </c>
      <c r="I211" s="316">
        <v>450</v>
      </c>
      <c r="J211" s="115">
        <v>7</v>
      </c>
      <c r="K211" s="381">
        <v>20</v>
      </c>
      <c r="L211" s="115"/>
      <c r="M211" s="116"/>
      <c r="N211" s="117">
        <f t="shared" si="31"/>
        <v>4973.1099999999997</v>
      </c>
      <c r="O211" s="113">
        <v>9.3000000000000007</v>
      </c>
      <c r="P211" s="113">
        <v>40</v>
      </c>
      <c r="Q211" s="117">
        <f t="shared" si="32"/>
        <v>4942.41</v>
      </c>
      <c r="R211" s="317">
        <v>1320</v>
      </c>
      <c r="S211" s="164"/>
      <c r="T211" s="120">
        <f t="shared" si="33"/>
        <v>43628</v>
      </c>
      <c r="U211" s="160">
        <v>190601</v>
      </c>
      <c r="V211" s="147">
        <v>1577.24</v>
      </c>
      <c r="W211" s="160"/>
      <c r="X211" s="161"/>
      <c r="Y211" s="160">
        <v>190617</v>
      </c>
      <c r="Z211" s="147">
        <v>571.19000000000005</v>
      </c>
      <c r="AA211" s="160">
        <v>190623</v>
      </c>
      <c r="AB211" s="147">
        <v>1870.08</v>
      </c>
      <c r="AC211" s="160">
        <v>190531</v>
      </c>
      <c r="AD211" s="147">
        <v>37260.69</v>
      </c>
      <c r="AE211" s="160"/>
      <c r="AF211" s="161"/>
      <c r="AG211" s="161"/>
      <c r="AH211" s="161"/>
      <c r="AI211" s="160"/>
      <c r="AJ211" s="161"/>
      <c r="AK211" s="160"/>
      <c r="AL211" s="161"/>
      <c r="AM211" s="160"/>
      <c r="AN211" s="161"/>
      <c r="AO211" s="160"/>
      <c r="AP211" s="161"/>
      <c r="AQ211" s="162"/>
      <c r="AR211" s="161"/>
      <c r="AS211" s="125">
        <f t="shared" si="34"/>
        <v>41279.200000000004</v>
      </c>
    </row>
    <row r="212" spans="1:45" ht="16.149999999999999" customHeight="1" x14ac:dyDescent="0.25">
      <c r="A212" s="112">
        <f t="shared" si="35"/>
        <v>43629</v>
      </c>
      <c r="B212" s="113">
        <v>1786.59</v>
      </c>
      <c r="C212" s="113"/>
      <c r="D212" s="317">
        <v>2212.9499999999998</v>
      </c>
      <c r="E212" s="113"/>
      <c r="F212" s="317">
        <v>51.2</v>
      </c>
      <c r="G212" s="114">
        <v>354</v>
      </c>
      <c r="H212" s="114">
        <v>541.20000000000005</v>
      </c>
      <c r="I212" s="316">
        <v>140</v>
      </c>
      <c r="J212" s="115">
        <v>4</v>
      </c>
      <c r="K212" s="381">
        <v>30</v>
      </c>
      <c r="L212" s="381">
        <v>50</v>
      </c>
      <c r="M212" s="116"/>
      <c r="N212" s="117">
        <f t="shared" si="31"/>
        <v>5065.9399999999996</v>
      </c>
      <c r="O212" s="113">
        <v>26.9</v>
      </c>
      <c r="P212" s="113"/>
      <c r="Q212" s="117">
        <f t="shared" si="32"/>
        <v>5092.8399999999992</v>
      </c>
      <c r="R212" s="317">
        <v>1780</v>
      </c>
      <c r="S212" s="164"/>
      <c r="T212" s="120">
        <f t="shared" si="33"/>
        <v>43629</v>
      </c>
      <c r="U212" s="160"/>
      <c r="V212" s="147">
        <v>26.83</v>
      </c>
      <c r="W212" s="160"/>
      <c r="X212" s="161"/>
      <c r="Y212" s="160"/>
      <c r="Z212" s="161"/>
      <c r="AA212" s="160">
        <v>190628</v>
      </c>
      <c r="AB212" s="147">
        <v>827.92</v>
      </c>
      <c r="AC212" s="160"/>
      <c r="AD212" s="161"/>
      <c r="AE212" s="160"/>
      <c r="AF212" s="161"/>
      <c r="AG212" s="161"/>
      <c r="AH212" s="161"/>
      <c r="AI212" s="160"/>
      <c r="AJ212" s="161"/>
      <c r="AK212" s="160"/>
      <c r="AL212" s="161"/>
      <c r="AM212" s="160"/>
      <c r="AN212" s="161"/>
      <c r="AO212" s="160"/>
      <c r="AP212" s="161"/>
      <c r="AQ212" s="162"/>
      <c r="AR212" s="161"/>
      <c r="AS212" s="125">
        <f t="shared" si="34"/>
        <v>854.75</v>
      </c>
    </row>
    <row r="213" spans="1:45" ht="16.149999999999999" customHeight="1" x14ac:dyDescent="0.25">
      <c r="A213" s="112">
        <f t="shared" si="35"/>
        <v>43630</v>
      </c>
      <c r="B213" s="113">
        <v>1979.42</v>
      </c>
      <c r="C213" s="317">
        <v>42.7</v>
      </c>
      <c r="D213" s="317">
        <v>2673.42</v>
      </c>
      <c r="E213" s="113"/>
      <c r="F213" s="317">
        <v>25.7</v>
      </c>
      <c r="G213" s="114">
        <v>130</v>
      </c>
      <c r="H213" s="114">
        <v>201.3</v>
      </c>
      <c r="I213" s="316">
        <v>240</v>
      </c>
      <c r="J213" s="115">
        <v>5</v>
      </c>
      <c r="K213" s="381">
        <v>30</v>
      </c>
      <c r="L213" s="115"/>
      <c r="M213" s="116"/>
      <c r="N213" s="117">
        <f t="shared" si="31"/>
        <v>5322.54</v>
      </c>
      <c r="O213" s="113">
        <v>30.6</v>
      </c>
      <c r="P213" s="113"/>
      <c r="Q213" s="117">
        <f t="shared" si="32"/>
        <v>5353.14</v>
      </c>
      <c r="R213" s="317">
        <v>1970</v>
      </c>
      <c r="S213" s="164"/>
      <c r="T213" s="120">
        <f t="shared" si="33"/>
        <v>43630</v>
      </c>
      <c r="U213" s="160"/>
      <c r="V213" s="161"/>
      <c r="W213" s="160"/>
      <c r="X213" s="161"/>
      <c r="Y213" s="160"/>
      <c r="Z213" s="161"/>
      <c r="AA213" s="160"/>
      <c r="AB213" s="161"/>
      <c r="AC213" s="160"/>
      <c r="AD213" s="161"/>
      <c r="AE213" s="160" t="s">
        <v>85</v>
      </c>
      <c r="AF213" s="147">
        <v>340</v>
      </c>
      <c r="AG213" s="161"/>
      <c r="AH213" s="161"/>
      <c r="AI213" s="160"/>
      <c r="AJ213" s="161"/>
      <c r="AK213" s="160"/>
      <c r="AL213" s="161"/>
      <c r="AM213" s="160">
        <v>190544</v>
      </c>
      <c r="AN213" s="147">
        <v>83.12</v>
      </c>
      <c r="AO213" s="160" t="s">
        <v>382</v>
      </c>
      <c r="AP213" s="147">
        <v>3104</v>
      </c>
      <c r="AQ213" s="162"/>
      <c r="AR213" s="161"/>
      <c r="AS213" s="125">
        <f t="shared" si="34"/>
        <v>3527.12</v>
      </c>
    </row>
    <row r="214" spans="1:45" ht="16.149999999999999" customHeight="1" x14ac:dyDescent="0.25">
      <c r="A214" s="112">
        <f t="shared" si="35"/>
        <v>43631</v>
      </c>
      <c r="B214" s="113">
        <v>2278.9699999999998</v>
      </c>
      <c r="C214" s="317">
        <v>63</v>
      </c>
      <c r="D214" s="317">
        <v>2024.49</v>
      </c>
      <c r="E214" s="113"/>
      <c r="F214" s="317">
        <v>17.2</v>
      </c>
      <c r="G214" s="114">
        <v>181</v>
      </c>
      <c r="H214" s="114">
        <v>49.9</v>
      </c>
      <c r="I214" s="316">
        <v>110</v>
      </c>
      <c r="J214" s="115">
        <v>3</v>
      </c>
      <c r="K214" s="115"/>
      <c r="L214" s="115"/>
      <c r="M214" s="116"/>
      <c r="N214" s="117">
        <f t="shared" si="31"/>
        <v>4724.5599999999995</v>
      </c>
      <c r="O214" s="113">
        <v>14.7</v>
      </c>
      <c r="P214" s="113"/>
      <c r="Q214" s="117">
        <f t="shared" si="32"/>
        <v>4739.2599999999993</v>
      </c>
      <c r="R214" s="317">
        <v>2270</v>
      </c>
      <c r="S214" s="164"/>
      <c r="T214" s="120">
        <f t="shared" si="33"/>
        <v>43631</v>
      </c>
      <c r="U214" s="160"/>
      <c r="V214" s="161"/>
      <c r="W214" s="160"/>
      <c r="X214" s="161"/>
      <c r="Y214" s="160"/>
      <c r="Z214" s="161"/>
      <c r="AA214" s="160"/>
      <c r="AB214" s="161"/>
      <c r="AC214" s="160"/>
      <c r="AD214" s="161"/>
      <c r="AE214" s="160"/>
      <c r="AF214" s="161"/>
      <c r="AG214" s="161"/>
      <c r="AH214" s="161"/>
      <c r="AI214" s="160"/>
      <c r="AJ214" s="161"/>
      <c r="AK214" s="160">
        <v>190540</v>
      </c>
      <c r="AL214" s="147">
        <v>832.84</v>
      </c>
      <c r="AM214" s="160">
        <v>190648</v>
      </c>
      <c r="AN214" s="147">
        <v>138.04</v>
      </c>
      <c r="AO214" s="160" t="s">
        <v>383</v>
      </c>
      <c r="AP214" s="147">
        <v>517</v>
      </c>
      <c r="AQ214" s="162"/>
      <c r="AR214" s="161"/>
      <c r="AS214" s="125">
        <f t="shared" si="34"/>
        <v>1487.88</v>
      </c>
    </row>
    <row r="215" spans="1:45" ht="16.149999999999999" customHeight="1" x14ac:dyDescent="0.25">
      <c r="A215" s="112">
        <f t="shared" si="35"/>
        <v>43632</v>
      </c>
      <c r="B215" s="113">
        <v>1348.77</v>
      </c>
      <c r="C215" s="317"/>
      <c r="D215" s="317">
        <v>1301.6199999999999</v>
      </c>
      <c r="E215" s="113"/>
      <c r="F215" s="317">
        <v>38.5</v>
      </c>
      <c r="G215" s="114">
        <v>82</v>
      </c>
      <c r="H215" s="114">
        <v>381.4</v>
      </c>
      <c r="I215" s="114"/>
      <c r="J215" s="115"/>
      <c r="K215" s="381">
        <v>30</v>
      </c>
      <c r="L215" s="115"/>
      <c r="M215" s="116"/>
      <c r="N215" s="117">
        <f t="shared" si="31"/>
        <v>3182.29</v>
      </c>
      <c r="O215" s="113">
        <v>10.7</v>
      </c>
      <c r="P215" s="113">
        <v>15</v>
      </c>
      <c r="Q215" s="117">
        <f t="shared" si="32"/>
        <v>3177.99</v>
      </c>
      <c r="R215" s="317">
        <v>1340</v>
      </c>
      <c r="S215" s="317">
        <v>520</v>
      </c>
      <c r="T215" s="120">
        <f t="shared" si="33"/>
        <v>43632</v>
      </c>
      <c r="U215" s="160"/>
      <c r="V215" s="161"/>
      <c r="W215" s="160"/>
      <c r="X215" s="161"/>
      <c r="Y215" s="160"/>
      <c r="Z215" s="161"/>
      <c r="AA215" s="160"/>
      <c r="AB215" s="161"/>
      <c r="AC215" s="160"/>
      <c r="AD215" s="161"/>
      <c r="AE215" s="160"/>
      <c r="AF215" s="161"/>
      <c r="AG215" s="161"/>
      <c r="AH215" s="161"/>
      <c r="AI215" s="160"/>
      <c r="AJ215" s="161"/>
      <c r="AK215" s="160">
        <v>190541</v>
      </c>
      <c r="AL215" s="147">
        <v>159.80000000000001</v>
      </c>
      <c r="AM215" s="160"/>
      <c r="AN215" s="161"/>
      <c r="AO215" s="160"/>
      <c r="AP215" s="161"/>
      <c r="AQ215" s="162"/>
      <c r="AR215" s="161"/>
      <c r="AS215" s="125">
        <f t="shared" si="34"/>
        <v>159.80000000000001</v>
      </c>
    </row>
    <row r="216" spans="1:45" ht="16.149999999999999" customHeight="1" x14ac:dyDescent="0.25">
      <c r="A216" s="112">
        <f t="shared" si="35"/>
        <v>43633</v>
      </c>
      <c r="B216" s="113">
        <v>2066.73</v>
      </c>
      <c r="C216" s="317"/>
      <c r="D216" s="317">
        <v>2306.29</v>
      </c>
      <c r="E216" s="113"/>
      <c r="F216" s="317">
        <v>55.85</v>
      </c>
      <c r="G216" s="114">
        <v>187</v>
      </c>
      <c r="H216" s="114">
        <v>444.6</v>
      </c>
      <c r="I216" s="316">
        <v>120</v>
      </c>
      <c r="J216" s="115">
        <v>3</v>
      </c>
      <c r="K216" s="115"/>
      <c r="L216" s="115"/>
      <c r="M216" s="116"/>
      <c r="N216" s="117">
        <f t="shared" si="31"/>
        <v>5180.4700000000012</v>
      </c>
      <c r="O216" s="113">
        <v>8</v>
      </c>
      <c r="P216" s="113"/>
      <c r="Q216" s="117">
        <f t="shared" si="32"/>
        <v>5188.4700000000012</v>
      </c>
      <c r="R216" s="317">
        <v>2060</v>
      </c>
      <c r="S216" s="164"/>
      <c r="T216" s="120">
        <f t="shared" si="33"/>
        <v>43633</v>
      </c>
      <c r="U216" s="160"/>
      <c r="V216" s="161"/>
      <c r="W216" s="160"/>
      <c r="X216" s="161"/>
      <c r="Y216" s="160"/>
      <c r="Z216" s="161"/>
      <c r="AA216" s="160"/>
      <c r="AB216" s="161"/>
      <c r="AC216" s="160"/>
      <c r="AD216" s="161"/>
      <c r="AE216" s="160"/>
      <c r="AF216" s="161"/>
      <c r="AG216" s="161"/>
      <c r="AH216" s="161"/>
      <c r="AI216" s="160"/>
      <c r="AJ216" s="161"/>
      <c r="AK216" s="160"/>
      <c r="AL216" s="161"/>
      <c r="AM216" s="160" t="s">
        <v>384</v>
      </c>
      <c r="AN216" s="147">
        <v>506.35</v>
      </c>
      <c r="AO216" s="160">
        <v>190659</v>
      </c>
      <c r="AP216" s="147">
        <v>1375.25</v>
      </c>
      <c r="AQ216" s="162"/>
      <c r="AR216" s="161"/>
      <c r="AS216" s="125">
        <f t="shared" si="34"/>
        <v>1881.6</v>
      </c>
    </row>
    <row r="217" spans="1:45" ht="16.149999999999999" customHeight="1" x14ac:dyDescent="0.25">
      <c r="A217" s="112">
        <f t="shared" si="35"/>
        <v>43634</v>
      </c>
      <c r="B217" s="113">
        <v>2106.63</v>
      </c>
      <c r="C217" s="317"/>
      <c r="D217" s="317">
        <v>2001.19</v>
      </c>
      <c r="E217" s="113"/>
      <c r="F217" s="317">
        <v>26.7</v>
      </c>
      <c r="G217" s="114">
        <v>207</v>
      </c>
      <c r="H217" s="114">
        <v>89.8</v>
      </c>
      <c r="I217" s="316">
        <v>40</v>
      </c>
      <c r="J217" s="115">
        <v>2</v>
      </c>
      <c r="K217" s="115"/>
      <c r="L217" s="115"/>
      <c r="M217" s="116"/>
      <c r="N217" s="117">
        <f t="shared" si="31"/>
        <v>4471.32</v>
      </c>
      <c r="O217" s="113">
        <v>5.7</v>
      </c>
      <c r="P217" s="113"/>
      <c r="Q217" s="117">
        <f t="shared" si="32"/>
        <v>4477.0199999999995</v>
      </c>
      <c r="R217" s="317">
        <v>2100</v>
      </c>
      <c r="S217" s="164"/>
      <c r="T217" s="120">
        <f t="shared" si="33"/>
        <v>43634</v>
      </c>
      <c r="U217" s="160"/>
      <c r="V217" s="161"/>
      <c r="W217" s="160"/>
      <c r="X217" s="161"/>
      <c r="Y217" s="160"/>
      <c r="Z217" s="161"/>
      <c r="AA217" s="160"/>
      <c r="AB217" s="161"/>
      <c r="AC217" s="160"/>
      <c r="AD217" s="161"/>
      <c r="AE217" s="160"/>
      <c r="AF217" s="161"/>
      <c r="AG217" s="161"/>
      <c r="AH217" s="161"/>
      <c r="AI217" s="160">
        <v>190639</v>
      </c>
      <c r="AJ217" s="147">
        <v>52.8</v>
      </c>
      <c r="AK217" s="160"/>
      <c r="AL217" s="161"/>
      <c r="AM217" s="160" t="s">
        <v>385</v>
      </c>
      <c r="AN217" s="147">
        <v>56.79</v>
      </c>
      <c r="AO217" s="160"/>
      <c r="AP217" s="161"/>
      <c r="AQ217" s="162"/>
      <c r="AR217" s="161"/>
      <c r="AS217" s="125">
        <f t="shared" si="34"/>
        <v>109.59</v>
      </c>
    </row>
    <row r="218" spans="1:45" ht="16.149999999999999" customHeight="1" x14ac:dyDescent="0.25">
      <c r="A218" s="112">
        <f t="shared" si="35"/>
        <v>43635</v>
      </c>
      <c r="B218" s="113">
        <v>1759.18</v>
      </c>
      <c r="C218" s="317"/>
      <c r="D218" s="317">
        <v>2273.34</v>
      </c>
      <c r="E218" s="113"/>
      <c r="F218" s="317">
        <v>5.9</v>
      </c>
      <c r="G218" s="114">
        <v>272</v>
      </c>
      <c r="H218" s="114">
        <v>254</v>
      </c>
      <c r="I218" s="316">
        <v>90</v>
      </c>
      <c r="J218" s="115">
        <v>3</v>
      </c>
      <c r="K218" s="115"/>
      <c r="L218" s="115"/>
      <c r="M218" s="116"/>
      <c r="N218" s="117">
        <f t="shared" si="31"/>
        <v>4654.42</v>
      </c>
      <c r="O218" s="113">
        <v>14</v>
      </c>
      <c r="P218" s="113"/>
      <c r="Q218" s="117">
        <f t="shared" si="32"/>
        <v>4668.42</v>
      </c>
      <c r="R218" s="317">
        <v>1750</v>
      </c>
      <c r="S218" s="164"/>
      <c r="T218" s="120">
        <f t="shared" si="33"/>
        <v>43635</v>
      </c>
      <c r="U218" s="160">
        <v>190603</v>
      </c>
      <c r="V218" s="147">
        <v>872.44</v>
      </c>
      <c r="W218" s="160"/>
      <c r="X218" s="161"/>
      <c r="Y218" s="160">
        <v>190618</v>
      </c>
      <c r="Z218" s="147">
        <v>565.88</v>
      </c>
      <c r="AA218" s="160">
        <v>190624</v>
      </c>
      <c r="AB218" s="147">
        <v>2426.42</v>
      </c>
      <c r="AC218" s="160"/>
      <c r="AD218" s="161"/>
      <c r="AE218" s="160"/>
      <c r="AF218" s="161"/>
      <c r="AG218" s="161"/>
      <c r="AH218" s="161"/>
      <c r="AI218" s="160"/>
      <c r="AJ218" s="161"/>
      <c r="AK218" s="160"/>
      <c r="AL218" s="161"/>
      <c r="AM218" s="160"/>
      <c r="AN218" s="161"/>
      <c r="AO218" s="160"/>
      <c r="AP218" s="161"/>
      <c r="AQ218" s="162"/>
      <c r="AR218" s="161"/>
      <c r="AS218" s="125">
        <f t="shared" si="34"/>
        <v>3864.7400000000002</v>
      </c>
    </row>
    <row r="219" spans="1:45" ht="16.149999999999999" customHeight="1" x14ac:dyDescent="0.25">
      <c r="A219" s="112">
        <f t="shared" si="35"/>
        <v>43636</v>
      </c>
      <c r="B219" s="113">
        <v>1377.69</v>
      </c>
      <c r="C219" s="317">
        <v>35</v>
      </c>
      <c r="D219" s="317">
        <v>2105.9899999999998</v>
      </c>
      <c r="E219" s="113"/>
      <c r="F219" s="113"/>
      <c r="G219" s="114">
        <v>148</v>
      </c>
      <c r="H219" s="114">
        <v>622.70000000000005</v>
      </c>
      <c r="I219" s="316">
        <v>230</v>
      </c>
      <c r="J219" s="115">
        <v>5</v>
      </c>
      <c r="K219" s="115"/>
      <c r="L219" s="115"/>
      <c r="M219" s="116"/>
      <c r="N219" s="117">
        <f t="shared" si="31"/>
        <v>4519.38</v>
      </c>
      <c r="O219" s="113">
        <v>4.3</v>
      </c>
      <c r="P219" s="113"/>
      <c r="Q219" s="117">
        <f t="shared" si="32"/>
        <v>4523.68</v>
      </c>
      <c r="R219" s="317">
        <v>1430</v>
      </c>
      <c r="S219" s="164"/>
      <c r="T219" s="120">
        <f t="shared" si="33"/>
        <v>43636</v>
      </c>
      <c r="U219" s="160">
        <v>190413</v>
      </c>
      <c r="V219" s="147">
        <v>23.02</v>
      </c>
      <c r="W219" s="162">
        <v>190610</v>
      </c>
      <c r="X219" s="147">
        <v>8</v>
      </c>
      <c r="Y219" s="160"/>
      <c r="Z219" s="161"/>
      <c r="AA219" s="162">
        <v>190629</v>
      </c>
      <c r="AB219" s="147">
        <v>624.20000000000005</v>
      </c>
      <c r="AC219" s="160"/>
      <c r="AD219" s="161"/>
      <c r="AE219" s="160"/>
      <c r="AF219" s="161"/>
      <c r="AG219" s="161"/>
      <c r="AH219" s="161"/>
      <c r="AI219" s="160"/>
      <c r="AJ219" s="161"/>
      <c r="AK219" s="162"/>
      <c r="AL219" s="161"/>
      <c r="AM219" s="160"/>
      <c r="AN219" s="161"/>
      <c r="AO219" s="162"/>
      <c r="AP219" s="161"/>
      <c r="AQ219" s="162"/>
      <c r="AR219" s="161"/>
      <c r="AS219" s="125">
        <f t="shared" si="34"/>
        <v>655.22</v>
      </c>
    </row>
    <row r="220" spans="1:45" ht="16.149999999999999" customHeight="1" x14ac:dyDescent="0.25">
      <c r="A220" s="112">
        <f t="shared" si="35"/>
        <v>43637</v>
      </c>
      <c r="B220" s="113">
        <v>1850.02</v>
      </c>
      <c r="C220" s="113"/>
      <c r="D220" s="317">
        <v>2792.67</v>
      </c>
      <c r="E220" s="113"/>
      <c r="F220" s="317">
        <v>44.5</v>
      </c>
      <c r="G220" s="114">
        <v>151</v>
      </c>
      <c r="H220" s="114">
        <v>156.19999999999999</v>
      </c>
      <c r="I220" s="316">
        <v>230</v>
      </c>
      <c r="J220" s="115">
        <v>4</v>
      </c>
      <c r="K220" s="381">
        <v>20</v>
      </c>
      <c r="L220" s="115"/>
      <c r="M220" s="116"/>
      <c r="N220" s="117">
        <f t="shared" si="31"/>
        <v>5244.39</v>
      </c>
      <c r="O220" s="113">
        <v>16.5</v>
      </c>
      <c r="P220" s="113">
        <v>5</v>
      </c>
      <c r="Q220" s="117">
        <f t="shared" si="32"/>
        <v>5255.89</v>
      </c>
      <c r="R220" s="317">
        <v>1850</v>
      </c>
      <c r="S220" s="317">
        <v>380</v>
      </c>
      <c r="T220" s="120">
        <f t="shared" si="33"/>
        <v>43637</v>
      </c>
      <c r="U220" s="160"/>
      <c r="V220" s="161"/>
      <c r="W220" s="160">
        <v>190611</v>
      </c>
      <c r="X220" s="147">
        <v>152.66999999999999</v>
      </c>
      <c r="Y220" s="160"/>
      <c r="Z220" s="161"/>
      <c r="AA220" s="160"/>
      <c r="AB220" s="161"/>
      <c r="AC220" s="160"/>
      <c r="AD220" s="161"/>
      <c r="AE220" s="160" t="s">
        <v>85</v>
      </c>
      <c r="AF220" s="147">
        <v>128</v>
      </c>
      <c r="AG220" s="161"/>
      <c r="AH220" s="161"/>
      <c r="AI220" s="160"/>
      <c r="AJ220" s="161"/>
      <c r="AK220" s="160"/>
      <c r="AL220" s="161"/>
      <c r="AM220" s="160"/>
      <c r="AN220" s="161"/>
      <c r="AO220" s="160"/>
      <c r="AP220" s="161"/>
      <c r="AQ220" s="162"/>
      <c r="AR220" s="161"/>
      <c r="AS220" s="125">
        <f t="shared" si="34"/>
        <v>280.66999999999996</v>
      </c>
    </row>
    <row r="221" spans="1:45" ht="16.149999999999999" customHeight="1" x14ac:dyDescent="0.25">
      <c r="A221" s="112">
        <f t="shared" si="35"/>
        <v>43638</v>
      </c>
      <c r="B221" s="113">
        <v>2083.25</v>
      </c>
      <c r="C221" s="113"/>
      <c r="D221" s="317">
        <v>2329.35</v>
      </c>
      <c r="E221" s="113"/>
      <c r="F221" s="317">
        <v>8.6</v>
      </c>
      <c r="G221" s="114">
        <v>216</v>
      </c>
      <c r="H221" s="114">
        <v>73.599999999999994</v>
      </c>
      <c r="I221" s="316">
        <v>160</v>
      </c>
      <c r="J221" s="115">
        <v>4</v>
      </c>
      <c r="K221" s="115"/>
      <c r="L221" s="115"/>
      <c r="M221" s="116"/>
      <c r="N221" s="117">
        <f t="shared" si="31"/>
        <v>4870.8000000000011</v>
      </c>
      <c r="O221" s="113">
        <v>27.5</v>
      </c>
      <c r="P221" s="113"/>
      <c r="Q221" s="117">
        <f t="shared" si="32"/>
        <v>4898.3000000000011</v>
      </c>
      <c r="R221" s="317">
        <v>2080</v>
      </c>
      <c r="S221" s="164"/>
      <c r="T221" s="120">
        <f t="shared" si="33"/>
        <v>43638</v>
      </c>
      <c r="U221" s="160"/>
      <c r="V221" s="161"/>
      <c r="W221" s="160"/>
      <c r="X221" s="161"/>
      <c r="Y221" s="160"/>
      <c r="Z221" s="161"/>
      <c r="AA221" s="160"/>
      <c r="AB221" s="161"/>
      <c r="AC221" s="160"/>
      <c r="AD221" s="161"/>
      <c r="AE221" s="160"/>
      <c r="AF221" s="161"/>
      <c r="AG221" s="161"/>
      <c r="AH221" s="161"/>
      <c r="AI221" s="160"/>
      <c r="AJ221" s="161"/>
      <c r="AK221" s="160"/>
      <c r="AL221" s="161"/>
      <c r="AM221" s="160"/>
      <c r="AN221" s="161"/>
      <c r="AO221" s="160"/>
      <c r="AP221" s="161"/>
      <c r="AQ221" s="162"/>
      <c r="AR221" s="161"/>
      <c r="AS221" s="125">
        <f t="shared" si="34"/>
        <v>0</v>
      </c>
    </row>
    <row r="222" spans="1:45" ht="16.149999999999999" customHeight="1" x14ac:dyDescent="0.25">
      <c r="A222" s="112">
        <f t="shared" si="35"/>
        <v>43639</v>
      </c>
      <c r="B222" s="113">
        <v>1235.27</v>
      </c>
      <c r="C222" s="113"/>
      <c r="D222" s="317">
        <v>1859.89</v>
      </c>
      <c r="E222" s="113"/>
      <c r="F222" s="317">
        <v>34.4</v>
      </c>
      <c r="G222" s="114">
        <v>129</v>
      </c>
      <c r="H222" s="114">
        <v>284.10000000000002</v>
      </c>
      <c r="I222" s="316">
        <v>160</v>
      </c>
      <c r="J222" s="115">
        <v>3</v>
      </c>
      <c r="K222" s="381">
        <v>30</v>
      </c>
      <c r="L222" s="115"/>
      <c r="M222" s="116"/>
      <c r="N222" s="117">
        <f t="shared" si="31"/>
        <v>3732.66</v>
      </c>
      <c r="O222" s="113">
        <v>9</v>
      </c>
      <c r="P222" s="113">
        <v>9.8000000000000007</v>
      </c>
      <c r="Q222" s="117">
        <f t="shared" si="32"/>
        <v>3731.8599999999997</v>
      </c>
      <c r="R222" s="317">
        <v>1230</v>
      </c>
      <c r="S222" s="164"/>
      <c r="T222" s="120">
        <f t="shared" si="33"/>
        <v>43639</v>
      </c>
      <c r="U222" s="160"/>
      <c r="V222" s="161"/>
      <c r="W222" s="160"/>
      <c r="X222" s="161"/>
      <c r="Y222" s="160"/>
      <c r="Z222" s="161"/>
      <c r="AA222" s="160"/>
      <c r="AB222" s="161"/>
      <c r="AC222" s="160"/>
      <c r="AD222" s="161"/>
      <c r="AE222" s="160"/>
      <c r="AF222" s="161"/>
      <c r="AG222" s="161"/>
      <c r="AH222" s="161"/>
      <c r="AI222" s="160"/>
      <c r="AJ222" s="161"/>
      <c r="AK222" s="160"/>
      <c r="AL222" s="161"/>
      <c r="AM222" s="160"/>
      <c r="AN222" s="161"/>
      <c r="AO222" s="160"/>
      <c r="AP222" s="161"/>
      <c r="AQ222" s="162"/>
      <c r="AR222" s="161"/>
      <c r="AS222" s="125">
        <f t="shared" si="34"/>
        <v>0</v>
      </c>
    </row>
    <row r="223" spans="1:45" ht="16.149999999999999" customHeight="1" x14ac:dyDescent="0.25">
      <c r="A223" s="112">
        <f t="shared" si="35"/>
        <v>43640</v>
      </c>
      <c r="B223" s="113">
        <v>1770.98</v>
      </c>
      <c r="C223" s="113"/>
      <c r="D223" s="317">
        <v>2124.1999999999998</v>
      </c>
      <c r="E223" s="113"/>
      <c r="F223" s="113"/>
      <c r="G223" s="114">
        <v>297</v>
      </c>
      <c r="H223" s="114">
        <v>479.4</v>
      </c>
      <c r="I223" s="316">
        <v>350</v>
      </c>
      <c r="J223" s="115">
        <v>9</v>
      </c>
      <c r="K223" s="115"/>
      <c r="L223" s="115"/>
      <c r="M223" s="116"/>
      <c r="N223" s="117">
        <f t="shared" si="31"/>
        <v>5021.58</v>
      </c>
      <c r="O223" s="113">
        <v>9.3000000000000007</v>
      </c>
      <c r="P223" s="113"/>
      <c r="Q223" s="117">
        <f t="shared" si="32"/>
        <v>5030.88</v>
      </c>
      <c r="R223" s="317">
        <v>1770</v>
      </c>
      <c r="S223" s="164"/>
      <c r="T223" s="120">
        <f t="shared" si="33"/>
        <v>43640</v>
      </c>
      <c r="U223" s="160"/>
      <c r="V223" s="161"/>
      <c r="W223" s="160"/>
      <c r="X223" s="161"/>
      <c r="Y223" s="160"/>
      <c r="Z223" s="161"/>
      <c r="AA223" s="160"/>
      <c r="AB223" s="161"/>
      <c r="AC223" s="160"/>
      <c r="AD223" s="161"/>
      <c r="AE223" s="160"/>
      <c r="AF223" s="161"/>
      <c r="AG223" s="161"/>
      <c r="AH223" s="161"/>
      <c r="AI223" s="160"/>
      <c r="AJ223" s="161"/>
      <c r="AK223" s="160"/>
      <c r="AL223" s="161"/>
      <c r="AM223" s="160"/>
      <c r="AN223" s="161"/>
      <c r="AO223" s="160"/>
      <c r="AP223" s="161"/>
      <c r="AQ223" s="162"/>
      <c r="AR223" s="161"/>
      <c r="AS223" s="125">
        <f t="shared" si="34"/>
        <v>0</v>
      </c>
    </row>
    <row r="224" spans="1:45" ht="16.149999999999999" customHeight="1" x14ac:dyDescent="0.25">
      <c r="A224" s="112">
        <f t="shared" si="35"/>
        <v>43641</v>
      </c>
      <c r="B224" s="113">
        <v>1434.77</v>
      </c>
      <c r="C224" s="113"/>
      <c r="D224" s="317">
        <v>1966.89</v>
      </c>
      <c r="E224" s="113"/>
      <c r="F224" s="113"/>
      <c r="G224" s="114">
        <v>104</v>
      </c>
      <c r="H224" s="114">
        <v>611.04999999999995</v>
      </c>
      <c r="I224" s="316">
        <v>100</v>
      </c>
      <c r="J224" s="115">
        <v>1</v>
      </c>
      <c r="K224" s="381">
        <v>19</v>
      </c>
      <c r="L224" s="115"/>
      <c r="M224" s="116"/>
      <c r="N224" s="117">
        <f t="shared" si="31"/>
        <v>4235.71</v>
      </c>
      <c r="O224" s="113">
        <v>9.6</v>
      </c>
      <c r="P224" s="113"/>
      <c r="Q224" s="117">
        <f t="shared" si="32"/>
        <v>4245.3100000000004</v>
      </c>
      <c r="R224" s="317">
        <v>1430</v>
      </c>
      <c r="S224" s="164"/>
      <c r="T224" s="120">
        <f t="shared" si="33"/>
        <v>43641</v>
      </c>
      <c r="U224" s="160"/>
      <c r="V224" s="161"/>
      <c r="W224" s="160"/>
      <c r="X224" s="161"/>
      <c r="Y224" s="160"/>
      <c r="Z224" s="161"/>
      <c r="AA224" s="160"/>
      <c r="AB224" s="161"/>
      <c r="AC224" s="160"/>
      <c r="AD224" s="161"/>
      <c r="AE224" s="160"/>
      <c r="AF224" s="161"/>
      <c r="AG224" s="161"/>
      <c r="AH224" s="161"/>
      <c r="AI224" s="160"/>
      <c r="AJ224" s="161"/>
      <c r="AK224" s="160"/>
      <c r="AL224" s="161"/>
      <c r="AM224" s="160">
        <v>190647</v>
      </c>
      <c r="AN224" s="147">
        <v>68</v>
      </c>
      <c r="AO224" s="160"/>
      <c r="AP224" s="161"/>
      <c r="AQ224" s="162"/>
      <c r="AR224" s="161"/>
      <c r="AS224" s="125">
        <f t="shared" si="34"/>
        <v>68</v>
      </c>
    </row>
    <row r="225" spans="1:45" ht="16.149999999999999" customHeight="1" x14ac:dyDescent="0.25">
      <c r="A225" s="112">
        <f t="shared" si="35"/>
        <v>43642</v>
      </c>
      <c r="B225" s="113">
        <v>1654.37</v>
      </c>
      <c r="C225" s="113"/>
      <c r="D225" s="317">
        <v>2296.4699999999998</v>
      </c>
      <c r="E225" s="113"/>
      <c r="F225" s="113"/>
      <c r="G225" s="114">
        <v>378</v>
      </c>
      <c r="H225" s="114">
        <v>114.4</v>
      </c>
      <c r="I225" s="316">
        <v>110</v>
      </c>
      <c r="J225" s="115">
        <v>3</v>
      </c>
      <c r="K225" s="381">
        <v>50</v>
      </c>
      <c r="L225" s="115"/>
      <c r="M225" s="116"/>
      <c r="N225" s="117">
        <f t="shared" si="31"/>
        <v>4603.24</v>
      </c>
      <c r="O225" s="113">
        <v>68.2</v>
      </c>
      <c r="P225" s="113">
        <v>7.2</v>
      </c>
      <c r="Q225" s="117">
        <f t="shared" si="32"/>
        <v>4664.24</v>
      </c>
      <c r="R225" s="317">
        <v>1650</v>
      </c>
      <c r="S225" s="164"/>
      <c r="T225" s="120">
        <f t="shared" si="33"/>
        <v>43642</v>
      </c>
      <c r="U225" s="160">
        <v>190604</v>
      </c>
      <c r="V225" s="147">
        <v>1093.2</v>
      </c>
      <c r="W225" s="160"/>
      <c r="X225" s="161"/>
      <c r="Y225" s="160">
        <v>190619</v>
      </c>
      <c r="Z225" s="147">
        <v>551.80999999999995</v>
      </c>
      <c r="AA225" s="160">
        <v>190625</v>
      </c>
      <c r="AB225" s="147">
        <v>1446.88</v>
      </c>
      <c r="AC225" s="160">
        <v>190632</v>
      </c>
      <c r="AD225" s="147">
        <v>27595.279999999999</v>
      </c>
      <c r="AE225" s="160" t="s">
        <v>137</v>
      </c>
      <c r="AF225" s="147">
        <v>-1060</v>
      </c>
      <c r="AG225" s="161"/>
      <c r="AH225" s="161"/>
      <c r="AI225" s="160"/>
      <c r="AJ225" s="161"/>
      <c r="AK225" s="160"/>
      <c r="AL225" s="161"/>
      <c r="AM225" s="160"/>
      <c r="AN225" s="161"/>
      <c r="AO225" s="160"/>
      <c r="AP225" s="161"/>
      <c r="AQ225" s="162"/>
      <c r="AR225" s="161"/>
      <c r="AS225" s="125">
        <f t="shared" si="34"/>
        <v>29627.17</v>
      </c>
    </row>
    <row r="226" spans="1:45" ht="16.149999999999999" customHeight="1" x14ac:dyDescent="0.25">
      <c r="A226" s="112">
        <f t="shared" si="35"/>
        <v>43643</v>
      </c>
      <c r="B226" s="113">
        <v>760.84</v>
      </c>
      <c r="C226" s="113"/>
      <c r="D226" s="317">
        <v>3361.52</v>
      </c>
      <c r="E226" s="113"/>
      <c r="F226" s="317">
        <v>9.8000000000000007</v>
      </c>
      <c r="G226" s="114">
        <v>199</v>
      </c>
      <c r="H226" s="114">
        <v>911.1</v>
      </c>
      <c r="I226" s="316">
        <v>540</v>
      </c>
      <c r="J226" s="115">
        <v>9</v>
      </c>
      <c r="K226" s="381">
        <v>340</v>
      </c>
      <c r="L226" s="115"/>
      <c r="M226" s="116"/>
      <c r="N226" s="117">
        <f t="shared" si="31"/>
        <v>6122.26</v>
      </c>
      <c r="O226" s="113">
        <v>16.899999999999999</v>
      </c>
      <c r="P226" s="113"/>
      <c r="Q226" s="117">
        <f t="shared" si="32"/>
        <v>6139.16</v>
      </c>
      <c r="R226" s="317">
        <v>760</v>
      </c>
      <c r="S226" s="164"/>
      <c r="T226" s="120">
        <f t="shared" si="33"/>
        <v>43643</v>
      </c>
      <c r="U226" s="160"/>
      <c r="V226" s="147">
        <v>12.97</v>
      </c>
      <c r="W226" s="160"/>
      <c r="X226" s="161"/>
      <c r="Y226" s="160"/>
      <c r="Z226" s="161"/>
      <c r="AA226" s="160">
        <v>190630</v>
      </c>
      <c r="AB226" s="147">
        <v>1666.6</v>
      </c>
      <c r="AC226" s="160">
        <v>180644</v>
      </c>
      <c r="AD226" s="147">
        <v>20569.97</v>
      </c>
      <c r="AE226" s="160" t="s">
        <v>137</v>
      </c>
      <c r="AF226" s="147">
        <v>1060</v>
      </c>
      <c r="AG226" s="161"/>
      <c r="AH226" s="161"/>
      <c r="AI226" s="160"/>
      <c r="AJ226" s="161"/>
      <c r="AK226" s="160"/>
      <c r="AL226" s="161"/>
      <c r="AM226" s="160"/>
      <c r="AN226" s="161"/>
      <c r="AO226" s="160"/>
      <c r="AP226" s="161"/>
      <c r="AQ226" s="162"/>
      <c r="AR226" s="161"/>
      <c r="AS226" s="125">
        <f t="shared" si="34"/>
        <v>23309.54</v>
      </c>
    </row>
    <row r="227" spans="1:45" ht="16.149999999999999" customHeight="1" x14ac:dyDescent="0.25">
      <c r="A227" s="112">
        <f t="shared" si="35"/>
        <v>43644</v>
      </c>
      <c r="B227" s="113">
        <v>1562.89</v>
      </c>
      <c r="C227" s="113"/>
      <c r="D227" s="317">
        <v>3219.49</v>
      </c>
      <c r="E227" s="113"/>
      <c r="F227" s="317">
        <v>28.6</v>
      </c>
      <c r="G227" s="114">
        <v>248</v>
      </c>
      <c r="H227" s="114">
        <v>489.2</v>
      </c>
      <c r="I227" s="316">
        <v>530</v>
      </c>
      <c r="J227" s="115">
        <v>11</v>
      </c>
      <c r="K227" s="381">
        <v>20</v>
      </c>
      <c r="L227" s="115"/>
      <c r="M227" s="116"/>
      <c r="N227" s="117">
        <f t="shared" si="31"/>
        <v>6098.18</v>
      </c>
      <c r="O227" s="113">
        <v>16.2</v>
      </c>
      <c r="P227" s="113"/>
      <c r="Q227" s="117">
        <f t="shared" si="32"/>
        <v>6114.38</v>
      </c>
      <c r="R227" s="317">
        <v>1560</v>
      </c>
      <c r="S227" s="164"/>
      <c r="T227" s="120">
        <f t="shared" si="33"/>
        <v>43644</v>
      </c>
      <c r="U227" s="160"/>
      <c r="V227" s="161"/>
      <c r="W227" s="160"/>
      <c r="X227" s="161"/>
      <c r="Y227" s="160"/>
      <c r="Z227" s="161"/>
      <c r="AA227" s="160"/>
      <c r="AB227" s="161"/>
      <c r="AC227" s="160">
        <v>190635</v>
      </c>
      <c r="AD227" s="147">
        <v>401.47</v>
      </c>
      <c r="AE227" s="162"/>
      <c r="AF227" s="161"/>
      <c r="AG227" s="161"/>
      <c r="AH227" s="161"/>
      <c r="AI227" s="160"/>
      <c r="AJ227" s="161"/>
      <c r="AK227" s="160"/>
      <c r="AL227" s="161"/>
      <c r="AM227" s="160">
        <v>190548</v>
      </c>
      <c r="AN227" s="147">
        <v>227.74</v>
      </c>
      <c r="AO227" s="160"/>
      <c r="AP227" s="161"/>
      <c r="AQ227" s="162"/>
      <c r="AR227" s="161"/>
      <c r="AS227" s="125">
        <f t="shared" si="34"/>
        <v>629.21</v>
      </c>
    </row>
    <row r="228" spans="1:45" ht="16.149999999999999" customHeight="1" x14ac:dyDescent="0.25">
      <c r="A228" s="112">
        <f t="shared" si="35"/>
        <v>43645</v>
      </c>
      <c r="B228" s="113">
        <v>1719.54</v>
      </c>
      <c r="C228" s="317">
        <v>38.5</v>
      </c>
      <c r="D228" s="317">
        <v>2889.59</v>
      </c>
      <c r="E228" s="113"/>
      <c r="F228" s="317">
        <v>21.5</v>
      </c>
      <c r="G228" s="114">
        <v>178</v>
      </c>
      <c r="H228" s="114">
        <v>944.95</v>
      </c>
      <c r="I228" s="316">
        <v>310</v>
      </c>
      <c r="J228" s="115">
        <v>6</v>
      </c>
      <c r="K228" s="115"/>
      <c r="L228" s="115"/>
      <c r="M228" s="116"/>
      <c r="N228" s="117">
        <f t="shared" si="31"/>
        <v>6102.08</v>
      </c>
      <c r="O228" s="113">
        <v>16.8</v>
      </c>
      <c r="P228" s="113"/>
      <c r="Q228" s="117">
        <f t="shared" si="32"/>
        <v>6118.88</v>
      </c>
      <c r="R228" s="317">
        <v>1710</v>
      </c>
      <c r="S228" s="317">
        <v>660</v>
      </c>
      <c r="T228" s="120">
        <f t="shared" si="33"/>
        <v>43645</v>
      </c>
      <c r="U228" s="160"/>
      <c r="V228" s="161"/>
      <c r="W228" s="160"/>
      <c r="X228" s="161"/>
      <c r="Y228" s="160"/>
      <c r="Z228" s="161"/>
      <c r="AA228" s="160"/>
      <c r="AB228" s="161"/>
      <c r="AC228" s="160"/>
      <c r="AD228" s="161"/>
      <c r="AE228" s="162" t="s">
        <v>85</v>
      </c>
      <c r="AF228" s="161">
        <v>220</v>
      </c>
      <c r="AG228" s="161"/>
      <c r="AH228" s="161"/>
      <c r="AI228" s="160"/>
      <c r="AJ228" s="161"/>
      <c r="AK228" s="160"/>
      <c r="AL228" s="161"/>
      <c r="AM228" s="160">
        <v>190546</v>
      </c>
      <c r="AN228" s="147">
        <v>338</v>
      </c>
      <c r="AO228" s="160" t="s">
        <v>386</v>
      </c>
      <c r="AP228" s="147">
        <v>34.200000000000003</v>
      </c>
      <c r="AQ228" s="162"/>
      <c r="AR228" s="161"/>
      <c r="AS228" s="125">
        <f t="shared" si="34"/>
        <v>592.20000000000005</v>
      </c>
    </row>
    <row r="229" spans="1:45" ht="16.149999999999999" customHeight="1" x14ac:dyDescent="0.25">
      <c r="A229" s="112">
        <f t="shared" si="35"/>
        <v>43646</v>
      </c>
      <c r="B229" s="113">
        <v>1906.98</v>
      </c>
      <c r="C229" s="113"/>
      <c r="D229" s="317">
        <v>1544.25</v>
      </c>
      <c r="E229" s="113"/>
      <c r="F229" s="113"/>
      <c r="G229" s="114">
        <v>218</v>
      </c>
      <c r="H229" s="114">
        <v>106.8</v>
      </c>
      <c r="I229" s="316">
        <v>100</v>
      </c>
      <c r="J229" s="115">
        <v>2</v>
      </c>
      <c r="K229" s="381">
        <v>30</v>
      </c>
      <c r="L229" s="115"/>
      <c r="M229" s="116"/>
      <c r="N229" s="117">
        <f t="shared" si="31"/>
        <v>3906.03</v>
      </c>
      <c r="O229" s="113">
        <v>8.5</v>
      </c>
      <c r="P229" s="113">
        <v>70.900000000000006</v>
      </c>
      <c r="Q229" s="117">
        <f t="shared" si="32"/>
        <v>3843.63</v>
      </c>
      <c r="R229" s="317">
        <v>1950</v>
      </c>
      <c r="S229" s="164"/>
      <c r="T229" s="120">
        <f t="shared" si="33"/>
        <v>43646</v>
      </c>
      <c r="U229" s="160"/>
      <c r="V229" s="161"/>
      <c r="W229" s="162">
        <v>190612</v>
      </c>
      <c r="X229" s="147">
        <v>36.46</v>
      </c>
      <c r="Y229" s="160"/>
      <c r="Z229" s="161"/>
      <c r="AA229" s="162">
        <v>190621</v>
      </c>
      <c r="AB229" s="147">
        <v>-56.74</v>
      </c>
      <c r="AC229" s="160" t="s">
        <v>387</v>
      </c>
      <c r="AD229" s="161">
        <v>0</v>
      </c>
      <c r="AE229" s="162"/>
      <c r="AF229" s="161"/>
      <c r="AG229" s="161"/>
      <c r="AH229" s="161"/>
      <c r="AI229" s="160">
        <v>190640</v>
      </c>
      <c r="AJ229" s="147">
        <v>37.79</v>
      </c>
      <c r="AK229" s="162">
        <v>190641</v>
      </c>
      <c r="AL229" s="147">
        <v>1907.22</v>
      </c>
      <c r="AM229" s="162">
        <v>190449</v>
      </c>
      <c r="AN229" s="147">
        <v>144</v>
      </c>
      <c r="AO229" s="162">
        <v>190654</v>
      </c>
      <c r="AP229" s="147">
        <v>1240.3399999999999</v>
      </c>
      <c r="AQ229" s="162"/>
      <c r="AR229" s="161"/>
      <c r="AS229" s="125">
        <f t="shared" si="34"/>
        <v>3309.0699999999997</v>
      </c>
    </row>
    <row r="230" spans="1:45" ht="16.149999999999999" customHeight="1" x14ac:dyDescent="0.25">
      <c r="A230" s="138"/>
      <c r="B230" s="113"/>
      <c r="C230" s="113"/>
      <c r="D230" s="113"/>
      <c r="E230" s="113"/>
      <c r="F230" s="113"/>
      <c r="G230" s="114"/>
      <c r="H230" s="114"/>
      <c r="I230" s="114"/>
      <c r="J230" s="115"/>
      <c r="K230" s="115"/>
      <c r="L230" s="115"/>
      <c r="M230" s="116"/>
      <c r="N230" s="117"/>
      <c r="O230" s="113"/>
      <c r="P230" s="113"/>
      <c r="Q230" s="117"/>
      <c r="R230" s="164"/>
      <c r="S230" s="164"/>
      <c r="T230" s="120"/>
      <c r="U230" s="160"/>
      <c r="V230" s="161"/>
      <c r="W230" s="160">
        <v>190613</v>
      </c>
      <c r="X230" s="147">
        <v>407.63</v>
      </c>
      <c r="Y230" s="160"/>
      <c r="Z230" s="161"/>
      <c r="AA230" s="160"/>
      <c r="AB230" s="161"/>
      <c r="AC230" s="160"/>
      <c r="AD230" s="161"/>
      <c r="AE230" s="160"/>
      <c r="AF230" s="161"/>
      <c r="AG230" s="161"/>
      <c r="AH230" s="161"/>
      <c r="AI230" s="160"/>
      <c r="AJ230" s="161"/>
      <c r="AK230" s="160"/>
      <c r="AL230" s="161"/>
      <c r="AM230" s="160"/>
      <c r="AN230" s="161"/>
      <c r="AO230" s="160"/>
      <c r="AP230" s="161"/>
      <c r="AQ230" s="162"/>
      <c r="AR230" s="161"/>
      <c r="AS230" s="125">
        <f t="shared" si="34"/>
        <v>407.63</v>
      </c>
    </row>
    <row r="231" spans="1:45" x14ac:dyDescent="0.25">
      <c r="B231" s="383">
        <f t="shared" ref="B231:S231" si="36">SUM(B200:B230)</f>
        <v>50503.11</v>
      </c>
      <c r="C231" s="383">
        <f t="shared" si="36"/>
        <v>250</v>
      </c>
      <c r="D231" s="383">
        <f t="shared" si="36"/>
        <v>68833.539999999979</v>
      </c>
      <c r="E231" s="128">
        <f t="shared" si="36"/>
        <v>0</v>
      </c>
      <c r="F231" s="383">
        <f t="shared" si="36"/>
        <v>684.75</v>
      </c>
      <c r="G231" s="383">
        <f t="shared" si="36"/>
        <v>6215</v>
      </c>
      <c r="H231" s="383">
        <f t="shared" si="36"/>
        <v>12041.65</v>
      </c>
      <c r="I231" s="383">
        <f t="shared" si="36"/>
        <v>6210</v>
      </c>
      <c r="J231" s="71">
        <f t="shared" si="36"/>
        <v>134</v>
      </c>
      <c r="K231" s="383">
        <f t="shared" si="36"/>
        <v>929</v>
      </c>
      <c r="L231" s="383">
        <f t="shared" si="36"/>
        <v>200</v>
      </c>
      <c r="M231" s="383">
        <f t="shared" si="36"/>
        <v>20</v>
      </c>
      <c r="N231" s="383">
        <f t="shared" si="36"/>
        <v>145487.04999999999</v>
      </c>
      <c r="O231" s="383">
        <f t="shared" si="36"/>
        <v>505.4</v>
      </c>
      <c r="P231" s="383">
        <f t="shared" si="36"/>
        <v>287.29999999999995</v>
      </c>
      <c r="Q231" s="383">
        <f t="shared" si="36"/>
        <v>145705.15000000002</v>
      </c>
      <c r="R231" s="128">
        <f t="shared" si="36"/>
        <v>50520</v>
      </c>
      <c r="S231" s="128">
        <f t="shared" si="36"/>
        <v>2300</v>
      </c>
      <c r="U231" s="141"/>
      <c r="V231" s="141">
        <f>SUM(V200:V230)</f>
        <v>4967.91</v>
      </c>
      <c r="W231" s="141"/>
      <c r="X231" s="141">
        <f>SUM(X200:X230)</f>
        <v>1198.74</v>
      </c>
      <c r="Y231" s="141"/>
      <c r="Z231" s="141">
        <f>SUM(Z200:Z230)</f>
        <v>2250.64</v>
      </c>
      <c r="AA231" s="141"/>
      <c r="AB231" s="141">
        <f>SUM(AB200:AB230)</f>
        <v>13473.27</v>
      </c>
      <c r="AC231" s="141"/>
      <c r="AD231" s="141">
        <f>SUM(AD200:AD230)</f>
        <v>85827.41</v>
      </c>
      <c r="AE231" s="141"/>
      <c r="AF231" s="141">
        <f>SUM(AF200:AF230)</f>
        <v>4714.21</v>
      </c>
      <c r="AG231" s="141"/>
      <c r="AH231" s="141"/>
      <c r="AI231" s="141"/>
      <c r="AJ231" s="141">
        <f>SUM(AJ200:AJ230)</f>
        <v>1433.29</v>
      </c>
      <c r="AL231" s="141">
        <f>SUM(AL200:AL230)</f>
        <v>4109.46</v>
      </c>
      <c r="AM231" s="141"/>
      <c r="AN231" s="141">
        <f>SUM(AN200:AN230)</f>
        <v>1664.85</v>
      </c>
      <c r="AO231" s="141"/>
      <c r="AP231" s="141">
        <f>SUM(AP200:AP230)</f>
        <v>8458.31</v>
      </c>
      <c r="AQ231" s="141"/>
      <c r="AR231" s="141">
        <f>SUM(AR200:AR230)</f>
        <v>0</v>
      </c>
      <c r="AS231" s="141">
        <f>SUM(AS200:AS230)</f>
        <v>128107.50000000003</v>
      </c>
    </row>
    <row r="232" spans="1:45" x14ac:dyDescent="0.25">
      <c r="N232" s="130"/>
      <c r="Q232" s="130"/>
    </row>
    <row r="233" spans="1:45" x14ac:dyDescent="0.25">
      <c r="C233" s="131"/>
      <c r="F233" s="131"/>
      <c r="I233" s="132"/>
    </row>
    <row r="234" spans="1:45" x14ac:dyDescent="0.25">
      <c r="I234" s="132"/>
    </row>
    <row r="236" spans="1:45" ht="16.149999999999999" customHeight="1" x14ac:dyDescent="0.25">
      <c r="A236" s="562" t="s">
        <v>42</v>
      </c>
      <c r="B236" s="563"/>
      <c r="C236" s="563"/>
      <c r="D236" s="563"/>
      <c r="E236" s="563"/>
      <c r="F236" s="563"/>
      <c r="G236" s="563"/>
      <c r="H236" s="563"/>
      <c r="I236" s="563"/>
      <c r="J236" s="564"/>
      <c r="K236" s="564"/>
      <c r="L236" s="564"/>
      <c r="M236" s="80"/>
      <c r="N236" s="79"/>
      <c r="O236" s="565"/>
      <c r="P236" s="560"/>
      <c r="Q236" s="560"/>
      <c r="R236" s="560"/>
      <c r="S236" s="560"/>
      <c r="U236" s="559" t="str">
        <f>A236</f>
        <v>JUILLET 2019</v>
      </c>
      <c r="V236" s="560"/>
      <c r="W236" s="560"/>
      <c r="X236" s="560"/>
      <c r="Y236" s="560"/>
      <c r="Z236" s="560"/>
      <c r="AA236" s="560"/>
      <c r="AB236" s="559" t="str">
        <f>A236</f>
        <v>JUILLET 2019</v>
      </c>
      <c r="AC236" s="560"/>
      <c r="AD236" s="560"/>
      <c r="AE236" s="560"/>
      <c r="AF236" s="560"/>
      <c r="AG236" s="560"/>
      <c r="AH236" s="560"/>
      <c r="AI236" s="560"/>
      <c r="AJ236" s="560"/>
      <c r="AK236" s="559" t="str">
        <f>A236</f>
        <v>JUILLET 2019</v>
      </c>
      <c r="AL236" s="560"/>
      <c r="AM236" s="560"/>
      <c r="AN236" s="560"/>
      <c r="AO236" s="560"/>
      <c r="AP236" s="560"/>
      <c r="AQ236" s="560"/>
    </row>
    <row r="237" spans="1:45" ht="16.149999999999999" customHeight="1" x14ac:dyDescent="0.25">
      <c r="A237" s="81"/>
      <c r="B237" s="81"/>
      <c r="C237" s="81"/>
      <c r="D237" s="81"/>
      <c r="E237" s="81"/>
      <c r="F237" s="81"/>
      <c r="G237" s="81"/>
      <c r="H237" s="81"/>
      <c r="I237" s="554"/>
      <c r="J237" s="554"/>
      <c r="K237" s="554"/>
      <c r="L237" s="554"/>
      <c r="M237" s="133"/>
      <c r="N237" s="134"/>
      <c r="O237" s="135"/>
      <c r="P237" s="134"/>
      <c r="Q237" s="134"/>
      <c r="R237" s="553" t="s">
        <v>2</v>
      </c>
      <c r="S237" s="554"/>
      <c r="T237" s="135"/>
      <c r="U237" s="583" t="str">
        <f>U3</f>
        <v>Agedi</v>
      </c>
      <c r="V237" s="550"/>
      <c r="W237" s="549" t="str">
        <f>W3</f>
        <v>Saf</v>
      </c>
      <c r="X237" s="550"/>
      <c r="Y237" s="549" t="str">
        <f>Y3</f>
        <v>Midi Libre</v>
      </c>
      <c r="Z237" s="550"/>
      <c r="AA237" s="549" t="str">
        <f>AA3</f>
        <v>Loto</v>
      </c>
      <c r="AB237" s="550"/>
      <c r="AC237" s="555" t="str">
        <f>AC3</f>
        <v>Altadis</v>
      </c>
      <c r="AD237" s="556"/>
      <c r="AE237" s="549" t="str">
        <f>AE3</f>
        <v>Crédit agricole</v>
      </c>
      <c r="AF237" s="550"/>
      <c r="AG237" s="555" t="s">
        <v>10</v>
      </c>
      <c r="AH237" s="556"/>
      <c r="AI237" s="555" t="str">
        <f>AI3</f>
        <v>charges locatives</v>
      </c>
      <c r="AJ237" s="556"/>
      <c r="AK237" s="555" t="str">
        <f>AK3</f>
        <v>Poste TCN TF PVA</v>
      </c>
      <c r="AL237" s="556"/>
      <c r="AM237" s="549" t="str">
        <f>AM3</f>
        <v>GSA/NVX FR</v>
      </c>
      <c r="AN237" s="550"/>
      <c r="AO237" s="549" t="str">
        <f>AO3</f>
        <v>Charge</v>
      </c>
      <c r="AP237" s="550"/>
      <c r="AQ237" s="549" t="str">
        <f>AQ3</f>
        <v>Divers</v>
      </c>
      <c r="AR237" s="550"/>
      <c r="AS237" s="83" t="s">
        <v>16</v>
      </c>
    </row>
    <row r="238" spans="1:45" ht="16.149999999999999" customHeight="1" x14ac:dyDescent="0.25">
      <c r="A238" s="84"/>
      <c r="B238" s="85" t="s">
        <v>17</v>
      </c>
      <c r="C238" s="86" t="s">
        <v>18</v>
      </c>
      <c r="D238" s="86" t="s">
        <v>19</v>
      </c>
      <c r="E238" s="87" t="s">
        <v>20</v>
      </c>
      <c r="F238" s="87" t="s">
        <v>21</v>
      </c>
      <c r="G238" s="86" t="s">
        <v>22</v>
      </c>
      <c r="H238" s="86" t="s">
        <v>23</v>
      </c>
      <c r="I238" s="557" t="s">
        <v>24</v>
      </c>
      <c r="J238" s="558"/>
      <c r="K238" s="88" t="s">
        <v>25</v>
      </c>
      <c r="L238" s="88" t="s">
        <v>26</v>
      </c>
      <c r="M238" s="89" t="s">
        <v>27</v>
      </c>
      <c r="N238" s="90" t="s">
        <v>28</v>
      </c>
      <c r="O238" s="90" t="s">
        <v>29</v>
      </c>
      <c r="P238" s="90" t="s">
        <v>30</v>
      </c>
      <c r="Q238" s="91" t="s">
        <v>16</v>
      </c>
      <c r="R238" s="85" t="s">
        <v>32</v>
      </c>
      <c r="S238" s="91" t="s">
        <v>33</v>
      </c>
      <c r="T238" s="136"/>
      <c r="U238" s="93" t="s">
        <v>34</v>
      </c>
      <c r="V238" s="94"/>
      <c r="W238" s="95" t="s">
        <v>34</v>
      </c>
      <c r="X238" s="96"/>
      <c r="Y238" s="95" t="s">
        <v>34</v>
      </c>
      <c r="Z238" s="96"/>
      <c r="AA238" s="95" t="s">
        <v>34</v>
      </c>
      <c r="AB238" s="96"/>
      <c r="AC238" s="95" t="s">
        <v>34</v>
      </c>
      <c r="AD238" s="96"/>
      <c r="AE238" s="95" t="s">
        <v>34</v>
      </c>
      <c r="AF238" s="96"/>
      <c r="AG238" s="95" t="s">
        <v>34</v>
      </c>
      <c r="AH238" s="97"/>
      <c r="AI238" s="95" t="s">
        <v>34</v>
      </c>
      <c r="AJ238" s="96"/>
      <c r="AK238" s="98" t="s">
        <v>34</v>
      </c>
      <c r="AL238" s="94"/>
      <c r="AM238" s="95" t="s">
        <v>34</v>
      </c>
      <c r="AN238" s="94"/>
      <c r="AO238" s="95" t="s">
        <v>34</v>
      </c>
      <c r="AP238" s="94"/>
      <c r="AQ238" s="95" t="s">
        <v>34</v>
      </c>
      <c r="AR238" s="94"/>
      <c r="AS238" s="99"/>
    </row>
    <row r="239" spans="1:45" ht="16.149999999999999" customHeight="1" x14ac:dyDescent="0.25">
      <c r="A239" s="112">
        <f>A229+1</f>
        <v>43647</v>
      </c>
      <c r="B239" s="113">
        <v>1663.6</v>
      </c>
      <c r="C239" s="113"/>
      <c r="D239" s="317">
        <v>2190.9699999999998</v>
      </c>
      <c r="E239" s="317">
        <v>499.7</v>
      </c>
      <c r="F239" s="317">
        <v>34.4</v>
      </c>
      <c r="G239" s="114">
        <v>171</v>
      </c>
      <c r="H239" s="114">
        <v>594.75</v>
      </c>
      <c r="I239" s="316">
        <v>170</v>
      </c>
      <c r="J239" s="115">
        <v>6</v>
      </c>
      <c r="K239" s="115"/>
      <c r="L239" s="115"/>
      <c r="M239" s="116">
        <v>90.4</v>
      </c>
      <c r="N239" s="117">
        <f t="shared" ref="N239:N269" si="37">B239+C239+D239+F239+G239+H239+I239+K239-L239+M239+E239</f>
        <v>5414.8199999999988</v>
      </c>
      <c r="O239" s="113">
        <v>34.799999999999997</v>
      </c>
      <c r="P239" s="113">
        <v>329.21</v>
      </c>
      <c r="Q239" s="117">
        <f t="shared" ref="Q239:Q269" si="38">N239+O239-P239</f>
        <v>5120.4099999999989</v>
      </c>
      <c r="R239" s="317">
        <v>1660</v>
      </c>
      <c r="S239" s="164"/>
      <c r="T239" s="120">
        <f t="shared" ref="T239:T269" si="39">A239</f>
        <v>43647</v>
      </c>
      <c r="U239" s="160"/>
      <c r="V239" s="161"/>
      <c r="W239" s="162"/>
      <c r="X239" s="161"/>
      <c r="Y239" s="162"/>
      <c r="Z239" s="161"/>
      <c r="AA239" s="162"/>
      <c r="AB239" s="161"/>
      <c r="AC239" s="162"/>
      <c r="AD239" s="161"/>
      <c r="AE239" s="162">
        <v>190743</v>
      </c>
      <c r="AF239" s="147">
        <v>1.4</v>
      </c>
      <c r="AG239" s="163">
        <v>190744</v>
      </c>
      <c r="AH239" s="147">
        <v>-9.5500000000000007</v>
      </c>
      <c r="AI239" s="162">
        <v>190157</v>
      </c>
      <c r="AJ239" s="147">
        <v>978.26</v>
      </c>
      <c r="AK239" s="163"/>
      <c r="AL239" s="161"/>
      <c r="AM239" s="162"/>
      <c r="AN239" s="161"/>
      <c r="AO239" s="162" t="s">
        <v>276</v>
      </c>
      <c r="AP239" s="147">
        <v>2000</v>
      </c>
      <c r="AQ239" s="162"/>
      <c r="AR239" s="161"/>
      <c r="AS239" s="125">
        <f t="shared" ref="AS239:AS269" si="40">V239+X239+Z239+AB239+AD239+AF239+AJ239+AL239+AN239+AP239+AR239+AH239</f>
        <v>2970.1099999999997</v>
      </c>
    </row>
    <row r="240" spans="1:45" ht="16.149999999999999" customHeight="1" x14ac:dyDescent="0.25">
      <c r="A240" s="112">
        <f t="shared" ref="A240:A269" si="41">A239+1</f>
        <v>43648</v>
      </c>
      <c r="B240" s="113">
        <v>1776.69</v>
      </c>
      <c r="C240" s="113"/>
      <c r="D240" s="317">
        <v>1713.25</v>
      </c>
      <c r="E240" s="317">
        <v>627.01</v>
      </c>
      <c r="F240" s="317">
        <v>68.2</v>
      </c>
      <c r="G240" s="114">
        <v>89</v>
      </c>
      <c r="H240" s="114">
        <v>211.3</v>
      </c>
      <c r="I240" s="316">
        <v>140</v>
      </c>
      <c r="J240" s="115">
        <v>4</v>
      </c>
      <c r="K240" s="381">
        <v>50</v>
      </c>
      <c r="L240" s="115"/>
      <c r="M240" s="116">
        <v>45</v>
      </c>
      <c r="N240" s="117">
        <f t="shared" si="37"/>
        <v>4720.45</v>
      </c>
      <c r="O240" s="113">
        <v>49.4</v>
      </c>
      <c r="P240" s="113">
        <v>153</v>
      </c>
      <c r="Q240" s="117">
        <f t="shared" si="38"/>
        <v>4616.8499999999995</v>
      </c>
      <c r="R240" s="317">
        <v>1770</v>
      </c>
      <c r="S240" s="164"/>
      <c r="T240" s="120">
        <f t="shared" si="39"/>
        <v>43648</v>
      </c>
      <c r="U240" s="160"/>
      <c r="V240" s="161"/>
      <c r="W240" s="162"/>
      <c r="X240" s="161"/>
      <c r="Y240" s="160">
        <v>190620</v>
      </c>
      <c r="Z240" s="147">
        <v>543.76</v>
      </c>
      <c r="AA240" s="162"/>
      <c r="AB240" s="161"/>
      <c r="AC240" s="160"/>
      <c r="AD240" s="161"/>
      <c r="AE240" s="162">
        <v>190743</v>
      </c>
      <c r="AF240" s="147">
        <v>27</v>
      </c>
      <c r="AG240" s="161"/>
      <c r="AH240" s="161"/>
      <c r="AI240" s="160" t="s">
        <v>311</v>
      </c>
      <c r="AJ240" s="147">
        <v>128.4</v>
      </c>
      <c r="AK240" s="162"/>
      <c r="AL240" s="161"/>
      <c r="AM240" s="160">
        <v>190544</v>
      </c>
      <c r="AN240" s="147">
        <v>262.8</v>
      </c>
      <c r="AO240" s="160" t="s">
        <v>388</v>
      </c>
      <c r="AP240" s="147">
        <v>345</v>
      </c>
      <c r="AQ240" s="162"/>
      <c r="AR240" s="161"/>
      <c r="AS240" s="125">
        <f t="shared" si="40"/>
        <v>1306.96</v>
      </c>
    </row>
    <row r="241" spans="1:45" ht="16.149999999999999" customHeight="1" x14ac:dyDescent="0.25">
      <c r="A241" s="112">
        <f t="shared" si="41"/>
        <v>43649</v>
      </c>
      <c r="B241" s="113">
        <v>1174.2</v>
      </c>
      <c r="C241" s="113"/>
      <c r="D241" s="317">
        <v>2231.94</v>
      </c>
      <c r="E241" s="317">
        <v>690.1</v>
      </c>
      <c r="F241" s="317">
        <v>34.299999999999997</v>
      </c>
      <c r="G241" s="114">
        <v>147</v>
      </c>
      <c r="H241" s="114">
        <v>668.8</v>
      </c>
      <c r="I241" s="316">
        <v>420</v>
      </c>
      <c r="J241" s="115">
        <v>8</v>
      </c>
      <c r="K241" s="381">
        <v>20</v>
      </c>
      <c r="L241" s="381">
        <v>250</v>
      </c>
      <c r="M241" s="116"/>
      <c r="N241" s="117">
        <f t="shared" si="37"/>
        <v>5136.3400000000011</v>
      </c>
      <c r="O241" s="113">
        <v>29.4</v>
      </c>
      <c r="P241" s="113"/>
      <c r="Q241" s="117">
        <f t="shared" si="38"/>
        <v>5165.7400000000007</v>
      </c>
      <c r="R241" s="317">
        <v>1120</v>
      </c>
      <c r="S241" s="164"/>
      <c r="T241" s="120">
        <f t="shared" si="39"/>
        <v>43649</v>
      </c>
      <c r="U241" s="160">
        <v>190606</v>
      </c>
      <c r="V241" s="147">
        <v>1392.32</v>
      </c>
      <c r="W241" s="162"/>
      <c r="X241" s="161"/>
      <c r="Y241" s="160"/>
      <c r="Z241" s="161"/>
      <c r="AA241" s="162">
        <v>190626</v>
      </c>
      <c r="AB241" s="147">
        <v>984.54</v>
      </c>
      <c r="AC241" s="160"/>
      <c r="AD241" s="161"/>
      <c r="AE241" s="162">
        <v>190743</v>
      </c>
      <c r="AF241" s="147">
        <v>239.37</v>
      </c>
      <c r="AG241" s="161"/>
      <c r="AH241" s="161"/>
      <c r="AI241" s="160"/>
      <c r="AJ241" s="161"/>
      <c r="AK241" s="162"/>
      <c r="AL241" s="161"/>
      <c r="AM241" s="160"/>
      <c r="AN241" s="161"/>
      <c r="AO241" s="162">
        <v>190660</v>
      </c>
      <c r="AP241" s="161">
        <v>14.5</v>
      </c>
      <c r="AQ241" s="162"/>
      <c r="AR241" s="161"/>
      <c r="AS241" s="125">
        <f t="shared" si="40"/>
        <v>2630.7299999999996</v>
      </c>
    </row>
    <row r="242" spans="1:45" ht="16.149999999999999" customHeight="1" x14ac:dyDescent="0.25">
      <c r="A242" s="112">
        <f t="shared" si="41"/>
        <v>43650</v>
      </c>
      <c r="B242" s="113">
        <v>1764.99</v>
      </c>
      <c r="C242" s="113"/>
      <c r="D242" s="317">
        <v>1417.6</v>
      </c>
      <c r="E242" s="317">
        <v>732.52</v>
      </c>
      <c r="F242" s="317">
        <v>25.8</v>
      </c>
      <c r="G242" s="114">
        <v>104</v>
      </c>
      <c r="H242" s="114">
        <v>119.7</v>
      </c>
      <c r="I242" s="316">
        <v>230</v>
      </c>
      <c r="J242" s="115">
        <v>5</v>
      </c>
      <c r="K242" s="381">
        <v>150</v>
      </c>
      <c r="L242" s="115"/>
      <c r="M242" s="116"/>
      <c r="N242" s="117">
        <f t="shared" si="37"/>
        <v>4544.6100000000006</v>
      </c>
      <c r="O242" s="113">
        <v>31.8</v>
      </c>
      <c r="P242" s="113"/>
      <c r="Q242" s="117">
        <f t="shared" si="38"/>
        <v>4576.4100000000008</v>
      </c>
      <c r="R242" s="317">
        <v>1760</v>
      </c>
      <c r="S242" s="164"/>
      <c r="T242" s="120">
        <f t="shared" si="39"/>
        <v>43650</v>
      </c>
      <c r="U242" s="160"/>
      <c r="V242" s="147">
        <v>98.41</v>
      </c>
      <c r="W242" s="162"/>
      <c r="X242" s="161"/>
      <c r="Y242" s="160"/>
      <c r="Z242" s="161"/>
      <c r="AA242" s="162">
        <v>190631</v>
      </c>
      <c r="AB242" s="147">
        <v>-60.2</v>
      </c>
      <c r="AC242" s="160"/>
      <c r="AD242" s="161"/>
      <c r="AE242" s="162">
        <v>190743</v>
      </c>
      <c r="AF242" s="147">
        <v>69</v>
      </c>
      <c r="AG242" s="161"/>
      <c r="AH242" s="161"/>
      <c r="AI242" s="160"/>
      <c r="AJ242" s="161"/>
      <c r="AK242" s="162"/>
      <c r="AL242" s="161"/>
      <c r="AM242" s="160">
        <v>190549</v>
      </c>
      <c r="AN242" s="147">
        <v>-194.13</v>
      </c>
      <c r="AO242" s="162"/>
      <c r="AP242" s="161"/>
      <c r="AQ242" s="162"/>
      <c r="AR242" s="161"/>
      <c r="AS242" s="125">
        <f t="shared" si="40"/>
        <v>-86.92</v>
      </c>
    </row>
    <row r="243" spans="1:45" ht="16.149999999999999" customHeight="1" x14ac:dyDescent="0.25">
      <c r="A243" s="112">
        <f t="shared" si="41"/>
        <v>43651</v>
      </c>
      <c r="B243" s="113">
        <v>1815.64</v>
      </c>
      <c r="C243" s="113"/>
      <c r="D243" s="317">
        <v>2526.7399999999998</v>
      </c>
      <c r="E243" s="317">
        <v>895.1</v>
      </c>
      <c r="F243" s="113"/>
      <c r="G243" s="114">
        <v>288</v>
      </c>
      <c r="H243" s="114">
        <v>243.3</v>
      </c>
      <c r="I243" s="316">
        <v>280</v>
      </c>
      <c r="J243" s="115">
        <v>6</v>
      </c>
      <c r="K243" s="381">
        <v>20</v>
      </c>
      <c r="L243" s="115"/>
      <c r="M243" s="116"/>
      <c r="N243" s="117">
        <f t="shared" si="37"/>
        <v>6068.7800000000007</v>
      </c>
      <c r="O243" s="113">
        <v>40.9</v>
      </c>
      <c r="P243" s="113">
        <v>4.4000000000000004</v>
      </c>
      <c r="Q243" s="117">
        <f t="shared" si="38"/>
        <v>6105.2800000000007</v>
      </c>
      <c r="R243" s="317">
        <v>1820</v>
      </c>
      <c r="S243" s="164"/>
      <c r="T243" s="120">
        <f t="shared" si="39"/>
        <v>43651</v>
      </c>
      <c r="U243" s="160"/>
      <c r="V243" s="161"/>
      <c r="W243" s="162"/>
      <c r="X243" s="161"/>
      <c r="Y243" s="160"/>
      <c r="Z243" s="161"/>
      <c r="AA243" s="160"/>
      <c r="AB243" s="161"/>
      <c r="AC243" s="160"/>
      <c r="AD243" s="161"/>
      <c r="AE243" s="162"/>
      <c r="AF243" s="161"/>
      <c r="AG243" s="161"/>
      <c r="AH243" s="161"/>
      <c r="AI243" s="160"/>
      <c r="AJ243" s="161"/>
      <c r="AK243" s="160"/>
      <c r="AL243" s="161"/>
      <c r="AM243" s="160">
        <v>190543</v>
      </c>
      <c r="AN243" s="147">
        <v>256.56</v>
      </c>
      <c r="AO243" s="160" t="s">
        <v>104</v>
      </c>
      <c r="AP243" s="147">
        <v>114.65</v>
      </c>
      <c r="AQ243" s="162"/>
      <c r="AR243" s="161"/>
      <c r="AS243" s="125">
        <f t="shared" si="40"/>
        <v>371.21000000000004</v>
      </c>
    </row>
    <row r="244" spans="1:45" ht="16.149999999999999" customHeight="1" x14ac:dyDescent="0.25">
      <c r="A244" s="112">
        <f t="shared" si="41"/>
        <v>43652</v>
      </c>
      <c r="B244" s="113">
        <v>1651.4</v>
      </c>
      <c r="C244" s="113"/>
      <c r="D244" s="317">
        <v>1663.9</v>
      </c>
      <c r="E244" s="317">
        <v>806.92</v>
      </c>
      <c r="F244" s="317">
        <v>42.7</v>
      </c>
      <c r="G244" s="114">
        <v>539</v>
      </c>
      <c r="H244" s="114">
        <v>362.4</v>
      </c>
      <c r="I244" s="316">
        <v>270</v>
      </c>
      <c r="J244" s="115">
        <v>6</v>
      </c>
      <c r="K244" s="115"/>
      <c r="L244" s="115"/>
      <c r="M244" s="116"/>
      <c r="N244" s="117">
        <f t="shared" si="37"/>
        <v>5336.32</v>
      </c>
      <c r="O244" s="113">
        <v>27.9</v>
      </c>
      <c r="P244" s="113">
        <v>5</v>
      </c>
      <c r="Q244" s="117">
        <f t="shared" si="38"/>
        <v>5359.2199999999993</v>
      </c>
      <c r="R244" s="317">
        <v>1650</v>
      </c>
      <c r="S244" s="164"/>
      <c r="T244" s="120">
        <f t="shared" si="39"/>
        <v>43652</v>
      </c>
      <c r="U244" s="160"/>
      <c r="V244" s="161"/>
      <c r="W244" s="160"/>
      <c r="X244" s="161"/>
      <c r="Y244" s="160"/>
      <c r="Z244" s="161"/>
      <c r="AA244" s="160"/>
      <c r="AB244" s="161"/>
      <c r="AC244" s="160"/>
      <c r="AD244" s="161"/>
      <c r="AE244" s="162" t="s">
        <v>94</v>
      </c>
      <c r="AF244" s="147">
        <v>-99.4</v>
      </c>
      <c r="AG244" s="161"/>
      <c r="AH244" s="161"/>
      <c r="AI244" s="160"/>
      <c r="AJ244" s="161"/>
      <c r="AK244" s="160"/>
      <c r="AL244" s="161"/>
      <c r="AM244" s="160"/>
      <c r="AN244" s="161"/>
      <c r="AO244" s="160" t="s">
        <v>199</v>
      </c>
      <c r="AP244" s="147">
        <v>73.569999999999993</v>
      </c>
      <c r="AQ244" s="162"/>
      <c r="AR244" s="161"/>
      <c r="AS244" s="125">
        <f t="shared" si="40"/>
        <v>-25.830000000000013</v>
      </c>
    </row>
    <row r="245" spans="1:45" ht="16.149999999999999" customHeight="1" x14ac:dyDescent="0.25">
      <c r="A245" s="112">
        <f t="shared" si="41"/>
        <v>43653</v>
      </c>
      <c r="B245" s="113">
        <v>1460.58</v>
      </c>
      <c r="C245" s="113"/>
      <c r="D245" s="317">
        <v>1323.98</v>
      </c>
      <c r="E245" s="317">
        <v>304.25</v>
      </c>
      <c r="F245" s="317">
        <v>17.2</v>
      </c>
      <c r="G245" s="114">
        <v>81</v>
      </c>
      <c r="H245" s="114">
        <v>102.9</v>
      </c>
      <c r="I245" s="316">
        <v>390</v>
      </c>
      <c r="J245" s="115">
        <v>7</v>
      </c>
      <c r="K245" s="115"/>
      <c r="L245" s="115"/>
      <c r="M245" s="116"/>
      <c r="N245" s="117">
        <f t="shared" si="37"/>
        <v>3679.91</v>
      </c>
      <c r="O245" s="113">
        <v>14.9</v>
      </c>
      <c r="P245" s="113">
        <v>75.599999999999994</v>
      </c>
      <c r="Q245" s="117">
        <f t="shared" si="38"/>
        <v>3619.21</v>
      </c>
      <c r="R245" s="317">
        <v>1460</v>
      </c>
      <c r="S245" s="164"/>
      <c r="T245" s="120">
        <f t="shared" si="39"/>
        <v>43653</v>
      </c>
      <c r="U245" s="160"/>
      <c r="V245" s="161"/>
      <c r="W245" s="160"/>
      <c r="X245" s="161"/>
      <c r="Y245" s="160"/>
      <c r="Z245" s="161"/>
      <c r="AA245" s="160"/>
      <c r="AB245" s="161"/>
      <c r="AC245" s="160"/>
      <c r="AD245" s="161"/>
      <c r="AE245" s="162"/>
      <c r="AF245" s="161"/>
      <c r="AG245" s="161"/>
      <c r="AH245" s="161"/>
      <c r="AI245" s="160"/>
      <c r="AJ245" s="161"/>
      <c r="AK245" s="160"/>
      <c r="AL245" s="161"/>
      <c r="AM245" s="160"/>
      <c r="AN245" s="161"/>
      <c r="AO245" s="160"/>
      <c r="AP245" s="161"/>
      <c r="AQ245" s="162"/>
      <c r="AR245" s="161"/>
      <c r="AS245" s="125">
        <f t="shared" si="40"/>
        <v>0</v>
      </c>
    </row>
    <row r="246" spans="1:45" ht="16.149999999999999" customHeight="1" x14ac:dyDescent="0.25">
      <c r="A246" s="112">
        <f t="shared" si="41"/>
        <v>43654</v>
      </c>
      <c r="B246" s="113">
        <v>1906.74</v>
      </c>
      <c r="C246" s="113"/>
      <c r="D246" s="317">
        <v>1811.35</v>
      </c>
      <c r="E246" s="317">
        <v>646.45000000000005</v>
      </c>
      <c r="F246" s="317">
        <v>25.8</v>
      </c>
      <c r="G246" s="114">
        <v>146</v>
      </c>
      <c r="H246" s="114">
        <v>436.5</v>
      </c>
      <c r="I246" s="316">
        <v>170</v>
      </c>
      <c r="J246" s="115">
        <v>4</v>
      </c>
      <c r="K246" s="115"/>
      <c r="L246" s="115"/>
      <c r="M246" s="116"/>
      <c r="N246" s="117">
        <f t="shared" si="37"/>
        <v>5142.84</v>
      </c>
      <c r="O246" s="113">
        <v>27.2</v>
      </c>
      <c r="P246" s="113"/>
      <c r="Q246" s="117">
        <f t="shared" si="38"/>
        <v>5170.04</v>
      </c>
      <c r="R246" s="317">
        <v>1910</v>
      </c>
      <c r="S246" s="164"/>
      <c r="T246" s="120">
        <f t="shared" si="39"/>
        <v>43654</v>
      </c>
      <c r="U246" s="160"/>
      <c r="V246" s="161"/>
      <c r="W246" s="160"/>
      <c r="X246" s="161"/>
      <c r="Y246" s="160"/>
      <c r="Z246" s="161"/>
      <c r="AA246" s="160"/>
      <c r="AB246" s="161"/>
      <c r="AC246" s="160"/>
      <c r="AD246" s="161"/>
      <c r="AE246" s="162" t="s">
        <v>233</v>
      </c>
      <c r="AF246" s="147">
        <v>52.41</v>
      </c>
      <c r="AG246" s="161"/>
      <c r="AH246" s="161"/>
      <c r="AI246" s="160"/>
      <c r="AJ246" s="161"/>
      <c r="AK246" s="160"/>
      <c r="AL246" s="161"/>
      <c r="AM246" s="160"/>
      <c r="AN246" s="161"/>
      <c r="AO246" s="160"/>
      <c r="AP246" s="161"/>
      <c r="AQ246" s="162"/>
      <c r="AR246" s="161"/>
      <c r="AS246" s="125">
        <f t="shared" si="40"/>
        <v>52.41</v>
      </c>
    </row>
    <row r="247" spans="1:45" ht="16.149999999999999" customHeight="1" x14ac:dyDescent="0.25">
      <c r="A247" s="112">
        <f t="shared" si="41"/>
        <v>43655</v>
      </c>
      <c r="B247" s="113">
        <v>1034.24</v>
      </c>
      <c r="C247" s="113"/>
      <c r="D247" s="317">
        <v>1878.45</v>
      </c>
      <c r="E247" s="317">
        <v>811.1</v>
      </c>
      <c r="F247" s="317">
        <v>54.3</v>
      </c>
      <c r="G247" s="114">
        <v>518</v>
      </c>
      <c r="H247" s="114">
        <v>675.5</v>
      </c>
      <c r="I247" s="316">
        <v>170</v>
      </c>
      <c r="J247" s="115">
        <v>5</v>
      </c>
      <c r="K247" s="381">
        <v>20</v>
      </c>
      <c r="L247" s="381">
        <v>120</v>
      </c>
      <c r="M247" s="116"/>
      <c r="N247" s="117">
        <f t="shared" si="37"/>
        <v>5041.59</v>
      </c>
      <c r="O247" s="113">
        <v>34.4</v>
      </c>
      <c r="P247" s="113"/>
      <c r="Q247" s="117">
        <f t="shared" si="38"/>
        <v>5075.99</v>
      </c>
      <c r="R247" s="317">
        <v>1030</v>
      </c>
      <c r="S247" s="164"/>
      <c r="T247" s="120">
        <f t="shared" si="39"/>
        <v>43655</v>
      </c>
      <c r="U247" s="160"/>
      <c r="V247" s="161"/>
      <c r="W247" s="160"/>
      <c r="X247" s="161"/>
      <c r="Y247" s="160">
        <v>190723</v>
      </c>
      <c r="Z247" s="147">
        <v>506.2</v>
      </c>
      <c r="AA247" s="160"/>
      <c r="AB247" s="161"/>
      <c r="AC247" s="160"/>
      <c r="AD247" s="161"/>
      <c r="AE247" s="162" t="s">
        <v>210</v>
      </c>
      <c r="AF247" s="147">
        <v>159.97999999999999</v>
      </c>
      <c r="AG247" s="161"/>
      <c r="AH247" s="161"/>
      <c r="AI247" s="160"/>
      <c r="AJ247" s="161"/>
      <c r="AK247" s="160"/>
      <c r="AL247" s="161"/>
      <c r="AM247" s="160">
        <v>190751</v>
      </c>
      <c r="AN247" s="147">
        <v>69.05</v>
      </c>
      <c r="AO247" s="160"/>
      <c r="AP247" s="161"/>
      <c r="AQ247" s="162">
        <v>190760</v>
      </c>
      <c r="AR247" s="147">
        <v>88.32</v>
      </c>
      <c r="AS247" s="125">
        <f t="shared" si="40"/>
        <v>823.55</v>
      </c>
    </row>
    <row r="248" spans="1:45" ht="16.149999999999999" customHeight="1" x14ac:dyDescent="0.25">
      <c r="A248" s="112">
        <f t="shared" si="41"/>
        <v>43656</v>
      </c>
      <c r="B248" s="113">
        <v>1425.02</v>
      </c>
      <c r="C248" s="113"/>
      <c r="D248" s="317">
        <v>1455.39</v>
      </c>
      <c r="E248" s="317">
        <v>851.19</v>
      </c>
      <c r="F248" s="317">
        <v>17.2</v>
      </c>
      <c r="G248" s="114">
        <v>194</v>
      </c>
      <c r="H248" s="114">
        <v>347.45</v>
      </c>
      <c r="I248" s="316">
        <v>440</v>
      </c>
      <c r="J248" s="115">
        <v>9</v>
      </c>
      <c r="K248" s="381">
        <v>40</v>
      </c>
      <c r="L248" s="115"/>
      <c r="M248" s="116"/>
      <c r="N248" s="117">
        <f t="shared" si="37"/>
        <v>4770.25</v>
      </c>
      <c r="O248" s="113">
        <v>104.6</v>
      </c>
      <c r="P248" s="113">
        <v>9.4</v>
      </c>
      <c r="Q248" s="117">
        <f t="shared" si="38"/>
        <v>4865.4500000000007</v>
      </c>
      <c r="R248" s="317">
        <v>1440</v>
      </c>
      <c r="S248" s="164"/>
      <c r="T248" s="120">
        <f t="shared" si="39"/>
        <v>43656</v>
      </c>
      <c r="U248" s="160">
        <v>190701</v>
      </c>
      <c r="V248" s="147">
        <v>261.29000000000002</v>
      </c>
      <c r="W248" s="160">
        <v>190614</v>
      </c>
      <c r="X248" s="147">
        <v>68.42</v>
      </c>
      <c r="Y248" s="160"/>
      <c r="Z248" s="161"/>
      <c r="AA248" s="160">
        <v>190728</v>
      </c>
      <c r="AB248" s="147">
        <v>1655.66</v>
      </c>
      <c r="AC248" s="160">
        <v>190634</v>
      </c>
      <c r="AD248" s="147">
        <v>42883.15</v>
      </c>
      <c r="AE248" s="162" t="s">
        <v>156</v>
      </c>
      <c r="AF248" s="147">
        <v>2591.98</v>
      </c>
      <c r="AG248" s="161"/>
      <c r="AH248" s="161"/>
      <c r="AI248" s="160"/>
      <c r="AJ248" s="161"/>
      <c r="AK248" s="160">
        <v>190643</v>
      </c>
      <c r="AL248" s="147">
        <v>296.10000000000002</v>
      </c>
      <c r="AM248" s="160"/>
      <c r="AN248" s="161"/>
      <c r="AO248" s="160" t="s">
        <v>388</v>
      </c>
      <c r="AP248" s="147">
        <v>330</v>
      </c>
      <c r="AQ248" s="162"/>
      <c r="AR248" s="161"/>
      <c r="AS248" s="125">
        <f t="shared" si="40"/>
        <v>48086.600000000006</v>
      </c>
    </row>
    <row r="249" spans="1:45" ht="16.149999999999999" customHeight="1" x14ac:dyDescent="0.25">
      <c r="A249" s="112">
        <f t="shared" si="41"/>
        <v>43657</v>
      </c>
      <c r="B249" s="113">
        <v>1225.23</v>
      </c>
      <c r="C249" s="113"/>
      <c r="D249" s="317">
        <v>1476.16</v>
      </c>
      <c r="E249" s="317">
        <v>649.29999999999995</v>
      </c>
      <c r="F249" s="317">
        <v>36.79</v>
      </c>
      <c r="G249" s="114">
        <v>160</v>
      </c>
      <c r="H249" s="114">
        <v>58.4</v>
      </c>
      <c r="I249" s="316">
        <v>360</v>
      </c>
      <c r="J249" s="115">
        <v>8</v>
      </c>
      <c r="K249" s="381">
        <v>80</v>
      </c>
      <c r="L249" s="115"/>
      <c r="M249" s="116"/>
      <c r="N249" s="117">
        <f t="shared" si="37"/>
        <v>4045.88</v>
      </c>
      <c r="O249" s="113">
        <v>33.25</v>
      </c>
      <c r="P249" s="113"/>
      <c r="Q249" s="117">
        <f t="shared" si="38"/>
        <v>4079.13</v>
      </c>
      <c r="R249" s="317">
        <v>1220</v>
      </c>
      <c r="S249" s="164"/>
      <c r="T249" s="120">
        <f t="shared" si="39"/>
        <v>43657</v>
      </c>
      <c r="U249" s="160"/>
      <c r="V249" s="147">
        <v>85.35</v>
      </c>
      <c r="W249" s="160">
        <v>190615</v>
      </c>
      <c r="X249" s="147">
        <v>467.86</v>
      </c>
      <c r="Y249" s="160"/>
      <c r="Z249" s="161"/>
      <c r="AA249" s="160">
        <v>190729</v>
      </c>
      <c r="AB249" s="147">
        <v>849</v>
      </c>
      <c r="AC249" s="160"/>
      <c r="AD249" s="161"/>
      <c r="AE249" s="162"/>
      <c r="AF249" s="161"/>
      <c r="AG249" s="161"/>
      <c r="AH249" s="161"/>
      <c r="AI249" s="160"/>
      <c r="AJ249" s="161"/>
      <c r="AK249" s="160">
        <v>190644</v>
      </c>
      <c r="AL249" s="147">
        <v>1147.74</v>
      </c>
      <c r="AM249" s="160"/>
      <c r="AN249" s="161"/>
      <c r="AO249" s="160" t="s">
        <v>370</v>
      </c>
      <c r="AP249" s="147">
        <v>385</v>
      </c>
      <c r="AQ249" s="162"/>
      <c r="AR249" s="161"/>
      <c r="AS249" s="125">
        <f t="shared" si="40"/>
        <v>2934.95</v>
      </c>
    </row>
    <row r="250" spans="1:45" ht="16.149999999999999" customHeight="1" x14ac:dyDescent="0.25">
      <c r="A250" s="112">
        <f t="shared" si="41"/>
        <v>43658</v>
      </c>
      <c r="B250" s="113">
        <v>2135.8200000000002</v>
      </c>
      <c r="C250" s="317">
        <v>28</v>
      </c>
      <c r="D250" s="317">
        <v>2775.79</v>
      </c>
      <c r="E250" s="317">
        <v>675.2</v>
      </c>
      <c r="F250" s="317">
        <v>49.8</v>
      </c>
      <c r="G250" s="114">
        <v>228</v>
      </c>
      <c r="H250" s="114">
        <v>351.7</v>
      </c>
      <c r="I250" s="316">
        <v>240</v>
      </c>
      <c r="J250" s="115">
        <v>9</v>
      </c>
      <c r="K250" s="381">
        <v>20</v>
      </c>
      <c r="L250" s="115"/>
      <c r="M250" s="116"/>
      <c r="N250" s="117">
        <f t="shared" si="37"/>
        <v>6504.31</v>
      </c>
      <c r="O250" s="113">
        <v>12.6</v>
      </c>
      <c r="P250" s="113"/>
      <c r="Q250" s="117">
        <f t="shared" si="38"/>
        <v>6516.9100000000008</v>
      </c>
      <c r="R250" s="317">
        <v>2130</v>
      </c>
      <c r="S250" s="164"/>
      <c r="T250" s="120">
        <f t="shared" si="39"/>
        <v>43658</v>
      </c>
      <c r="U250" s="160"/>
      <c r="V250" s="161"/>
      <c r="W250" s="160"/>
      <c r="X250" s="161"/>
      <c r="Y250" s="160"/>
      <c r="Z250" s="161"/>
      <c r="AA250" s="160"/>
      <c r="AB250" s="161"/>
      <c r="AC250" s="160"/>
      <c r="AD250" s="161"/>
      <c r="AE250" s="162" t="s">
        <v>85</v>
      </c>
      <c r="AF250" s="147">
        <v>120</v>
      </c>
      <c r="AG250" s="161"/>
      <c r="AH250" s="161"/>
      <c r="AI250" s="160"/>
      <c r="AJ250" s="161"/>
      <c r="AK250" s="160">
        <v>190642</v>
      </c>
      <c r="AL250" s="147">
        <v>1209.5999999999999</v>
      </c>
      <c r="AM250" s="160"/>
      <c r="AN250" s="161"/>
      <c r="AO250" s="160"/>
      <c r="AP250" s="161"/>
      <c r="AQ250" s="162"/>
      <c r="AR250" s="161"/>
      <c r="AS250" s="125">
        <f t="shared" si="40"/>
        <v>1329.6</v>
      </c>
    </row>
    <row r="251" spans="1:45" ht="16.149999999999999" customHeight="1" x14ac:dyDescent="0.25">
      <c r="A251" s="112">
        <f t="shared" si="41"/>
        <v>43659</v>
      </c>
      <c r="B251" s="113">
        <v>1790.55</v>
      </c>
      <c r="C251" s="113"/>
      <c r="D251" s="317">
        <v>1668.04</v>
      </c>
      <c r="E251" s="317">
        <v>660.9</v>
      </c>
      <c r="F251" s="317">
        <v>17.2</v>
      </c>
      <c r="G251" s="114">
        <v>148</v>
      </c>
      <c r="H251" s="114">
        <v>457.7</v>
      </c>
      <c r="I251" s="316">
        <v>240</v>
      </c>
      <c r="J251" s="115">
        <v>6</v>
      </c>
      <c r="K251" s="115"/>
      <c r="L251" s="381">
        <v>10</v>
      </c>
      <c r="M251" s="116"/>
      <c r="N251" s="117">
        <f t="shared" si="37"/>
        <v>4972.3899999999994</v>
      </c>
      <c r="O251" s="113">
        <v>43.7</v>
      </c>
      <c r="P251" s="113"/>
      <c r="Q251" s="117">
        <f t="shared" si="38"/>
        <v>5016.0899999999992</v>
      </c>
      <c r="R251" s="317">
        <v>1790</v>
      </c>
      <c r="S251" s="164"/>
      <c r="T251" s="120">
        <f t="shared" si="39"/>
        <v>43659</v>
      </c>
      <c r="U251" s="160"/>
      <c r="V251" s="161"/>
      <c r="W251" s="160"/>
      <c r="X251" s="161"/>
      <c r="Y251" s="160"/>
      <c r="Z251" s="161"/>
      <c r="AA251" s="160"/>
      <c r="AB251" s="161"/>
      <c r="AC251" s="160"/>
      <c r="AD251" s="161"/>
      <c r="AE251" s="162"/>
      <c r="AF251" s="161"/>
      <c r="AG251" s="161"/>
      <c r="AH251" s="161"/>
      <c r="AI251" s="376">
        <v>191243</v>
      </c>
      <c r="AJ251" s="147">
        <v>236.04</v>
      </c>
      <c r="AK251" s="160"/>
      <c r="AL251" s="161"/>
      <c r="AM251" s="160"/>
      <c r="AN251" s="161"/>
      <c r="AO251" s="160"/>
      <c r="AP251" s="161"/>
      <c r="AQ251" s="162"/>
      <c r="AR251" s="161"/>
      <c r="AS251" s="125">
        <f t="shared" si="40"/>
        <v>236.04</v>
      </c>
    </row>
    <row r="252" spans="1:45" ht="16.149999999999999" customHeight="1" x14ac:dyDescent="0.25">
      <c r="A252" s="112">
        <f t="shared" si="41"/>
        <v>43660</v>
      </c>
      <c r="B252" s="113">
        <v>902.13</v>
      </c>
      <c r="C252" s="113"/>
      <c r="D252" s="317">
        <v>963.75</v>
      </c>
      <c r="E252" s="317">
        <v>435.1</v>
      </c>
      <c r="F252" s="317">
        <v>32.200000000000003</v>
      </c>
      <c r="G252" s="114">
        <v>127</v>
      </c>
      <c r="H252" s="114">
        <v>750.2</v>
      </c>
      <c r="I252" s="316">
        <v>130</v>
      </c>
      <c r="J252" s="115">
        <v>3</v>
      </c>
      <c r="K252" s="115"/>
      <c r="L252" s="115"/>
      <c r="M252" s="116"/>
      <c r="N252" s="117">
        <f t="shared" si="37"/>
        <v>3340.38</v>
      </c>
      <c r="O252" s="113">
        <v>4.8</v>
      </c>
      <c r="P252" s="113"/>
      <c r="Q252" s="117">
        <f t="shared" si="38"/>
        <v>3345.1800000000003</v>
      </c>
      <c r="R252" s="317">
        <v>900</v>
      </c>
      <c r="S252" s="164"/>
      <c r="T252" s="120">
        <f t="shared" si="39"/>
        <v>43660</v>
      </c>
      <c r="U252" s="160"/>
      <c r="V252" s="161"/>
      <c r="W252" s="160"/>
      <c r="X252" s="161"/>
      <c r="Y252" s="160"/>
      <c r="Z252" s="161"/>
      <c r="AA252" s="160"/>
      <c r="AB252" s="161"/>
      <c r="AC252" s="160"/>
      <c r="AD252" s="161"/>
      <c r="AE252" s="160" t="s">
        <v>276</v>
      </c>
      <c r="AF252" s="147">
        <v>5000</v>
      </c>
      <c r="AG252" s="161"/>
      <c r="AH252" s="161"/>
      <c r="AI252" s="160"/>
      <c r="AJ252" s="161"/>
      <c r="AK252" s="160"/>
      <c r="AL252" s="161"/>
      <c r="AM252" s="160"/>
      <c r="AN252" s="161"/>
      <c r="AO252" s="160"/>
      <c r="AP252" s="161"/>
      <c r="AQ252" s="162"/>
      <c r="AR252" s="161"/>
      <c r="AS252" s="125">
        <f t="shared" si="40"/>
        <v>5000</v>
      </c>
    </row>
    <row r="253" spans="1:45" ht="16.149999999999999" customHeight="1" x14ac:dyDescent="0.25">
      <c r="A253" s="112">
        <f t="shared" si="41"/>
        <v>43661</v>
      </c>
      <c r="B253" s="113">
        <v>2522.9</v>
      </c>
      <c r="C253" s="113"/>
      <c r="D253" s="317">
        <v>2150.87</v>
      </c>
      <c r="E253" s="317">
        <v>643.75</v>
      </c>
      <c r="F253" s="317">
        <v>17.2</v>
      </c>
      <c r="G253" s="114">
        <v>234</v>
      </c>
      <c r="H253" s="114">
        <v>145.6</v>
      </c>
      <c r="I253" s="316">
        <v>220</v>
      </c>
      <c r="J253" s="115">
        <v>7</v>
      </c>
      <c r="K253" s="115"/>
      <c r="L253" s="115"/>
      <c r="M253" s="116"/>
      <c r="N253" s="117">
        <f t="shared" si="37"/>
        <v>5934.3200000000006</v>
      </c>
      <c r="O253" s="113">
        <v>19.7</v>
      </c>
      <c r="P253" s="113">
        <v>72.900000000000006</v>
      </c>
      <c r="Q253" s="117">
        <f t="shared" si="38"/>
        <v>5881.1200000000008</v>
      </c>
      <c r="R253" s="317">
        <v>2520</v>
      </c>
      <c r="S253" s="164"/>
      <c r="T253" s="120">
        <f t="shared" si="39"/>
        <v>43661</v>
      </c>
      <c r="U253" s="160"/>
      <c r="V253" s="161"/>
      <c r="W253" s="160"/>
      <c r="X253" s="161"/>
      <c r="Y253" s="160"/>
      <c r="Z253" s="161"/>
      <c r="AA253" s="160"/>
      <c r="AB253" s="161"/>
      <c r="AC253" s="160"/>
      <c r="AD253" s="161"/>
      <c r="AE253" s="160" t="s">
        <v>276</v>
      </c>
      <c r="AF253" s="147">
        <v>5000</v>
      </c>
      <c r="AG253" s="161"/>
      <c r="AH253" s="161"/>
      <c r="AI253" s="160"/>
      <c r="AJ253" s="161"/>
      <c r="AK253" s="160"/>
      <c r="AL253" s="161"/>
      <c r="AM253" s="160"/>
      <c r="AN253" s="161"/>
      <c r="AO253" s="160">
        <v>190655</v>
      </c>
      <c r="AP253" s="147">
        <v>370</v>
      </c>
      <c r="AQ253" s="162"/>
      <c r="AR253" s="161"/>
      <c r="AS253" s="125">
        <f t="shared" si="40"/>
        <v>5370</v>
      </c>
    </row>
    <row r="254" spans="1:45" ht="16.149999999999999" customHeight="1" x14ac:dyDescent="0.25">
      <c r="A254" s="112">
        <f t="shared" si="41"/>
        <v>43662</v>
      </c>
      <c r="B254" s="113">
        <v>1834.65</v>
      </c>
      <c r="C254" s="113"/>
      <c r="D254" s="317">
        <v>1892.2</v>
      </c>
      <c r="E254" s="317">
        <v>497.15</v>
      </c>
      <c r="F254" s="317">
        <v>42.6</v>
      </c>
      <c r="G254" s="114">
        <v>107</v>
      </c>
      <c r="H254" s="114">
        <v>185.7</v>
      </c>
      <c r="I254" s="316">
        <v>180</v>
      </c>
      <c r="J254" s="115">
        <v>4</v>
      </c>
      <c r="K254" s="115"/>
      <c r="L254" s="115"/>
      <c r="M254" s="116"/>
      <c r="N254" s="117">
        <f t="shared" si="37"/>
        <v>4739.2999999999993</v>
      </c>
      <c r="O254" s="113">
        <v>16.7</v>
      </c>
      <c r="P254" s="113"/>
      <c r="Q254" s="117">
        <f t="shared" si="38"/>
        <v>4755.9999999999991</v>
      </c>
      <c r="R254" s="317">
        <v>1830</v>
      </c>
      <c r="S254" s="164"/>
      <c r="T254" s="120">
        <f t="shared" si="39"/>
        <v>43662</v>
      </c>
      <c r="U254" s="160"/>
      <c r="V254" s="161"/>
      <c r="W254" s="160"/>
      <c r="X254" s="161"/>
      <c r="Y254" s="160">
        <v>190724</v>
      </c>
      <c r="Z254" s="147">
        <v>528.99</v>
      </c>
      <c r="AA254" s="160"/>
      <c r="AB254" s="161"/>
      <c r="AC254" s="160"/>
      <c r="AD254" s="161"/>
      <c r="AE254" s="160"/>
      <c r="AF254" s="161"/>
      <c r="AG254" s="161"/>
      <c r="AH254" s="161"/>
      <c r="AI254" s="160"/>
      <c r="AJ254" s="161"/>
      <c r="AK254" s="160"/>
      <c r="AL254" s="161"/>
      <c r="AM254" s="160"/>
      <c r="AN254" s="161"/>
      <c r="AO254" s="160">
        <v>190655</v>
      </c>
      <c r="AP254" s="147">
        <v>282.57</v>
      </c>
      <c r="AQ254" s="162"/>
      <c r="AR254" s="161"/>
      <c r="AS254" s="125">
        <f t="shared" si="40"/>
        <v>811.56</v>
      </c>
    </row>
    <row r="255" spans="1:45" ht="16.149999999999999" customHeight="1" x14ac:dyDescent="0.25">
      <c r="A255" s="112">
        <f t="shared" si="41"/>
        <v>43663</v>
      </c>
      <c r="B255" s="113">
        <v>2004.62</v>
      </c>
      <c r="C255" s="113"/>
      <c r="D255" s="317">
        <v>1748.49</v>
      </c>
      <c r="E255" s="317">
        <v>462.2</v>
      </c>
      <c r="F255" s="317">
        <v>28.3</v>
      </c>
      <c r="G255" s="114">
        <v>202</v>
      </c>
      <c r="H255" s="114">
        <v>155.4</v>
      </c>
      <c r="I255" s="316">
        <v>410</v>
      </c>
      <c r="J255" s="115">
        <v>6</v>
      </c>
      <c r="K255" s="115"/>
      <c r="L255" s="115"/>
      <c r="M255" s="116"/>
      <c r="N255" s="117">
        <f t="shared" si="37"/>
        <v>5011.0099999999993</v>
      </c>
      <c r="O255" s="113">
        <v>21.6</v>
      </c>
      <c r="P255" s="113"/>
      <c r="Q255" s="117">
        <f t="shared" si="38"/>
        <v>5032.6099999999997</v>
      </c>
      <c r="R255" s="317">
        <v>2000</v>
      </c>
      <c r="S255" s="164"/>
      <c r="T255" s="120">
        <f t="shared" si="39"/>
        <v>43663</v>
      </c>
      <c r="U255" s="160">
        <v>190704</v>
      </c>
      <c r="V255" s="147">
        <v>795.31</v>
      </c>
      <c r="W255" s="160"/>
      <c r="X255" s="161"/>
      <c r="Y255" s="160"/>
      <c r="Z255" s="161"/>
      <c r="AA255" s="160">
        <v>190730</v>
      </c>
      <c r="AB255" s="147">
        <v>1682.45</v>
      </c>
      <c r="AC255" s="160"/>
      <c r="AD255" s="161"/>
      <c r="AE255" s="160"/>
      <c r="AF255" s="161"/>
      <c r="AG255" s="161"/>
      <c r="AH255" s="161"/>
      <c r="AI255" s="160"/>
      <c r="AJ255" s="161"/>
      <c r="AK255" s="160"/>
      <c r="AL255" s="161"/>
      <c r="AM255" s="160"/>
      <c r="AN255" s="161"/>
      <c r="AO255" s="160"/>
      <c r="AP255" s="161"/>
      <c r="AQ255" s="162"/>
      <c r="AR255" s="161"/>
      <c r="AS255" s="125">
        <f t="shared" si="40"/>
        <v>2477.7600000000002</v>
      </c>
    </row>
    <row r="256" spans="1:45" ht="16.149999999999999" customHeight="1" x14ac:dyDescent="0.25">
      <c r="A256" s="112">
        <f t="shared" si="41"/>
        <v>43664</v>
      </c>
      <c r="B256" s="113">
        <v>1559.48</v>
      </c>
      <c r="C256" s="113"/>
      <c r="D256" s="317">
        <v>1336.05</v>
      </c>
      <c r="E256" s="317">
        <v>653.45000000000005</v>
      </c>
      <c r="F256" s="317">
        <v>17.2</v>
      </c>
      <c r="G256" s="114">
        <v>348</v>
      </c>
      <c r="H256" s="114">
        <v>420.75</v>
      </c>
      <c r="I256" s="316">
        <v>220</v>
      </c>
      <c r="J256" s="115">
        <v>6</v>
      </c>
      <c r="K256" s="115"/>
      <c r="L256" s="115"/>
      <c r="M256" s="116"/>
      <c r="N256" s="117">
        <f t="shared" si="37"/>
        <v>4554.9299999999994</v>
      </c>
      <c r="O256" s="113">
        <v>18.5</v>
      </c>
      <c r="P256" s="113"/>
      <c r="Q256" s="117">
        <f t="shared" si="38"/>
        <v>4573.4299999999994</v>
      </c>
      <c r="R256" s="317">
        <v>1580</v>
      </c>
      <c r="S256" s="164"/>
      <c r="T256" s="120">
        <f t="shared" si="39"/>
        <v>43664</v>
      </c>
      <c r="U256" s="160"/>
      <c r="V256" s="147">
        <v>98.26</v>
      </c>
      <c r="W256" s="162"/>
      <c r="X256" s="161"/>
      <c r="Y256" s="160"/>
      <c r="Z256" s="161"/>
      <c r="AA256" s="160">
        <v>190731</v>
      </c>
      <c r="AB256" s="147">
        <v>1075.1199999999999</v>
      </c>
      <c r="AC256" s="160"/>
      <c r="AD256" s="161"/>
      <c r="AE256" s="160" t="s">
        <v>85</v>
      </c>
      <c r="AF256" s="147">
        <v>100</v>
      </c>
      <c r="AG256" s="161"/>
      <c r="AH256" s="161"/>
      <c r="AI256" s="160">
        <v>190745</v>
      </c>
      <c r="AJ256" s="147">
        <v>52.8</v>
      </c>
      <c r="AK256" s="160"/>
      <c r="AL256" s="161"/>
      <c r="AM256" s="160"/>
      <c r="AN256" s="161"/>
      <c r="AO256" s="160"/>
      <c r="AP256" s="161"/>
      <c r="AQ256" s="162"/>
      <c r="AR256" s="161"/>
      <c r="AS256" s="125">
        <f t="shared" si="40"/>
        <v>1326.1799999999998</v>
      </c>
    </row>
    <row r="257" spans="1:45" ht="16.149999999999999" customHeight="1" x14ac:dyDescent="0.25">
      <c r="A257" s="112">
        <f t="shared" si="41"/>
        <v>43665</v>
      </c>
      <c r="B257" s="113">
        <v>1637.12</v>
      </c>
      <c r="C257" s="113"/>
      <c r="D257" s="317">
        <v>1569.84</v>
      </c>
      <c r="E257" s="317">
        <v>544</v>
      </c>
      <c r="F257" s="317">
        <v>17.2</v>
      </c>
      <c r="G257" s="114">
        <v>295</v>
      </c>
      <c r="H257" s="114">
        <v>446.95</v>
      </c>
      <c r="I257" s="316">
        <v>430</v>
      </c>
      <c r="J257" s="115">
        <v>9</v>
      </c>
      <c r="K257" s="115"/>
      <c r="L257" s="115"/>
      <c r="M257" s="116"/>
      <c r="N257" s="117">
        <f t="shared" si="37"/>
        <v>4940.1099999999997</v>
      </c>
      <c r="O257" s="113">
        <v>33</v>
      </c>
      <c r="P257" s="113"/>
      <c r="Q257" s="117">
        <f t="shared" si="38"/>
        <v>4973.1099999999997</v>
      </c>
      <c r="R257" s="317">
        <v>1630</v>
      </c>
      <c r="S257" s="164"/>
      <c r="T257" s="120">
        <f t="shared" si="39"/>
        <v>43665</v>
      </c>
      <c r="U257" s="160"/>
      <c r="V257" s="161"/>
      <c r="W257" s="160"/>
      <c r="X257" s="161"/>
      <c r="Y257" s="160"/>
      <c r="Z257" s="161"/>
      <c r="AA257" s="160"/>
      <c r="AB257" s="161"/>
      <c r="AC257" s="160"/>
      <c r="AD257" s="161"/>
      <c r="AE257" s="160"/>
      <c r="AF257" s="161"/>
      <c r="AG257" s="161"/>
      <c r="AH257" s="161"/>
      <c r="AI257" s="160"/>
      <c r="AJ257" s="161"/>
      <c r="AK257" s="160"/>
      <c r="AL257" s="161"/>
      <c r="AM257" s="160">
        <v>190649</v>
      </c>
      <c r="AN257" s="147">
        <v>661.92</v>
      </c>
      <c r="AO257" s="160"/>
      <c r="AP257" s="161"/>
      <c r="AQ257" s="162"/>
      <c r="AR257" s="161"/>
      <c r="AS257" s="125">
        <f t="shared" si="40"/>
        <v>661.92</v>
      </c>
    </row>
    <row r="258" spans="1:45" ht="16.149999999999999" customHeight="1" x14ac:dyDescent="0.25">
      <c r="A258" s="112">
        <f t="shared" si="41"/>
        <v>43666</v>
      </c>
      <c r="B258" s="113">
        <v>1733.52</v>
      </c>
      <c r="C258" s="113"/>
      <c r="D258" s="317">
        <v>2029</v>
      </c>
      <c r="E258" s="317">
        <v>470.6</v>
      </c>
      <c r="F258" s="317">
        <v>30.8</v>
      </c>
      <c r="G258" s="114">
        <v>151</v>
      </c>
      <c r="H258" s="114">
        <v>272.89999999999998</v>
      </c>
      <c r="I258" s="316">
        <v>130</v>
      </c>
      <c r="J258" s="115">
        <v>5</v>
      </c>
      <c r="K258" s="381">
        <v>30</v>
      </c>
      <c r="L258" s="115"/>
      <c r="M258" s="116"/>
      <c r="N258" s="117">
        <f t="shared" si="37"/>
        <v>4847.8200000000006</v>
      </c>
      <c r="O258" s="113">
        <v>24</v>
      </c>
      <c r="P258" s="113">
        <v>2.2000000000000002</v>
      </c>
      <c r="Q258" s="117">
        <f t="shared" si="38"/>
        <v>4869.6200000000008</v>
      </c>
      <c r="R258" s="317">
        <v>1730</v>
      </c>
      <c r="S258" s="164"/>
      <c r="T258" s="120">
        <f t="shared" si="39"/>
        <v>43666</v>
      </c>
      <c r="U258" s="160"/>
      <c r="V258" s="161"/>
      <c r="W258" s="162">
        <v>190719</v>
      </c>
      <c r="X258" s="147">
        <v>245.73</v>
      </c>
      <c r="Y258" s="160"/>
      <c r="Z258" s="161"/>
      <c r="AA258" s="162"/>
      <c r="AB258" s="161"/>
      <c r="AC258" s="160"/>
      <c r="AD258" s="161"/>
      <c r="AE258" s="162" t="s">
        <v>185</v>
      </c>
      <c r="AF258" s="147">
        <v>-12062.23</v>
      </c>
      <c r="AG258" s="161"/>
      <c r="AH258" s="161"/>
      <c r="AI258" s="160"/>
      <c r="AJ258" s="161"/>
      <c r="AK258" s="162"/>
      <c r="AL258" s="161"/>
      <c r="AM258" s="160"/>
      <c r="AN258" s="161"/>
      <c r="AO258" s="162"/>
      <c r="AP258" s="161"/>
      <c r="AQ258" s="162"/>
      <c r="AR258" s="161"/>
      <c r="AS258" s="125">
        <f t="shared" si="40"/>
        <v>-11816.5</v>
      </c>
    </row>
    <row r="259" spans="1:45" ht="16.149999999999999" customHeight="1" x14ac:dyDescent="0.25">
      <c r="A259" s="112">
        <f t="shared" si="41"/>
        <v>43667</v>
      </c>
      <c r="B259" s="113">
        <v>1288.99</v>
      </c>
      <c r="C259" s="113"/>
      <c r="D259" s="317">
        <v>1252.1400000000001</v>
      </c>
      <c r="E259" s="317">
        <v>329.3</v>
      </c>
      <c r="F259" s="113"/>
      <c r="G259" s="114">
        <v>212</v>
      </c>
      <c r="H259" s="114">
        <v>215.35</v>
      </c>
      <c r="I259" s="316">
        <v>120</v>
      </c>
      <c r="J259" s="115">
        <v>2</v>
      </c>
      <c r="K259" s="381">
        <v>20</v>
      </c>
      <c r="L259" s="115"/>
      <c r="M259" s="116"/>
      <c r="N259" s="117">
        <f t="shared" si="37"/>
        <v>3437.78</v>
      </c>
      <c r="O259" s="113">
        <v>8.5</v>
      </c>
      <c r="P259" s="113">
        <v>77.599999999999994</v>
      </c>
      <c r="Q259" s="117">
        <f t="shared" si="38"/>
        <v>3368.6800000000003</v>
      </c>
      <c r="R259" s="317">
        <v>1280</v>
      </c>
      <c r="S259" s="164"/>
      <c r="T259" s="120">
        <f t="shared" si="39"/>
        <v>43667</v>
      </c>
      <c r="U259" s="160"/>
      <c r="V259" s="161"/>
      <c r="W259" s="160">
        <v>190720</v>
      </c>
      <c r="X259" s="147">
        <v>40.409999999999997</v>
      </c>
      <c r="Y259" s="160"/>
      <c r="Z259" s="161"/>
      <c r="AA259" s="160"/>
      <c r="AB259" s="161"/>
      <c r="AC259" s="160"/>
      <c r="AD259" s="161"/>
      <c r="AE259" s="160" t="s">
        <v>210</v>
      </c>
      <c r="AF259" s="147">
        <v>-2.06</v>
      </c>
      <c r="AG259" s="161"/>
      <c r="AH259" s="161"/>
      <c r="AI259" s="160"/>
      <c r="AJ259" s="161"/>
      <c r="AK259" s="160"/>
      <c r="AL259" s="161"/>
      <c r="AM259" s="160"/>
      <c r="AN259" s="161"/>
      <c r="AO259" s="160"/>
      <c r="AP259" s="161"/>
      <c r="AQ259" s="162"/>
      <c r="AR259" s="161"/>
      <c r="AS259" s="125">
        <f t="shared" si="40"/>
        <v>38.349999999999994</v>
      </c>
    </row>
    <row r="260" spans="1:45" ht="16.149999999999999" customHeight="1" x14ac:dyDescent="0.25">
      <c r="A260" s="112">
        <f t="shared" si="41"/>
        <v>43668</v>
      </c>
      <c r="B260" s="113">
        <v>1424.4</v>
      </c>
      <c r="C260" s="113"/>
      <c r="D260" s="317">
        <v>1686.06</v>
      </c>
      <c r="E260" s="317">
        <v>508</v>
      </c>
      <c r="F260" s="113"/>
      <c r="G260" s="114">
        <v>224</v>
      </c>
      <c r="H260" s="114">
        <v>595.79999999999995</v>
      </c>
      <c r="I260" s="316">
        <v>410</v>
      </c>
      <c r="J260" s="115">
        <v>9</v>
      </c>
      <c r="K260" s="381">
        <v>40</v>
      </c>
      <c r="L260" s="115"/>
      <c r="M260" s="116"/>
      <c r="N260" s="117">
        <f t="shared" si="37"/>
        <v>4888.26</v>
      </c>
      <c r="O260" s="113">
        <v>11.3</v>
      </c>
      <c r="P260" s="113"/>
      <c r="Q260" s="117">
        <f t="shared" si="38"/>
        <v>4899.5600000000004</v>
      </c>
      <c r="R260" s="317">
        <v>1420</v>
      </c>
      <c r="S260" s="164"/>
      <c r="T260" s="120">
        <f t="shared" si="39"/>
        <v>43668</v>
      </c>
      <c r="U260" s="160"/>
      <c r="V260" s="161"/>
      <c r="W260" s="160"/>
      <c r="X260" s="161"/>
      <c r="Y260" s="160"/>
      <c r="Z260" s="161"/>
      <c r="AA260" s="160"/>
      <c r="AB260" s="161"/>
      <c r="AC260" s="160"/>
      <c r="AD260" s="161"/>
      <c r="AE260" s="160" t="s">
        <v>185</v>
      </c>
      <c r="AF260" s="147">
        <v>12064.29</v>
      </c>
      <c r="AG260" s="161"/>
      <c r="AH260" s="161"/>
      <c r="AI260" s="160"/>
      <c r="AJ260" s="161"/>
      <c r="AK260" s="160"/>
      <c r="AL260" s="161"/>
      <c r="AM260" s="160"/>
      <c r="AN260" s="161"/>
      <c r="AO260" s="160"/>
      <c r="AP260" s="161"/>
      <c r="AQ260" s="162"/>
      <c r="AR260" s="161"/>
      <c r="AS260" s="125">
        <f t="shared" si="40"/>
        <v>12064.29</v>
      </c>
    </row>
    <row r="261" spans="1:45" ht="16.149999999999999" customHeight="1" x14ac:dyDescent="0.25">
      <c r="A261" s="112">
        <f t="shared" si="41"/>
        <v>43669</v>
      </c>
      <c r="B261" s="113">
        <v>1481.05</v>
      </c>
      <c r="C261" s="113"/>
      <c r="D261" s="317">
        <v>1866.38</v>
      </c>
      <c r="E261" s="317">
        <v>465.55</v>
      </c>
      <c r="F261" s="317">
        <v>27.4</v>
      </c>
      <c r="G261" s="114">
        <v>372</v>
      </c>
      <c r="H261" s="114">
        <v>169.6</v>
      </c>
      <c r="I261" s="316">
        <v>40</v>
      </c>
      <c r="J261" s="115">
        <v>2</v>
      </c>
      <c r="K261" s="381">
        <v>100</v>
      </c>
      <c r="L261" s="115"/>
      <c r="M261" s="116"/>
      <c r="N261" s="117">
        <f t="shared" si="37"/>
        <v>4521.9800000000005</v>
      </c>
      <c r="O261" s="113">
        <v>15.4</v>
      </c>
      <c r="P261" s="113"/>
      <c r="Q261" s="117">
        <f t="shared" si="38"/>
        <v>4537.38</v>
      </c>
      <c r="R261" s="317">
        <v>1480</v>
      </c>
      <c r="S261" s="164"/>
      <c r="T261" s="120">
        <f t="shared" si="39"/>
        <v>43669</v>
      </c>
      <c r="U261" s="160"/>
      <c r="V261" s="161"/>
      <c r="W261" s="160"/>
      <c r="X261" s="161"/>
      <c r="Y261" s="160"/>
      <c r="Z261" s="161"/>
      <c r="AA261" s="160"/>
      <c r="AB261" s="161"/>
      <c r="AC261" s="160"/>
      <c r="AD261" s="161"/>
      <c r="AE261" s="160"/>
      <c r="AF261" s="161"/>
      <c r="AG261" s="161"/>
      <c r="AH261" s="161"/>
      <c r="AI261" s="160"/>
      <c r="AJ261" s="161"/>
      <c r="AK261" s="160"/>
      <c r="AL261" s="161"/>
      <c r="AM261" s="160"/>
      <c r="AN261" s="161"/>
      <c r="AO261" s="160"/>
      <c r="AP261" s="161"/>
      <c r="AQ261" s="162"/>
      <c r="AR261" s="161"/>
      <c r="AS261" s="125">
        <f t="shared" si="40"/>
        <v>0</v>
      </c>
    </row>
    <row r="262" spans="1:45" ht="16.149999999999999" customHeight="1" x14ac:dyDescent="0.25">
      <c r="A262" s="112">
        <f t="shared" si="41"/>
        <v>43670</v>
      </c>
      <c r="B262" s="113">
        <v>1570.28</v>
      </c>
      <c r="C262" s="113"/>
      <c r="D262" s="317">
        <v>1417.1</v>
      </c>
      <c r="E262" s="317">
        <v>862.4</v>
      </c>
      <c r="F262" s="113"/>
      <c r="G262" s="114">
        <v>199</v>
      </c>
      <c r="H262" s="114">
        <v>199.3</v>
      </c>
      <c r="I262" s="316">
        <v>180</v>
      </c>
      <c r="J262" s="115">
        <v>4</v>
      </c>
      <c r="K262" s="115"/>
      <c r="L262" s="115"/>
      <c r="M262" s="116"/>
      <c r="N262" s="117">
        <f t="shared" si="37"/>
        <v>4428.08</v>
      </c>
      <c r="O262" s="113">
        <v>95</v>
      </c>
      <c r="P262" s="113">
        <v>20.7</v>
      </c>
      <c r="Q262" s="117">
        <f t="shared" si="38"/>
        <v>4502.38</v>
      </c>
      <c r="R262" s="317">
        <v>1570</v>
      </c>
      <c r="S262" s="164"/>
      <c r="T262" s="120">
        <f t="shared" si="39"/>
        <v>43670</v>
      </c>
      <c r="U262" s="160">
        <v>190706</v>
      </c>
      <c r="V262" s="147">
        <v>1478.59</v>
      </c>
      <c r="W262" s="160"/>
      <c r="X262" s="161"/>
      <c r="Y262" s="160">
        <v>190725</v>
      </c>
      <c r="Z262" s="147">
        <v>538.53</v>
      </c>
      <c r="AA262" s="160">
        <v>190732</v>
      </c>
      <c r="AB262" s="147">
        <v>2854.74</v>
      </c>
      <c r="AC262" s="160">
        <v>190737</v>
      </c>
      <c r="AD262" s="147">
        <v>49410.81</v>
      </c>
      <c r="AE262" s="160" t="s">
        <v>185</v>
      </c>
      <c r="AF262" s="147">
        <v>-12064.29</v>
      </c>
      <c r="AG262" s="161"/>
      <c r="AH262" s="161"/>
      <c r="AI262" s="160"/>
      <c r="AJ262" s="161"/>
      <c r="AK262" s="160"/>
      <c r="AL262" s="161"/>
      <c r="AM262" s="160"/>
      <c r="AN262" s="161"/>
      <c r="AO262" s="160"/>
      <c r="AP262" s="161"/>
      <c r="AQ262" s="162"/>
      <c r="AR262" s="161"/>
      <c r="AS262" s="125">
        <f t="shared" si="40"/>
        <v>42218.38</v>
      </c>
    </row>
    <row r="263" spans="1:45" ht="16.149999999999999" customHeight="1" x14ac:dyDescent="0.25">
      <c r="A263" s="112">
        <f t="shared" si="41"/>
        <v>43671</v>
      </c>
      <c r="B263" s="113">
        <v>1837.43</v>
      </c>
      <c r="C263" s="317">
        <v>40.1</v>
      </c>
      <c r="D263" s="317">
        <v>1679.68</v>
      </c>
      <c r="E263" s="317">
        <v>505.1</v>
      </c>
      <c r="F263" s="317">
        <v>30</v>
      </c>
      <c r="G263" s="114">
        <v>291</v>
      </c>
      <c r="H263" s="114">
        <v>89</v>
      </c>
      <c r="I263" s="316">
        <v>50</v>
      </c>
      <c r="J263" s="115">
        <v>2</v>
      </c>
      <c r="K263" s="115"/>
      <c r="L263" s="115"/>
      <c r="M263" s="116"/>
      <c r="N263" s="117">
        <f t="shared" si="37"/>
        <v>4522.3100000000004</v>
      </c>
      <c r="O263" s="113">
        <v>25.4</v>
      </c>
      <c r="P263" s="113">
        <v>39.4</v>
      </c>
      <c r="Q263" s="117">
        <f t="shared" si="38"/>
        <v>4508.3100000000004</v>
      </c>
      <c r="R263" s="317">
        <v>1860</v>
      </c>
      <c r="S263" s="164"/>
      <c r="T263" s="120">
        <f t="shared" si="39"/>
        <v>43671</v>
      </c>
      <c r="U263" s="160"/>
      <c r="V263" s="147">
        <v>17.18</v>
      </c>
      <c r="W263" s="160"/>
      <c r="X263" s="161"/>
      <c r="Y263" s="160"/>
      <c r="Z263" s="161"/>
      <c r="AA263" s="160">
        <v>190733</v>
      </c>
      <c r="AB263" s="147">
        <v>1141.52</v>
      </c>
      <c r="AC263" s="160">
        <v>190738</v>
      </c>
      <c r="AD263" s="147">
        <v>129.08000000000001</v>
      </c>
      <c r="AE263" s="160"/>
      <c r="AF263" s="161"/>
      <c r="AG263" s="161"/>
      <c r="AH263" s="161"/>
      <c r="AI263" s="160"/>
      <c r="AJ263" s="161"/>
      <c r="AK263" s="160"/>
      <c r="AL263" s="161"/>
      <c r="AM263" s="160">
        <v>190752</v>
      </c>
      <c r="AN263" s="147">
        <v>142.94</v>
      </c>
      <c r="AO263" s="160"/>
      <c r="AP263" s="161"/>
      <c r="AQ263" s="162"/>
      <c r="AR263" s="161"/>
      <c r="AS263" s="125">
        <f t="shared" si="40"/>
        <v>1430.72</v>
      </c>
    </row>
    <row r="264" spans="1:45" ht="16.149999999999999" customHeight="1" x14ac:dyDescent="0.25">
      <c r="A264" s="112">
        <f t="shared" si="41"/>
        <v>43672</v>
      </c>
      <c r="B264" s="113">
        <v>2038.29</v>
      </c>
      <c r="C264" s="113"/>
      <c r="D264" s="317">
        <v>1829.9</v>
      </c>
      <c r="E264" s="317">
        <v>771.84</v>
      </c>
      <c r="F264" s="113"/>
      <c r="G264" s="114">
        <v>473</v>
      </c>
      <c r="H264" s="114">
        <v>316.5</v>
      </c>
      <c r="I264" s="316">
        <v>30</v>
      </c>
      <c r="J264" s="115">
        <v>1</v>
      </c>
      <c r="K264" s="381">
        <v>100</v>
      </c>
      <c r="L264" s="115"/>
      <c r="M264" s="116"/>
      <c r="N264" s="117">
        <f t="shared" si="37"/>
        <v>5559.5300000000007</v>
      </c>
      <c r="O264" s="113">
        <v>33.5</v>
      </c>
      <c r="P264" s="113"/>
      <c r="Q264" s="117">
        <f t="shared" si="38"/>
        <v>5593.0300000000007</v>
      </c>
      <c r="R264" s="317">
        <v>2030</v>
      </c>
      <c r="S264" s="164"/>
      <c r="T264" s="120">
        <f t="shared" si="39"/>
        <v>43672</v>
      </c>
      <c r="U264" s="160"/>
      <c r="V264" s="161"/>
      <c r="W264" s="160"/>
      <c r="X264" s="161"/>
      <c r="Y264" s="160"/>
      <c r="Z264" s="161"/>
      <c r="AA264" s="160"/>
      <c r="AB264" s="161"/>
      <c r="AC264" s="160"/>
      <c r="AD264" s="161"/>
      <c r="AE264" s="160" t="s">
        <v>137</v>
      </c>
      <c r="AF264" s="147">
        <v>-1160</v>
      </c>
      <c r="AG264" s="161"/>
      <c r="AH264" s="161"/>
      <c r="AI264" s="160"/>
      <c r="AJ264" s="161"/>
      <c r="AK264" s="160"/>
      <c r="AL264" s="161"/>
      <c r="AM264" s="160">
        <v>190651</v>
      </c>
      <c r="AN264" s="147">
        <v>121.18</v>
      </c>
      <c r="AO264" s="160"/>
      <c r="AP264" s="161"/>
      <c r="AQ264" s="162"/>
      <c r="AR264" s="161"/>
      <c r="AS264" s="125">
        <f t="shared" si="40"/>
        <v>-1038.82</v>
      </c>
    </row>
    <row r="265" spans="1:45" ht="16.149999999999999" customHeight="1" x14ac:dyDescent="0.25">
      <c r="A265" s="112">
        <f t="shared" si="41"/>
        <v>43673</v>
      </c>
      <c r="B265" s="113">
        <v>1655.61</v>
      </c>
      <c r="C265" s="113"/>
      <c r="D265" s="317">
        <v>1836.59</v>
      </c>
      <c r="E265" s="317">
        <v>494.65</v>
      </c>
      <c r="F265" s="113"/>
      <c r="G265" s="114">
        <v>125</v>
      </c>
      <c r="H265" s="114">
        <v>604</v>
      </c>
      <c r="I265" s="316">
        <v>350</v>
      </c>
      <c r="J265" s="115">
        <v>6</v>
      </c>
      <c r="K265" s="381">
        <v>180</v>
      </c>
      <c r="L265" s="381">
        <v>20</v>
      </c>
      <c r="M265" s="116"/>
      <c r="N265" s="117">
        <f t="shared" si="37"/>
        <v>5225.8499999999995</v>
      </c>
      <c r="O265" s="113">
        <v>39.450000000000003</v>
      </c>
      <c r="P265" s="113"/>
      <c r="Q265" s="117">
        <f t="shared" si="38"/>
        <v>5265.2999999999993</v>
      </c>
      <c r="R265" s="317">
        <v>1650</v>
      </c>
      <c r="S265" s="164"/>
      <c r="T265" s="120">
        <f t="shared" si="39"/>
        <v>43673</v>
      </c>
      <c r="U265" s="160"/>
      <c r="V265" s="161"/>
      <c r="W265" s="160"/>
      <c r="X265" s="161"/>
      <c r="Y265" s="160"/>
      <c r="Z265" s="161"/>
      <c r="AA265" s="160"/>
      <c r="AB265" s="161"/>
      <c r="AC265" s="160"/>
      <c r="AD265" s="161"/>
      <c r="AE265" s="162" t="s">
        <v>137</v>
      </c>
      <c r="AF265" s="147">
        <v>1160</v>
      </c>
      <c r="AG265" s="161"/>
      <c r="AH265" s="161"/>
      <c r="AI265" s="160"/>
      <c r="AJ265" s="161"/>
      <c r="AK265" s="160"/>
      <c r="AL265" s="161"/>
      <c r="AM265" s="160"/>
      <c r="AN265" s="161"/>
      <c r="AO265" s="160"/>
      <c r="AP265" s="161"/>
      <c r="AQ265" s="162"/>
      <c r="AR265" s="161"/>
      <c r="AS265" s="125">
        <f t="shared" si="40"/>
        <v>1160</v>
      </c>
    </row>
    <row r="266" spans="1:45" ht="16.149999999999999" customHeight="1" x14ac:dyDescent="0.25">
      <c r="A266" s="112">
        <f t="shared" si="41"/>
        <v>43674</v>
      </c>
      <c r="B266" s="113">
        <v>1518.4</v>
      </c>
      <c r="C266" s="113"/>
      <c r="D266" s="317">
        <v>1028.99</v>
      </c>
      <c r="E266" s="317">
        <v>494</v>
      </c>
      <c r="F266" s="113"/>
      <c r="G266" s="114">
        <v>140</v>
      </c>
      <c r="H266" s="114">
        <v>60.2</v>
      </c>
      <c r="I266" s="316">
        <v>110</v>
      </c>
      <c r="J266" s="115">
        <v>3</v>
      </c>
      <c r="K266" s="115"/>
      <c r="L266" s="115"/>
      <c r="M266" s="116"/>
      <c r="N266" s="117">
        <f t="shared" si="37"/>
        <v>3351.59</v>
      </c>
      <c r="O266" s="113">
        <v>23.3</v>
      </c>
      <c r="P266" s="113">
        <v>9.8000000000000007</v>
      </c>
      <c r="Q266" s="117">
        <f t="shared" si="38"/>
        <v>3365.09</v>
      </c>
      <c r="R266" s="317">
        <v>1550</v>
      </c>
      <c r="S266" s="164"/>
      <c r="T266" s="120">
        <f t="shared" si="39"/>
        <v>43674</v>
      </c>
      <c r="U266" s="160"/>
      <c r="V266" s="161"/>
      <c r="W266" s="160"/>
      <c r="X266" s="161"/>
      <c r="Y266" s="160"/>
      <c r="Z266" s="161"/>
      <c r="AA266" s="160"/>
      <c r="AB266" s="161"/>
      <c r="AC266" s="160"/>
      <c r="AD266" s="161"/>
      <c r="AE266" s="162"/>
      <c r="AF266" s="161"/>
      <c r="AG266" s="161"/>
      <c r="AH266" s="161"/>
      <c r="AI266" s="160"/>
      <c r="AJ266" s="161"/>
      <c r="AK266" s="160"/>
      <c r="AL266" s="161"/>
      <c r="AM266" s="160"/>
      <c r="AN266" s="161"/>
      <c r="AO266" s="160"/>
      <c r="AP266" s="161"/>
      <c r="AQ266" s="162"/>
      <c r="AR266" s="161"/>
      <c r="AS266" s="125">
        <f t="shared" si="40"/>
        <v>0</v>
      </c>
    </row>
    <row r="267" spans="1:45" ht="16.149999999999999" customHeight="1" x14ac:dyDescent="0.25">
      <c r="A267" s="112">
        <f t="shared" si="41"/>
        <v>43675</v>
      </c>
      <c r="B267" s="113">
        <v>1768.54</v>
      </c>
      <c r="C267" s="113"/>
      <c r="D267" s="317">
        <v>1668.48</v>
      </c>
      <c r="E267" s="317">
        <v>588.35</v>
      </c>
      <c r="F267" s="113"/>
      <c r="G267" s="114">
        <v>358</v>
      </c>
      <c r="H267" s="114">
        <v>987.4</v>
      </c>
      <c r="I267" s="316">
        <v>80</v>
      </c>
      <c r="J267" s="115">
        <v>3</v>
      </c>
      <c r="K267" s="115"/>
      <c r="L267" s="115"/>
      <c r="M267" s="116"/>
      <c r="N267" s="117">
        <f t="shared" si="37"/>
        <v>5450.77</v>
      </c>
      <c r="O267" s="113">
        <v>20.100000000000001</v>
      </c>
      <c r="P267" s="113"/>
      <c r="Q267" s="117">
        <f t="shared" si="38"/>
        <v>5470.8700000000008</v>
      </c>
      <c r="R267" s="317">
        <v>1760</v>
      </c>
      <c r="S267" s="164"/>
      <c r="T267" s="120">
        <f t="shared" si="39"/>
        <v>43675</v>
      </c>
      <c r="U267" s="160"/>
      <c r="V267" s="161"/>
      <c r="W267" s="160"/>
      <c r="X267" s="161"/>
      <c r="Y267" s="160"/>
      <c r="Z267" s="161"/>
      <c r="AA267" s="160">
        <v>190736</v>
      </c>
      <c r="AB267" s="147">
        <v>-52.51</v>
      </c>
      <c r="AC267" s="160"/>
      <c r="AD267" s="161"/>
      <c r="AE267" s="162"/>
      <c r="AF267" s="161"/>
      <c r="AG267" s="161"/>
      <c r="AH267" s="161"/>
      <c r="AI267" s="160"/>
      <c r="AJ267" s="161"/>
      <c r="AK267" s="160"/>
      <c r="AL267" s="161"/>
      <c r="AM267" s="160">
        <v>190547</v>
      </c>
      <c r="AN267" s="147">
        <v>361.2</v>
      </c>
      <c r="AO267" s="160"/>
      <c r="AP267" s="161"/>
      <c r="AQ267" s="162"/>
      <c r="AR267" s="161"/>
      <c r="AS267" s="125">
        <f t="shared" si="40"/>
        <v>308.69</v>
      </c>
    </row>
    <row r="268" spans="1:45" ht="16.149999999999999" customHeight="1" x14ac:dyDescent="0.25">
      <c r="A268" s="112">
        <f t="shared" si="41"/>
        <v>43676</v>
      </c>
      <c r="B268" s="113">
        <v>1092.6300000000001</v>
      </c>
      <c r="C268" s="113"/>
      <c r="D268" s="317">
        <v>2569.85</v>
      </c>
      <c r="E268" s="317">
        <v>545.75</v>
      </c>
      <c r="F268" s="113"/>
      <c r="G268" s="114">
        <v>265</v>
      </c>
      <c r="H268" s="114">
        <v>974.2</v>
      </c>
      <c r="I268" s="316">
        <v>40</v>
      </c>
      <c r="J268" s="115">
        <v>1</v>
      </c>
      <c r="K268" s="381">
        <v>40</v>
      </c>
      <c r="L268" s="115"/>
      <c r="M268" s="116"/>
      <c r="N268" s="117">
        <f t="shared" si="37"/>
        <v>5527.43</v>
      </c>
      <c r="O268" s="113">
        <v>15</v>
      </c>
      <c r="P268" s="113"/>
      <c r="Q268" s="117">
        <f t="shared" si="38"/>
        <v>5542.43</v>
      </c>
      <c r="R268" s="317">
        <v>1090</v>
      </c>
      <c r="S268" s="164"/>
      <c r="T268" s="120">
        <f t="shared" si="39"/>
        <v>43676</v>
      </c>
      <c r="U268" s="160">
        <v>190709</v>
      </c>
      <c r="V268" s="147">
        <v>1505.96</v>
      </c>
      <c r="W268" s="162">
        <v>190721</v>
      </c>
      <c r="X268" s="147">
        <v>453.09</v>
      </c>
      <c r="Y268" s="160">
        <v>190726</v>
      </c>
      <c r="Z268" s="147">
        <v>580.59</v>
      </c>
      <c r="AA268" s="162">
        <v>190734</v>
      </c>
      <c r="AB268" s="147">
        <v>1886.37</v>
      </c>
      <c r="AC268" s="160"/>
      <c r="AD268" s="161"/>
      <c r="AE268" s="162"/>
      <c r="AF268" s="161"/>
      <c r="AG268" s="161"/>
      <c r="AH268" s="161"/>
      <c r="AI268" s="160"/>
      <c r="AJ268" s="161"/>
      <c r="AK268" s="162"/>
      <c r="AL268" s="161"/>
      <c r="AM268" s="162"/>
      <c r="AN268" s="147"/>
      <c r="AO268" s="162" t="s">
        <v>389</v>
      </c>
      <c r="AP268" s="147">
        <v>34.200000000000003</v>
      </c>
      <c r="AQ268" s="162"/>
      <c r="AR268" s="161"/>
      <c r="AS268" s="125">
        <f t="shared" si="40"/>
        <v>4460.21</v>
      </c>
    </row>
    <row r="269" spans="1:45" ht="16.149999999999999" customHeight="1" x14ac:dyDescent="0.25">
      <c r="A269" s="112">
        <f t="shared" si="41"/>
        <v>43677</v>
      </c>
      <c r="B269" s="113">
        <v>1668.42</v>
      </c>
      <c r="C269" s="113"/>
      <c r="D269" s="317">
        <v>1634.25</v>
      </c>
      <c r="E269" s="317">
        <v>488.95</v>
      </c>
      <c r="F269" s="317">
        <v>16.100000000000001</v>
      </c>
      <c r="G269" s="114">
        <v>274</v>
      </c>
      <c r="H269" s="114">
        <v>79.2</v>
      </c>
      <c r="I269" s="316">
        <v>310</v>
      </c>
      <c r="J269" s="115">
        <v>6</v>
      </c>
      <c r="K269" s="381">
        <v>180</v>
      </c>
      <c r="L269" s="381">
        <v>200</v>
      </c>
      <c r="M269" s="116"/>
      <c r="N269" s="117">
        <f t="shared" si="37"/>
        <v>4450.9199999999992</v>
      </c>
      <c r="O269" s="113">
        <v>16.2</v>
      </c>
      <c r="P269" s="113"/>
      <c r="Q269" s="117">
        <f t="shared" si="38"/>
        <v>4467.119999999999</v>
      </c>
      <c r="R269" s="317">
        <v>1680</v>
      </c>
      <c r="S269" s="164"/>
      <c r="T269" s="120">
        <f t="shared" si="39"/>
        <v>43677</v>
      </c>
      <c r="U269" s="160"/>
      <c r="V269" s="147">
        <v>-13.73</v>
      </c>
      <c r="W269" s="160">
        <v>190722</v>
      </c>
      <c r="X269" s="147">
        <v>73.13</v>
      </c>
      <c r="Y269" s="160"/>
      <c r="Z269" s="161"/>
      <c r="AA269" s="160">
        <v>190735</v>
      </c>
      <c r="AB269" s="147">
        <v>144.54</v>
      </c>
      <c r="AC269" s="160">
        <v>190740</v>
      </c>
      <c r="AD269" s="161">
        <v>0</v>
      </c>
      <c r="AE269" s="160"/>
      <c r="AF269" s="161"/>
      <c r="AG269" s="161"/>
      <c r="AH269" s="161"/>
      <c r="AI269" s="160">
        <v>190746</v>
      </c>
      <c r="AJ269" s="147">
        <v>37.79</v>
      </c>
      <c r="AK269" s="160">
        <v>190750</v>
      </c>
      <c r="AL269" s="147">
        <v>569.16999999999996</v>
      </c>
      <c r="AM269" s="160">
        <v>190650</v>
      </c>
      <c r="AN269" s="147">
        <v>555.23</v>
      </c>
      <c r="AO269" s="160">
        <v>190757</v>
      </c>
      <c r="AP269" s="147">
        <v>1240.3399999999999</v>
      </c>
      <c r="AQ269" s="162">
        <v>190759</v>
      </c>
      <c r="AR269" s="147">
        <v>83.86</v>
      </c>
      <c r="AS269" s="125">
        <f t="shared" si="40"/>
        <v>2690.3300000000004</v>
      </c>
    </row>
    <row r="270" spans="1:45" x14ac:dyDescent="0.25">
      <c r="B270" s="385">
        <f t="shared" ref="B270:S270" si="42">SUM(B239:B269)</f>
        <v>50363.159999999996</v>
      </c>
      <c r="C270" s="385">
        <f t="shared" si="42"/>
        <v>68.099999999999994</v>
      </c>
      <c r="D270" s="385">
        <f t="shared" si="42"/>
        <v>54293.179999999993</v>
      </c>
      <c r="E270" s="385">
        <f t="shared" si="42"/>
        <v>18609.88</v>
      </c>
      <c r="F270" s="385">
        <f t="shared" si="42"/>
        <v>682.68999999999994</v>
      </c>
      <c r="G270" s="385">
        <f t="shared" si="42"/>
        <v>7210</v>
      </c>
      <c r="H270" s="385">
        <f t="shared" si="42"/>
        <v>11298.450000000003</v>
      </c>
      <c r="I270" s="385">
        <f t="shared" si="42"/>
        <v>6960</v>
      </c>
      <c r="J270" s="4">
        <f t="shared" si="42"/>
        <v>162</v>
      </c>
      <c r="K270" s="385">
        <f t="shared" si="42"/>
        <v>1090</v>
      </c>
      <c r="L270" s="385">
        <f t="shared" si="42"/>
        <v>600</v>
      </c>
      <c r="M270" s="385">
        <f t="shared" si="42"/>
        <v>135.4</v>
      </c>
      <c r="N270" s="385">
        <f t="shared" si="42"/>
        <v>150110.85999999996</v>
      </c>
      <c r="O270" s="385">
        <f t="shared" si="42"/>
        <v>926.3</v>
      </c>
      <c r="P270" s="385">
        <f t="shared" si="42"/>
        <v>799.20999999999992</v>
      </c>
      <c r="Q270" s="385">
        <f t="shared" si="42"/>
        <v>150237.94999999995</v>
      </c>
      <c r="R270" s="128">
        <f t="shared" si="42"/>
        <v>50320</v>
      </c>
      <c r="S270" s="128">
        <f t="shared" si="42"/>
        <v>0</v>
      </c>
      <c r="U270" s="141"/>
      <c r="V270" s="141">
        <f>SUM(V239:V269)</f>
        <v>5718.9400000000005</v>
      </c>
      <c r="W270" s="141"/>
      <c r="X270" s="141">
        <f>SUM(X239:X269)</f>
        <v>1348.6399999999999</v>
      </c>
      <c r="Y270" s="141"/>
      <c r="Z270" s="141">
        <f>SUM(Z239:Z269)</f>
        <v>2698.07</v>
      </c>
      <c r="AA270" s="141"/>
      <c r="AB270" s="141">
        <f>SUM(AB239:AB269)</f>
        <v>12161.23</v>
      </c>
      <c r="AC270" s="141"/>
      <c r="AD270" s="141">
        <f>SUM(AD239:AD269)</f>
        <v>92423.039999999994</v>
      </c>
      <c r="AE270" s="141"/>
      <c r="AF270" s="141">
        <f>SUM(AF239:AF269)</f>
        <v>1197.4500000000007</v>
      </c>
      <c r="AG270" s="141"/>
      <c r="AH270" s="141"/>
      <c r="AI270" s="141"/>
      <c r="AJ270" s="141">
        <f>SUM(AJ239:AJ269)</f>
        <v>1433.29</v>
      </c>
      <c r="AL270" s="141">
        <f>SUM(AL239:AL269)</f>
        <v>3222.61</v>
      </c>
      <c r="AM270" s="141"/>
      <c r="AN270" s="141">
        <f>SUM(AN239:AN269)</f>
        <v>2236.75</v>
      </c>
      <c r="AO270" s="141"/>
      <c r="AP270" s="151">
        <f>SUM(AP239:AP269)</f>
        <v>5189.83</v>
      </c>
      <c r="AQ270" s="141"/>
      <c r="AR270" s="141">
        <f>SUM(AR239:AR269)</f>
        <v>172.18</v>
      </c>
      <c r="AS270" s="141">
        <f>SUM(AS239:AS269)</f>
        <v>127792.47999999998</v>
      </c>
    </row>
    <row r="271" spans="1:45" x14ac:dyDescent="0.25">
      <c r="N271" s="130"/>
      <c r="Q271" s="130"/>
    </row>
    <row r="272" spans="1:45" x14ac:dyDescent="0.25">
      <c r="C272" s="131"/>
      <c r="F272" s="131"/>
      <c r="I272" s="132"/>
    </row>
    <row r="273" spans="1:45" x14ac:dyDescent="0.25">
      <c r="I273" s="132"/>
    </row>
    <row r="275" spans="1:45" ht="16.149999999999999" customHeight="1" x14ac:dyDescent="0.25">
      <c r="A275" s="562" t="s">
        <v>43</v>
      </c>
      <c r="B275" s="563"/>
      <c r="C275" s="563"/>
      <c r="D275" s="563"/>
      <c r="E275" s="563"/>
      <c r="F275" s="563"/>
      <c r="G275" s="563"/>
      <c r="H275" s="563"/>
      <c r="I275" s="563"/>
      <c r="J275" s="564"/>
      <c r="K275" s="564"/>
      <c r="L275" s="564"/>
      <c r="M275" s="80"/>
      <c r="N275" s="79"/>
      <c r="O275" s="565"/>
      <c r="P275" s="560"/>
      <c r="Q275" s="560"/>
      <c r="R275" s="560"/>
      <c r="S275" s="560"/>
      <c r="U275" s="559" t="str">
        <f>A275</f>
        <v>AOUT 2019</v>
      </c>
      <c r="V275" s="560"/>
      <c r="W275" s="560"/>
      <c r="X275" s="560"/>
      <c r="Y275" s="560"/>
      <c r="Z275" s="560"/>
      <c r="AA275" s="560"/>
      <c r="AB275" s="559" t="str">
        <f>A275</f>
        <v>AOUT 2019</v>
      </c>
      <c r="AC275" s="560"/>
      <c r="AD275" s="560"/>
      <c r="AE275" s="560"/>
      <c r="AF275" s="560"/>
      <c r="AG275" s="560"/>
      <c r="AH275" s="560"/>
      <c r="AI275" s="560"/>
      <c r="AJ275" s="560"/>
      <c r="AK275" s="559" t="str">
        <f>A275</f>
        <v>AOUT 2019</v>
      </c>
      <c r="AL275" s="560"/>
      <c r="AM275" s="560"/>
      <c r="AN275" s="560"/>
      <c r="AO275" s="560"/>
      <c r="AP275" s="560"/>
      <c r="AQ275" s="560"/>
    </row>
    <row r="276" spans="1:45" ht="16.149999999999999" customHeight="1" x14ac:dyDescent="0.25">
      <c r="A276" s="81"/>
      <c r="B276" s="81"/>
      <c r="C276" s="81"/>
      <c r="D276" s="81"/>
      <c r="E276" s="81"/>
      <c r="F276" s="81"/>
      <c r="G276" s="81"/>
      <c r="H276" s="81"/>
      <c r="I276" s="554"/>
      <c r="J276" s="554"/>
      <c r="K276" s="554"/>
      <c r="L276" s="554"/>
      <c r="M276" s="133"/>
      <c r="N276" s="134"/>
      <c r="O276" s="135"/>
      <c r="P276" s="134"/>
      <c r="Q276" s="134"/>
      <c r="R276" s="553" t="s">
        <v>2</v>
      </c>
      <c r="S276" s="554"/>
      <c r="T276" s="135"/>
      <c r="U276" s="549" t="str">
        <f>U3</f>
        <v>Agedi</v>
      </c>
      <c r="V276" s="550"/>
      <c r="W276" s="549" t="str">
        <f>W3</f>
        <v>Saf</v>
      </c>
      <c r="X276" s="550"/>
      <c r="Y276" s="549" t="str">
        <f>Y3</f>
        <v>Midi Libre</v>
      </c>
      <c r="Z276" s="550"/>
      <c r="AA276" s="549" t="str">
        <f>AA3</f>
        <v>Loto</v>
      </c>
      <c r="AB276" s="550"/>
      <c r="AC276" s="555" t="str">
        <f>AC3</f>
        <v>Altadis</v>
      </c>
      <c r="AD276" s="556"/>
      <c r="AE276" s="549" t="str">
        <f>AE3</f>
        <v>Crédit agricole</v>
      </c>
      <c r="AF276" s="550"/>
      <c r="AG276" s="555" t="s">
        <v>10</v>
      </c>
      <c r="AH276" s="556"/>
      <c r="AI276" s="555" t="str">
        <f>AI3</f>
        <v>charges locatives</v>
      </c>
      <c r="AJ276" s="556"/>
      <c r="AK276" s="555" t="str">
        <f>AK3</f>
        <v>Poste TCN TF PVA</v>
      </c>
      <c r="AL276" s="556"/>
      <c r="AM276" s="549" t="str">
        <f>AM3</f>
        <v>GSA/NVX FR</v>
      </c>
      <c r="AN276" s="550"/>
      <c r="AO276" s="549" t="str">
        <f>AO3</f>
        <v>Charge</v>
      </c>
      <c r="AP276" s="550"/>
      <c r="AQ276" s="549" t="str">
        <f>AQ3</f>
        <v>Divers</v>
      </c>
      <c r="AR276" s="550"/>
      <c r="AS276" s="83" t="s">
        <v>16</v>
      </c>
    </row>
    <row r="277" spans="1:45" ht="16.149999999999999" customHeight="1" x14ac:dyDescent="0.25">
      <c r="A277" s="84"/>
      <c r="B277" s="85" t="s">
        <v>17</v>
      </c>
      <c r="C277" s="86" t="s">
        <v>18</v>
      </c>
      <c r="D277" s="86" t="s">
        <v>19</v>
      </c>
      <c r="E277" s="87" t="s">
        <v>20</v>
      </c>
      <c r="F277" s="87" t="s">
        <v>21</v>
      </c>
      <c r="G277" s="86" t="s">
        <v>22</v>
      </c>
      <c r="H277" s="86" t="s">
        <v>23</v>
      </c>
      <c r="I277" s="557" t="s">
        <v>24</v>
      </c>
      <c r="J277" s="558"/>
      <c r="K277" s="88" t="s">
        <v>25</v>
      </c>
      <c r="L277" s="88" t="s">
        <v>26</v>
      </c>
      <c r="M277" s="89" t="s">
        <v>27</v>
      </c>
      <c r="N277" s="90" t="s">
        <v>28</v>
      </c>
      <c r="O277" s="90" t="s">
        <v>29</v>
      </c>
      <c r="P277" s="90" t="s">
        <v>30</v>
      </c>
      <c r="Q277" s="91" t="s">
        <v>16</v>
      </c>
      <c r="R277" s="85" t="s">
        <v>32</v>
      </c>
      <c r="S277" s="91" t="s">
        <v>33</v>
      </c>
      <c r="T277" s="136"/>
      <c r="U277" s="93" t="s">
        <v>34</v>
      </c>
      <c r="V277" s="94"/>
      <c r="W277" s="95" t="s">
        <v>34</v>
      </c>
      <c r="X277" s="96"/>
      <c r="Y277" s="95" t="s">
        <v>34</v>
      </c>
      <c r="Z277" s="96"/>
      <c r="AA277" s="95" t="s">
        <v>34</v>
      </c>
      <c r="AB277" s="96"/>
      <c r="AC277" s="95" t="s">
        <v>34</v>
      </c>
      <c r="AD277" s="96"/>
      <c r="AE277" s="95" t="s">
        <v>34</v>
      </c>
      <c r="AF277" s="96"/>
      <c r="AG277" s="95" t="s">
        <v>34</v>
      </c>
      <c r="AH277" s="97"/>
      <c r="AI277" s="95" t="s">
        <v>34</v>
      </c>
      <c r="AJ277" s="96"/>
      <c r="AK277" s="98" t="s">
        <v>34</v>
      </c>
      <c r="AL277" s="94"/>
      <c r="AM277" s="95" t="s">
        <v>34</v>
      </c>
      <c r="AN277" s="94"/>
      <c r="AO277" s="95" t="s">
        <v>34</v>
      </c>
      <c r="AP277" s="94"/>
      <c r="AQ277" s="95" t="s">
        <v>34</v>
      </c>
      <c r="AR277" s="94"/>
      <c r="AS277" s="99"/>
    </row>
    <row r="278" spans="1:45" ht="16.149999999999999" customHeight="1" x14ac:dyDescent="0.25">
      <c r="A278" s="112">
        <f>A269+1</f>
        <v>43678</v>
      </c>
      <c r="B278" s="113">
        <v>1688.51</v>
      </c>
      <c r="C278" s="113"/>
      <c r="D278" s="317">
        <v>2134</v>
      </c>
      <c r="E278" s="317">
        <v>501.04</v>
      </c>
      <c r="F278" s="317">
        <v>48</v>
      </c>
      <c r="G278" s="114">
        <v>410</v>
      </c>
      <c r="H278" s="114">
        <v>165.65</v>
      </c>
      <c r="I278" s="316">
        <v>140</v>
      </c>
      <c r="J278" s="115">
        <v>5</v>
      </c>
      <c r="K278" s="381">
        <v>50</v>
      </c>
      <c r="L278" s="115"/>
      <c r="M278" s="116"/>
      <c r="N278" s="117">
        <f t="shared" ref="N278:N308" si="43">B278+C278+D278+F278+G278+H278+I278+K278-L278+M278+E278</f>
        <v>5137.2</v>
      </c>
      <c r="O278" s="113">
        <v>15</v>
      </c>
      <c r="P278" s="113"/>
      <c r="Q278" s="117">
        <f t="shared" ref="Q278:Q308" si="44">N278+O278-P278</f>
        <v>5152.2</v>
      </c>
      <c r="R278" s="317">
        <v>1680</v>
      </c>
      <c r="S278" s="164"/>
      <c r="T278" s="120">
        <f t="shared" ref="T278:T308" si="45">A278</f>
        <v>43678</v>
      </c>
      <c r="U278" s="160"/>
      <c r="V278" s="161"/>
      <c r="W278" s="162"/>
      <c r="X278" s="161"/>
      <c r="Y278" s="162"/>
      <c r="Z278" s="161"/>
      <c r="AA278" s="162"/>
      <c r="AB278" s="161"/>
      <c r="AC278" s="162"/>
      <c r="AD278" s="161"/>
      <c r="AE278" s="162">
        <v>190831</v>
      </c>
      <c r="AF278" s="147">
        <v>1.4</v>
      </c>
      <c r="AG278" s="163">
        <v>190832</v>
      </c>
      <c r="AH278" s="147">
        <v>14.08</v>
      </c>
      <c r="AI278" s="162">
        <v>190157</v>
      </c>
      <c r="AJ278" s="147">
        <v>978.26</v>
      </c>
      <c r="AK278" s="163"/>
      <c r="AL278" s="161"/>
      <c r="AM278" s="162"/>
      <c r="AN278" s="161"/>
      <c r="AO278" s="162" t="s">
        <v>276</v>
      </c>
      <c r="AP278" s="147">
        <v>2000</v>
      </c>
      <c r="AQ278" s="162"/>
      <c r="AR278" s="161"/>
      <c r="AS278" s="125">
        <f t="shared" ref="AS278:AS308" si="46">V278+X278+Z278+AB278+AD278+AF278+AJ278+AL278+AN278+AP278+AR278+AH278</f>
        <v>2993.74</v>
      </c>
    </row>
    <row r="279" spans="1:45" ht="16.149999999999999" customHeight="1" x14ac:dyDescent="0.25">
      <c r="A279" s="112">
        <f t="shared" ref="A279:A308" si="47">A278+1</f>
        <v>43679</v>
      </c>
      <c r="B279" s="113">
        <v>1668.22</v>
      </c>
      <c r="C279" s="113"/>
      <c r="D279" s="317">
        <v>2509.5500000000002</v>
      </c>
      <c r="E279" s="317">
        <v>585.1</v>
      </c>
      <c r="F279" s="113"/>
      <c r="G279" s="114">
        <v>233</v>
      </c>
      <c r="H279" s="114">
        <v>615.1</v>
      </c>
      <c r="I279" s="316">
        <v>240</v>
      </c>
      <c r="J279" s="115">
        <v>6</v>
      </c>
      <c r="K279" s="381">
        <v>110</v>
      </c>
      <c r="L279" s="381">
        <v>100</v>
      </c>
      <c r="M279" s="116">
        <v>51</v>
      </c>
      <c r="N279" s="117">
        <f t="shared" si="43"/>
        <v>5911.9700000000012</v>
      </c>
      <c r="O279" s="113">
        <v>19.3</v>
      </c>
      <c r="P279" s="113">
        <v>223.4</v>
      </c>
      <c r="Q279" s="117">
        <f t="shared" si="44"/>
        <v>5707.8700000000017</v>
      </c>
      <c r="R279" s="317">
        <v>1690</v>
      </c>
      <c r="S279" s="164"/>
      <c r="T279" s="120">
        <f t="shared" si="45"/>
        <v>43679</v>
      </c>
      <c r="U279" s="160"/>
      <c r="V279" s="161"/>
      <c r="W279" s="162"/>
      <c r="X279" s="161"/>
      <c r="Y279" s="160"/>
      <c r="Z279" s="161"/>
      <c r="AA279" s="162"/>
      <c r="AB279" s="161"/>
      <c r="AC279" s="160"/>
      <c r="AD279" s="161"/>
      <c r="AE279" s="162">
        <v>190831</v>
      </c>
      <c r="AF279" s="147">
        <v>27</v>
      </c>
      <c r="AG279" s="163"/>
      <c r="AH279" s="161"/>
      <c r="AI279" s="160" t="s">
        <v>311</v>
      </c>
      <c r="AJ279" s="147">
        <v>128.4</v>
      </c>
      <c r="AK279" s="162">
        <v>190747</v>
      </c>
      <c r="AL279" s="147">
        <v>1209.5999999999999</v>
      </c>
      <c r="AM279" s="160"/>
      <c r="AN279" s="160"/>
      <c r="AO279" s="160"/>
      <c r="AP279" s="161"/>
      <c r="AQ279" s="162"/>
      <c r="AR279" s="161"/>
      <c r="AS279" s="125">
        <f t="shared" si="46"/>
        <v>1365</v>
      </c>
    </row>
    <row r="280" spans="1:45" ht="16.149999999999999" customHeight="1" x14ac:dyDescent="0.25">
      <c r="A280" s="112">
        <f t="shared" si="47"/>
        <v>43680</v>
      </c>
      <c r="B280" s="113">
        <v>1996.64</v>
      </c>
      <c r="C280" s="113"/>
      <c r="D280" s="317">
        <v>1927.85</v>
      </c>
      <c r="E280" s="317">
        <v>741.59</v>
      </c>
      <c r="F280" s="113"/>
      <c r="G280" s="114">
        <v>222</v>
      </c>
      <c r="H280" s="114">
        <v>112.7</v>
      </c>
      <c r="I280" s="316">
        <v>210</v>
      </c>
      <c r="J280" s="115">
        <v>5</v>
      </c>
      <c r="K280" s="381">
        <v>40</v>
      </c>
      <c r="L280" s="115"/>
      <c r="M280" s="116"/>
      <c r="N280" s="117">
        <f t="shared" si="43"/>
        <v>5250.78</v>
      </c>
      <c r="O280" s="113">
        <v>15.4</v>
      </c>
      <c r="P280" s="113"/>
      <c r="Q280" s="117">
        <f t="shared" si="44"/>
        <v>5266.1799999999994</v>
      </c>
      <c r="R280" s="317">
        <v>1990</v>
      </c>
      <c r="S280" s="317">
        <v>480</v>
      </c>
      <c r="T280" s="120">
        <f t="shared" si="45"/>
        <v>43680</v>
      </c>
      <c r="U280" s="160"/>
      <c r="V280" s="161"/>
      <c r="W280" s="162"/>
      <c r="X280" s="161"/>
      <c r="Y280" s="160"/>
      <c r="Z280" s="161"/>
      <c r="AA280" s="162"/>
      <c r="AB280" s="161"/>
      <c r="AC280" s="160"/>
      <c r="AD280" s="161"/>
      <c r="AE280" s="162">
        <v>190831</v>
      </c>
      <c r="AF280" s="147">
        <v>250.35</v>
      </c>
      <c r="AG280" s="163"/>
      <c r="AH280" s="161"/>
      <c r="AI280" s="162"/>
      <c r="AJ280" s="161"/>
      <c r="AK280" s="162"/>
      <c r="AL280" s="161"/>
      <c r="AM280" s="160"/>
      <c r="AN280" s="161"/>
      <c r="AO280" s="162"/>
      <c r="AP280" s="161"/>
      <c r="AQ280" s="162"/>
      <c r="AR280" s="161"/>
      <c r="AS280" s="125">
        <f t="shared" si="46"/>
        <v>250.35</v>
      </c>
    </row>
    <row r="281" spans="1:45" ht="16.149999999999999" customHeight="1" x14ac:dyDescent="0.25">
      <c r="A281" s="112">
        <f t="shared" si="47"/>
        <v>43681</v>
      </c>
      <c r="B281" s="113">
        <v>1273.75</v>
      </c>
      <c r="C281" s="113"/>
      <c r="D281" s="317">
        <v>1576.57</v>
      </c>
      <c r="E281" s="317">
        <v>464.54</v>
      </c>
      <c r="F281" s="113"/>
      <c r="G281" s="114">
        <v>125</v>
      </c>
      <c r="H281" s="114">
        <v>75.599999999999994</v>
      </c>
      <c r="I281" s="316">
        <v>240</v>
      </c>
      <c r="J281" s="115">
        <v>5</v>
      </c>
      <c r="K281" s="381">
        <v>30</v>
      </c>
      <c r="L281" s="115"/>
      <c r="M281" s="116"/>
      <c r="N281" s="117">
        <f t="shared" si="43"/>
        <v>3785.4599999999996</v>
      </c>
      <c r="O281" s="113">
        <v>29</v>
      </c>
      <c r="P281" s="113">
        <v>193.2</v>
      </c>
      <c r="Q281" s="117">
        <f t="shared" si="44"/>
        <v>3621.2599999999998</v>
      </c>
      <c r="R281" s="317">
        <v>1270</v>
      </c>
      <c r="S281" s="164"/>
      <c r="T281" s="120">
        <f t="shared" si="45"/>
        <v>43681</v>
      </c>
      <c r="U281" s="160"/>
      <c r="V281" s="161"/>
      <c r="W281" s="162"/>
      <c r="X281" s="161"/>
      <c r="Y281" s="160"/>
      <c r="Z281" s="161"/>
      <c r="AA281" s="162"/>
      <c r="AB281" s="161"/>
      <c r="AC281" s="160"/>
      <c r="AD281" s="386"/>
      <c r="AE281" s="162">
        <v>190831</v>
      </c>
      <c r="AF281" s="147">
        <v>69</v>
      </c>
      <c r="AG281" s="161"/>
      <c r="AH281" s="161"/>
      <c r="AI281" s="160"/>
      <c r="AJ281" s="161"/>
      <c r="AK281" s="162"/>
      <c r="AL281" s="161"/>
      <c r="AM281" s="160"/>
      <c r="AN281" s="161"/>
      <c r="AO281" s="162"/>
      <c r="AP281" s="161"/>
      <c r="AQ281" s="162"/>
      <c r="AR281" s="161"/>
      <c r="AS281" s="125">
        <f t="shared" si="46"/>
        <v>69</v>
      </c>
    </row>
    <row r="282" spans="1:45" ht="16.149999999999999" customHeight="1" x14ac:dyDescent="0.25">
      <c r="A282" s="112">
        <f t="shared" si="47"/>
        <v>43682</v>
      </c>
      <c r="B282" s="113">
        <v>2348.04</v>
      </c>
      <c r="C282" s="317">
        <v>179.6</v>
      </c>
      <c r="D282" s="317">
        <v>1963</v>
      </c>
      <c r="E282" s="317">
        <v>612</v>
      </c>
      <c r="F282" s="317">
        <v>82.8</v>
      </c>
      <c r="G282" s="114">
        <v>246</v>
      </c>
      <c r="H282" s="114">
        <v>210.8</v>
      </c>
      <c r="I282" s="316">
        <v>160</v>
      </c>
      <c r="J282" s="115">
        <v>2</v>
      </c>
      <c r="K282" s="381">
        <v>90</v>
      </c>
      <c r="L282" s="115"/>
      <c r="M282" s="116"/>
      <c r="N282" s="117">
        <f t="shared" si="43"/>
        <v>5892.24</v>
      </c>
      <c r="O282" s="113">
        <v>11.3</v>
      </c>
      <c r="P282" s="113">
        <v>179.6</v>
      </c>
      <c r="Q282" s="117">
        <f t="shared" si="44"/>
        <v>5723.94</v>
      </c>
      <c r="R282" s="317">
        <v>2340</v>
      </c>
      <c r="S282" s="164"/>
      <c r="T282" s="120">
        <f t="shared" si="45"/>
        <v>43682</v>
      </c>
      <c r="U282" s="160"/>
      <c r="V282" s="161"/>
      <c r="W282" s="162"/>
      <c r="X282" s="161"/>
      <c r="Y282" s="160">
        <v>190727</v>
      </c>
      <c r="Z282" s="147">
        <v>176.04</v>
      </c>
      <c r="AA282" s="160"/>
      <c r="AB282" s="161"/>
      <c r="AC282" s="160"/>
      <c r="AD282" s="161"/>
      <c r="AE282" s="160"/>
      <c r="AF282" s="161"/>
      <c r="AG282" s="161"/>
      <c r="AH282" s="161"/>
      <c r="AI282" s="160"/>
      <c r="AJ282" s="162"/>
      <c r="AK282" s="162"/>
      <c r="AL282" s="161"/>
      <c r="AM282" s="160">
        <v>190645</v>
      </c>
      <c r="AN282" s="147">
        <v>-193.12</v>
      </c>
      <c r="AO282" s="160" t="s">
        <v>104</v>
      </c>
      <c r="AP282" s="147">
        <v>114.65</v>
      </c>
      <c r="AQ282" s="162"/>
      <c r="AR282" s="161"/>
      <c r="AS282" s="125">
        <f t="shared" si="46"/>
        <v>97.57</v>
      </c>
    </row>
    <row r="283" spans="1:45" ht="16.149999999999999" customHeight="1" x14ac:dyDescent="0.25">
      <c r="A283" s="112">
        <f t="shared" si="47"/>
        <v>43683</v>
      </c>
      <c r="B283" s="113">
        <v>1628.18</v>
      </c>
      <c r="C283" s="317"/>
      <c r="D283" s="317">
        <v>1301.73</v>
      </c>
      <c r="E283" s="317">
        <v>797.09</v>
      </c>
      <c r="F283" s="317">
        <v>66</v>
      </c>
      <c r="G283" s="114">
        <v>193</v>
      </c>
      <c r="H283" s="114">
        <v>432.8</v>
      </c>
      <c r="I283" s="316">
        <v>70</v>
      </c>
      <c r="J283" s="115">
        <v>3</v>
      </c>
      <c r="K283" s="115"/>
      <c r="L283" s="115"/>
      <c r="M283" s="116"/>
      <c r="N283" s="117">
        <f t="shared" si="43"/>
        <v>4488.8</v>
      </c>
      <c r="O283" s="113">
        <v>15.5</v>
      </c>
      <c r="P283" s="113"/>
      <c r="Q283" s="117">
        <f t="shared" si="44"/>
        <v>4504.3</v>
      </c>
      <c r="R283" s="317">
        <v>1620</v>
      </c>
      <c r="S283" s="164"/>
      <c r="T283" s="120">
        <f t="shared" si="45"/>
        <v>43683</v>
      </c>
      <c r="U283" s="160"/>
      <c r="V283" s="161"/>
      <c r="W283" s="160"/>
      <c r="X283" s="161"/>
      <c r="Y283" s="160">
        <v>190816</v>
      </c>
      <c r="Z283" s="147">
        <v>384.16</v>
      </c>
      <c r="AA283" s="160"/>
      <c r="AB283" s="161"/>
      <c r="AC283" s="160"/>
      <c r="AD283" s="161"/>
      <c r="AE283" s="160" t="s">
        <v>94</v>
      </c>
      <c r="AF283" s="147">
        <v>-110.6</v>
      </c>
      <c r="AG283" s="161"/>
      <c r="AH283" s="161"/>
      <c r="AI283" s="160"/>
      <c r="AJ283" s="161"/>
      <c r="AK283" s="160"/>
      <c r="AL283" s="161"/>
      <c r="AM283" s="160"/>
      <c r="AN283" s="161"/>
      <c r="AO283" s="160" t="s">
        <v>199</v>
      </c>
      <c r="AP283" s="147">
        <v>73.569999999999993</v>
      </c>
      <c r="AQ283" s="162"/>
      <c r="AR283" s="161"/>
      <c r="AS283" s="125">
        <f t="shared" si="46"/>
        <v>347.13000000000005</v>
      </c>
    </row>
    <row r="284" spans="1:45" ht="16.149999999999999" customHeight="1" x14ac:dyDescent="0.25">
      <c r="A284" s="112">
        <f t="shared" si="47"/>
        <v>43684</v>
      </c>
      <c r="B284" s="113">
        <v>1971.4</v>
      </c>
      <c r="C284" s="317"/>
      <c r="D284" s="317">
        <v>2135.63</v>
      </c>
      <c r="E284" s="317">
        <v>689.5</v>
      </c>
      <c r="F284" s="317">
        <v>92.5</v>
      </c>
      <c r="G284" s="114">
        <v>161</v>
      </c>
      <c r="H284" s="114">
        <v>61.6</v>
      </c>
      <c r="I284" s="316">
        <v>240</v>
      </c>
      <c r="J284" s="115">
        <v>7</v>
      </c>
      <c r="K284" s="381">
        <v>30</v>
      </c>
      <c r="L284" s="115"/>
      <c r="M284" s="116"/>
      <c r="N284" s="117">
        <f t="shared" si="43"/>
        <v>5381.630000000001</v>
      </c>
      <c r="O284" s="113">
        <v>15.2</v>
      </c>
      <c r="P284" s="113"/>
      <c r="Q284" s="117">
        <f t="shared" si="44"/>
        <v>5396.8300000000008</v>
      </c>
      <c r="R284" s="317">
        <v>1970</v>
      </c>
      <c r="S284" s="164"/>
      <c r="T284" s="120">
        <f t="shared" si="45"/>
        <v>43684</v>
      </c>
      <c r="U284" s="160">
        <v>190712</v>
      </c>
      <c r="V284" s="147">
        <v>859.4</v>
      </c>
      <c r="W284" s="160"/>
      <c r="X284" s="161"/>
      <c r="Y284" s="160"/>
      <c r="Z284" s="161"/>
      <c r="AA284" s="160">
        <v>190822</v>
      </c>
      <c r="AB284" s="147">
        <v>2125.0500000000002</v>
      </c>
      <c r="AC284" s="160"/>
      <c r="AD284" s="161"/>
      <c r="AE284" s="160"/>
      <c r="AF284" s="161"/>
      <c r="AG284" s="163">
        <v>190834</v>
      </c>
      <c r="AH284" s="147">
        <v>19</v>
      </c>
      <c r="AI284" s="160"/>
      <c r="AJ284" s="161"/>
      <c r="AK284" s="160"/>
      <c r="AL284" s="161"/>
      <c r="AM284" s="160"/>
      <c r="AN284" s="161"/>
      <c r="AO284" s="160"/>
      <c r="AP284" s="161"/>
      <c r="AQ284" s="162"/>
      <c r="AR284" s="161"/>
      <c r="AS284" s="125">
        <f t="shared" si="46"/>
        <v>3003.4500000000003</v>
      </c>
    </row>
    <row r="285" spans="1:45" ht="16.149999999999999" customHeight="1" x14ac:dyDescent="0.25">
      <c r="A285" s="112">
        <f t="shared" si="47"/>
        <v>43685</v>
      </c>
      <c r="B285" s="113">
        <v>1742.43</v>
      </c>
      <c r="C285" s="317">
        <v>240</v>
      </c>
      <c r="D285" s="317">
        <v>1787.61</v>
      </c>
      <c r="E285" s="317">
        <v>648.86</v>
      </c>
      <c r="F285" s="317">
        <v>35.200000000000003</v>
      </c>
      <c r="G285" s="114">
        <v>509</v>
      </c>
      <c r="H285" s="114">
        <v>101.6</v>
      </c>
      <c r="I285" s="316">
        <v>60</v>
      </c>
      <c r="J285" s="115">
        <v>3</v>
      </c>
      <c r="K285" s="115"/>
      <c r="L285" s="115"/>
      <c r="M285" s="116"/>
      <c r="N285" s="117">
        <f t="shared" si="43"/>
        <v>5124.7</v>
      </c>
      <c r="O285" s="113">
        <v>10.6</v>
      </c>
      <c r="P285" s="113"/>
      <c r="Q285" s="117">
        <f t="shared" si="44"/>
        <v>5135.3</v>
      </c>
      <c r="R285" s="317">
        <v>1740</v>
      </c>
      <c r="S285" s="164"/>
      <c r="T285" s="120">
        <f t="shared" si="45"/>
        <v>43685</v>
      </c>
      <c r="U285" s="160"/>
      <c r="V285" s="147">
        <v>141.65</v>
      </c>
      <c r="W285" s="160"/>
      <c r="X285" s="161"/>
      <c r="Y285" s="160"/>
      <c r="Z285" s="161"/>
      <c r="AA285" s="160">
        <v>190823</v>
      </c>
      <c r="AB285" s="147">
        <v>1514.26</v>
      </c>
      <c r="AC285" s="160">
        <v>190739</v>
      </c>
      <c r="AD285" s="147">
        <v>39474.699999999997</v>
      </c>
      <c r="AE285" s="160" t="s">
        <v>165</v>
      </c>
      <c r="AF285" s="147">
        <v>51.41</v>
      </c>
      <c r="AG285" s="161"/>
      <c r="AH285" s="161"/>
      <c r="AI285" s="160"/>
      <c r="AJ285" s="161"/>
      <c r="AK285" s="160"/>
      <c r="AL285" s="161"/>
      <c r="AM285" s="160"/>
      <c r="AN285" s="161"/>
      <c r="AO285" s="160">
        <v>190851</v>
      </c>
      <c r="AP285" s="147">
        <v>279</v>
      </c>
      <c r="AQ285" s="162"/>
      <c r="AR285" s="161"/>
      <c r="AS285" s="125">
        <f t="shared" si="46"/>
        <v>41461.020000000004</v>
      </c>
    </row>
    <row r="286" spans="1:45" ht="16.149999999999999" customHeight="1" x14ac:dyDescent="0.25">
      <c r="A286" s="112">
        <f t="shared" si="47"/>
        <v>43686</v>
      </c>
      <c r="B286" s="113">
        <v>1731.13</v>
      </c>
      <c r="C286" s="113"/>
      <c r="D286" s="317">
        <v>2518.44</v>
      </c>
      <c r="E286" s="317">
        <v>889.25</v>
      </c>
      <c r="F286" s="317">
        <v>17.2</v>
      </c>
      <c r="G286" s="114">
        <v>280</v>
      </c>
      <c r="H286" s="114">
        <v>150.05000000000001</v>
      </c>
      <c r="I286" s="316">
        <v>290</v>
      </c>
      <c r="J286" s="115">
        <v>5</v>
      </c>
      <c r="K286" s="381">
        <v>100</v>
      </c>
      <c r="L286" s="115"/>
      <c r="M286" s="116"/>
      <c r="N286" s="117">
        <f t="shared" si="43"/>
        <v>5976.07</v>
      </c>
      <c r="O286" s="113">
        <v>106.6</v>
      </c>
      <c r="P286" s="113">
        <v>9.3000000000000007</v>
      </c>
      <c r="Q286" s="117">
        <f t="shared" si="44"/>
        <v>6073.37</v>
      </c>
      <c r="R286" s="317">
        <v>1730</v>
      </c>
      <c r="S286" s="164"/>
      <c r="T286" s="120">
        <f t="shared" si="45"/>
        <v>43686</v>
      </c>
      <c r="U286" s="160"/>
      <c r="V286" s="161"/>
      <c r="W286" s="160"/>
      <c r="X286" s="161"/>
      <c r="Y286" s="160"/>
      <c r="Z286" s="161"/>
      <c r="AA286" s="160"/>
      <c r="AB286" s="161"/>
      <c r="AC286" s="160"/>
      <c r="AD286" s="161"/>
      <c r="AE286" s="160" t="s">
        <v>156</v>
      </c>
      <c r="AF286" s="147">
        <v>2595.0300000000002</v>
      </c>
      <c r="AG286" s="161"/>
      <c r="AH286" s="161"/>
      <c r="AI286" s="160"/>
      <c r="AJ286" s="161"/>
      <c r="AK286" s="160"/>
      <c r="AL286" s="161"/>
      <c r="AM286" s="160"/>
      <c r="AN286" s="161"/>
      <c r="AO286" s="160">
        <v>190852</v>
      </c>
      <c r="AP286" s="147">
        <v>2848</v>
      </c>
      <c r="AQ286" s="162"/>
      <c r="AR286" s="161"/>
      <c r="AS286" s="125">
        <f t="shared" si="46"/>
        <v>5443.0300000000007</v>
      </c>
    </row>
    <row r="287" spans="1:45" ht="16.149999999999999" customHeight="1" x14ac:dyDescent="0.25">
      <c r="A287" s="112">
        <f t="shared" si="47"/>
        <v>43687</v>
      </c>
      <c r="B287" s="113">
        <v>1718.76</v>
      </c>
      <c r="C287" s="317">
        <v>35.5</v>
      </c>
      <c r="D287" s="317">
        <v>1630.95</v>
      </c>
      <c r="E287" s="317">
        <v>602.71</v>
      </c>
      <c r="F287" s="317">
        <v>43.5</v>
      </c>
      <c r="G287" s="114">
        <v>237</v>
      </c>
      <c r="H287" s="114">
        <v>171.75</v>
      </c>
      <c r="I287" s="316">
        <v>330</v>
      </c>
      <c r="J287" s="115">
        <v>7</v>
      </c>
      <c r="K287" s="381">
        <v>80</v>
      </c>
      <c r="L287" s="115"/>
      <c r="M287" s="116"/>
      <c r="N287" s="117">
        <f t="shared" si="43"/>
        <v>4850.17</v>
      </c>
      <c r="O287" s="113">
        <v>73.099999999999994</v>
      </c>
      <c r="P287" s="113">
        <v>10</v>
      </c>
      <c r="Q287" s="117">
        <f t="shared" si="44"/>
        <v>4913.2700000000004</v>
      </c>
      <c r="R287" s="317">
        <v>1710</v>
      </c>
      <c r="S287" s="164"/>
      <c r="T287" s="120">
        <f t="shared" si="45"/>
        <v>43687</v>
      </c>
      <c r="U287" s="160"/>
      <c r="V287" s="161"/>
      <c r="W287" s="160"/>
      <c r="X287" s="161"/>
      <c r="Y287" s="160"/>
      <c r="Z287" s="161"/>
      <c r="AA287" s="160"/>
      <c r="AB287" s="161"/>
      <c r="AC287" s="160"/>
      <c r="AD287" s="161"/>
      <c r="AE287" s="160" t="s">
        <v>210</v>
      </c>
      <c r="AF287" s="147">
        <v>156.93</v>
      </c>
      <c r="AG287" s="161"/>
      <c r="AH287" s="161"/>
      <c r="AI287" s="160"/>
      <c r="AJ287" s="161"/>
      <c r="AK287" s="160"/>
      <c r="AL287" s="161"/>
      <c r="AM287" s="160"/>
      <c r="AN287" s="161"/>
      <c r="AO287" s="160"/>
      <c r="AP287" s="161"/>
      <c r="AQ287" s="162"/>
      <c r="AR287" s="161"/>
      <c r="AS287" s="125">
        <f t="shared" si="46"/>
        <v>156.93</v>
      </c>
    </row>
    <row r="288" spans="1:45" ht="16.149999999999999" customHeight="1" x14ac:dyDescent="0.25">
      <c r="A288" s="112">
        <f t="shared" si="47"/>
        <v>43688</v>
      </c>
      <c r="B288" s="113">
        <v>1588.44</v>
      </c>
      <c r="C288" s="317"/>
      <c r="D288" s="317">
        <v>1101.4000000000001</v>
      </c>
      <c r="E288" s="317">
        <v>433.15</v>
      </c>
      <c r="F288" s="317">
        <v>25.8</v>
      </c>
      <c r="G288" s="114">
        <v>262</v>
      </c>
      <c r="H288" s="114">
        <v>547.5</v>
      </c>
      <c r="I288" s="316">
        <v>90</v>
      </c>
      <c r="J288" s="115">
        <v>3</v>
      </c>
      <c r="K288" s="115"/>
      <c r="L288" s="115"/>
      <c r="M288" s="116"/>
      <c r="N288" s="117">
        <f t="shared" si="43"/>
        <v>4048.2900000000004</v>
      </c>
      <c r="O288" s="113">
        <v>4.8</v>
      </c>
      <c r="P288" s="113">
        <v>64</v>
      </c>
      <c r="Q288" s="117">
        <f t="shared" si="44"/>
        <v>3989.0900000000006</v>
      </c>
      <c r="R288" s="317">
        <v>1580</v>
      </c>
      <c r="S288" s="164"/>
      <c r="T288" s="120">
        <f t="shared" si="45"/>
        <v>43688</v>
      </c>
      <c r="U288" s="160"/>
      <c r="V288" s="161"/>
      <c r="W288" s="160" t="s">
        <v>390</v>
      </c>
      <c r="X288" s="147">
        <v>32.479999999999997</v>
      </c>
      <c r="Y288" s="160"/>
      <c r="Z288" s="161"/>
      <c r="AA288" s="160"/>
      <c r="AB288" s="161"/>
      <c r="AC288" s="160"/>
      <c r="AD288" s="161"/>
      <c r="AE288" s="160"/>
      <c r="AF288" s="161"/>
      <c r="AG288" s="161"/>
      <c r="AH288" s="161"/>
      <c r="AI288" s="160"/>
      <c r="AJ288" s="161"/>
      <c r="AK288" s="160"/>
      <c r="AL288" s="161"/>
      <c r="AM288" s="160">
        <v>190652</v>
      </c>
      <c r="AN288" s="147">
        <v>290.52</v>
      </c>
      <c r="AO288" s="160"/>
      <c r="AP288" s="161"/>
      <c r="AQ288" s="162"/>
      <c r="AR288" s="161"/>
      <c r="AS288" s="125">
        <f t="shared" si="46"/>
        <v>323</v>
      </c>
    </row>
    <row r="289" spans="1:45" ht="16.149999999999999" customHeight="1" x14ac:dyDescent="0.25">
      <c r="A289" s="112">
        <f t="shared" si="47"/>
        <v>43689</v>
      </c>
      <c r="B289" s="113">
        <v>1644.58</v>
      </c>
      <c r="C289" s="317"/>
      <c r="D289" s="317">
        <v>1865.95</v>
      </c>
      <c r="E289" s="317">
        <v>613.89</v>
      </c>
      <c r="F289" s="317">
        <v>59.7</v>
      </c>
      <c r="G289" s="114">
        <v>283</v>
      </c>
      <c r="H289" s="114">
        <v>115.9</v>
      </c>
      <c r="I289" s="316">
        <v>130</v>
      </c>
      <c r="J289" s="115">
        <v>2</v>
      </c>
      <c r="K289" s="381">
        <v>50</v>
      </c>
      <c r="L289" s="115"/>
      <c r="M289" s="116"/>
      <c r="N289" s="117">
        <f t="shared" si="43"/>
        <v>4763.0199999999995</v>
      </c>
      <c r="O289" s="113">
        <v>3.1</v>
      </c>
      <c r="P289" s="113"/>
      <c r="Q289" s="117">
        <f t="shared" si="44"/>
        <v>4766.12</v>
      </c>
      <c r="R289" s="317">
        <v>1640</v>
      </c>
      <c r="S289" s="164"/>
      <c r="T289" s="120">
        <f t="shared" si="45"/>
        <v>43689</v>
      </c>
      <c r="U289" s="160"/>
      <c r="V289" s="161"/>
      <c r="W289" s="160" t="s">
        <v>391</v>
      </c>
      <c r="X289" s="147">
        <v>453.08</v>
      </c>
      <c r="Y289" s="160"/>
      <c r="Z289" s="161"/>
      <c r="AA289" s="160"/>
      <c r="AB289" s="161"/>
      <c r="AC289" s="160"/>
      <c r="AD289" s="161"/>
      <c r="AE289" s="160"/>
      <c r="AF289" s="161"/>
      <c r="AG289" s="161"/>
      <c r="AH289" s="161"/>
      <c r="AI289" s="376">
        <v>191243</v>
      </c>
      <c r="AJ289" s="147">
        <v>236.04</v>
      </c>
      <c r="AK289" s="160">
        <v>190748</v>
      </c>
      <c r="AL289" s="147">
        <v>507.6</v>
      </c>
      <c r="AM289" s="160"/>
      <c r="AN289" s="147"/>
      <c r="AO289" s="160" t="s">
        <v>388</v>
      </c>
      <c r="AP289" s="147">
        <v>330</v>
      </c>
      <c r="AQ289" s="162"/>
      <c r="AR289" s="161"/>
      <c r="AS289" s="125">
        <f t="shared" si="46"/>
        <v>1526.72</v>
      </c>
    </row>
    <row r="290" spans="1:45" ht="16.149999999999999" customHeight="1" x14ac:dyDescent="0.25">
      <c r="A290" s="112">
        <f t="shared" si="47"/>
        <v>43690</v>
      </c>
      <c r="B290" s="113">
        <v>1604.17</v>
      </c>
      <c r="C290" s="317"/>
      <c r="D290" s="317">
        <v>1385.8</v>
      </c>
      <c r="E290" s="317">
        <v>573.28</v>
      </c>
      <c r="F290" s="317">
        <v>47.5</v>
      </c>
      <c r="G290" s="114">
        <v>277</v>
      </c>
      <c r="H290" s="114">
        <v>621</v>
      </c>
      <c r="I290" s="316">
        <v>110</v>
      </c>
      <c r="J290" s="115">
        <v>4</v>
      </c>
      <c r="K290" s="381">
        <v>30</v>
      </c>
      <c r="L290" s="115"/>
      <c r="M290" s="116"/>
      <c r="N290" s="117">
        <f t="shared" si="43"/>
        <v>4648.75</v>
      </c>
      <c r="O290" s="113">
        <v>1.7</v>
      </c>
      <c r="P290" s="113"/>
      <c r="Q290" s="117">
        <f t="shared" si="44"/>
        <v>4650.45</v>
      </c>
      <c r="R290" s="317">
        <v>1600</v>
      </c>
      <c r="S290" s="164"/>
      <c r="T290" s="120">
        <f t="shared" si="45"/>
        <v>43690</v>
      </c>
      <c r="U290" s="160"/>
      <c r="V290" s="161"/>
      <c r="W290" s="160"/>
      <c r="X290" s="161"/>
      <c r="Y290" s="160">
        <v>190817</v>
      </c>
      <c r="Z290" s="147">
        <v>517.46</v>
      </c>
      <c r="AA290" s="160"/>
      <c r="AB290" s="161"/>
      <c r="AC290" s="160"/>
      <c r="AD290" s="161"/>
      <c r="AE290" s="160" t="s">
        <v>137</v>
      </c>
      <c r="AF290" s="147">
        <v>-1270</v>
      </c>
      <c r="AG290" s="161"/>
      <c r="AH290" s="161"/>
      <c r="AI290" s="160"/>
      <c r="AJ290" s="161"/>
      <c r="AK290" s="160">
        <v>190749</v>
      </c>
      <c r="AL290" s="147">
        <v>467.18</v>
      </c>
      <c r="AM290" s="160"/>
      <c r="AN290" s="147"/>
      <c r="AO290" s="160"/>
      <c r="AP290" s="161"/>
      <c r="AQ290" s="162"/>
      <c r="AR290" s="161"/>
      <c r="AS290" s="125">
        <f t="shared" si="46"/>
        <v>-285.35999999999996</v>
      </c>
    </row>
    <row r="291" spans="1:45" ht="16.149999999999999" customHeight="1" x14ac:dyDescent="0.25">
      <c r="A291" s="112">
        <f t="shared" si="47"/>
        <v>43691</v>
      </c>
      <c r="B291" s="113">
        <v>1838.27</v>
      </c>
      <c r="C291" s="317"/>
      <c r="D291" s="317">
        <v>2059.46</v>
      </c>
      <c r="E291" s="317">
        <v>721.5</v>
      </c>
      <c r="F291" s="317">
        <v>34.4</v>
      </c>
      <c r="G291" s="114">
        <v>214</v>
      </c>
      <c r="H291" s="114">
        <v>176.5</v>
      </c>
      <c r="I291" s="316">
        <v>310</v>
      </c>
      <c r="J291" s="115">
        <v>5</v>
      </c>
      <c r="K291" s="381">
        <v>30</v>
      </c>
      <c r="L291" s="115"/>
      <c r="M291" s="116"/>
      <c r="N291" s="117">
        <f t="shared" si="43"/>
        <v>5384.13</v>
      </c>
      <c r="O291" s="113">
        <v>1.7</v>
      </c>
      <c r="P291" s="113"/>
      <c r="Q291" s="117">
        <f t="shared" si="44"/>
        <v>5385.83</v>
      </c>
      <c r="R291" s="317">
        <v>1870</v>
      </c>
      <c r="S291" s="164"/>
      <c r="T291" s="120">
        <f t="shared" si="45"/>
        <v>43691</v>
      </c>
      <c r="U291" s="160">
        <v>190801</v>
      </c>
      <c r="V291" s="147">
        <v>1473.92</v>
      </c>
      <c r="W291" s="160"/>
      <c r="X291" s="161"/>
      <c r="Y291" s="160"/>
      <c r="Z291" s="161"/>
      <c r="AA291" s="160">
        <v>190823</v>
      </c>
      <c r="AB291" s="147">
        <v>3146.84</v>
      </c>
      <c r="AC291" s="160"/>
      <c r="AD291" s="161"/>
      <c r="AE291" s="160"/>
      <c r="AF291" s="161"/>
      <c r="AG291" s="163">
        <v>190833</v>
      </c>
      <c r="AH291" s="147">
        <v>19</v>
      </c>
      <c r="AI291" s="160"/>
      <c r="AJ291" s="161"/>
      <c r="AK291" s="160"/>
      <c r="AL291" s="161"/>
      <c r="AM291" s="160"/>
      <c r="AN291" s="147"/>
      <c r="AO291" s="160"/>
      <c r="AP291" s="161"/>
      <c r="AQ291" s="162"/>
      <c r="AR291" s="161"/>
      <c r="AS291" s="125">
        <f t="shared" si="46"/>
        <v>4639.76</v>
      </c>
    </row>
    <row r="292" spans="1:45" ht="16.149999999999999" customHeight="1" x14ac:dyDescent="0.25">
      <c r="A292" s="112">
        <f t="shared" si="47"/>
        <v>43692</v>
      </c>
      <c r="B292" s="113">
        <v>1270.54</v>
      </c>
      <c r="C292" s="317">
        <v>38.85</v>
      </c>
      <c r="D292" s="317">
        <v>1298.95</v>
      </c>
      <c r="E292" s="317">
        <v>185.95</v>
      </c>
      <c r="F292" s="317">
        <v>60.4</v>
      </c>
      <c r="G292" s="114">
        <v>199</v>
      </c>
      <c r="H292" s="114">
        <v>118.3</v>
      </c>
      <c r="I292" s="316">
        <v>210</v>
      </c>
      <c r="J292" s="115">
        <v>4</v>
      </c>
      <c r="K292" s="115"/>
      <c r="L292" s="115"/>
      <c r="M292" s="116"/>
      <c r="N292" s="117">
        <f t="shared" si="43"/>
        <v>3381.9900000000002</v>
      </c>
      <c r="O292" s="113">
        <v>3.7</v>
      </c>
      <c r="P292" s="113"/>
      <c r="Q292" s="117">
        <f t="shared" si="44"/>
        <v>3385.69</v>
      </c>
      <c r="R292" s="317">
        <v>1270</v>
      </c>
      <c r="S292" s="164"/>
      <c r="T292" s="120">
        <f t="shared" si="45"/>
        <v>43692</v>
      </c>
      <c r="U292" s="160"/>
      <c r="V292" s="147">
        <v>83.14</v>
      </c>
      <c r="W292" s="160"/>
      <c r="X292" s="161"/>
      <c r="Y292" s="160"/>
      <c r="Z292" s="161"/>
      <c r="AA292" s="160">
        <v>190824</v>
      </c>
      <c r="AB292" s="147">
        <v>806.6</v>
      </c>
      <c r="AC292" s="160"/>
      <c r="AD292" s="161"/>
      <c r="AE292" s="160" t="s">
        <v>85</v>
      </c>
      <c r="AF292" s="147">
        <v>320</v>
      </c>
      <c r="AG292" s="161"/>
      <c r="AH292" s="161"/>
      <c r="AI292" s="160"/>
      <c r="AJ292" s="161"/>
      <c r="AK292" s="160"/>
      <c r="AL292" s="161"/>
      <c r="AM292" s="160"/>
      <c r="AN292" s="147"/>
      <c r="AO292" s="160">
        <v>190758</v>
      </c>
      <c r="AP292" s="147">
        <v>370</v>
      </c>
      <c r="AQ292" s="162"/>
      <c r="AR292" s="161"/>
      <c r="AS292" s="125">
        <f t="shared" si="46"/>
        <v>1579.74</v>
      </c>
    </row>
    <row r="293" spans="1:45" ht="16.149999999999999" customHeight="1" x14ac:dyDescent="0.25">
      <c r="A293" s="112">
        <f t="shared" si="47"/>
        <v>43693</v>
      </c>
      <c r="B293" s="113">
        <v>1620.27</v>
      </c>
      <c r="C293" s="317">
        <v>160</v>
      </c>
      <c r="D293" s="317">
        <v>2692.56</v>
      </c>
      <c r="E293" s="317">
        <v>791.84</v>
      </c>
      <c r="F293" s="317">
        <v>25.8</v>
      </c>
      <c r="G293" s="114">
        <v>391</v>
      </c>
      <c r="H293" s="114">
        <v>945.2</v>
      </c>
      <c r="I293" s="316">
        <v>230</v>
      </c>
      <c r="J293" s="115">
        <v>4</v>
      </c>
      <c r="K293" s="381">
        <v>50</v>
      </c>
      <c r="L293" s="115"/>
      <c r="M293" s="116"/>
      <c r="N293" s="117">
        <f t="shared" si="43"/>
        <v>6906.67</v>
      </c>
      <c r="O293" s="113">
        <v>20.100000000000001</v>
      </c>
      <c r="P293" s="113"/>
      <c r="Q293" s="117">
        <f t="shared" si="44"/>
        <v>6926.77</v>
      </c>
      <c r="R293" s="317">
        <v>1620</v>
      </c>
      <c r="S293" s="164"/>
      <c r="T293" s="120">
        <f t="shared" si="45"/>
        <v>43693</v>
      </c>
      <c r="U293" s="160"/>
      <c r="V293" s="161"/>
      <c r="W293" s="162"/>
      <c r="X293" s="161"/>
      <c r="Y293" s="160"/>
      <c r="Z293" s="161"/>
      <c r="AA293" s="160"/>
      <c r="AB293" s="161"/>
      <c r="AC293" s="160"/>
      <c r="AD293" s="161"/>
      <c r="AE293" s="160"/>
      <c r="AF293" s="161"/>
      <c r="AG293" s="161"/>
      <c r="AH293" s="161"/>
      <c r="AI293" s="160"/>
      <c r="AJ293" s="161"/>
      <c r="AK293" s="160"/>
      <c r="AL293" s="161"/>
      <c r="AM293" s="160">
        <v>190653</v>
      </c>
      <c r="AN293" s="147">
        <v>13.92</v>
      </c>
      <c r="AO293" s="160"/>
      <c r="AP293" s="161"/>
      <c r="AQ293" s="162"/>
      <c r="AR293" s="161"/>
      <c r="AS293" s="125">
        <f t="shared" si="46"/>
        <v>13.92</v>
      </c>
    </row>
    <row r="294" spans="1:45" ht="16.149999999999999" customHeight="1" x14ac:dyDescent="0.25">
      <c r="A294" s="112">
        <f t="shared" si="47"/>
        <v>43694</v>
      </c>
      <c r="B294" s="113">
        <v>1566.87</v>
      </c>
      <c r="C294" s="317">
        <v>148</v>
      </c>
      <c r="D294" s="317">
        <v>2130.02</v>
      </c>
      <c r="E294" s="317">
        <v>598.1</v>
      </c>
      <c r="F294" s="317">
        <v>86.7</v>
      </c>
      <c r="G294" s="114">
        <v>454</v>
      </c>
      <c r="H294" s="114">
        <v>558.1</v>
      </c>
      <c r="I294" s="316">
        <v>100</v>
      </c>
      <c r="J294" s="115">
        <v>3</v>
      </c>
      <c r="K294" s="381">
        <v>40</v>
      </c>
      <c r="L294" s="115"/>
      <c r="M294" s="116"/>
      <c r="N294" s="117">
        <f t="shared" si="43"/>
        <v>5681.7900000000009</v>
      </c>
      <c r="O294" s="113">
        <v>46.8</v>
      </c>
      <c r="P294" s="113"/>
      <c r="Q294" s="117">
        <f t="shared" si="44"/>
        <v>5728.5900000000011</v>
      </c>
      <c r="R294" s="317">
        <v>1560</v>
      </c>
      <c r="S294" s="164"/>
      <c r="T294" s="120">
        <f t="shared" si="45"/>
        <v>43694</v>
      </c>
      <c r="U294" s="160"/>
      <c r="V294" s="161"/>
      <c r="W294" s="160"/>
      <c r="X294" s="161"/>
      <c r="Y294" s="160"/>
      <c r="Z294" s="161"/>
      <c r="AA294" s="160"/>
      <c r="AB294" s="161"/>
      <c r="AC294" s="160"/>
      <c r="AD294" s="161"/>
      <c r="AE294" s="160" t="s">
        <v>137</v>
      </c>
      <c r="AF294" s="147">
        <v>1270</v>
      </c>
      <c r="AG294" s="161"/>
      <c r="AH294" s="161"/>
      <c r="AI294" s="160"/>
      <c r="AJ294" s="161"/>
      <c r="AK294" s="160"/>
      <c r="AL294" s="161"/>
      <c r="AM294" s="160"/>
      <c r="AN294" s="161"/>
      <c r="AO294" s="160"/>
      <c r="AP294" s="161"/>
      <c r="AQ294" s="162"/>
      <c r="AR294" s="161"/>
      <c r="AS294" s="125">
        <f t="shared" si="46"/>
        <v>1270</v>
      </c>
    </row>
    <row r="295" spans="1:45" ht="16.149999999999999" customHeight="1" x14ac:dyDescent="0.25">
      <c r="A295" s="112">
        <f t="shared" si="47"/>
        <v>43695</v>
      </c>
      <c r="B295" s="113">
        <v>1660.68</v>
      </c>
      <c r="C295" s="317"/>
      <c r="D295" s="317">
        <v>1171.95</v>
      </c>
      <c r="E295" s="317">
        <v>590.20000000000005</v>
      </c>
      <c r="F295" s="113"/>
      <c r="G295" s="114">
        <v>167</v>
      </c>
      <c r="H295" s="114">
        <v>310.10000000000002</v>
      </c>
      <c r="I295" s="316">
        <v>120</v>
      </c>
      <c r="J295" s="115">
        <v>3</v>
      </c>
      <c r="K295" s="381">
        <v>20</v>
      </c>
      <c r="L295" s="115"/>
      <c r="M295" s="116"/>
      <c r="N295" s="117">
        <f t="shared" si="43"/>
        <v>4039.9300000000003</v>
      </c>
      <c r="O295" s="113">
        <v>23.95</v>
      </c>
      <c r="P295" s="113"/>
      <c r="Q295" s="117">
        <f t="shared" si="44"/>
        <v>4063.88</v>
      </c>
      <c r="R295" s="317">
        <v>1660</v>
      </c>
      <c r="S295" s="164"/>
      <c r="T295" s="120">
        <f t="shared" si="45"/>
        <v>43695</v>
      </c>
      <c r="U295" s="160"/>
      <c r="V295" s="161"/>
      <c r="W295" s="160"/>
      <c r="X295" s="161"/>
      <c r="Y295" s="160"/>
      <c r="Z295" s="161"/>
      <c r="AA295" s="160"/>
      <c r="AB295" s="161"/>
      <c r="AC295" s="160"/>
      <c r="AD295" s="161"/>
      <c r="AE295" s="160"/>
      <c r="AF295" s="161"/>
      <c r="AG295" s="161"/>
      <c r="AH295" s="161"/>
      <c r="AI295" s="160">
        <v>190836</v>
      </c>
      <c r="AJ295" s="147">
        <v>52.8</v>
      </c>
      <c r="AK295" s="160"/>
      <c r="AL295" s="161"/>
      <c r="AM295" s="160"/>
      <c r="AN295" s="161"/>
      <c r="AO295" s="160"/>
      <c r="AP295" s="161"/>
      <c r="AQ295" s="162"/>
      <c r="AR295" s="161"/>
      <c r="AS295" s="125">
        <f t="shared" si="46"/>
        <v>52.8</v>
      </c>
    </row>
    <row r="296" spans="1:45" ht="16.149999999999999" customHeight="1" x14ac:dyDescent="0.25">
      <c r="A296" s="112">
        <f t="shared" si="47"/>
        <v>43696</v>
      </c>
      <c r="B296" s="113">
        <v>2068.38</v>
      </c>
      <c r="C296" s="317">
        <v>25.2</v>
      </c>
      <c r="D296" s="317">
        <v>2075.4</v>
      </c>
      <c r="E296" s="317">
        <v>606.6</v>
      </c>
      <c r="F296" s="317">
        <v>231.4</v>
      </c>
      <c r="G296" s="114">
        <v>313</v>
      </c>
      <c r="H296" s="114">
        <v>261.2</v>
      </c>
      <c r="I296" s="316">
        <v>170</v>
      </c>
      <c r="J296" s="115">
        <v>3</v>
      </c>
      <c r="K296" s="115"/>
      <c r="L296" s="115"/>
      <c r="M296" s="116"/>
      <c r="N296" s="117">
        <f t="shared" si="43"/>
        <v>5751.1799999999994</v>
      </c>
      <c r="O296" s="113">
        <v>27.55</v>
      </c>
      <c r="P296" s="113"/>
      <c r="Q296" s="117">
        <f t="shared" si="44"/>
        <v>5778.73</v>
      </c>
      <c r="R296" s="317">
        <v>2060</v>
      </c>
      <c r="S296" s="164"/>
      <c r="T296" s="120">
        <f t="shared" si="45"/>
        <v>43696</v>
      </c>
      <c r="U296" s="160"/>
      <c r="V296" s="161"/>
      <c r="W296" s="160"/>
      <c r="X296" s="161"/>
      <c r="Y296" s="160"/>
      <c r="Z296" s="161"/>
      <c r="AA296" s="160"/>
      <c r="AB296" s="161"/>
      <c r="AC296" s="160"/>
      <c r="AD296" s="161"/>
      <c r="AE296" s="160"/>
      <c r="AF296" s="161"/>
      <c r="AG296" s="161"/>
      <c r="AH296" s="161"/>
      <c r="AI296" s="160"/>
      <c r="AJ296" s="161"/>
      <c r="AK296" s="160"/>
      <c r="AL296" s="161"/>
      <c r="AM296" s="160"/>
      <c r="AN296" s="161"/>
      <c r="AO296" s="160"/>
      <c r="AP296" s="161"/>
      <c r="AQ296" s="162"/>
      <c r="AR296" s="161"/>
      <c r="AS296" s="125">
        <f t="shared" si="46"/>
        <v>0</v>
      </c>
    </row>
    <row r="297" spans="1:45" ht="16.149999999999999" customHeight="1" x14ac:dyDescent="0.25">
      <c r="A297" s="112">
        <f t="shared" si="47"/>
        <v>43697</v>
      </c>
      <c r="B297" s="113">
        <v>1702.3</v>
      </c>
      <c r="C297" s="317"/>
      <c r="D297" s="317">
        <v>1405.34</v>
      </c>
      <c r="E297" s="317">
        <v>830</v>
      </c>
      <c r="F297" s="317">
        <v>9.4</v>
      </c>
      <c r="G297" s="114">
        <v>393</v>
      </c>
      <c r="H297" s="114">
        <v>288.2</v>
      </c>
      <c r="I297" s="316">
        <v>300</v>
      </c>
      <c r="J297" s="115">
        <v>7</v>
      </c>
      <c r="K297" s="381">
        <v>50</v>
      </c>
      <c r="L297" s="115"/>
      <c r="M297" s="116"/>
      <c r="N297" s="117">
        <f t="shared" si="43"/>
        <v>4978.24</v>
      </c>
      <c r="O297" s="113">
        <v>16.8</v>
      </c>
      <c r="P297" s="113"/>
      <c r="Q297" s="117">
        <f t="shared" si="44"/>
        <v>4995.04</v>
      </c>
      <c r="R297" s="367">
        <v>1700</v>
      </c>
      <c r="S297" s="164"/>
      <c r="T297" s="120">
        <f t="shared" si="45"/>
        <v>43697</v>
      </c>
      <c r="U297" s="160"/>
      <c r="V297" s="161"/>
      <c r="W297" s="160"/>
      <c r="X297" s="161"/>
      <c r="Y297" s="160">
        <v>190818</v>
      </c>
      <c r="Z297" s="147">
        <v>606.64</v>
      </c>
      <c r="AA297" s="162"/>
      <c r="AB297" s="161"/>
      <c r="AC297" s="160"/>
      <c r="AD297" s="161"/>
      <c r="AE297" s="162" t="s">
        <v>85</v>
      </c>
      <c r="AF297" s="147">
        <v>120</v>
      </c>
      <c r="AG297" s="161"/>
      <c r="AH297" s="161"/>
      <c r="AI297" s="160"/>
      <c r="AJ297" s="161"/>
      <c r="AK297" s="162"/>
      <c r="AL297" s="161"/>
      <c r="AM297" s="160"/>
      <c r="AN297" s="161"/>
      <c r="AO297" s="162"/>
      <c r="AP297" s="161"/>
      <c r="AQ297" s="162"/>
      <c r="AR297" s="161"/>
      <c r="AS297" s="125">
        <f t="shared" si="46"/>
        <v>726.64</v>
      </c>
    </row>
    <row r="298" spans="1:45" ht="16.149999999999999" customHeight="1" x14ac:dyDescent="0.25">
      <c r="A298" s="112">
        <f t="shared" si="47"/>
        <v>43698</v>
      </c>
      <c r="B298" s="113">
        <v>1800.05</v>
      </c>
      <c r="C298" s="317"/>
      <c r="D298" s="317">
        <v>1467.54</v>
      </c>
      <c r="E298" s="317">
        <v>714.1</v>
      </c>
      <c r="F298" s="317">
        <v>34.4</v>
      </c>
      <c r="G298" s="114">
        <v>288</v>
      </c>
      <c r="H298" s="114">
        <v>242.5</v>
      </c>
      <c r="I298" s="316">
        <v>340</v>
      </c>
      <c r="J298" s="115">
        <v>6</v>
      </c>
      <c r="K298" s="115"/>
      <c r="L298" s="115"/>
      <c r="M298" s="116"/>
      <c r="N298" s="117">
        <f t="shared" si="43"/>
        <v>4886.59</v>
      </c>
      <c r="O298" s="113">
        <v>31.4</v>
      </c>
      <c r="P298" s="113"/>
      <c r="Q298" s="117">
        <f t="shared" si="44"/>
        <v>4917.99</v>
      </c>
      <c r="R298" s="317">
        <v>1800</v>
      </c>
      <c r="S298" s="164"/>
      <c r="T298" s="120">
        <f t="shared" si="45"/>
        <v>43698</v>
      </c>
      <c r="U298" s="160">
        <v>190803</v>
      </c>
      <c r="V298" s="147">
        <v>1344.2</v>
      </c>
      <c r="W298" s="160">
        <v>190810</v>
      </c>
      <c r="X298" s="147">
        <v>60.26</v>
      </c>
      <c r="Y298" s="160"/>
      <c r="Z298" s="161"/>
      <c r="AA298" s="160">
        <v>190825</v>
      </c>
      <c r="AB298" s="147">
        <v>2593.6999999999998</v>
      </c>
      <c r="AC298" s="160"/>
      <c r="AD298" s="161"/>
      <c r="AE298" s="162" t="s">
        <v>85</v>
      </c>
      <c r="AF298" s="147">
        <v>690</v>
      </c>
      <c r="AG298" s="161"/>
      <c r="AH298" s="161"/>
      <c r="AI298" s="160"/>
      <c r="AJ298" s="161"/>
      <c r="AK298" s="160"/>
      <c r="AL298" s="161"/>
      <c r="AM298" s="160"/>
      <c r="AN298" s="161"/>
      <c r="AO298" s="160">
        <v>190853</v>
      </c>
      <c r="AP298" s="147">
        <v>54.51</v>
      </c>
      <c r="AQ298" s="162"/>
      <c r="AR298" s="161"/>
      <c r="AS298" s="125">
        <f t="shared" si="46"/>
        <v>4742.67</v>
      </c>
    </row>
    <row r="299" spans="1:45" ht="16.149999999999999" customHeight="1" x14ac:dyDescent="0.25">
      <c r="A299" s="112">
        <f t="shared" si="47"/>
        <v>43699</v>
      </c>
      <c r="B299" s="113">
        <v>1737.13</v>
      </c>
      <c r="C299" s="317">
        <v>39.1</v>
      </c>
      <c r="D299" s="317">
        <v>1168.98</v>
      </c>
      <c r="E299" s="317">
        <v>512.4</v>
      </c>
      <c r="F299" s="317">
        <v>64.099999999999994</v>
      </c>
      <c r="G299" s="114">
        <v>209</v>
      </c>
      <c r="H299" s="114">
        <v>289.35000000000002</v>
      </c>
      <c r="I299" s="316">
        <v>160</v>
      </c>
      <c r="J299" s="115">
        <v>2</v>
      </c>
      <c r="K299" s="381">
        <v>30</v>
      </c>
      <c r="L299" s="381">
        <v>200</v>
      </c>
      <c r="M299" s="116"/>
      <c r="N299" s="117">
        <f t="shared" si="43"/>
        <v>4010.06</v>
      </c>
      <c r="O299" s="113">
        <v>104.2</v>
      </c>
      <c r="P299" s="113">
        <v>5</v>
      </c>
      <c r="Q299" s="117">
        <f t="shared" si="44"/>
        <v>4109.26</v>
      </c>
      <c r="R299" s="317">
        <v>1760</v>
      </c>
      <c r="S299" s="164"/>
      <c r="T299" s="120">
        <f t="shared" si="45"/>
        <v>43699</v>
      </c>
      <c r="U299" s="160"/>
      <c r="V299" s="147">
        <v>29.05</v>
      </c>
      <c r="W299" s="160">
        <v>190811</v>
      </c>
      <c r="X299" s="147">
        <v>570.53</v>
      </c>
      <c r="Y299" s="160"/>
      <c r="Z299" s="161"/>
      <c r="AA299" s="160">
        <v>190826</v>
      </c>
      <c r="AB299" s="147">
        <v>987.72</v>
      </c>
      <c r="AC299" s="160"/>
      <c r="AD299" s="161"/>
      <c r="AE299" s="160"/>
      <c r="AF299" s="161"/>
      <c r="AG299" s="161"/>
      <c r="AH299" s="161"/>
      <c r="AI299" s="160">
        <v>190835</v>
      </c>
      <c r="AJ299" s="147">
        <v>132</v>
      </c>
      <c r="AK299" s="160"/>
      <c r="AL299" s="161"/>
      <c r="AM299" s="160"/>
      <c r="AN299" s="161"/>
      <c r="AO299" s="160"/>
      <c r="AP299" s="161"/>
      <c r="AQ299" s="162"/>
      <c r="AR299" s="161"/>
      <c r="AS299" s="125">
        <f t="shared" si="46"/>
        <v>1719.3</v>
      </c>
    </row>
    <row r="300" spans="1:45" ht="16.149999999999999" customHeight="1" x14ac:dyDescent="0.25">
      <c r="A300" s="112">
        <f t="shared" si="47"/>
        <v>43700</v>
      </c>
      <c r="B300" s="113">
        <v>2004.53</v>
      </c>
      <c r="C300" s="113"/>
      <c r="D300" s="317">
        <v>2331.4499999999998</v>
      </c>
      <c r="E300" s="317">
        <v>635</v>
      </c>
      <c r="F300" s="317">
        <v>10.9</v>
      </c>
      <c r="G300" s="114">
        <v>173</v>
      </c>
      <c r="H300" s="114">
        <v>274.3</v>
      </c>
      <c r="I300" s="316">
        <v>160</v>
      </c>
      <c r="J300" s="115">
        <v>5</v>
      </c>
      <c r="K300" s="381">
        <v>12</v>
      </c>
      <c r="L300" s="115"/>
      <c r="M300" s="116"/>
      <c r="N300" s="117">
        <f t="shared" si="43"/>
        <v>5601.1799999999994</v>
      </c>
      <c r="O300" s="113">
        <v>42.1</v>
      </c>
      <c r="P300" s="113">
        <v>11.7</v>
      </c>
      <c r="Q300" s="117">
        <f t="shared" si="44"/>
        <v>5631.58</v>
      </c>
      <c r="R300" s="317">
        <v>2000</v>
      </c>
      <c r="S300" s="164"/>
      <c r="T300" s="120">
        <f t="shared" si="45"/>
        <v>43700</v>
      </c>
      <c r="U300" s="160"/>
      <c r="V300" s="161"/>
      <c r="W300" s="160"/>
      <c r="X300" s="161"/>
      <c r="Y300" s="160"/>
      <c r="Z300" s="161"/>
      <c r="AA300" s="160"/>
      <c r="AB300" s="147"/>
      <c r="AC300" s="160">
        <v>190829</v>
      </c>
      <c r="AD300" s="147">
        <v>39247.519999999997</v>
      </c>
      <c r="AE300" s="160"/>
      <c r="AF300" s="161"/>
      <c r="AG300" s="161"/>
      <c r="AH300" s="161"/>
      <c r="AI300" s="160">
        <v>190536</v>
      </c>
      <c r="AJ300" s="147">
        <v>34.75</v>
      </c>
      <c r="AK300" s="160"/>
      <c r="AL300" s="161"/>
      <c r="AM300" s="160"/>
      <c r="AN300" s="161"/>
      <c r="AO300" s="160"/>
      <c r="AP300" s="161"/>
      <c r="AQ300" s="162"/>
      <c r="AR300" s="161"/>
      <c r="AS300" s="125">
        <f t="shared" si="46"/>
        <v>39282.269999999997</v>
      </c>
    </row>
    <row r="301" spans="1:45" ht="16.149999999999999" customHeight="1" x14ac:dyDescent="0.25">
      <c r="A301" s="112">
        <f t="shared" si="47"/>
        <v>43701</v>
      </c>
      <c r="B301" s="113">
        <v>1451.22</v>
      </c>
      <c r="C301" s="113"/>
      <c r="D301" s="317">
        <v>1654.9</v>
      </c>
      <c r="E301" s="317">
        <v>544.79</v>
      </c>
      <c r="F301" s="317">
        <v>38.1</v>
      </c>
      <c r="G301" s="114">
        <v>167</v>
      </c>
      <c r="H301" s="114">
        <v>1492.4</v>
      </c>
      <c r="I301" s="316">
        <v>160</v>
      </c>
      <c r="J301" s="115">
        <v>5</v>
      </c>
      <c r="K301" s="115"/>
      <c r="L301" s="115"/>
      <c r="M301" s="116"/>
      <c r="N301" s="117">
        <f t="shared" si="43"/>
        <v>5508.41</v>
      </c>
      <c r="O301" s="113">
        <v>66.3</v>
      </c>
      <c r="P301" s="113"/>
      <c r="Q301" s="117">
        <f t="shared" si="44"/>
        <v>5574.71</v>
      </c>
      <c r="R301" s="317">
        <v>1450</v>
      </c>
      <c r="S301" s="164"/>
      <c r="T301" s="120">
        <f t="shared" si="45"/>
        <v>43701</v>
      </c>
      <c r="U301" s="160"/>
      <c r="V301" s="161"/>
      <c r="W301" s="160"/>
      <c r="X301" s="161"/>
      <c r="Y301" s="160"/>
      <c r="Z301" s="161"/>
      <c r="AA301" s="160"/>
      <c r="AB301" s="161"/>
      <c r="AC301" s="160"/>
      <c r="AD301" s="161"/>
      <c r="AE301" s="160"/>
      <c r="AF301" s="161"/>
      <c r="AG301" s="161"/>
      <c r="AH301" s="161"/>
      <c r="AI301" s="160"/>
      <c r="AJ301" s="161"/>
      <c r="AK301" s="160"/>
      <c r="AL301" s="161"/>
      <c r="AM301" s="160"/>
      <c r="AN301" s="161"/>
      <c r="AO301" s="160"/>
      <c r="AP301" s="161"/>
      <c r="AQ301" s="162"/>
      <c r="AR301" s="161"/>
      <c r="AS301" s="125">
        <f t="shared" si="46"/>
        <v>0</v>
      </c>
    </row>
    <row r="302" spans="1:45" ht="16.149999999999999" customHeight="1" x14ac:dyDescent="0.25">
      <c r="A302" s="112">
        <f t="shared" si="47"/>
        <v>43702</v>
      </c>
      <c r="B302" s="113">
        <v>1563.5</v>
      </c>
      <c r="C302" s="113"/>
      <c r="D302" s="317">
        <v>1245.45</v>
      </c>
      <c r="E302" s="317">
        <v>479.2</v>
      </c>
      <c r="F302" s="113"/>
      <c r="G302" s="114">
        <v>194</v>
      </c>
      <c r="H302" s="114">
        <v>447.85</v>
      </c>
      <c r="I302" s="316">
        <v>110</v>
      </c>
      <c r="J302" s="115">
        <v>3</v>
      </c>
      <c r="K302" s="115"/>
      <c r="L302" s="115"/>
      <c r="M302" s="116"/>
      <c r="N302" s="117">
        <f t="shared" si="43"/>
        <v>4039.9999999999995</v>
      </c>
      <c r="O302" s="113">
        <v>4.8</v>
      </c>
      <c r="P302" s="113">
        <v>108.1</v>
      </c>
      <c r="Q302" s="117">
        <f t="shared" si="44"/>
        <v>3936.7</v>
      </c>
      <c r="R302" s="317">
        <v>1560</v>
      </c>
      <c r="S302" s="164"/>
      <c r="T302" s="120">
        <f t="shared" si="45"/>
        <v>43702</v>
      </c>
      <c r="U302" s="160"/>
      <c r="V302" s="161"/>
      <c r="W302" s="160"/>
      <c r="X302" s="161"/>
      <c r="Y302" s="160"/>
      <c r="Z302" s="161"/>
      <c r="AA302" s="160"/>
      <c r="AB302" s="161"/>
      <c r="AC302" s="160"/>
      <c r="AD302" s="161"/>
      <c r="AE302" s="160"/>
      <c r="AF302" s="161"/>
      <c r="AG302" s="161"/>
      <c r="AH302" s="161"/>
      <c r="AI302" s="160"/>
      <c r="AJ302" s="161"/>
      <c r="AK302" s="160"/>
      <c r="AL302" s="161"/>
      <c r="AM302" s="160"/>
      <c r="AN302" s="161"/>
      <c r="AO302" s="160"/>
      <c r="AP302" s="161"/>
      <c r="AQ302" s="162"/>
      <c r="AR302" s="161"/>
      <c r="AS302" s="125">
        <f t="shared" si="46"/>
        <v>0</v>
      </c>
    </row>
    <row r="303" spans="1:45" ht="16.149999999999999" customHeight="1" x14ac:dyDescent="0.25">
      <c r="A303" s="112">
        <f t="shared" si="47"/>
        <v>43703</v>
      </c>
      <c r="B303" s="113">
        <v>1889.78</v>
      </c>
      <c r="C303" s="113"/>
      <c r="D303" s="317">
        <v>1242.8800000000001</v>
      </c>
      <c r="E303" s="317">
        <v>625.35</v>
      </c>
      <c r="F303" s="113"/>
      <c r="G303" s="114">
        <v>144</v>
      </c>
      <c r="H303" s="114">
        <v>266.10000000000002</v>
      </c>
      <c r="I303" s="316">
        <v>140</v>
      </c>
      <c r="J303" s="115">
        <v>4</v>
      </c>
      <c r="K303" s="115"/>
      <c r="L303" s="115"/>
      <c r="M303" s="116"/>
      <c r="N303" s="117">
        <f t="shared" si="43"/>
        <v>4308.1099999999997</v>
      </c>
      <c r="O303" s="113">
        <v>30.9</v>
      </c>
      <c r="P303" s="113"/>
      <c r="Q303" s="117">
        <f t="shared" si="44"/>
        <v>4339.0099999999993</v>
      </c>
      <c r="R303" s="317">
        <v>1890</v>
      </c>
      <c r="S303" s="164"/>
      <c r="T303" s="120">
        <f t="shared" si="45"/>
        <v>43703</v>
      </c>
      <c r="U303" s="160"/>
      <c r="V303" s="161"/>
      <c r="W303" s="160"/>
      <c r="X303" s="161"/>
      <c r="Y303" s="160"/>
      <c r="Z303" s="161"/>
      <c r="AA303" s="160"/>
      <c r="AB303" s="161"/>
      <c r="AC303" s="160"/>
      <c r="AD303" s="161"/>
      <c r="AE303" s="160"/>
      <c r="AF303" s="161"/>
      <c r="AG303" s="161"/>
      <c r="AH303" s="161"/>
      <c r="AI303" s="160"/>
      <c r="AJ303" s="161"/>
      <c r="AK303" s="160"/>
      <c r="AL303" s="161"/>
      <c r="AM303" s="160">
        <v>190646</v>
      </c>
      <c r="AN303" s="147">
        <v>145.44</v>
      </c>
      <c r="AO303" s="160"/>
      <c r="AP303" s="161"/>
      <c r="AQ303" s="162"/>
      <c r="AR303" s="161"/>
      <c r="AS303" s="125">
        <f t="shared" si="46"/>
        <v>145.44</v>
      </c>
    </row>
    <row r="304" spans="1:45" ht="16.149999999999999" customHeight="1" x14ac:dyDescent="0.25">
      <c r="A304" s="112">
        <f t="shared" si="47"/>
        <v>43704</v>
      </c>
      <c r="B304" s="113">
        <v>1545.13</v>
      </c>
      <c r="C304" s="113"/>
      <c r="D304" s="317">
        <v>2700.31</v>
      </c>
      <c r="E304" s="317">
        <v>610.5</v>
      </c>
      <c r="F304" s="113"/>
      <c r="G304" s="114">
        <v>72</v>
      </c>
      <c r="H304" s="114">
        <v>287.89999999999998</v>
      </c>
      <c r="I304" s="316">
        <v>160</v>
      </c>
      <c r="J304" s="115">
        <v>2</v>
      </c>
      <c r="K304" s="115"/>
      <c r="L304" s="381">
        <v>130</v>
      </c>
      <c r="M304" s="116"/>
      <c r="N304" s="117">
        <f t="shared" si="43"/>
        <v>5245.84</v>
      </c>
      <c r="O304" s="113">
        <v>8.9</v>
      </c>
      <c r="P304" s="113"/>
      <c r="Q304" s="117">
        <f t="shared" si="44"/>
        <v>5254.74</v>
      </c>
      <c r="R304" s="317">
        <v>1540</v>
      </c>
      <c r="S304" s="164"/>
      <c r="T304" s="120">
        <f t="shared" si="45"/>
        <v>43704</v>
      </c>
      <c r="U304" s="160"/>
      <c r="V304" s="161"/>
      <c r="W304" s="160"/>
      <c r="X304" s="161"/>
      <c r="Y304" s="160"/>
      <c r="Z304" s="161"/>
      <c r="AA304" s="160"/>
      <c r="AB304" s="161"/>
      <c r="AC304" s="160"/>
      <c r="AD304" s="161"/>
      <c r="AE304" s="162"/>
      <c r="AF304" s="161"/>
      <c r="AG304" s="161"/>
      <c r="AH304" s="161"/>
      <c r="AI304" s="160"/>
      <c r="AJ304" s="161"/>
      <c r="AK304" s="160"/>
      <c r="AL304" s="161"/>
      <c r="AM304" s="160"/>
      <c r="AN304" s="161"/>
      <c r="AO304" s="160"/>
      <c r="AP304" s="161"/>
      <c r="AQ304" s="162"/>
      <c r="AR304" s="161"/>
      <c r="AS304" s="125">
        <f t="shared" si="46"/>
        <v>0</v>
      </c>
    </row>
    <row r="305" spans="1:45" ht="16.149999999999999" customHeight="1" x14ac:dyDescent="0.25">
      <c r="A305" s="112">
        <f t="shared" si="47"/>
        <v>43705</v>
      </c>
      <c r="B305" s="113">
        <v>1165.94</v>
      </c>
      <c r="C305" s="113"/>
      <c r="D305" s="317">
        <v>2222.5500000000002</v>
      </c>
      <c r="E305" s="317">
        <v>676.58</v>
      </c>
      <c r="F305" s="113"/>
      <c r="G305" s="114">
        <v>293</v>
      </c>
      <c r="H305" s="114">
        <v>965.5</v>
      </c>
      <c r="I305" s="316">
        <v>280</v>
      </c>
      <c r="J305" s="115">
        <v>6</v>
      </c>
      <c r="K305" s="115"/>
      <c r="L305" s="115"/>
      <c r="M305" s="116"/>
      <c r="N305" s="117">
        <f t="shared" si="43"/>
        <v>5603.57</v>
      </c>
      <c r="O305" s="113">
        <v>53.1</v>
      </c>
      <c r="P305" s="113"/>
      <c r="Q305" s="117">
        <f t="shared" si="44"/>
        <v>5656.67</v>
      </c>
      <c r="R305" s="317">
        <v>1160</v>
      </c>
      <c r="S305" s="164"/>
      <c r="T305" s="120">
        <f t="shared" si="45"/>
        <v>43705</v>
      </c>
      <c r="U305" s="160">
        <v>190805</v>
      </c>
      <c r="V305" s="147">
        <v>1929.75</v>
      </c>
      <c r="W305" s="160"/>
      <c r="X305" s="161"/>
      <c r="Y305" s="160">
        <v>190819</v>
      </c>
      <c r="Z305" s="147">
        <v>552.03</v>
      </c>
      <c r="AA305" s="160">
        <v>190827</v>
      </c>
      <c r="AB305" s="147">
        <v>811.52</v>
      </c>
      <c r="AC305" s="160"/>
      <c r="AD305" s="161"/>
      <c r="AE305" s="162"/>
      <c r="AF305" s="161"/>
      <c r="AG305" s="161"/>
      <c r="AH305" s="161"/>
      <c r="AI305" s="160"/>
      <c r="AJ305" s="161"/>
      <c r="AK305" s="160"/>
      <c r="AL305" s="161"/>
      <c r="AM305" s="160">
        <v>190849</v>
      </c>
      <c r="AN305" s="147">
        <v>47.7</v>
      </c>
      <c r="AO305" s="160"/>
      <c r="AP305" s="161"/>
      <c r="AQ305" s="162"/>
      <c r="AR305" s="161"/>
      <c r="AS305" s="125">
        <f t="shared" si="46"/>
        <v>3340.9999999999995</v>
      </c>
    </row>
    <row r="306" spans="1:45" ht="16.149999999999999" customHeight="1" x14ac:dyDescent="0.25">
      <c r="A306" s="112">
        <f t="shared" si="47"/>
        <v>43706</v>
      </c>
      <c r="B306" s="113">
        <v>1807.89</v>
      </c>
      <c r="C306" s="113"/>
      <c r="D306" s="317">
        <v>1861.65</v>
      </c>
      <c r="E306" s="317">
        <v>679.75</v>
      </c>
      <c r="F306" s="113"/>
      <c r="G306" s="114">
        <v>225</v>
      </c>
      <c r="H306" s="114">
        <v>275.10000000000002</v>
      </c>
      <c r="I306" s="316">
        <v>140</v>
      </c>
      <c r="J306" s="115">
        <v>2</v>
      </c>
      <c r="K306" s="115"/>
      <c r="L306" s="115"/>
      <c r="M306" s="116"/>
      <c r="N306" s="117">
        <f t="shared" si="43"/>
        <v>4989.3900000000003</v>
      </c>
      <c r="O306" s="113">
        <v>39.700000000000003</v>
      </c>
      <c r="P306" s="113"/>
      <c r="Q306" s="117">
        <f t="shared" si="44"/>
        <v>5029.09</v>
      </c>
      <c r="R306" s="317">
        <v>1810</v>
      </c>
      <c r="S306" s="164"/>
      <c r="T306" s="120">
        <f t="shared" si="45"/>
        <v>43706</v>
      </c>
      <c r="U306" s="160">
        <v>190806</v>
      </c>
      <c r="V306" s="147">
        <v>-33.54</v>
      </c>
      <c r="W306" s="160"/>
      <c r="X306" s="161"/>
      <c r="Y306" s="160"/>
      <c r="Z306" s="161"/>
      <c r="AA306" s="160">
        <v>190828</v>
      </c>
      <c r="AB306" s="147">
        <v>3264.26</v>
      </c>
      <c r="AC306" s="160"/>
      <c r="AD306" s="161"/>
      <c r="AE306" s="162"/>
      <c r="AF306" s="161"/>
      <c r="AG306" s="161"/>
      <c r="AH306" s="161"/>
      <c r="AI306" s="160"/>
      <c r="AJ306" s="161"/>
      <c r="AK306" s="160"/>
      <c r="AL306" s="161"/>
      <c r="AM306" s="160">
        <v>190848</v>
      </c>
      <c r="AN306" s="147">
        <v>40</v>
      </c>
      <c r="AO306" s="160"/>
      <c r="AP306" s="161"/>
      <c r="AQ306" s="162"/>
      <c r="AR306" s="161"/>
      <c r="AS306" s="125">
        <f t="shared" si="46"/>
        <v>3270.7200000000003</v>
      </c>
    </row>
    <row r="307" spans="1:45" ht="16.149999999999999" customHeight="1" x14ac:dyDescent="0.25">
      <c r="A307" s="112">
        <f t="shared" si="47"/>
        <v>43707</v>
      </c>
      <c r="B307" s="113">
        <v>1804.7</v>
      </c>
      <c r="C307" s="113"/>
      <c r="D307" s="317">
        <v>2095.89</v>
      </c>
      <c r="E307" s="317">
        <v>889.69</v>
      </c>
      <c r="F307" s="317">
        <v>38.200000000000003</v>
      </c>
      <c r="G307" s="114">
        <v>212</v>
      </c>
      <c r="H307" s="114">
        <v>1144.9000000000001</v>
      </c>
      <c r="I307" s="316">
        <v>240</v>
      </c>
      <c r="J307" s="115">
        <v>7</v>
      </c>
      <c r="K307" s="115"/>
      <c r="L307" s="381">
        <v>300</v>
      </c>
      <c r="M307" s="116"/>
      <c r="N307" s="117">
        <f t="shared" si="43"/>
        <v>6125.380000000001</v>
      </c>
      <c r="O307" s="113">
        <v>43.6</v>
      </c>
      <c r="P307" s="113"/>
      <c r="Q307" s="117">
        <f t="shared" si="44"/>
        <v>6168.9800000000014</v>
      </c>
      <c r="R307" s="317">
        <v>1800</v>
      </c>
      <c r="S307" s="164"/>
      <c r="T307" s="120">
        <f t="shared" si="45"/>
        <v>43707</v>
      </c>
      <c r="U307" s="160"/>
      <c r="V307" s="161"/>
      <c r="W307" s="162">
        <v>190812</v>
      </c>
      <c r="X307" s="147">
        <v>11.88</v>
      </c>
      <c r="Y307" s="160"/>
      <c r="Z307" s="161"/>
      <c r="AA307" s="162"/>
      <c r="AB307" s="161"/>
      <c r="AC307" s="160"/>
      <c r="AD307" s="161"/>
      <c r="AE307" s="162"/>
      <c r="AF307" s="161"/>
      <c r="AG307" s="161"/>
      <c r="AH307" s="161"/>
      <c r="AI307" s="160"/>
      <c r="AJ307" s="161"/>
      <c r="AK307" s="160"/>
      <c r="AL307" s="161"/>
      <c r="AM307" s="160">
        <v>190755</v>
      </c>
      <c r="AN307" s="147">
        <v>341.9</v>
      </c>
      <c r="AO307" s="162">
        <v>190954</v>
      </c>
      <c r="AP307" s="147">
        <v>34.200000000000003</v>
      </c>
      <c r="AQ307" s="162"/>
      <c r="AR307" s="161"/>
      <c r="AS307" s="125">
        <f t="shared" si="46"/>
        <v>387.97999999999996</v>
      </c>
    </row>
    <row r="308" spans="1:45" ht="16.149999999999999" customHeight="1" x14ac:dyDescent="0.25">
      <c r="A308" s="112">
        <f t="shared" si="47"/>
        <v>43708</v>
      </c>
      <c r="B308" s="113">
        <v>2019.06</v>
      </c>
      <c r="C308" s="113"/>
      <c r="D308" s="317">
        <v>1865.14</v>
      </c>
      <c r="E308" s="317">
        <v>1058.5</v>
      </c>
      <c r="F308" s="113"/>
      <c r="G308" s="114">
        <v>219</v>
      </c>
      <c r="H308" s="114">
        <v>434.5</v>
      </c>
      <c r="I308" s="316">
        <v>390</v>
      </c>
      <c r="J308" s="115">
        <v>7</v>
      </c>
      <c r="K308" s="115"/>
      <c r="L308" s="115"/>
      <c r="M308" s="116"/>
      <c r="N308" s="117">
        <f t="shared" si="43"/>
        <v>5986.2</v>
      </c>
      <c r="O308" s="113">
        <v>19.2</v>
      </c>
      <c r="P308" s="113"/>
      <c r="Q308" s="117">
        <f t="shared" si="44"/>
        <v>6005.4</v>
      </c>
      <c r="R308" s="317">
        <v>2010</v>
      </c>
      <c r="S308" s="164"/>
      <c r="T308" s="120">
        <f t="shared" si="45"/>
        <v>43708</v>
      </c>
      <c r="U308" s="160">
        <v>190718</v>
      </c>
      <c r="V308" s="147">
        <v>-47.93</v>
      </c>
      <c r="W308" s="160">
        <v>190813</v>
      </c>
      <c r="X308" s="147">
        <v>467.88</v>
      </c>
      <c r="Y308" s="160"/>
      <c r="Z308" s="161"/>
      <c r="AA308" s="160">
        <v>190821</v>
      </c>
      <c r="AB308" s="147">
        <v>-53.2</v>
      </c>
      <c r="AC308" s="160" t="s">
        <v>392</v>
      </c>
      <c r="AD308" s="161">
        <v>0</v>
      </c>
      <c r="AE308" s="162"/>
      <c r="AF308" s="161"/>
      <c r="AG308" s="161"/>
      <c r="AH308" s="161"/>
      <c r="AI308" s="160">
        <v>190837</v>
      </c>
      <c r="AJ308" s="147">
        <v>37.79</v>
      </c>
      <c r="AK308" s="160">
        <v>190838</v>
      </c>
      <c r="AL308" s="147">
        <v>4717.5200000000004</v>
      </c>
      <c r="AM308" s="160">
        <v>190754</v>
      </c>
      <c r="AN308" s="147">
        <v>547.66999999999996</v>
      </c>
      <c r="AO308" s="160">
        <v>190850</v>
      </c>
      <c r="AP308" s="147">
        <v>1240.3399999999999</v>
      </c>
      <c r="AQ308" s="162"/>
      <c r="AR308" s="161"/>
      <c r="AS308" s="125">
        <f t="shared" si="46"/>
        <v>6910.0700000000006</v>
      </c>
    </row>
    <row r="309" spans="1:45" x14ac:dyDescent="0.25">
      <c r="B309" s="383">
        <f t="shared" ref="B309:S309" si="48">SUM(B278:B308)</f>
        <v>53120.489999999991</v>
      </c>
      <c r="C309" s="383">
        <f t="shared" si="48"/>
        <v>866.25000000000011</v>
      </c>
      <c r="D309" s="128">
        <f t="shared" si="48"/>
        <v>56528.899999999994</v>
      </c>
      <c r="E309" s="128">
        <f t="shared" si="48"/>
        <v>19902.050000000007</v>
      </c>
      <c r="F309" s="383">
        <f t="shared" si="48"/>
        <v>1152</v>
      </c>
      <c r="G309" s="383">
        <f t="shared" si="48"/>
        <v>7765</v>
      </c>
      <c r="H309" s="383">
        <f t="shared" si="48"/>
        <v>12160.050000000001</v>
      </c>
      <c r="I309" s="383">
        <f t="shared" si="48"/>
        <v>6030</v>
      </c>
      <c r="J309" s="3">
        <f t="shared" si="48"/>
        <v>135</v>
      </c>
      <c r="K309" s="383">
        <f t="shared" si="48"/>
        <v>842</v>
      </c>
      <c r="L309" s="383">
        <f t="shared" si="48"/>
        <v>730</v>
      </c>
      <c r="M309" s="383">
        <f t="shared" si="48"/>
        <v>51</v>
      </c>
      <c r="N309" s="383">
        <f t="shared" si="48"/>
        <v>157687.74000000002</v>
      </c>
      <c r="O309" s="383">
        <f t="shared" si="48"/>
        <v>905.40000000000009</v>
      </c>
      <c r="P309" s="128">
        <f t="shared" si="48"/>
        <v>804.30000000000007</v>
      </c>
      <c r="Q309" s="383">
        <f t="shared" si="48"/>
        <v>157788.84000000003</v>
      </c>
      <c r="R309" s="128">
        <f t="shared" si="48"/>
        <v>53080</v>
      </c>
      <c r="S309" s="128">
        <f t="shared" si="48"/>
        <v>480</v>
      </c>
      <c r="U309" s="141"/>
      <c r="V309" s="141">
        <f>SUM(V278:V308)</f>
        <v>5779.64</v>
      </c>
      <c r="W309" s="141"/>
      <c r="X309" s="141">
        <f>SUM(X278:X308)</f>
        <v>1596.1100000000001</v>
      </c>
      <c r="Y309" s="141"/>
      <c r="Z309" s="141">
        <f>SUM(Z278:Z308)</f>
        <v>2236.33</v>
      </c>
      <c r="AA309" s="141"/>
      <c r="AB309" s="141">
        <f>SUM(AB278:AB308)</f>
        <v>15196.75</v>
      </c>
      <c r="AC309" s="141"/>
      <c r="AD309" s="141">
        <f>SUM(AD278:AD308)</f>
        <v>78722.22</v>
      </c>
      <c r="AE309" s="141"/>
      <c r="AF309" s="141">
        <f>SUM(AF278:AF308)</f>
        <v>4170.5200000000004</v>
      </c>
      <c r="AG309" s="141"/>
      <c r="AH309" s="141"/>
      <c r="AI309" s="141"/>
      <c r="AJ309" s="141">
        <f>SUM(AJ278:AJ308)</f>
        <v>1600.04</v>
      </c>
      <c r="AL309" s="141">
        <f>SUM(AL278:AL308)</f>
        <v>6901.9</v>
      </c>
      <c r="AM309" s="141"/>
      <c r="AN309" s="141">
        <f>SUM(AN278:AN308)</f>
        <v>1234.0299999999997</v>
      </c>
      <c r="AO309" s="141"/>
      <c r="AP309" s="141">
        <f>SUM(AP278:AP308)</f>
        <v>7344.27</v>
      </c>
      <c r="AQ309" s="141"/>
      <c r="AR309" s="141">
        <f>SUM(AR278:AR308)</f>
        <v>0</v>
      </c>
      <c r="AS309" s="141">
        <f>SUM(AS278:AS308)</f>
        <v>124833.89</v>
      </c>
    </row>
    <row r="310" spans="1:45" x14ac:dyDescent="0.25">
      <c r="N310" s="130"/>
      <c r="Q310" s="130"/>
    </row>
    <row r="311" spans="1:45" x14ac:dyDescent="0.25">
      <c r="C311" s="131"/>
      <c r="F311" s="131"/>
      <c r="I311" s="132"/>
    </row>
    <row r="312" spans="1:45" x14ac:dyDescent="0.25">
      <c r="I312" s="132"/>
    </row>
    <row r="314" spans="1:45" ht="16.149999999999999" customHeight="1" x14ac:dyDescent="0.25">
      <c r="A314" s="562" t="s">
        <v>44</v>
      </c>
      <c r="B314" s="563"/>
      <c r="C314" s="563"/>
      <c r="D314" s="563"/>
      <c r="E314" s="563"/>
      <c r="F314" s="563"/>
      <c r="G314" s="563"/>
      <c r="H314" s="563"/>
      <c r="I314" s="563"/>
      <c r="J314" s="564"/>
      <c r="K314" s="564"/>
      <c r="L314" s="564"/>
      <c r="M314" s="80"/>
      <c r="N314" s="79"/>
      <c r="O314" s="565"/>
      <c r="P314" s="560"/>
      <c r="Q314" s="560"/>
      <c r="R314" s="560"/>
      <c r="S314" s="560"/>
      <c r="U314" s="559" t="str">
        <f>A314</f>
        <v>SEPTEMBRE 2019</v>
      </c>
      <c r="V314" s="560"/>
      <c r="W314" s="560"/>
      <c r="X314" s="560"/>
      <c r="Y314" s="560"/>
      <c r="Z314" s="560"/>
      <c r="AA314" s="560"/>
      <c r="AB314" s="559" t="str">
        <f>A314</f>
        <v>SEPTEMBRE 2019</v>
      </c>
      <c r="AC314" s="560"/>
      <c r="AD314" s="560"/>
      <c r="AE314" s="560"/>
      <c r="AF314" s="560"/>
      <c r="AG314" s="560"/>
      <c r="AH314" s="560"/>
      <c r="AI314" s="560"/>
      <c r="AJ314" s="560"/>
      <c r="AK314" s="559" t="str">
        <f>A314</f>
        <v>SEPTEMBRE 2019</v>
      </c>
      <c r="AL314" s="560"/>
      <c r="AM314" s="560"/>
      <c r="AN314" s="560"/>
      <c r="AO314" s="560"/>
      <c r="AP314" s="560"/>
      <c r="AQ314" s="560"/>
    </row>
    <row r="315" spans="1:45" ht="16.149999999999999" customHeight="1" x14ac:dyDescent="0.25">
      <c r="A315" s="81"/>
      <c r="B315" s="81"/>
      <c r="C315" s="81"/>
      <c r="D315" s="81"/>
      <c r="E315" s="81"/>
      <c r="F315" s="81"/>
      <c r="G315" s="81"/>
      <c r="H315" s="81"/>
      <c r="I315" s="554"/>
      <c r="J315" s="554"/>
      <c r="K315" s="554"/>
      <c r="L315" s="554"/>
      <c r="M315" s="133"/>
      <c r="N315" s="134"/>
      <c r="O315" s="135"/>
      <c r="P315" s="134"/>
      <c r="Q315" s="134"/>
      <c r="R315" s="553" t="s">
        <v>2</v>
      </c>
      <c r="S315" s="554"/>
      <c r="T315" s="135"/>
      <c r="U315" s="549" t="str">
        <f>U3</f>
        <v>Agedi</v>
      </c>
      <c r="V315" s="550"/>
      <c r="W315" s="549" t="str">
        <f>W3</f>
        <v>Saf</v>
      </c>
      <c r="X315" s="550"/>
      <c r="Y315" s="549" t="str">
        <f>Y3</f>
        <v>Midi Libre</v>
      </c>
      <c r="Z315" s="550"/>
      <c r="AA315" s="549" t="str">
        <f>AA3</f>
        <v>Loto</v>
      </c>
      <c r="AB315" s="550"/>
      <c r="AC315" s="555" t="str">
        <f>AC3</f>
        <v>Altadis</v>
      </c>
      <c r="AD315" s="556"/>
      <c r="AE315" s="549" t="str">
        <f>AE3</f>
        <v>Crédit agricole</v>
      </c>
      <c r="AF315" s="550"/>
      <c r="AG315" s="555" t="s">
        <v>10</v>
      </c>
      <c r="AH315" s="556"/>
      <c r="AI315" s="555" t="str">
        <f>AI3</f>
        <v>charges locatives</v>
      </c>
      <c r="AJ315" s="556"/>
      <c r="AK315" s="555" t="str">
        <f>AK3</f>
        <v>Poste TCN TF PVA</v>
      </c>
      <c r="AL315" s="556"/>
      <c r="AM315" s="549" t="str">
        <f>AM3</f>
        <v>GSA/NVX FR</v>
      </c>
      <c r="AN315" s="550"/>
      <c r="AO315" s="549" t="str">
        <f>AO3</f>
        <v>Charge</v>
      </c>
      <c r="AP315" s="550"/>
      <c r="AQ315" s="549" t="str">
        <f>AQ3</f>
        <v>Divers</v>
      </c>
      <c r="AR315" s="550"/>
      <c r="AS315" s="83" t="s">
        <v>16</v>
      </c>
    </row>
    <row r="316" spans="1:45" ht="16.149999999999999" customHeight="1" x14ac:dyDescent="0.25">
      <c r="A316" s="84"/>
      <c r="B316" s="85" t="s">
        <v>17</v>
      </c>
      <c r="C316" s="86" t="s">
        <v>18</v>
      </c>
      <c r="D316" s="86" t="s">
        <v>19</v>
      </c>
      <c r="E316" s="87" t="s">
        <v>20</v>
      </c>
      <c r="F316" s="87" t="s">
        <v>21</v>
      </c>
      <c r="G316" s="86" t="s">
        <v>22</v>
      </c>
      <c r="H316" s="86" t="s">
        <v>23</v>
      </c>
      <c r="I316" s="557" t="s">
        <v>24</v>
      </c>
      <c r="J316" s="558"/>
      <c r="K316" s="88" t="s">
        <v>25</v>
      </c>
      <c r="L316" s="88" t="s">
        <v>26</v>
      </c>
      <c r="M316" s="89" t="s">
        <v>27</v>
      </c>
      <c r="N316" s="90" t="s">
        <v>28</v>
      </c>
      <c r="O316" s="90" t="s">
        <v>29</v>
      </c>
      <c r="P316" s="90" t="s">
        <v>30</v>
      </c>
      <c r="Q316" s="91" t="s">
        <v>16</v>
      </c>
      <c r="R316" s="85" t="s">
        <v>32</v>
      </c>
      <c r="S316" s="91" t="s">
        <v>33</v>
      </c>
      <c r="T316" s="136"/>
      <c r="U316" s="93" t="s">
        <v>34</v>
      </c>
      <c r="V316" s="94"/>
      <c r="W316" s="95" t="s">
        <v>34</v>
      </c>
      <c r="X316" s="96"/>
      <c r="Y316" s="95" t="s">
        <v>34</v>
      </c>
      <c r="Z316" s="96"/>
      <c r="AA316" s="95" t="s">
        <v>34</v>
      </c>
      <c r="AB316" s="96"/>
      <c r="AC316" s="95" t="s">
        <v>34</v>
      </c>
      <c r="AD316" s="96"/>
      <c r="AE316" s="95" t="s">
        <v>34</v>
      </c>
      <c r="AF316" s="96"/>
      <c r="AG316" s="95" t="s">
        <v>34</v>
      </c>
      <c r="AH316" s="97"/>
      <c r="AI316" s="95" t="s">
        <v>34</v>
      </c>
      <c r="AJ316" s="96"/>
      <c r="AK316" s="98" t="s">
        <v>34</v>
      </c>
      <c r="AL316" s="94"/>
      <c r="AM316" s="95" t="s">
        <v>34</v>
      </c>
      <c r="AN316" s="94"/>
      <c r="AO316" s="95" t="s">
        <v>34</v>
      </c>
      <c r="AP316" s="94"/>
      <c r="AQ316" s="95" t="s">
        <v>34</v>
      </c>
      <c r="AR316" s="94"/>
      <c r="AS316" s="99"/>
    </row>
    <row r="317" spans="1:45" ht="16.149999999999999" customHeight="1" x14ac:dyDescent="0.25">
      <c r="A317" s="112">
        <f>A308+1</f>
        <v>43709</v>
      </c>
      <c r="B317" s="113">
        <v>1294.42</v>
      </c>
      <c r="C317" s="113"/>
      <c r="D317" s="317">
        <v>1971.46</v>
      </c>
      <c r="E317" s="317">
        <v>430.49</v>
      </c>
      <c r="F317" s="113"/>
      <c r="G317" s="114">
        <v>291</v>
      </c>
      <c r="H317" s="114">
        <v>724.65</v>
      </c>
      <c r="I317" s="316">
        <v>90</v>
      </c>
      <c r="J317" s="115">
        <v>3</v>
      </c>
      <c r="K317" s="115"/>
      <c r="L317" s="115"/>
      <c r="M317" s="116"/>
      <c r="N317" s="117">
        <f t="shared" ref="N317:N346" si="49">B317+C317+D317+F317+G317+H317+I317+K317-L317+M317+E317</f>
        <v>4802.0199999999995</v>
      </c>
      <c r="O317" s="113">
        <v>6.8</v>
      </c>
      <c r="P317" s="113">
        <v>56.1</v>
      </c>
      <c r="Q317" s="117">
        <f t="shared" ref="Q317:Q346" si="50">N317+O317-P317</f>
        <v>4752.7199999999993</v>
      </c>
      <c r="R317" s="317">
        <v>1290</v>
      </c>
      <c r="S317" s="164"/>
      <c r="T317" s="120">
        <f t="shared" ref="T317:T346" si="51">A317</f>
        <v>43709</v>
      </c>
      <c r="U317" s="160"/>
      <c r="V317" s="161"/>
      <c r="W317" s="160"/>
      <c r="X317" s="161"/>
      <c r="Y317" s="162"/>
      <c r="Z317" s="161"/>
      <c r="AA317" s="162"/>
      <c r="AB317" s="161"/>
      <c r="AC317" s="162"/>
      <c r="AD317" s="161"/>
      <c r="AE317" s="162">
        <v>190938</v>
      </c>
      <c r="AF317" s="147">
        <v>1.4</v>
      </c>
      <c r="AG317" s="163">
        <v>190939</v>
      </c>
      <c r="AH317" s="147">
        <v>-13.98</v>
      </c>
      <c r="AI317" s="162">
        <v>190157</v>
      </c>
      <c r="AJ317" s="147">
        <v>978.26</v>
      </c>
      <c r="AK317" s="163"/>
      <c r="AL317" s="161"/>
      <c r="AM317" s="162"/>
      <c r="AN317" s="161"/>
      <c r="AO317" s="162" t="s">
        <v>276</v>
      </c>
      <c r="AP317" s="147">
        <v>2000</v>
      </c>
      <c r="AQ317" s="162"/>
      <c r="AR317" s="161"/>
      <c r="AS317" s="125">
        <f t="shared" ref="AS317:AS347" si="52">V317+X317+Z317+AB317+AD317+AF317+AJ317+AL317+AN317+AP317+AR317+AH317</f>
        <v>2965.68</v>
      </c>
    </row>
    <row r="318" spans="1:45" ht="16.149999999999999" customHeight="1" x14ac:dyDescent="0.25">
      <c r="A318" s="112">
        <f t="shared" ref="A318:A346" si="53">A317+1</f>
        <v>43710</v>
      </c>
      <c r="B318" s="113">
        <v>1217.19</v>
      </c>
      <c r="C318" s="113"/>
      <c r="D318" s="317">
        <v>2223.9499999999998</v>
      </c>
      <c r="E318" s="317">
        <v>794.16</v>
      </c>
      <c r="F318" s="317">
        <v>61.5</v>
      </c>
      <c r="G318" s="114">
        <v>252</v>
      </c>
      <c r="H318" s="114">
        <v>1117.2</v>
      </c>
      <c r="I318" s="316">
        <v>150</v>
      </c>
      <c r="J318" s="115">
        <v>3</v>
      </c>
      <c r="K318" s="381">
        <v>30</v>
      </c>
      <c r="L318" s="115"/>
      <c r="M318" s="116"/>
      <c r="N318" s="117">
        <f t="shared" si="49"/>
        <v>5846</v>
      </c>
      <c r="O318" s="113">
        <v>17.600000000000001</v>
      </c>
      <c r="P318" s="113"/>
      <c r="Q318" s="117">
        <f t="shared" si="50"/>
        <v>5863.6</v>
      </c>
      <c r="R318" s="317">
        <v>1240</v>
      </c>
      <c r="S318" s="164"/>
      <c r="T318" s="120">
        <f t="shared" si="51"/>
        <v>43710</v>
      </c>
      <c r="U318" s="160"/>
      <c r="V318" s="161"/>
      <c r="W318" s="162"/>
      <c r="X318" s="161"/>
      <c r="Y318" s="160"/>
      <c r="Z318" s="161"/>
      <c r="AA318" s="162"/>
      <c r="AB318" s="161"/>
      <c r="AC318" s="160"/>
      <c r="AD318" s="161"/>
      <c r="AE318" s="162">
        <v>190938</v>
      </c>
      <c r="AF318" s="147">
        <v>27</v>
      </c>
      <c r="AG318" s="163"/>
      <c r="AH318" s="161"/>
      <c r="AI318" s="160"/>
      <c r="AJ318" s="161"/>
      <c r="AK318" s="162"/>
      <c r="AL318" s="161"/>
      <c r="AM318" s="160">
        <v>190753</v>
      </c>
      <c r="AN318" s="147">
        <v>247.8</v>
      </c>
      <c r="AO318" s="160"/>
      <c r="AP318" s="161"/>
      <c r="AQ318" s="162"/>
      <c r="AR318" s="161"/>
      <c r="AS318" s="125">
        <f t="shared" si="52"/>
        <v>274.8</v>
      </c>
    </row>
    <row r="319" spans="1:45" ht="16.149999999999999" customHeight="1" x14ac:dyDescent="0.25">
      <c r="A319" s="112">
        <f t="shared" si="53"/>
        <v>43711</v>
      </c>
      <c r="B319" s="113">
        <v>1711.06</v>
      </c>
      <c r="C319" s="113"/>
      <c r="D319" s="317">
        <v>2470.66</v>
      </c>
      <c r="E319" s="317">
        <v>797.88</v>
      </c>
      <c r="F319" s="317">
        <v>37.299999999999997</v>
      </c>
      <c r="G319" s="114">
        <v>335</v>
      </c>
      <c r="H319" s="114">
        <v>399.7</v>
      </c>
      <c r="I319" s="316">
        <v>220</v>
      </c>
      <c r="J319" s="115">
        <v>4</v>
      </c>
      <c r="K319" s="381">
        <v>10</v>
      </c>
      <c r="L319" s="381">
        <v>200</v>
      </c>
      <c r="M319" s="116"/>
      <c r="N319" s="117">
        <f t="shared" si="49"/>
        <v>5781.5999999999995</v>
      </c>
      <c r="O319" s="113">
        <v>14.1</v>
      </c>
      <c r="P319" s="113"/>
      <c r="Q319" s="117">
        <f t="shared" si="50"/>
        <v>5795.7</v>
      </c>
      <c r="R319" s="317">
        <v>1710</v>
      </c>
      <c r="S319" s="164"/>
      <c r="T319" s="120">
        <f t="shared" si="51"/>
        <v>43711</v>
      </c>
      <c r="U319" s="160"/>
      <c r="V319" s="161"/>
      <c r="W319" s="162"/>
      <c r="X319" s="161"/>
      <c r="Y319" s="160"/>
      <c r="Z319" s="161"/>
      <c r="AA319" s="162"/>
      <c r="AB319" s="161"/>
      <c r="AC319" s="160"/>
      <c r="AD319" s="161"/>
      <c r="AE319" s="162">
        <v>190938</v>
      </c>
      <c r="AF319" s="147">
        <v>261.79000000000002</v>
      </c>
      <c r="AG319" s="161"/>
      <c r="AH319" s="161"/>
      <c r="AI319" s="160"/>
      <c r="AJ319" s="161"/>
      <c r="AK319" s="162"/>
      <c r="AL319" s="161"/>
      <c r="AM319" s="160"/>
      <c r="AN319" s="161"/>
      <c r="AO319" s="162"/>
      <c r="AP319" s="161"/>
      <c r="AQ319" s="162"/>
      <c r="AR319" s="161"/>
      <c r="AS319" s="125">
        <f t="shared" si="52"/>
        <v>261.79000000000002</v>
      </c>
    </row>
    <row r="320" spans="1:45" ht="16.149999999999999" customHeight="1" x14ac:dyDescent="0.25">
      <c r="A320" s="112">
        <f t="shared" si="53"/>
        <v>43712</v>
      </c>
      <c r="B320" s="113">
        <v>1307.6199999999999</v>
      </c>
      <c r="C320" s="113"/>
      <c r="D320" s="317">
        <v>1949.15</v>
      </c>
      <c r="E320" s="317">
        <v>528.70000000000005</v>
      </c>
      <c r="F320" s="317">
        <v>49</v>
      </c>
      <c r="G320" s="114">
        <v>446</v>
      </c>
      <c r="H320" s="114">
        <v>251.4</v>
      </c>
      <c r="I320" s="316">
        <v>300</v>
      </c>
      <c r="J320" s="115">
        <v>7</v>
      </c>
      <c r="K320" s="381">
        <v>40</v>
      </c>
      <c r="L320" s="115"/>
      <c r="M320" s="116"/>
      <c r="N320" s="117">
        <f t="shared" si="49"/>
        <v>4871.87</v>
      </c>
      <c r="O320" s="113">
        <v>14.5</v>
      </c>
      <c r="P320" s="113"/>
      <c r="Q320" s="117">
        <f t="shared" si="50"/>
        <v>4886.37</v>
      </c>
      <c r="R320" s="317">
        <v>1300</v>
      </c>
      <c r="S320" s="164"/>
      <c r="T320" s="120">
        <f t="shared" si="51"/>
        <v>43712</v>
      </c>
      <c r="U320" s="160">
        <v>190807</v>
      </c>
      <c r="V320" s="147">
        <v>1471.61</v>
      </c>
      <c r="W320" s="162"/>
      <c r="X320" s="161"/>
      <c r="Y320" s="160">
        <v>190820</v>
      </c>
      <c r="Z320" s="147">
        <v>384.33</v>
      </c>
      <c r="AA320" s="162" t="s">
        <v>393</v>
      </c>
      <c r="AB320" s="147">
        <v>2461.9699999999998</v>
      </c>
      <c r="AC320" s="160"/>
      <c r="AD320" s="161"/>
      <c r="AE320" s="162">
        <v>190938</v>
      </c>
      <c r="AF320" s="147">
        <v>-27</v>
      </c>
      <c r="AG320" s="163">
        <v>190940</v>
      </c>
      <c r="AH320" s="147">
        <v>19</v>
      </c>
      <c r="AI320" s="160" t="s">
        <v>311</v>
      </c>
      <c r="AJ320" s="147">
        <v>128.4</v>
      </c>
      <c r="AK320" s="162"/>
      <c r="AL320" s="161"/>
      <c r="AM320" s="160"/>
      <c r="AN320" s="161"/>
      <c r="AO320" s="162">
        <v>190959</v>
      </c>
      <c r="AP320" s="387">
        <v>-7.13</v>
      </c>
      <c r="AQ320" s="162">
        <v>190957</v>
      </c>
      <c r="AR320" s="147">
        <v>1380</v>
      </c>
      <c r="AS320" s="125">
        <f t="shared" si="52"/>
        <v>5811.1799999999994</v>
      </c>
    </row>
    <row r="321" spans="1:45" ht="16.149999999999999" customHeight="1" x14ac:dyDescent="0.25">
      <c r="A321" s="112">
        <f t="shared" si="53"/>
        <v>43713</v>
      </c>
      <c r="B321" s="113">
        <v>1110.81</v>
      </c>
      <c r="C321" s="113"/>
      <c r="D321" s="317">
        <v>2083.19</v>
      </c>
      <c r="E321" s="317">
        <v>515.34</v>
      </c>
      <c r="F321" s="317">
        <v>20.100000000000001</v>
      </c>
      <c r="G321" s="114">
        <v>204</v>
      </c>
      <c r="H321" s="114">
        <v>640</v>
      </c>
      <c r="I321" s="316">
        <v>220</v>
      </c>
      <c r="J321" s="115">
        <v>3</v>
      </c>
      <c r="K321" s="381">
        <v>60</v>
      </c>
      <c r="L321" s="115"/>
      <c r="M321" s="116">
        <v>51.1</v>
      </c>
      <c r="N321" s="117">
        <f t="shared" si="49"/>
        <v>4904.5400000000009</v>
      </c>
      <c r="O321" s="113">
        <v>16.899999999999999</v>
      </c>
      <c r="P321" s="113">
        <v>218.3</v>
      </c>
      <c r="Q321" s="117">
        <f t="shared" si="50"/>
        <v>4703.1400000000003</v>
      </c>
      <c r="R321" s="317">
        <v>1130</v>
      </c>
      <c r="S321" s="164"/>
      <c r="T321" s="120">
        <f t="shared" si="51"/>
        <v>43713</v>
      </c>
      <c r="U321" s="160"/>
      <c r="V321" s="147">
        <v>199.85</v>
      </c>
      <c r="W321" s="162"/>
      <c r="X321" s="161"/>
      <c r="Y321" s="160"/>
      <c r="Z321" s="161"/>
      <c r="AA321" s="160" t="s">
        <v>394</v>
      </c>
      <c r="AB321" s="147">
        <v>663.24</v>
      </c>
      <c r="AC321" s="160"/>
      <c r="AD321" s="161"/>
      <c r="AE321" s="162">
        <v>190938</v>
      </c>
      <c r="AF321" s="147">
        <v>-27</v>
      </c>
      <c r="AG321" s="161"/>
      <c r="AH321" s="161"/>
      <c r="AI321" s="160"/>
      <c r="AJ321" s="161"/>
      <c r="AK321" s="160">
        <v>190841</v>
      </c>
      <c r="AL321" s="147">
        <v>1209.5999999999999</v>
      </c>
      <c r="AM321" s="162">
        <v>190756</v>
      </c>
      <c r="AN321" s="147">
        <v>-170.39</v>
      </c>
      <c r="AO321" s="160">
        <v>190960</v>
      </c>
      <c r="AP321" s="387">
        <v>15.1</v>
      </c>
      <c r="AQ321" s="162"/>
      <c r="AR321" s="161"/>
      <c r="AS321" s="125">
        <f t="shared" si="52"/>
        <v>1890.4</v>
      </c>
    </row>
    <row r="322" spans="1:45" ht="16.149999999999999" customHeight="1" x14ac:dyDescent="0.25">
      <c r="A322" s="112">
        <f t="shared" si="53"/>
        <v>43714</v>
      </c>
      <c r="B322" s="113">
        <v>444.87</v>
      </c>
      <c r="C322" s="317">
        <v>57.8</v>
      </c>
      <c r="D322" s="317">
        <v>1501.85</v>
      </c>
      <c r="E322" s="317">
        <v>682.58</v>
      </c>
      <c r="F322" s="113"/>
      <c r="G322" s="114">
        <v>261</v>
      </c>
      <c r="H322" s="114">
        <v>1732.4</v>
      </c>
      <c r="I322" s="316">
        <v>230</v>
      </c>
      <c r="J322" s="115">
        <v>6</v>
      </c>
      <c r="K322" s="381">
        <v>60</v>
      </c>
      <c r="L322" s="381">
        <v>20</v>
      </c>
      <c r="M322" s="116"/>
      <c r="N322" s="117">
        <f t="shared" si="49"/>
        <v>4950.5</v>
      </c>
      <c r="O322" s="113">
        <v>109.55</v>
      </c>
      <c r="P322" s="113">
        <v>57.5</v>
      </c>
      <c r="Q322" s="117">
        <f t="shared" si="50"/>
        <v>5002.55</v>
      </c>
      <c r="R322" s="317">
        <v>440</v>
      </c>
      <c r="S322" s="317">
        <v>650</v>
      </c>
      <c r="T322" s="120">
        <f t="shared" si="51"/>
        <v>43714</v>
      </c>
      <c r="U322" s="160"/>
      <c r="V322" s="161"/>
      <c r="W322" s="160"/>
      <c r="X322" s="161"/>
      <c r="Y322" s="160"/>
      <c r="Z322" s="161"/>
      <c r="AA322" s="160"/>
      <c r="AB322" s="161"/>
      <c r="AC322" s="160"/>
      <c r="AD322" s="161"/>
      <c r="AE322" s="162">
        <v>190938</v>
      </c>
      <c r="AF322" s="147">
        <v>-90</v>
      </c>
      <c r="AG322" s="161"/>
      <c r="AH322" s="161"/>
      <c r="AI322" s="160"/>
      <c r="AJ322" s="161"/>
      <c r="AK322" s="160"/>
      <c r="AL322" s="161"/>
      <c r="AM322" s="160"/>
      <c r="AN322" s="161"/>
      <c r="AO322" s="160" t="s">
        <v>104</v>
      </c>
      <c r="AP322" s="147">
        <v>114.65</v>
      </c>
      <c r="AQ322" s="162">
        <v>190958</v>
      </c>
      <c r="AR322" s="147">
        <v>49.9</v>
      </c>
      <c r="AS322" s="125">
        <f t="shared" si="52"/>
        <v>74.550000000000011</v>
      </c>
    </row>
    <row r="323" spans="1:45" ht="16.149999999999999" customHeight="1" x14ac:dyDescent="0.25">
      <c r="A323" s="112">
        <f t="shared" si="53"/>
        <v>43715</v>
      </c>
      <c r="B323" s="113">
        <v>1556.79</v>
      </c>
      <c r="C323" s="317">
        <v>160.4</v>
      </c>
      <c r="D323" s="317">
        <v>1428.95</v>
      </c>
      <c r="E323" s="317">
        <v>702.15</v>
      </c>
      <c r="F323" s="317">
        <v>25.4</v>
      </c>
      <c r="G323" s="114">
        <v>265</v>
      </c>
      <c r="H323" s="114">
        <v>815.4</v>
      </c>
      <c r="I323" s="316">
        <v>90</v>
      </c>
      <c r="J323" s="115">
        <v>3</v>
      </c>
      <c r="K323" s="381">
        <v>50</v>
      </c>
      <c r="L323" s="115"/>
      <c r="M323" s="116"/>
      <c r="N323" s="117">
        <f t="shared" si="49"/>
        <v>5094.09</v>
      </c>
      <c r="O323" s="113">
        <v>10.3</v>
      </c>
      <c r="P323" s="113"/>
      <c r="Q323" s="117">
        <f t="shared" si="50"/>
        <v>5104.3900000000003</v>
      </c>
      <c r="R323" s="317">
        <v>1560</v>
      </c>
      <c r="S323" s="164"/>
      <c r="T323" s="120">
        <f t="shared" si="51"/>
        <v>43715</v>
      </c>
      <c r="U323" s="160"/>
      <c r="V323" s="161"/>
      <c r="W323" s="160"/>
      <c r="X323" s="161"/>
      <c r="Y323" s="160"/>
      <c r="Z323" s="161"/>
      <c r="AA323" s="160"/>
      <c r="AB323" s="161"/>
      <c r="AC323" s="160"/>
      <c r="AD323" s="161"/>
      <c r="AE323" s="162">
        <v>190938</v>
      </c>
      <c r="AF323" s="147">
        <v>69</v>
      </c>
      <c r="AG323" s="161"/>
      <c r="AH323" s="161"/>
      <c r="AI323" s="160"/>
      <c r="AJ323" s="161"/>
      <c r="AK323" s="160"/>
      <c r="AL323" s="161"/>
      <c r="AM323" s="160">
        <v>190949</v>
      </c>
      <c r="AN323" s="147">
        <v>112.23</v>
      </c>
      <c r="AO323" s="160" t="s">
        <v>199</v>
      </c>
      <c r="AP323" s="147">
        <v>73.569999999999993</v>
      </c>
      <c r="AQ323" s="162"/>
      <c r="AR323" s="161"/>
      <c r="AS323" s="125">
        <f t="shared" si="52"/>
        <v>254.8</v>
      </c>
    </row>
    <row r="324" spans="1:45" ht="16.149999999999999" customHeight="1" x14ac:dyDescent="0.25">
      <c r="A324" s="112">
        <f t="shared" si="53"/>
        <v>43716</v>
      </c>
      <c r="B324" s="113">
        <v>1046.5</v>
      </c>
      <c r="C324" s="113"/>
      <c r="D324" s="317">
        <v>1020.1</v>
      </c>
      <c r="E324" s="317">
        <v>598.5</v>
      </c>
      <c r="F324" s="317">
        <v>25.59</v>
      </c>
      <c r="G324" s="114">
        <v>105</v>
      </c>
      <c r="H324" s="114">
        <v>980.45</v>
      </c>
      <c r="I324" s="316">
        <v>130</v>
      </c>
      <c r="J324" s="115">
        <v>2</v>
      </c>
      <c r="K324" s="381">
        <v>40</v>
      </c>
      <c r="L324" s="115"/>
      <c r="M324" s="116"/>
      <c r="N324" s="117">
        <f t="shared" si="49"/>
        <v>3946.1400000000003</v>
      </c>
      <c r="O324" s="113">
        <v>56.6</v>
      </c>
      <c r="P324" s="113">
        <v>9.8000000000000007</v>
      </c>
      <c r="Q324" s="117">
        <f t="shared" si="50"/>
        <v>3992.94</v>
      </c>
      <c r="R324" s="317">
        <v>1050</v>
      </c>
      <c r="S324" s="164"/>
      <c r="T324" s="120">
        <f t="shared" si="51"/>
        <v>43716</v>
      </c>
      <c r="U324" s="160"/>
      <c r="V324" s="147">
        <v>1064.53</v>
      </c>
      <c r="W324" s="160"/>
      <c r="X324" s="161"/>
      <c r="Y324" s="160"/>
      <c r="Z324" s="161"/>
      <c r="AA324" s="160"/>
      <c r="AB324" s="161"/>
      <c r="AC324" s="160"/>
      <c r="AD324" s="161"/>
      <c r="AE324" s="160"/>
      <c r="AF324" s="161"/>
      <c r="AG324" s="161"/>
      <c r="AH324" s="161"/>
      <c r="AI324" s="160"/>
      <c r="AJ324" s="161"/>
      <c r="AK324" s="160"/>
      <c r="AL324" s="161"/>
      <c r="AM324" s="160"/>
      <c r="AN324" s="161"/>
      <c r="AO324" s="160"/>
      <c r="AP324" s="161"/>
      <c r="AQ324" s="162"/>
      <c r="AR324" s="161"/>
      <c r="AS324" s="125">
        <f t="shared" si="52"/>
        <v>1064.53</v>
      </c>
    </row>
    <row r="325" spans="1:45" ht="16.149999999999999" customHeight="1" x14ac:dyDescent="0.25">
      <c r="A325" s="112">
        <f t="shared" si="53"/>
        <v>43717</v>
      </c>
      <c r="B325" s="113">
        <v>1139.3900000000001</v>
      </c>
      <c r="C325" s="113"/>
      <c r="D325" s="317">
        <v>1609.05</v>
      </c>
      <c r="E325" s="317">
        <v>773.35</v>
      </c>
      <c r="F325" s="113"/>
      <c r="G325" s="114">
        <v>208</v>
      </c>
      <c r="H325" s="114">
        <v>786.65</v>
      </c>
      <c r="I325" s="316">
        <v>280</v>
      </c>
      <c r="J325" s="115">
        <v>6</v>
      </c>
      <c r="K325" s="381">
        <v>40</v>
      </c>
      <c r="L325" s="115"/>
      <c r="M325" s="116"/>
      <c r="N325" s="117">
        <f t="shared" si="49"/>
        <v>4836.4400000000005</v>
      </c>
      <c r="O325" s="113">
        <v>3</v>
      </c>
      <c r="P325" s="113"/>
      <c r="Q325" s="117">
        <f t="shared" si="50"/>
        <v>4839.4400000000005</v>
      </c>
      <c r="R325" s="317">
        <v>1140</v>
      </c>
      <c r="S325" s="164"/>
      <c r="T325" s="120">
        <f t="shared" si="51"/>
        <v>43717</v>
      </c>
      <c r="U325" s="160"/>
      <c r="V325" s="147">
        <v>-1064.53</v>
      </c>
      <c r="W325" s="160"/>
      <c r="X325" s="161"/>
      <c r="Y325" s="160"/>
      <c r="Z325" s="161"/>
      <c r="AA325" s="160"/>
      <c r="AB325" s="161"/>
      <c r="AC325" s="160"/>
      <c r="AD325" s="161"/>
      <c r="AE325" s="160" t="s">
        <v>94</v>
      </c>
      <c r="AF325" s="147">
        <v>-93.8</v>
      </c>
      <c r="AG325" s="161"/>
      <c r="AH325" s="161"/>
      <c r="AI325" s="160"/>
      <c r="AJ325" s="161"/>
      <c r="AK325" s="160"/>
      <c r="AL325" s="161"/>
      <c r="AM325" s="160"/>
      <c r="AN325" s="161"/>
      <c r="AO325" s="160"/>
      <c r="AP325" s="161"/>
      <c r="AQ325" s="162"/>
      <c r="AR325" s="161"/>
      <c r="AS325" s="125">
        <f t="shared" si="52"/>
        <v>-1158.33</v>
      </c>
    </row>
    <row r="326" spans="1:45" ht="16.149999999999999" customHeight="1" x14ac:dyDescent="0.25">
      <c r="A326" s="112">
        <f t="shared" si="53"/>
        <v>43718</v>
      </c>
      <c r="B326" s="113">
        <v>1549.38</v>
      </c>
      <c r="C326" s="113"/>
      <c r="D326" s="317">
        <v>2260.1</v>
      </c>
      <c r="E326" s="317">
        <v>659.08</v>
      </c>
      <c r="F326" s="317">
        <v>23.5</v>
      </c>
      <c r="G326" s="114">
        <v>263</v>
      </c>
      <c r="H326" s="114">
        <v>673.1</v>
      </c>
      <c r="I326" s="316">
        <v>140</v>
      </c>
      <c r="J326" s="115">
        <v>4</v>
      </c>
      <c r="K326" s="381">
        <v>40</v>
      </c>
      <c r="L326" s="115"/>
      <c r="M326" s="116"/>
      <c r="N326" s="117">
        <f t="shared" si="49"/>
        <v>5608.16</v>
      </c>
      <c r="O326" s="113">
        <v>1.7</v>
      </c>
      <c r="P326" s="113"/>
      <c r="Q326" s="117">
        <f t="shared" si="50"/>
        <v>5609.86</v>
      </c>
      <c r="R326" s="317">
        <v>1540</v>
      </c>
      <c r="S326" s="317">
        <v>450</v>
      </c>
      <c r="T326" s="120">
        <f t="shared" si="51"/>
        <v>43718</v>
      </c>
      <c r="U326" s="160"/>
      <c r="V326" s="161"/>
      <c r="W326" s="160">
        <v>190814</v>
      </c>
      <c r="X326" s="147">
        <v>67.73</v>
      </c>
      <c r="Y326" s="160">
        <v>190923</v>
      </c>
      <c r="Z326" s="147">
        <v>774.17</v>
      </c>
      <c r="AA326" s="160"/>
      <c r="AB326" s="161"/>
      <c r="AC326" s="160">
        <v>190830</v>
      </c>
      <c r="AD326" s="147">
        <v>48893.39</v>
      </c>
      <c r="AE326" s="160"/>
      <c r="AF326" s="161"/>
      <c r="AG326" s="161"/>
      <c r="AH326" s="161"/>
      <c r="AI326" s="160"/>
      <c r="AJ326" s="161"/>
      <c r="AK326" s="160">
        <v>190839</v>
      </c>
      <c r="AL326" s="147">
        <v>286.7</v>
      </c>
      <c r="AM326" s="160"/>
      <c r="AN326" s="161"/>
      <c r="AO326" s="160" t="s">
        <v>388</v>
      </c>
      <c r="AP326" s="147">
        <v>330</v>
      </c>
      <c r="AQ326" s="162"/>
      <c r="AR326" s="161"/>
      <c r="AS326" s="125">
        <f t="shared" si="52"/>
        <v>50351.99</v>
      </c>
    </row>
    <row r="327" spans="1:45" ht="16.149999999999999" customHeight="1" x14ac:dyDescent="0.25">
      <c r="A327" s="112">
        <f t="shared" si="53"/>
        <v>43719</v>
      </c>
      <c r="B327" s="113">
        <v>922.05</v>
      </c>
      <c r="C327" s="113"/>
      <c r="D327" s="317">
        <v>1169.08</v>
      </c>
      <c r="E327" s="317">
        <v>540.79999999999995</v>
      </c>
      <c r="F327" s="317">
        <v>24.19</v>
      </c>
      <c r="G327" s="114">
        <v>252</v>
      </c>
      <c r="H327" s="114">
        <v>316.5</v>
      </c>
      <c r="I327" s="316">
        <v>400</v>
      </c>
      <c r="J327" s="115">
        <v>7</v>
      </c>
      <c r="K327" s="381">
        <v>20</v>
      </c>
      <c r="L327" s="115"/>
      <c r="M327" s="116"/>
      <c r="N327" s="117">
        <f t="shared" si="49"/>
        <v>3644.62</v>
      </c>
      <c r="O327" s="113">
        <v>8.3000000000000007</v>
      </c>
      <c r="P327" s="113"/>
      <c r="Q327" s="117">
        <f t="shared" si="50"/>
        <v>3652.92</v>
      </c>
      <c r="R327" s="317">
        <v>920</v>
      </c>
      <c r="S327" s="164"/>
      <c r="T327" s="120">
        <f t="shared" si="51"/>
        <v>43719</v>
      </c>
      <c r="U327" s="160">
        <v>190901</v>
      </c>
      <c r="V327" s="147">
        <v>1805.52</v>
      </c>
      <c r="W327" s="160">
        <v>190815</v>
      </c>
      <c r="X327" s="147">
        <v>606.08000000000004</v>
      </c>
      <c r="Y327" s="160"/>
      <c r="Z327" s="161"/>
      <c r="AA327" s="160">
        <v>190928</v>
      </c>
      <c r="AB327" s="147">
        <v>485.21</v>
      </c>
      <c r="AC327" s="160"/>
      <c r="AD327" s="161"/>
      <c r="AE327" s="160" t="s">
        <v>137</v>
      </c>
      <c r="AF327" s="147">
        <v>-470</v>
      </c>
      <c r="AG327" s="163">
        <v>190941</v>
      </c>
      <c r="AH327" s="147">
        <v>19</v>
      </c>
      <c r="AI327" s="160"/>
      <c r="AJ327" s="161"/>
      <c r="AK327" s="160">
        <v>190840</v>
      </c>
      <c r="AL327" s="147">
        <v>420.18</v>
      </c>
      <c r="AM327" s="160"/>
      <c r="AN327" s="161"/>
      <c r="AO327" s="160"/>
      <c r="AP327" s="161"/>
      <c r="AQ327" s="162"/>
      <c r="AR327" s="161"/>
      <c r="AS327" s="125">
        <f t="shared" si="52"/>
        <v>2865.99</v>
      </c>
    </row>
    <row r="328" spans="1:45" ht="16.149999999999999" customHeight="1" x14ac:dyDescent="0.25">
      <c r="A328" s="112">
        <f t="shared" si="53"/>
        <v>43720</v>
      </c>
      <c r="B328" s="113">
        <v>1299.49</v>
      </c>
      <c r="C328" s="113"/>
      <c r="D328" s="317">
        <v>1781.8</v>
      </c>
      <c r="E328" s="317">
        <v>740.54</v>
      </c>
      <c r="F328" s="317">
        <v>17.2</v>
      </c>
      <c r="G328" s="114">
        <v>141</v>
      </c>
      <c r="H328" s="114">
        <v>938.15</v>
      </c>
      <c r="I328" s="316">
        <v>230</v>
      </c>
      <c r="J328" s="115">
        <v>7</v>
      </c>
      <c r="K328" s="381">
        <v>50</v>
      </c>
      <c r="L328" s="115"/>
      <c r="M328" s="116"/>
      <c r="N328" s="117">
        <f t="shared" si="49"/>
        <v>5198.1799999999994</v>
      </c>
      <c r="O328" s="113">
        <v>5.6</v>
      </c>
      <c r="P328" s="113"/>
      <c r="Q328" s="117">
        <f t="shared" si="50"/>
        <v>5203.78</v>
      </c>
      <c r="R328" s="317">
        <v>1310</v>
      </c>
      <c r="S328" s="164"/>
      <c r="T328" s="120">
        <f t="shared" si="51"/>
        <v>43720</v>
      </c>
      <c r="U328" s="160"/>
      <c r="V328" s="147">
        <v>-117.31</v>
      </c>
      <c r="W328" s="160"/>
      <c r="X328" s="161"/>
      <c r="Y328" s="160"/>
      <c r="Z328" s="161"/>
      <c r="AA328" s="160">
        <v>190929</v>
      </c>
      <c r="AB328" s="147">
        <v>684.4</v>
      </c>
      <c r="AC328" s="160"/>
      <c r="AD328" s="161"/>
      <c r="AE328" s="160" t="s">
        <v>137</v>
      </c>
      <c r="AF328" s="147">
        <v>470</v>
      </c>
      <c r="AG328" s="161"/>
      <c r="AH328" s="161"/>
      <c r="AI328" s="376">
        <v>191243</v>
      </c>
      <c r="AJ328" s="147">
        <v>236.04</v>
      </c>
      <c r="AK328" s="160"/>
      <c r="AL328" s="161"/>
      <c r="AM328" s="160"/>
      <c r="AN328" s="161"/>
      <c r="AO328" s="160"/>
      <c r="AP328" s="161"/>
      <c r="AQ328" s="162"/>
      <c r="AR328" s="161"/>
      <c r="AS328" s="125">
        <f t="shared" si="52"/>
        <v>1273.1299999999999</v>
      </c>
    </row>
    <row r="329" spans="1:45" ht="16.149999999999999" customHeight="1" x14ac:dyDescent="0.25">
      <c r="A329" s="112">
        <f t="shared" si="53"/>
        <v>43721</v>
      </c>
      <c r="B329" s="113">
        <v>3250.07</v>
      </c>
      <c r="C329" s="113"/>
      <c r="D329" s="317">
        <v>2126.14</v>
      </c>
      <c r="E329" s="317">
        <v>1062</v>
      </c>
      <c r="F329" s="317">
        <v>25.8</v>
      </c>
      <c r="G329" s="114">
        <v>310</v>
      </c>
      <c r="H329" s="114">
        <v>502.85</v>
      </c>
      <c r="I329" s="316">
        <v>210</v>
      </c>
      <c r="J329" s="115">
        <v>5</v>
      </c>
      <c r="K329" s="115"/>
      <c r="L329" s="115"/>
      <c r="M329" s="116"/>
      <c r="N329" s="117">
        <f t="shared" si="49"/>
        <v>7486.8600000000006</v>
      </c>
      <c r="O329" s="113">
        <v>63.5</v>
      </c>
      <c r="P329" s="113"/>
      <c r="Q329" s="117">
        <f t="shared" si="50"/>
        <v>7550.3600000000006</v>
      </c>
      <c r="R329" s="317">
        <v>3260</v>
      </c>
      <c r="S329" s="164"/>
      <c r="T329" s="120">
        <f t="shared" si="51"/>
        <v>43721</v>
      </c>
      <c r="U329" s="160"/>
      <c r="V329" s="161"/>
      <c r="W329" s="160"/>
      <c r="X329" s="161"/>
      <c r="Y329" s="160"/>
      <c r="Z329" s="161"/>
      <c r="AA329" s="160"/>
      <c r="AB329" s="161"/>
      <c r="AC329" s="160"/>
      <c r="AD329" s="161"/>
      <c r="AE329" s="160"/>
      <c r="AF329" s="161"/>
      <c r="AG329" s="161"/>
      <c r="AH329" s="161"/>
      <c r="AI329" s="160"/>
      <c r="AJ329" s="161"/>
      <c r="AK329" s="160"/>
      <c r="AL329" s="161"/>
      <c r="AM329" s="160"/>
      <c r="AN329" s="161"/>
      <c r="AO329" s="160"/>
      <c r="AP329" s="161"/>
      <c r="AQ329" s="162"/>
      <c r="AR329" s="161"/>
      <c r="AS329" s="125">
        <f t="shared" si="52"/>
        <v>0</v>
      </c>
    </row>
    <row r="330" spans="1:45" ht="16.149999999999999" customHeight="1" x14ac:dyDescent="0.25">
      <c r="A330" s="112">
        <f t="shared" si="53"/>
        <v>43722</v>
      </c>
      <c r="B330" s="113">
        <v>1647.88</v>
      </c>
      <c r="C330" s="113"/>
      <c r="D330" s="317">
        <v>1537.45</v>
      </c>
      <c r="E330" s="317">
        <v>596.47</v>
      </c>
      <c r="F330" s="317">
        <v>22.6</v>
      </c>
      <c r="G330" s="114">
        <v>163</v>
      </c>
      <c r="H330" s="114">
        <v>595.9</v>
      </c>
      <c r="I330" s="316">
        <v>150</v>
      </c>
      <c r="J330" s="115">
        <v>3</v>
      </c>
      <c r="K330" s="381">
        <v>50</v>
      </c>
      <c r="L330" s="115"/>
      <c r="M330" s="116"/>
      <c r="N330" s="117">
        <f t="shared" si="49"/>
        <v>4763.3</v>
      </c>
      <c r="O330" s="113">
        <v>24.1</v>
      </c>
      <c r="P330" s="113">
        <v>13.8</v>
      </c>
      <c r="Q330" s="117">
        <f t="shared" si="50"/>
        <v>4773.6000000000004</v>
      </c>
      <c r="R330" s="317">
        <v>1640</v>
      </c>
      <c r="S330" s="164"/>
      <c r="T330" s="120">
        <f t="shared" si="51"/>
        <v>43722</v>
      </c>
      <c r="U330" s="160"/>
      <c r="V330" s="161"/>
      <c r="W330" s="160"/>
      <c r="X330" s="161"/>
      <c r="Y330" s="160"/>
      <c r="Z330" s="161"/>
      <c r="AA330" s="160"/>
      <c r="AB330" s="161"/>
      <c r="AC330" s="160"/>
      <c r="AD330" s="161"/>
      <c r="AE330" s="160" t="s">
        <v>165</v>
      </c>
      <c r="AF330" s="147">
        <v>50.41</v>
      </c>
      <c r="AG330" s="161"/>
      <c r="AH330" s="161"/>
      <c r="AI330" s="160"/>
      <c r="AJ330" s="161"/>
      <c r="AK330" s="160"/>
      <c r="AL330" s="161"/>
      <c r="AM330" s="160"/>
      <c r="AN330" s="161"/>
      <c r="AO330" s="160"/>
      <c r="AP330" s="161"/>
      <c r="AQ330" s="162"/>
      <c r="AR330" s="161"/>
      <c r="AS330" s="125">
        <f t="shared" si="52"/>
        <v>50.41</v>
      </c>
    </row>
    <row r="331" spans="1:45" ht="16.149999999999999" customHeight="1" x14ac:dyDescent="0.25">
      <c r="A331" s="112">
        <f t="shared" si="53"/>
        <v>43723</v>
      </c>
      <c r="B331" s="113">
        <v>2392.88</v>
      </c>
      <c r="C331" s="113"/>
      <c r="D331" s="317">
        <v>946.08</v>
      </c>
      <c r="E331" s="317">
        <v>457.65</v>
      </c>
      <c r="F331" s="317">
        <v>34.4</v>
      </c>
      <c r="G331" s="114">
        <v>157</v>
      </c>
      <c r="H331" s="114">
        <v>232.8</v>
      </c>
      <c r="I331" s="316">
        <v>160</v>
      </c>
      <c r="J331" s="115">
        <v>5</v>
      </c>
      <c r="K331" s="381">
        <v>20</v>
      </c>
      <c r="L331" s="115"/>
      <c r="M331" s="116"/>
      <c r="N331" s="117">
        <f t="shared" si="49"/>
        <v>4400.8100000000004</v>
      </c>
      <c r="O331" s="113">
        <v>7</v>
      </c>
      <c r="P331" s="113"/>
      <c r="Q331" s="117">
        <f t="shared" si="50"/>
        <v>4407.8100000000004</v>
      </c>
      <c r="R331" s="317">
        <v>2390</v>
      </c>
      <c r="S331" s="164"/>
      <c r="T331" s="120">
        <f t="shared" si="51"/>
        <v>43723</v>
      </c>
      <c r="U331" s="160"/>
      <c r="V331" s="161"/>
      <c r="W331" s="160"/>
      <c r="X331" s="161"/>
      <c r="Y331" s="160"/>
      <c r="Z331" s="161"/>
      <c r="AA331" s="160"/>
      <c r="AB331" s="161"/>
      <c r="AC331" s="160"/>
      <c r="AD331" s="161"/>
      <c r="AE331" s="160" t="s">
        <v>156</v>
      </c>
      <c r="AF331" s="147">
        <v>2598.08</v>
      </c>
      <c r="AG331" s="161"/>
      <c r="AH331" s="161"/>
      <c r="AI331" s="160"/>
      <c r="AJ331" s="161"/>
      <c r="AK331" s="160"/>
      <c r="AL331" s="161"/>
      <c r="AM331" s="160"/>
      <c r="AN331" s="161"/>
      <c r="AO331" s="160"/>
      <c r="AP331" s="161"/>
      <c r="AQ331" s="162"/>
      <c r="AR331" s="161"/>
      <c r="AS331" s="125">
        <f t="shared" si="52"/>
        <v>2598.08</v>
      </c>
    </row>
    <row r="332" spans="1:45" ht="16.149999999999999" customHeight="1" x14ac:dyDescent="0.25">
      <c r="A332" s="112">
        <f t="shared" si="53"/>
        <v>43724</v>
      </c>
      <c r="B332" s="113">
        <v>1693.51</v>
      </c>
      <c r="C332" s="317">
        <v>98.9</v>
      </c>
      <c r="D332" s="317">
        <v>2327.44</v>
      </c>
      <c r="E332" s="317">
        <v>886.55</v>
      </c>
      <c r="F332" s="317">
        <v>34</v>
      </c>
      <c r="G332" s="114">
        <v>229</v>
      </c>
      <c r="H332" s="114">
        <v>490.7</v>
      </c>
      <c r="I332" s="316">
        <v>70</v>
      </c>
      <c r="J332" s="115">
        <v>3</v>
      </c>
      <c r="K332" s="381">
        <v>10</v>
      </c>
      <c r="L332" s="115"/>
      <c r="M332" s="116"/>
      <c r="N332" s="117">
        <f t="shared" si="49"/>
        <v>5840.1</v>
      </c>
      <c r="O332" s="113">
        <v>1.7</v>
      </c>
      <c r="P332" s="113"/>
      <c r="Q332" s="117">
        <f t="shared" si="50"/>
        <v>5841.8</v>
      </c>
      <c r="R332" s="317">
        <v>1690</v>
      </c>
      <c r="S332" s="164"/>
      <c r="T332" s="120">
        <f t="shared" si="51"/>
        <v>43724</v>
      </c>
      <c r="U332" s="160"/>
      <c r="V332" s="161"/>
      <c r="W332" s="160"/>
      <c r="X332" s="161"/>
      <c r="Y332" s="160"/>
      <c r="Z332" s="161"/>
      <c r="AA332" s="160"/>
      <c r="AB332" s="161"/>
      <c r="AC332" s="160"/>
      <c r="AD332" s="161"/>
      <c r="AE332" s="160" t="s">
        <v>210</v>
      </c>
      <c r="AF332" s="147">
        <v>153.88</v>
      </c>
      <c r="AG332" s="161"/>
      <c r="AH332" s="161"/>
      <c r="AI332" s="160"/>
      <c r="AJ332" s="161"/>
      <c r="AK332" s="160"/>
      <c r="AL332" s="161"/>
      <c r="AM332" s="160"/>
      <c r="AN332" s="161"/>
      <c r="AO332" s="160"/>
      <c r="AP332" s="161"/>
      <c r="AQ332" s="162"/>
      <c r="AR332" s="161"/>
      <c r="AS332" s="125">
        <f t="shared" si="52"/>
        <v>153.88</v>
      </c>
    </row>
    <row r="333" spans="1:45" ht="16.149999999999999" customHeight="1" x14ac:dyDescent="0.25">
      <c r="A333" s="112">
        <f t="shared" si="53"/>
        <v>43725</v>
      </c>
      <c r="B333" s="113">
        <v>1997.89</v>
      </c>
      <c r="C333" s="317"/>
      <c r="D333" s="317">
        <v>1366.69</v>
      </c>
      <c r="E333" s="317">
        <v>680.75</v>
      </c>
      <c r="F333" s="317">
        <v>8.6</v>
      </c>
      <c r="G333" s="114">
        <v>204</v>
      </c>
      <c r="H333" s="114">
        <v>341</v>
      </c>
      <c r="I333" s="316">
        <v>20</v>
      </c>
      <c r="J333" s="115">
        <v>1</v>
      </c>
      <c r="K333" s="381">
        <v>20</v>
      </c>
      <c r="L333" s="115"/>
      <c r="M333" s="116"/>
      <c r="N333" s="117">
        <f t="shared" si="49"/>
        <v>4638.93</v>
      </c>
      <c r="O333" s="113">
        <v>3.1</v>
      </c>
      <c r="P333" s="113"/>
      <c r="Q333" s="117">
        <f t="shared" si="50"/>
        <v>4642.0300000000007</v>
      </c>
      <c r="R333" s="317">
        <v>1990</v>
      </c>
      <c r="S333" s="164"/>
      <c r="T333" s="120">
        <f t="shared" si="51"/>
        <v>43725</v>
      </c>
      <c r="U333" s="160"/>
      <c r="V333" s="161"/>
      <c r="W333" s="160"/>
      <c r="X333" s="161"/>
      <c r="Y333" s="160">
        <v>190924</v>
      </c>
      <c r="Z333" s="147">
        <v>538.19000000000005</v>
      </c>
      <c r="AA333" s="160"/>
      <c r="AB333" s="161"/>
      <c r="AC333" s="160"/>
      <c r="AD333" s="161"/>
      <c r="AE333" s="160"/>
      <c r="AF333" s="161"/>
      <c r="AG333" s="161"/>
      <c r="AH333" s="161"/>
      <c r="AI333" s="160"/>
      <c r="AJ333" s="161"/>
      <c r="AK333" s="160"/>
      <c r="AL333" s="161"/>
      <c r="AM333" s="160"/>
      <c r="AN333" s="161"/>
      <c r="AO333" s="160">
        <v>190955</v>
      </c>
      <c r="AP333" s="147">
        <v>370</v>
      </c>
      <c r="AQ333" s="162"/>
      <c r="AR333" s="161"/>
      <c r="AS333" s="125">
        <f t="shared" si="52"/>
        <v>908.19</v>
      </c>
    </row>
    <row r="334" spans="1:45" ht="16.149999999999999" customHeight="1" x14ac:dyDescent="0.25">
      <c r="A334" s="112">
        <f t="shared" si="53"/>
        <v>43726</v>
      </c>
      <c r="B334" s="113">
        <v>1339.84</v>
      </c>
      <c r="C334" s="317"/>
      <c r="D334" s="317">
        <v>1441.93</v>
      </c>
      <c r="E334" s="317">
        <v>555.15</v>
      </c>
      <c r="F334" s="317">
        <v>8.6</v>
      </c>
      <c r="G334" s="114">
        <v>201</v>
      </c>
      <c r="H334" s="114">
        <v>909.3</v>
      </c>
      <c r="I334" s="316">
        <v>340</v>
      </c>
      <c r="J334" s="115">
        <v>8</v>
      </c>
      <c r="K334" s="381">
        <v>20</v>
      </c>
      <c r="L334" s="115"/>
      <c r="M334" s="116"/>
      <c r="N334" s="117">
        <f t="shared" si="49"/>
        <v>4815.82</v>
      </c>
      <c r="O334" s="113">
        <v>4.3</v>
      </c>
      <c r="P334" s="113">
        <v>6.5</v>
      </c>
      <c r="Q334" s="117">
        <f t="shared" si="50"/>
        <v>4813.62</v>
      </c>
      <c r="R334" s="317">
        <v>1330</v>
      </c>
      <c r="S334" s="164"/>
      <c r="T334" s="120">
        <f t="shared" si="51"/>
        <v>43726</v>
      </c>
      <c r="U334" s="160">
        <v>190904</v>
      </c>
      <c r="V334" s="147">
        <v>920.92</v>
      </c>
      <c r="W334" s="160"/>
      <c r="X334" s="161"/>
      <c r="Y334" s="160"/>
      <c r="Z334" s="161"/>
      <c r="AA334" s="160">
        <v>190930</v>
      </c>
      <c r="AB334" s="147">
        <v>5540.79</v>
      </c>
      <c r="AC334" s="160"/>
      <c r="AD334" s="161"/>
      <c r="AE334" s="160"/>
      <c r="AF334" s="161"/>
      <c r="AG334" s="161"/>
      <c r="AH334" s="161"/>
      <c r="AI334" s="160">
        <v>190943</v>
      </c>
      <c r="AJ334" s="147">
        <v>52.8</v>
      </c>
      <c r="AK334" s="160"/>
      <c r="AL334" s="161"/>
      <c r="AM334" s="160"/>
      <c r="AN334" s="161"/>
      <c r="AO334" s="160"/>
      <c r="AP334" s="161"/>
      <c r="AQ334" s="162"/>
      <c r="AR334" s="161"/>
      <c r="AS334" s="125">
        <f t="shared" si="52"/>
        <v>6514.51</v>
      </c>
    </row>
    <row r="335" spans="1:45" ht="16.149999999999999" customHeight="1" x14ac:dyDescent="0.25">
      <c r="A335" s="112">
        <f t="shared" si="53"/>
        <v>43727</v>
      </c>
      <c r="B335" s="113">
        <v>1532.15</v>
      </c>
      <c r="C335" s="317">
        <v>500</v>
      </c>
      <c r="D335" s="317">
        <v>2007.79</v>
      </c>
      <c r="E335" s="317">
        <v>611.83000000000004</v>
      </c>
      <c r="F335" s="317">
        <v>37.299999999999997</v>
      </c>
      <c r="G335" s="114">
        <v>294</v>
      </c>
      <c r="H335" s="114">
        <v>859</v>
      </c>
      <c r="I335" s="316">
        <v>40</v>
      </c>
      <c r="J335" s="115">
        <v>2</v>
      </c>
      <c r="K335" s="381">
        <v>20</v>
      </c>
      <c r="L335" s="115"/>
      <c r="M335" s="116">
        <v>49.4</v>
      </c>
      <c r="N335" s="117">
        <f t="shared" si="49"/>
        <v>5951.4699999999993</v>
      </c>
      <c r="O335" s="113">
        <v>18.5</v>
      </c>
      <c r="P335" s="113">
        <v>750.75</v>
      </c>
      <c r="Q335" s="117">
        <f t="shared" si="50"/>
        <v>5219.2199999999993</v>
      </c>
      <c r="R335" s="317">
        <v>1550</v>
      </c>
      <c r="S335" s="164"/>
      <c r="T335" s="120">
        <f t="shared" si="51"/>
        <v>43727</v>
      </c>
      <c r="U335" s="160"/>
      <c r="V335" s="147">
        <v>143.61000000000001</v>
      </c>
      <c r="W335" s="160"/>
      <c r="X335" s="161"/>
      <c r="Y335" s="160"/>
      <c r="Z335" s="161"/>
      <c r="AA335" s="160">
        <v>190931</v>
      </c>
      <c r="AB335" s="147">
        <v>82.32</v>
      </c>
      <c r="AC335" s="160"/>
      <c r="AD335" s="161"/>
      <c r="AE335" s="160" t="s">
        <v>85</v>
      </c>
      <c r="AF335" s="147">
        <v>762</v>
      </c>
      <c r="AG335" s="161"/>
      <c r="AH335" s="161"/>
      <c r="AI335" s="160"/>
      <c r="AJ335" s="161"/>
      <c r="AK335" s="160"/>
      <c r="AL335" s="161"/>
      <c r="AM335" s="160"/>
      <c r="AN335" s="161"/>
      <c r="AO335" s="160"/>
      <c r="AP335" s="161"/>
      <c r="AQ335" s="162"/>
      <c r="AR335" s="161"/>
      <c r="AS335" s="125">
        <f t="shared" si="52"/>
        <v>987.93000000000006</v>
      </c>
    </row>
    <row r="336" spans="1:45" ht="16.149999999999999" customHeight="1" x14ac:dyDescent="0.25">
      <c r="A336" s="112">
        <f t="shared" si="53"/>
        <v>43728</v>
      </c>
      <c r="B336" s="113">
        <v>1378.4</v>
      </c>
      <c r="C336" s="317">
        <v>24.15</v>
      </c>
      <c r="D336" s="317">
        <v>2301.14</v>
      </c>
      <c r="E336" s="317">
        <v>876.89</v>
      </c>
      <c r="F336" s="113"/>
      <c r="G336" s="114">
        <v>269</v>
      </c>
      <c r="H336" s="114">
        <v>1948.95</v>
      </c>
      <c r="I336" s="316">
        <v>390</v>
      </c>
      <c r="J336" s="115">
        <v>7</v>
      </c>
      <c r="K336" s="115"/>
      <c r="L336" s="115"/>
      <c r="M336" s="116"/>
      <c r="N336" s="117">
        <f t="shared" si="49"/>
        <v>7188.5300000000007</v>
      </c>
      <c r="O336" s="113">
        <v>23.5</v>
      </c>
      <c r="P336" s="113"/>
      <c r="Q336" s="117">
        <f t="shared" si="50"/>
        <v>7212.0300000000007</v>
      </c>
      <c r="R336" s="317">
        <v>1370</v>
      </c>
      <c r="S336" s="317">
        <v>310</v>
      </c>
      <c r="T336" s="120">
        <f t="shared" si="51"/>
        <v>43728</v>
      </c>
      <c r="U336" s="160"/>
      <c r="V336" s="161"/>
      <c r="W336" s="162">
        <v>190917</v>
      </c>
      <c r="X336" s="147">
        <v>630.36</v>
      </c>
      <c r="Y336" s="160"/>
      <c r="Z336" s="161"/>
      <c r="AA336" s="162"/>
      <c r="AB336" s="161"/>
      <c r="AC336" s="160"/>
      <c r="AD336" s="161"/>
      <c r="AE336" s="160"/>
      <c r="AF336" s="161"/>
      <c r="AG336" s="161"/>
      <c r="AH336" s="161"/>
      <c r="AI336" s="160"/>
      <c r="AJ336" s="161"/>
      <c r="AK336" s="162"/>
      <c r="AL336" s="161"/>
      <c r="AM336" s="160"/>
      <c r="AN336" s="161"/>
      <c r="AO336" s="162"/>
      <c r="AP336" s="161"/>
      <c r="AQ336" s="162"/>
      <c r="AR336" s="161"/>
      <c r="AS336" s="125">
        <f t="shared" si="52"/>
        <v>630.36</v>
      </c>
    </row>
    <row r="337" spans="1:45" ht="16.149999999999999" customHeight="1" x14ac:dyDescent="0.25">
      <c r="A337" s="112">
        <f t="shared" si="53"/>
        <v>43729</v>
      </c>
      <c r="B337" s="113">
        <v>1162.46</v>
      </c>
      <c r="C337" s="113"/>
      <c r="D337" s="317">
        <v>1584.8</v>
      </c>
      <c r="E337" s="317">
        <v>675.48</v>
      </c>
      <c r="F337" s="317">
        <v>8.6</v>
      </c>
      <c r="G337" s="114">
        <v>307</v>
      </c>
      <c r="H337" s="114">
        <v>547.79999999999995</v>
      </c>
      <c r="I337" s="316">
        <v>290</v>
      </c>
      <c r="J337" s="115">
        <v>5</v>
      </c>
      <c r="K337" s="115"/>
      <c r="L337" s="115"/>
      <c r="M337" s="116"/>
      <c r="N337" s="117">
        <f t="shared" si="49"/>
        <v>4576.1399999999994</v>
      </c>
      <c r="O337" s="113">
        <v>2.7</v>
      </c>
      <c r="P337" s="113"/>
      <c r="Q337" s="117">
        <f t="shared" si="50"/>
        <v>4578.8399999999992</v>
      </c>
      <c r="R337" s="317">
        <v>1160</v>
      </c>
      <c r="S337" s="164"/>
      <c r="T337" s="120">
        <f t="shared" si="51"/>
        <v>43729</v>
      </c>
      <c r="U337" s="160"/>
      <c r="V337" s="161"/>
      <c r="W337" s="160">
        <v>190918</v>
      </c>
      <c r="X337" s="147">
        <v>123.58</v>
      </c>
      <c r="Y337" s="160"/>
      <c r="Z337" s="161"/>
      <c r="AA337" s="160"/>
      <c r="AB337" s="161"/>
      <c r="AC337" s="160"/>
      <c r="AD337" s="161"/>
      <c r="AE337" s="160"/>
      <c r="AF337" s="161"/>
      <c r="AG337" s="161"/>
      <c r="AH337" s="161"/>
      <c r="AI337" s="160"/>
      <c r="AJ337" s="161"/>
      <c r="AK337" s="160"/>
      <c r="AL337" s="161"/>
      <c r="AM337" s="160"/>
      <c r="AN337" s="161"/>
      <c r="AO337" s="160"/>
      <c r="AP337" s="161"/>
      <c r="AQ337" s="162"/>
      <c r="AR337" s="161"/>
      <c r="AS337" s="125">
        <f t="shared" si="52"/>
        <v>123.58</v>
      </c>
    </row>
    <row r="338" spans="1:45" ht="16.149999999999999" customHeight="1" x14ac:dyDescent="0.25">
      <c r="A338" s="112">
        <f t="shared" si="53"/>
        <v>43730</v>
      </c>
      <c r="B338" s="113">
        <v>1540.63</v>
      </c>
      <c r="C338" s="113"/>
      <c r="D338" s="317">
        <v>905.5</v>
      </c>
      <c r="E338" s="317">
        <v>391.94</v>
      </c>
      <c r="F338" s="113"/>
      <c r="G338" s="114">
        <v>321</v>
      </c>
      <c r="H338" s="114">
        <v>583.15</v>
      </c>
      <c r="I338" s="316">
        <v>230</v>
      </c>
      <c r="J338" s="115">
        <v>4</v>
      </c>
      <c r="K338" s="115"/>
      <c r="L338" s="381">
        <v>120</v>
      </c>
      <c r="M338" s="116"/>
      <c r="N338" s="117">
        <f t="shared" si="49"/>
        <v>3852.2200000000003</v>
      </c>
      <c r="O338" s="113">
        <v>1.7</v>
      </c>
      <c r="P338" s="113"/>
      <c r="Q338" s="117">
        <f t="shared" si="50"/>
        <v>3853.92</v>
      </c>
      <c r="R338" s="317">
        <v>1540</v>
      </c>
      <c r="S338" s="164"/>
      <c r="T338" s="120">
        <f t="shared" si="51"/>
        <v>43730</v>
      </c>
      <c r="U338" s="160"/>
      <c r="V338" s="161"/>
      <c r="W338" s="160"/>
      <c r="X338" s="161"/>
      <c r="Y338" s="160"/>
      <c r="Z338" s="161"/>
      <c r="AA338" s="160"/>
      <c r="AB338" s="161"/>
      <c r="AC338" s="160"/>
      <c r="AD338" s="161"/>
      <c r="AE338" s="160"/>
      <c r="AF338" s="161"/>
      <c r="AG338" s="161"/>
      <c r="AH338" s="161"/>
      <c r="AI338" s="160"/>
      <c r="AJ338" s="161"/>
      <c r="AK338" s="160"/>
      <c r="AL338" s="161"/>
      <c r="AM338" s="160"/>
      <c r="AN338" s="161"/>
      <c r="AO338" s="160"/>
      <c r="AP338" s="161"/>
      <c r="AQ338" s="162"/>
      <c r="AR338" s="161"/>
      <c r="AS338" s="125">
        <f t="shared" si="52"/>
        <v>0</v>
      </c>
    </row>
    <row r="339" spans="1:45" ht="16.149999999999999" customHeight="1" x14ac:dyDescent="0.25">
      <c r="A339" s="112">
        <f t="shared" si="53"/>
        <v>43731</v>
      </c>
      <c r="B339" s="113">
        <v>1559.19</v>
      </c>
      <c r="C339" s="113"/>
      <c r="D339" s="317">
        <v>1607.65</v>
      </c>
      <c r="E339" s="317">
        <v>624.20000000000005</v>
      </c>
      <c r="F339" s="113"/>
      <c r="G339" s="114">
        <v>228</v>
      </c>
      <c r="H339" s="114">
        <v>1546.3</v>
      </c>
      <c r="I339" s="316">
        <v>110</v>
      </c>
      <c r="J339" s="115">
        <v>3</v>
      </c>
      <c r="K339" s="115"/>
      <c r="L339" s="115"/>
      <c r="M339" s="116"/>
      <c r="N339" s="117">
        <f t="shared" si="49"/>
        <v>5675.34</v>
      </c>
      <c r="O339" s="113">
        <v>15.95</v>
      </c>
      <c r="P339" s="113"/>
      <c r="Q339" s="117">
        <f t="shared" si="50"/>
        <v>5691.29</v>
      </c>
      <c r="R339" s="317">
        <v>1550</v>
      </c>
      <c r="S339" s="164"/>
      <c r="T339" s="120">
        <f t="shared" si="51"/>
        <v>43731</v>
      </c>
      <c r="U339" s="160"/>
      <c r="V339" s="161"/>
      <c r="W339" s="160"/>
      <c r="X339" s="161"/>
      <c r="Y339" s="160"/>
      <c r="Z339" s="161"/>
      <c r="AA339" s="160"/>
      <c r="AB339" s="161"/>
      <c r="AC339" s="160"/>
      <c r="AD339" s="161"/>
      <c r="AE339" s="160"/>
      <c r="AF339" s="161"/>
      <c r="AG339" s="161"/>
      <c r="AH339" s="161"/>
      <c r="AI339" s="160"/>
      <c r="AJ339" s="161"/>
      <c r="AK339" s="160"/>
      <c r="AL339" s="161"/>
      <c r="AM339" s="160">
        <v>190953</v>
      </c>
      <c r="AN339" s="147">
        <v>40</v>
      </c>
      <c r="AO339" s="160"/>
      <c r="AP339" s="161"/>
      <c r="AQ339" s="162"/>
      <c r="AR339" s="161"/>
      <c r="AS339" s="125">
        <f t="shared" si="52"/>
        <v>40</v>
      </c>
    </row>
    <row r="340" spans="1:45" ht="16.149999999999999" customHeight="1" x14ac:dyDescent="0.25">
      <c r="A340" s="112">
        <f t="shared" si="53"/>
        <v>43732</v>
      </c>
      <c r="B340" s="113">
        <v>2311.9499999999998</v>
      </c>
      <c r="C340" s="113"/>
      <c r="D340" s="317">
        <v>1843</v>
      </c>
      <c r="E340" s="317">
        <v>573.20000000000005</v>
      </c>
      <c r="F340" s="317">
        <v>42.9</v>
      </c>
      <c r="G340" s="114">
        <v>307</v>
      </c>
      <c r="H340" s="114">
        <v>206.5</v>
      </c>
      <c r="I340" s="316">
        <v>160</v>
      </c>
      <c r="J340" s="115">
        <v>5</v>
      </c>
      <c r="K340" s="115"/>
      <c r="L340" s="115"/>
      <c r="M340" s="116"/>
      <c r="N340" s="117">
        <f t="shared" si="49"/>
        <v>5444.5499999999993</v>
      </c>
      <c r="O340" s="113">
        <v>4.4000000000000004</v>
      </c>
      <c r="P340" s="113"/>
      <c r="Q340" s="117">
        <f t="shared" si="50"/>
        <v>5448.9499999999989</v>
      </c>
      <c r="R340" s="317">
        <v>2310</v>
      </c>
      <c r="S340" s="164"/>
      <c r="T340" s="120">
        <f t="shared" si="51"/>
        <v>43732</v>
      </c>
      <c r="U340" s="160"/>
      <c r="V340" s="161"/>
      <c r="W340" s="160"/>
      <c r="X340" s="161"/>
      <c r="Y340" s="160">
        <v>190925</v>
      </c>
      <c r="Z340" s="147">
        <v>539.74</v>
      </c>
      <c r="AA340" s="160"/>
      <c r="AB340" s="161"/>
      <c r="AC340" s="160">
        <v>190936</v>
      </c>
      <c r="AD340" s="147">
        <v>40521.72</v>
      </c>
      <c r="AE340" s="160"/>
      <c r="AF340" s="161"/>
      <c r="AG340" s="161"/>
      <c r="AH340" s="161"/>
      <c r="AI340" s="160"/>
      <c r="AJ340" s="161"/>
      <c r="AK340" s="160"/>
      <c r="AL340" s="161"/>
      <c r="AM340" s="160"/>
      <c r="AN340" s="161"/>
      <c r="AO340" s="160"/>
      <c r="AP340" s="161"/>
      <c r="AQ340" s="162"/>
      <c r="AR340" s="161"/>
      <c r="AS340" s="125">
        <f t="shared" si="52"/>
        <v>41061.46</v>
      </c>
    </row>
    <row r="341" spans="1:45" ht="16.149999999999999" customHeight="1" x14ac:dyDescent="0.25">
      <c r="A341" s="112">
        <f t="shared" si="53"/>
        <v>43733</v>
      </c>
      <c r="B341" s="113">
        <v>1696.03</v>
      </c>
      <c r="C341" s="113"/>
      <c r="D341" s="317">
        <v>1555.5</v>
      </c>
      <c r="E341" s="317">
        <v>703.65</v>
      </c>
      <c r="F341" s="317">
        <v>8.6</v>
      </c>
      <c r="G341" s="114">
        <v>341</v>
      </c>
      <c r="H341" s="114">
        <v>761.6</v>
      </c>
      <c r="I341" s="316">
        <v>310</v>
      </c>
      <c r="J341" s="115">
        <v>7</v>
      </c>
      <c r="K341" s="115"/>
      <c r="L341" s="381">
        <v>100</v>
      </c>
      <c r="M341" s="116"/>
      <c r="N341" s="117">
        <f t="shared" si="49"/>
        <v>5276.3799999999992</v>
      </c>
      <c r="O341" s="113">
        <v>18.7</v>
      </c>
      <c r="P341" s="113">
        <v>13.1</v>
      </c>
      <c r="Q341" s="117">
        <f t="shared" si="50"/>
        <v>5281.9799999999987</v>
      </c>
      <c r="R341" s="317">
        <v>1690</v>
      </c>
      <c r="S341" s="164"/>
      <c r="T341" s="120">
        <f t="shared" si="51"/>
        <v>43733</v>
      </c>
      <c r="U341" s="160">
        <v>190907</v>
      </c>
      <c r="V341" s="147">
        <v>1440.5</v>
      </c>
      <c r="W341" s="160"/>
      <c r="X341" s="161"/>
      <c r="Y341" s="160"/>
      <c r="Z341" s="161"/>
      <c r="AA341" s="160">
        <v>190932</v>
      </c>
      <c r="AB341" s="147">
        <v>2619.9</v>
      </c>
      <c r="AC341" s="160"/>
      <c r="AD341" s="161"/>
      <c r="AE341" s="160"/>
      <c r="AF341" s="161"/>
      <c r="AG341" s="161"/>
      <c r="AH341" s="161"/>
      <c r="AI341" s="160"/>
      <c r="AJ341" s="161"/>
      <c r="AK341" s="160"/>
      <c r="AL341" s="161"/>
      <c r="AM341" s="160"/>
      <c r="AN341" s="161"/>
      <c r="AO341" s="160"/>
      <c r="AP341" s="161"/>
      <c r="AQ341" s="162"/>
      <c r="AR341" s="161"/>
      <c r="AS341" s="125">
        <f t="shared" si="52"/>
        <v>4060.4</v>
      </c>
    </row>
    <row r="342" spans="1:45" ht="16.149999999999999" customHeight="1" x14ac:dyDescent="0.25">
      <c r="A342" s="112">
        <f t="shared" si="53"/>
        <v>43734</v>
      </c>
      <c r="B342" s="113">
        <v>1597.07</v>
      </c>
      <c r="C342" s="113"/>
      <c r="D342" s="317">
        <v>1178.3499999999999</v>
      </c>
      <c r="E342" s="317">
        <v>495.09</v>
      </c>
      <c r="F342" s="113"/>
      <c r="G342" s="114">
        <v>471</v>
      </c>
      <c r="H342" s="114">
        <v>882.8</v>
      </c>
      <c r="I342" s="316">
        <v>220</v>
      </c>
      <c r="J342" s="115">
        <v>4</v>
      </c>
      <c r="K342" s="381">
        <v>43</v>
      </c>
      <c r="L342" s="115"/>
      <c r="M342" s="116"/>
      <c r="N342" s="117">
        <f t="shared" si="49"/>
        <v>4887.3100000000004</v>
      </c>
      <c r="O342" s="113">
        <v>5.65</v>
      </c>
      <c r="P342" s="113"/>
      <c r="Q342" s="117">
        <f t="shared" si="50"/>
        <v>4892.96</v>
      </c>
      <c r="R342" s="317">
        <v>1630</v>
      </c>
      <c r="S342" s="164"/>
      <c r="T342" s="120">
        <f t="shared" si="51"/>
        <v>43734</v>
      </c>
      <c r="U342" s="160">
        <v>190908</v>
      </c>
      <c r="V342" s="147">
        <v>8.99</v>
      </c>
      <c r="W342" s="160"/>
      <c r="X342" s="161"/>
      <c r="Y342" s="160"/>
      <c r="Z342" s="161"/>
      <c r="AA342" s="160">
        <v>190933</v>
      </c>
      <c r="AB342" s="147">
        <v>1156.4000000000001</v>
      </c>
      <c r="AC342" s="160"/>
      <c r="AD342" s="161"/>
      <c r="AE342" s="160"/>
      <c r="AF342" s="161"/>
      <c r="AG342" s="161"/>
      <c r="AH342" s="161"/>
      <c r="AI342" s="160"/>
      <c r="AJ342" s="161"/>
      <c r="AK342" s="160"/>
      <c r="AL342" s="161"/>
      <c r="AM342" s="160"/>
      <c r="AN342" s="161"/>
      <c r="AO342" s="160"/>
      <c r="AP342" s="161"/>
      <c r="AQ342" s="162"/>
      <c r="AR342" s="161"/>
      <c r="AS342" s="125">
        <f t="shared" si="52"/>
        <v>1165.3900000000001</v>
      </c>
    </row>
    <row r="343" spans="1:45" ht="16.149999999999999" customHeight="1" x14ac:dyDescent="0.25">
      <c r="A343" s="112">
        <f t="shared" si="53"/>
        <v>43735</v>
      </c>
      <c r="B343" s="113">
        <v>2609.23</v>
      </c>
      <c r="C343" s="113"/>
      <c r="D343" s="317">
        <v>1898.45</v>
      </c>
      <c r="E343" s="317">
        <v>924.43</v>
      </c>
      <c r="F343" s="317">
        <v>48.3</v>
      </c>
      <c r="G343" s="114">
        <v>296</v>
      </c>
      <c r="H343" s="114">
        <v>210</v>
      </c>
      <c r="I343" s="316">
        <v>80</v>
      </c>
      <c r="J343" s="115">
        <v>2</v>
      </c>
      <c r="K343" s="381">
        <v>40</v>
      </c>
      <c r="L343" s="381">
        <v>55</v>
      </c>
      <c r="M343" s="116"/>
      <c r="N343" s="117">
        <f t="shared" si="49"/>
        <v>6051.4100000000008</v>
      </c>
      <c r="O343" s="113">
        <v>28.55</v>
      </c>
      <c r="P343" s="113">
        <v>6</v>
      </c>
      <c r="Q343" s="117">
        <f t="shared" si="50"/>
        <v>6073.9600000000009</v>
      </c>
      <c r="R343" s="317">
        <v>2600</v>
      </c>
      <c r="S343" s="317">
        <v>330</v>
      </c>
      <c r="T343" s="120">
        <f t="shared" si="51"/>
        <v>43735</v>
      </c>
      <c r="U343" s="160"/>
      <c r="V343" s="161"/>
      <c r="W343" s="160"/>
      <c r="X343" s="161"/>
      <c r="Y343" s="160"/>
      <c r="Z343" s="161"/>
      <c r="AA343" s="160"/>
      <c r="AB343" s="161"/>
      <c r="AC343" s="160"/>
      <c r="AD343" s="161"/>
      <c r="AE343" s="162"/>
      <c r="AF343" s="161"/>
      <c r="AG343" s="161"/>
      <c r="AH343" s="161"/>
      <c r="AI343" s="160"/>
      <c r="AJ343" s="161"/>
      <c r="AK343" s="160"/>
      <c r="AL343" s="161"/>
      <c r="AM343" s="160">
        <v>190847</v>
      </c>
      <c r="AN343" s="147">
        <v>91.62</v>
      </c>
      <c r="AO343" s="160"/>
      <c r="AP343" s="161"/>
      <c r="AQ343" s="162"/>
      <c r="AR343" s="161"/>
      <c r="AS343" s="125">
        <f t="shared" si="52"/>
        <v>91.62</v>
      </c>
    </row>
    <row r="344" spans="1:45" ht="16.149999999999999" customHeight="1" x14ac:dyDescent="0.25">
      <c r="A344" s="112">
        <f t="shared" si="53"/>
        <v>43736</v>
      </c>
      <c r="B344" s="113">
        <v>2094.9699999999998</v>
      </c>
      <c r="C344" s="113"/>
      <c r="D344" s="317">
        <v>2458.48</v>
      </c>
      <c r="E344" s="317">
        <v>828.14</v>
      </c>
      <c r="F344" s="317">
        <v>25.8</v>
      </c>
      <c r="G344" s="114">
        <v>232</v>
      </c>
      <c r="H344" s="114">
        <v>161.6</v>
      </c>
      <c r="I344" s="316">
        <v>220</v>
      </c>
      <c r="J344" s="115">
        <v>8</v>
      </c>
      <c r="K344" s="381">
        <v>50</v>
      </c>
      <c r="L344" s="381">
        <v>20</v>
      </c>
      <c r="M344" s="116"/>
      <c r="N344" s="117">
        <f t="shared" si="49"/>
        <v>6050.9900000000007</v>
      </c>
      <c r="O344" s="113"/>
      <c r="P344" s="113"/>
      <c r="Q344" s="117">
        <f t="shared" si="50"/>
        <v>6050.9900000000007</v>
      </c>
      <c r="R344" s="317">
        <v>2090</v>
      </c>
      <c r="S344" s="164"/>
      <c r="T344" s="120">
        <f t="shared" si="51"/>
        <v>43736</v>
      </c>
      <c r="U344" s="160"/>
      <c r="V344" s="161"/>
      <c r="W344" s="160"/>
      <c r="X344" s="161"/>
      <c r="Y344" s="160"/>
      <c r="Z344" s="161"/>
      <c r="AA344" s="160"/>
      <c r="AB344" s="161"/>
      <c r="AC344" s="160"/>
      <c r="AD344" s="161"/>
      <c r="AE344" s="162"/>
      <c r="AF344" s="161"/>
      <c r="AG344" s="161"/>
      <c r="AH344" s="161"/>
      <c r="AI344" s="160"/>
      <c r="AJ344" s="161"/>
      <c r="AK344" s="160"/>
      <c r="AL344" s="161"/>
      <c r="AM344" s="160"/>
      <c r="AN344" s="161"/>
      <c r="AO344" s="160" t="s">
        <v>395</v>
      </c>
      <c r="AP344" s="387">
        <v>1260</v>
      </c>
      <c r="AQ344" s="162"/>
      <c r="AR344" s="161"/>
      <c r="AS344" s="125">
        <f t="shared" si="52"/>
        <v>1260</v>
      </c>
    </row>
    <row r="345" spans="1:45" ht="16.149999999999999" customHeight="1" x14ac:dyDescent="0.25">
      <c r="A345" s="112">
        <f t="shared" si="53"/>
        <v>43737</v>
      </c>
      <c r="B345" s="113">
        <v>1076.94</v>
      </c>
      <c r="C345" s="113"/>
      <c r="D345" s="317">
        <v>1373.89</v>
      </c>
      <c r="E345" s="317">
        <v>230.4</v>
      </c>
      <c r="F345" s="317">
        <v>25.8</v>
      </c>
      <c r="G345" s="114">
        <v>119</v>
      </c>
      <c r="H345" s="114">
        <v>425.6</v>
      </c>
      <c r="I345" s="316">
        <v>260</v>
      </c>
      <c r="J345" s="115">
        <v>6</v>
      </c>
      <c r="K345" s="381">
        <v>30</v>
      </c>
      <c r="L345" s="115"/>
      <c r="M345" s="116"/>
      <c r="N345" s="117">
        <f t="shared" si="49"/>
        <v>3541.63</v>
      </c>
      <c r="O345" s="113">
        <v>3.3</v>
      </c>
      <c r="P345" s="113"/>
      <c r="Q345" s="117">
        <f t="shared" si="50"/>
        <v>3544.9300000000003</v>
      </c>
      <c r="R345" s="317">
        <v>1070</v>
      </c>
      <c r="S345" s="164"/>
      <c r="T345" s="120">
        <f t="shared" si="51"/>
        <v>43737</v>
      </c>
      <c r="U345" s="160"/>
      <c r="V345" s="161"/>
      <c r="W345" s="160">
        <v>190920</v>
      </c>
      <c r="X345" s="147">
        <v>71.58</v>
      </c>
      <c r="Y345" s="160"/>
      <c r="Z345" s="161"/>
      <c r="AA345" s="160"/>
      <c r="AB345" s="161"/>
      <c r="AC345" s="160"/>
      <c r="AD345" s="161"/>
      <c r="AE345" s="162"/>
      <c r="AF345" s="161"/>
      <c r="AG345" s="161"/>
      <c r="AH345" s="161"/>
      <c r="AI345" s="160"/>
      <c r="AJ345" s="161"/>
      <c r="AK345" s="160"/>
      <c r="AL345" s="161"/>
      <c r="AM345" s="160"/>
      <c r="AN345" s="161"/>
      <c r="AO345" s="162" t="s">
        <v>396</v>
      </c>
      <c r="AP345" s="147">
        <v>34.200000000000003</v>
      </c>
      <c r="AQ345" s="162"/>
      <c r="AR345" s="161"/>
      <c r="AS345" s="125">
        <f t="shared" si="52"/>
        <v>105.78</v>
      </c>
    </row>
    <row r="346" spans="1:45" ht="16.149999999999999" customHeight="1" x14ac:dyDescent="0.25">
      <c r="A346" s="112">
        <f t="shared" si="53"/>
        <v>43738</v>
      </c>
      <c r="B346" s="113">
        <v>1578.15</v>
      </c>
      <c r="C346" s="113"/>
      <c r="D346" s="317">
        <v>2081.59</v>
      </c>
      <c r="E346" s="317">
        <v>846</v>
      </c>
      <c r="F346" s="317">
        <v>18.7</v>
      </c>
      <c r="G346" s="114">
        <v>370</v>
      </c>
      <c r="H346" s="114">
        <v>566.9</v>
      </c>
      <c r="I346" s="316">
        <v>210</v>
      </c>
      <c r="J346" s="115">
        <v>4</v>
      </c>
      <c r="K346" s="381">
        <v>40</v>
      </c>
      <c r="L346" s="381">
        <v>250</v>
      </c>
      <c r="M346" s="116"/>
      <c r="N346" s="117">
        <f t="shared" si="49"/>
        <v>5461.34</v>
      </c>
      <c r="O346" s="113">
        <v>14.8</v>
      </c>
      <c r="P346" s="113">
        <v>8.1999999999999993</v>
      </c>
      <c r="Q346" s="117">
        <f t="shared" si="50"/>
        <v>5467.9400000000005</v>
      </c>
      <c r="R346" s="317">
        <v>1570</v>
      </c>
      <c r="S346" s="164"/>
      <c r="T346" s="120">
        <f t="shared" si="51"/>
        <v>43738</v>
      </c>
      <c r="U346" s="160"/>
      <c r="V346" s="161"/>
      <c r="W346" s="162">
        <v>190919</v>
      </c>
      <c r="X346" s="147">
        <v>541.72</v>
      </c>
      <c r="Y346" s="160"/>
      <c r="Z346" s="161"/>
      <c r="AA346" s="162"/>
      <c r="AB346" s="161"/>
      <c r="AC346" s="160" t="s">
        <v>397</v>
      </c>
      <c r="AD346" s="161">
        <v>0</v>
      </c>
      <c r="AE346" s="162"/>
      <c r="AF346" s="161"/>
      <c r="AG346" s="161"/>
      <c r="AH346" s="161"/>
      <c r="AI346" s="160">
        <v>190942</v>
      </c>
      <c r="AJ346" s="147">
        <v>37.79</v>
      </c>
      <c r="AK346" s="162">
        <v>190944</v>
      </c>
      <c r="AL346" s="147">
        <v>3946.22</v>
      </c>
      <c r="AM346" s="162">
        <v>190843</v>
      </c>
      <c r="AN346" s="147">
        <v>295.61</v>
      </c>
      <c r="AO346" s="162">
        <v>190961</v>
      </c>
      <c r="AP346" s="147">
        <v>1240.3399999999999</v>
      </c>
      <c r="AQ346" s="162"/>
      <c r="AR346" s="161"/>
      <c r="AS346" s="125">
        <f t="shared" si="52"/>
        <v>6061.6799999999994</v>
      </c>
    </row>
    <row r="347" spans="1:45" ht="16.149999999999999" customHeight="1" x14ac:dyDescent="0.25">
      <c r="A347" s="138"/>
      <c r="B347" s="125"/>
      <c r="C347" s="125"/>
      <c r="D347" s="125"/>
      <c r="E347" s="125"/>
      <c r="F347" s="125"/>
      <c r="G347" s="155"/>
      <c r="H347" s="155"/>
      <c r="I347" s="155"/>
      <c r="J347" s="156"/>
      <c r="K347" s="156"/>
      <c r="L347" s="156"/>
      <c r="M347" s="157"/>
      <c r="N347" s="158"/>
      <c r="O347" s="125"/>
      <c r="P347" s="125"/>
      <c r="Q347" s="158"/>
      <c r="R347" s="125"/>
      <c r="S347" s="125"/>
      <c r="T347" s="120"/>
      <c r="U347" s="160"/>
      <c r="V347" s="161"/>
      <c r="W347" s="160"/>
      <c r="X347" s="161"/>
      <c r="Y347" s="160"/>
      <c r="Z347" s="161"/>
      <c r="AA347" s="160"/>
      <c r="AB347" s="161"/>
      <c r="AC347" s="160"/>
      <c r="AD347" s="161"/>
      <c r="AE347" s="160"/>
      <c r="AF347" s="161"/>
      <c r="AG347" s="161"/>
      <c r="AH347" s="161"/>
      <c r="AI347" s="160"/>
      <c r="AJ347" s="161"/>
      <c r="AK347" s="160"/>
      <c r="AL347" s="161"/>
      <c r="AM347" s="160">
        <v>190844</v>
      </c>
      <c r="AN347" s="147">
        <v>538.86</v>
      </c>
      <c r="AO347" s="160"/>
      <c r="AP347" s="161"/>
      <c r="AQ347" s="162"/>
      <c r="AR347" s="161"/>
      <c r="AS347" s="125">
        <f t="shared" si="52"/>
        <v>538.86</v>
      </c>
    </row>
    <row r="348" spans="1:45" x14ac:dyDescent="0.25">
      <c r="B348" s="388">
        <f t="shared" ref="B348:S348" si="54">SUM(B317:B347)</f>
        <v>47058.810000000005</v>
      </c>
      <c r="C348" s="388">
        <f t="shared" si="54"/>
        <v>841.25</v>
      </c>
      <c r="D348" s="388">
        <f t="shared" si="54"/>
        <v>52011.210000000006</v>
      </c>
      <c r="E348" s="388">
        <f t="shared" si="54"/>
        <v>19783.39</v>
      </c>
      <c r="F348" s="388">
        <f t="shared" si="54"/>
        <v>633.78</v>
      </c>
      <c r="G348" s="388">
        <f t="shared" si="54"/>
        <v>7842</v>
      </c>
      <c r="H348" s="388">
        <f t="shared" si="54"/>
        <v>21148.349999999995</v>
      </c>
      <c r="I348" s="388">
        <f t="shared" si="54"/>
        <v>5950</v>
      </c>
      <c r="J348" s="5">
        <f t="shared" si="54"/>
        <v>137</v>
      </c>
      <c r="K348" s="388">
        <f t="shared" si="54"/>
        <v>783</v>
      </c>
      <c r="L348" s="388">
        <f t="shared" si="54"/>
        <v>765</v>
      </c>
      <c r="M348" s="388">
        <f t="shared" si="54"/>
        <v>100.5</v>
      </c>
      <c r="N348" s="388">
        <f t="shared" si="54"/>
        <v>155387.29</v>
      </c>
      <c r="O348" s="388">
        <f t="shared" si="54"/>
        <v>506.4</v>
      </c>
      <c r="P348" s="388">
        <f t="shared" si="54"/>
        <v>1140.05</v>
      </c>
      <c r="Q348" s="388">
        <f t="shared" si="54"/>
        <v>154753.63999999996</v>
      </c>
      <c r="R348" s="128">
        <f t="shared" si="54"/>
        <v>47060</v>
      </c>
      <c r="S348" s="128">
        <f t="shared" si="54"/>
        <v>1740</v>
      </c>
      <c r="U348" s="141"/>
      <c r="V348" s="141">
        <f>SUM(V317:V347)</f>
        <v>5873.6899999999987</v>
      </c>
      <c r="W348" s="141"/>
      <c r="X348" s="141">
        <f>SUM(X317:X347)</f>
        <v>2041.05</v>
      </c>
      <c r="Y348" s="141"/>
      <c r="Z348" s="141">
        <f>SUM(Z317:Z347)</f>
        <v>2236.4300000000003</v>
      </c>
      <c r="AA348" s="141"/>
      <c r="AB348" s="141">
        <f>SUM(AB317:AB347)</f>
        <v>13694.23</v>
      </c>
      <c r="AC348" s="141"/>
      <c r="AD348" s="141">
        <f>SUM(AD317:AD347)</f>
        <v>89415.11</v>
      </c>
      <c r="AE348" s="141"/>
      <c r="AF348" s="141">
        <f>SUM(AF317:AF347)</f>
        <v>3685.76</v>
      </c>
      <c r="AG348" s="141"/>
      <c r="AH348" s="141"/>
      <c r="AI348" s="141"/>
      <c r="AJ348" s="141">
        <f>SUM(AJ317:AJ347)</f>
        <v>1433.29</v>
      </c>
      <c r="AL348" s="141">
        <f>SUM(AL317:AL347)</f>
        <v>5862.7</v>
      </c>
      <c r="AM348" s="141"/>
      <c r="AN348" s="141">
        <f>SUM(AN317:AN347)</f>
        <v>1155.73</v>
      </c>
      <c r="AO348" s="141"/>
      <c r="AP348" s="141">
        <f>SUM(AP317:AP347)</f>
        <v>5430.7300000000005</v>
      </c>
      <c r="AQ348" s="141"/>
      <c r="AR348" s="141">
        <f>SUM(AR317:AR347)</f>
        <v>1429.9</v>
      </c>
      <c r="AS348" s="141">
        <f>SUM(AS317:AS347)</f>
        <v>132282.63999999998</v>
      </c>
    </row>
    <row r="349" spans="1:45" x14ac:dyDescent="0.25">
      <c r="N349" s="130"/>
      <c r="Q349" s="130"/>
    </row>
    <row r="350" spans="1:45" x14ac:dyDescent="0.25">
      <c r="C350" s="131"/>
      <c r="F350" s="131"/>
      <c r="I350" s="132"/>
    </row>
    <row r="351" spans="1:45" x14ac:dyDescent="0.25">
      <c r="I351" s="132"/>
    </row>
    <row r="353" spans="1:45" ht="16.149999999999999" customHeight="1" x14ac:dyDescent="0.25">
      <c r="A353" s="562" t="s">
        <v>45</v>
      </c>
      <c r="B353" s="563"/>
      <c r="C353" s="563"/>
      <c r="D353" s="563"/>
      <c r="E353" s="563"/>
      <c r="F353" s="563"/>
      <c r="G353" s="563"/>
      <c r="H353" s="563"/>
      <c r="I353" s="563"/>
      <c r="J353" s="564"/>
      <c r="K353" s="564"/>
      <c r="L353" s="564"/>
      <c r="M353" s="80"/>
      <c r="N353" s="79"/>
      <c r="O353" s="565"/>
      <c r="P353" s="560"/>
      <c r="Q353" s="560"/>
      <c r="R353" s="560"/>
      <c r="S353" s="560"/>
      <c r="U353" s="559" t="str">
        <f>A353</f>
        <v>OCTOBRE 2019</v>
      </c>
      <c r="V353" s="560"/>
      <c r="W353" s="560"/>
      <c r="X353" s="560"/>
      <c r="Y353" s="560"/>
      <c r="Z353" s="560"/>
      <c r="AA353" s="560"/>
      <c r="AB353" s="559" t="str">
        <f>A353</f>
        <v>OCTOBRE 2019</v>
      </c>
      <c r="AC353" s="560"/>
      <c r="AD353" s="560"/>
      <c r="AE353" s="560"/>
      <c r="AF353" s="560"/>
      <c r="AG353" s="560"/>
      <c r="AH353" s="560"/>
      <c r="AI353" s="560"/>
      <c r="AJ353" s="560"/>
      <c r="AK353" s="559" t="str">
        <f>A353</f>
        <v>OCTOBRE 2019</v>
      </c>
      <c r="AL353" s="560"/>
      <c r="AM353" s="560"/>
      <c r="AN353" s="560"/>
      <c r="AO353" s="560"/>
      <c r="AP353" s="560"/>
      <c r="AQ353" s="560"/>
    </row>
    <row r="354" spans="1:45" ht="16.149999999999999" customHeight="1" x14ac:dyDescent="0.25">
      <c r="A354" s="81"/>
      <c r="B354" s="81"/>
      <c r="C354" s="81"/>
      <c r="D354" s="81"/>
      <c r="E354" s="81"/>
      <c r="F354" s="81"/>
      <c r="G354" s="81"/>
      <c r="H354" s="81"/>
      <c r="I354" s="554"/>
      <c r="J354" s="554"/>
      <c r="K354" s="554"/>
      <c r="L354" s="554"/>
      <c r="M354" s="133"/>
      <c r="N354" s="134"/>
      <c r="O354" s="135"/>
      <c r="P354" s="134"/>
      <c r="Q354" s="134"/>
      <c r="R354" s="553" t="s">
        <v>2</v>
      </c>
      <c r="S354" s="554"/>
      <c r="T354" s="135"/>
      <c r="U354" s="549" t="str">
        <f>U3</f>
        <v>Agedi</v>
      </c>
      <c r="V354" s="550"/>
      <c r="W354" s="549" t="str">
        <f>W3</f>
        <v>Saf</v>
      </c>
      <c r="X354" s="550"/>
      <c r="Y354" s="549" t="str">
        <f>Y3</f>
        <v>Midi Libre</v>
      </c>
      <c r="Z354" s="550"/>
      <c r="AA354" s="549" t="str">
        <f>AA3</f>
        <v>Loto</v>
      </c>
      <c r="AB354" s="550"/>
      <c r="AC354" s="555" t="str">
        <f>AC3</f>
        <v>Altadis</v>
      </c>
      <c r="AD354" s="556"/>
      <c r="AE354" s="549" t="str">
        <f>AE3</f>
        <v>Crédit agricole</v>
      </c>
      <c r="AF354" s="550"/>
      <c r="AG354" s="555" t="s">
        <v>10</v>
      </c>
      <c r="AH354" s="556"/>
      <c r="AI354" s="555" t="str">
        <f>AI3</f>
        <v>charges locatives</v>
      </c>
      <c r="AJ354" s="556"/>
      <c r="AK354" s="555" t="str">
        <f>AK3</f>
        <v>Poste TCN TF PVA</v>
      </c>
      <c r="AL354" s="556"/>
      <c r="AM354" s="549" t="str">
        <f>AM3</f>
        <v>GSA/NVX FR</v>
      </c>
      <c r="AN354" s="550"/>
      <c r="AO354" s="549" t="str">
        <f>AO3</f>
        <v>Charge</v>
      </c>
      <c r="AP354" s="550"/>
      <c r="AQ354" s="549" t="str">
        <f>AQ3</f>
        <v>Divers</v>
      </c>
      <c r="AR354" s="550"/>
      <c r="AS354" s="83" t="s">
        <v>16</v>
      </c>
    </row>
    <row r="355" spans="1:45" ht="16.149999999999999" customHeight="1" x14ac:dyDescent="0.25">
      <c r="A355" s="84"/>
      <c r="B355" s="85" t="s">
        <v>17</v>
      </c>
      <c r="C355" s="86" t="s">
        <v>18</v>
      </c>
      <c r="D355" s="86" t="s">
        <v>19</v>
      </c>
      <c r="E355" s="87" t="s">
        <v>20</v>
      </c>
      <c r="F355" s="87" t="s">
        <v>21</v>
      </c>
      <c r="G355" s="86" t="s">
        <v>22</v>
      </c>
      <c r="H355" s="86" t="s">
        <v>23</v>
      </c>
      <c r="I355" s="557" t="s">
        <v>24</v>
      </c>
      <c r="J355" s="558"/>
      <c r="K355" s="88" t="s">
        <v>25</v>
      </c>
      <c r="L355" s="88" t="s">
        <v>26</v>
      </c>
      <c r="M355" s="89" t="s">
        <v>27</v>
      </c>
      <c r="N355" s="90" t="s">
        <v>28</v>
      </c>
      <c r="O355" s="90" t="s">
        <v>29</v>
      </c>
      <c r="P355" s="90" t="s">
        <v>30</v>
      </c>
      <c r="Q355" s="91" t="s">
        <v>16</v>
      </c>
      <c r="R355" s="85" t="s">
        <v>32</v>
      </c>
      <c r="S355" s="91" t="s">
        <v>33</v>
      </c>
      <c r="T355" s="136"/>
      <c r="U355" s="93" t="s">
        <v>34</v>
      </c>
      <c r="V355" s="94"/>
      <c r="W355" s="95" t="s">
        <v>34</v>
      </c>
      <c r="X355" s="96"/>
      <c r="Y355" s="95" t="s">
        <v>34</v>
      </c>
      <c r="Z355" s="96"/>
      <c r="AA355" s="95" t="s">
        <v>34</v>
      </c>
      <c r="AB355" s="96"/>
      <c r="AC355" s="95" t="s">
        <v>34</v>
      </c>
      <c r="AD355" s="96"/>
      <c r="AE355" s="95" t="s">
        <v>34</v>
      </c>
      <c r="AF355" s="96"/>
      <c r="AG355" s="95" t="s">
        <v>34</v>
      </c>
      <c r="AH355" s="94"/>
      <c r="AI355" s="95" t="s">
        <v>34</v>
      </c>
      <c r="AJ355" s="96"/>
      <c r="AK355" s="98" t="s">
        <v>34</v>
      </c>
      <c r="AL355" s="94"/>
      <c r="AM355" s="95" t="s">
        <v>34</v>
      </c>
      <c r="AN355" s="94"/>
      <c r="AO355" s="95" t="s">
        <v>34</v>
      </c>
      <c r="AP355" s="94"/>
      <c r="AQ355" s="95" t="s">
        <v>34</v>
      </c>
      <c r="AR355" s="94"/>
      <c r="AS355" s="159"/>
    </row>
    <row r="356" spans="1:45" ht="16.149999999999999" customHeight="1" x14ac:dyDescent="0.25">
      <c r="A356" s="112">
        <f>A346+1</f>
        <v>43739</v>
      </c>
      <c r="B356" s="113">
        <v>2696.79</v>
      </c>
      <c r="C356" s="113"/>
      <c r="D356" s="317">
        <v>2210.5300000000002</v>
      </c>
      <c r="E356" s="317">
        <v>1043.55</v>
      </c>
      <c r="F356" s="317">
        <v>59.9</v>
      </c>
      <c r="G356" s="114">
        <v>340</v>
      </c>
      <c r="H356" s="114">
        <v>311.5</v>
      </c>
      <c r="I356" s="316">
        <v>80</v>
      </c>
      <c r="J356" s="115">
        <v>3</v>
      </c>
      <c r="K356" s="381">
        <v>80</v>
      </c>
      <c r="L356" s="381">
        <v>500</v>
      </c>
      <c r="M356" s="116"/>
      <c r="N356" s="117">
        <f t="shared" ref="N356:N386" si="55">B356+C356+D356+F356+G356+H356+I356+K356-L356+M356+E356</f>
        <v>6322.2699999999995</v>
      </c>
      <c r="O356" s="113">
        <v>8</v>
      </c>
      <c r="P356" s="113"/>
      <c r="Q356" s="117">
        <f t="shared" ref="Q356:Q386" si="56">N356+O356-P356</f>
        <v>6330.2699999999995</v>
      </c>
      <c r="R356" s="317">
        <v>2690</v>
      </c>
      <c r="S356" s="164"/>
      <c r="T356" s="120">
        <f t="shared" ref="T356:T386" si="57">A356</f>
        <v>43739</v>
      </c>
      <c r="U356" s="160"/>
      <c r="V356" s="161"/>
      <c r="W356" s="162"/>
      <c r="X356" s="161"/>
      <c r="Y356" s="162"/>
      <c r="Z356" s="161"/>
      <c r="AA356" s="162"/>
      <c r="AB356" s="161"/>
      <c r="AC356" s="162"/>
      <c r="AD356" s="161"/>
      <c r="AE356" s="162">
        <v>191037</v>
      </c>
      <c r="AF356" s="147">
        <v>1.4</v>
      </c>
      <c r="AG356" s="163">
        <v>191040</v>
      </c>
      <c r="AH356" s="147">
        <v>-26.45</v>
      </c>
      <c r="AI356" s="162">
        <v>190157</v>
      </c>
      <c r="AJ356" s="147">
        <v>978.26</v>
      </c>
      <c r="AK356" s="163"/>
      <c r="AL356" s="161"/>
      <c r="AM356" s="162"/>
      <c r="AN356" s="161"/>
      <c r="AO356" s="162" t="s">
        <v>276</v>
      </c>
      <c r="AP356" s="147">
        <v>2000</v>
      </c>
      <c r="AQ356" s="162"/>
      <c r="AR356" s="161"/>
      <c r="AS356" s="125">
        <f t="shared" ref="AS356:AS386" si="58">V356+X356+Z356+AB356+AD356+AF356+AJ356+AL356+AN356+AP356+AR356+AH356</f>
        <v>2953.21</v>
      </c>
    </row>
    <row r="357" spans="1:45" ht="16.149999999999999" customHeight="1" x14ac:dyDescent="0.25">
      <c r="A357" s="112">
        <f t="shared" ref="A357:A386" si="59">A356+1</f>
        <v>43740</v>
      </c>
      <c r="B357" s="113">
        <v>1744.64</v>
      </c>
      <c r="C357" s="113"/>
      <c r="D357" s="317">
        <v>1999.99</v>
      </c>
      <c r="E357" s="317">
        <v>611.70000000000005</v>
      </c>
      <c r="F357" s="317">
        <v>17.2</v>
      </c>
      <c r="G357" s="114">
        <v>241</v>
      </c>
      <c r="H357" s="114">
        <v>524.75</v>
      </c>
      <c r="I357" s="316">
        <v>330</v>
      </c>
      <c r="J357" s="115">
        <v>9</v>
      </c>
      <c r="K357" s="381">
        <v>20</v>
      </c>
      <c r="L357" s="381">
        <v>20</v>
      </c>
      <c r="M357" s="116">
        <v>51.1</v>
      </c>
      <c r="N357" s="117">
        <f t="shared" si="55"/>
        <v>5520.38</v>
      </c>
      <c r="O357" s="113">
        <v>3</v>
      </c>
      <c r="P357" s="113">
        <v>313.35000000000002</v>
      </c>
      <c r="Q357" s="117">
        <f t="shared" si="56"/>
        <v>5210.03</v>
      </c>
      <c r="R357" s="317">
        <v>1780</v>
      </c>
      <c r="S357" s="164"/>
      <c r="T357" s="120">
        <f t="shared" si="57"/>
        <v>43740</v>
      </c>
      <c r="U357" s="160">
        <v>190909</v>
      </c>
      <c r="V357" s="147">
        <v>1444.13</v>
      </c>
      <c r="W357" s="162"/>
      <c r="X357" s="161"/>
      <c r="Y357" s="160">
        <v>190926</v>
      </c>
      <c r="Z357" s="147">
        <v>597.41</v>
      </c>
      <c r="AA357" s="162">
        <v>190934</v>
      </c>
      <c r="AB357" s="147">
        <v>4248.17</v>
      </c>
      <c r="AC357" s="160"/>
      <c r="AD357" s="161"/>
      <c r="AE357" s="162">
        <v>191037</v>
      </c>
      <c r="AF357" s="147">
        <v>27</v>
      </c>
      <c r="AG357" s="161"/>
      <c r="AH357" s="161"/>
      <c r="AI357" s="160"/>
      <c r="AJ357" s="161"/>
      <c r="AK357" s="162"/>
      <c r="AL357" s="161"/>
      <c r="AM357" s="160"/>
      <c r="AN357" s="161"/>
      <c r="AO357" s="160"/>
      <c r="AP357" s="161"/>
      <c r="AQ357" s="162"/>
      <c r="AR357" s="161"/>
      <c r="AS357" s="125">
        <f t="shared" si="58"/>
        <v>6316.71</v>
      </c>
    </row>
    <row r="358" spans="1:45" ht="16.149999999999999" customHeight="1" x14ac:dyDescent="0.25">
      <c r="A358" s="112">
        <f t="shared" si="59"/>
        <v>43741</v>
      </c>
      <c r="B358" s="113">
        <v>1421.63</v>
      </c>
      <c r="C358" s="113"/>
      <c r="D358" s="317">
        <v>2127.85</v>
      </c>
      <c r="E358" s="317">
        <v>549.83000000000004</v>
      </c>
      <c r="F358" s="317">
        <v>25.8</v>
      </c>
      <c r="G358" s="114">
        <v>206</v>
      </c>
      <c r="H358" s="114">
        <v>1315</v>
      </c>
      <c r="I358" s="316">
        <v>170</v>
      </c>
      <c r="J358" s="115">
        <v>4</v>
      </c>
      <c r="K358" s="381">
        <v>210</v>
      </c>
      <c r="L358" s="115"/>
      <c r="M358" s="116"/>
      <c r="N358" s="117">
        <f t="shared" si="55"/>
        <v>6026.1100000000006</v>
      </c>
      <c r="O358" s="113">
        <v>4.4000000000000004</v>
      </c>
      <c r="P358" s="113"/>
      <c r="Q358" s="117">
        <f t="shared" si="56"/>
        <v>6030.51</v>
      </c>
      <c r="R358" s="317">
        <v>1420</v>
      </c>
      <c r="S358" s="164"/>
      <c r="T358" s="120">
        <f t="shared" si="57"/>
        <v>43741</v>
      </c>
      <c r="U358" s="160"/>
      <c r="V358" s="147">
        <v>192.01</v>
      </c>
      <c r="W358" s="162"/>
      <c r="X358" s="161"/>
      <c r="Y358" s="160"/>
      <c r="Z358" s="161"/>
      <c r="AA358" s="162">
        <v>190935</v>
      </c>
      <c r="AB358" s="147">
        <v>1408</v>
      </c>
      <c r="AC358" s="160"/>
      <c r="AD358" s="161"/>
      <c r="AE358" s="162">
        <v>191037</v>
      </c>
      <c r="AF358" s="147">
        <v>261.27999999999997</v>
      </c>
      <c r="AG358" s="161"/>
      <c r="AH358" s="161"/>
      <c r="AI358" s="160"/>
      <c r="AJ358" s="161"/>
      <c r="AK358" s="162"/>
      <c r="AL358" s="161"/>
      <c r="AM358" s="160"/>
      <c r="AN358" s="161"/>
      <c r="AO358" s="162"/>
      <c r="AP358" s="161"/>
      <c r="AQ358" s="162"/>
      <c r="AR358" s="161"/>
      <c r="AS358" s="125">
        <f t="shared" si="58"/>
        <v>1861.29</v>
      </c>
    </row>
    <row r="359" spans="1:45" ht="16.149999999999999" customHeight="1" x14ac:dyDescent="0.25">
      <c r="A359" s="112">
        <f t="shared" si="59"/>
        <v>43742</v>
      </c>
      <c r="B359" s="113">
        <v>523.77</v>
      </c>
      <c r="C359" s="317">
        <v>99.65</v>
      </c>
      <c r="D359" s="317">
        <v>2814.39</v>
      </c>
      <c r="E359" s="317">
        <v>861.36</v>
      </c>
      <c r="F359" s="113"/>
      <c r="G359" s="114">
        <v>241</v>
      </c>
      <c r="H359" s="114">
        <v>2621.85</v>
      </c>
      <c r="I359" s="316">
        <v>230</v>
      </c>
      <c r="J359" s="115">
        <v>5</v>
      </c>
      <c r="K359" s="115"/>
      <c r="L359" s="381">
        <v>650</v>
      </c>
      <c r="M359" s="116"/>
      <c r="N359" s="117">
        <f t="shared" si="55"/>
        <v>6742.0199999999995</v>
      </c>
      <c r="O359" s="113">
        <v>11.8</v>
      </c>
      <c r="P359" s="113">
        <v>8.5</v>
      </c>
      <c r="Q359" s="117">
        <f t="shared" si="56"/>
        <v>6745.32</v>
      </c>
      <c r="R359" s="317">
        <v>520</v>
      </c>
      <c r="S359" s="317">
        <v>730</v>
      </c>
      <c r="T359" s="120">
        <f t="shared" si="57"/>
        <v>43742</v>
      </c>
      <c r="U359" s="160"/>
      <c r="V359" s="161"/>
      <c r="W359" s="162"/>
      <c r="X359" s="161"/>
      <c r="Y359" s="160"/>
      <c r="Z359" s="161"/>
      <c r="AA359" s="162"/>
      <c r="AB359" s="161"/>
      <c r="AC359" s="160"/>
      <c r="AD359" s="161"/>
      <c r="AE359" s="162">
        <v>191037</v>
      </c>
      <c r="AF359" s="147">
        <v>69</v>
      </c>
      <c r="AG359" s="163">
        <v>191038</v>
      </c>
      <c r="AH359" s="147">
        <v>38</v>
      </c>
      <c r="AI359" s="160"/>
      <c r="AJ359" s="161"/>
      <c r="AK359" s="162"/>
      <c r="AL359" s="161"/>
      <c r="AM359" s="160">
        <v>190842</v>
      </c>
      <c r="AN359" s="147">
        <v>-193.15</v>
      </c>
      <c r="AO359" s="162"/>
      <c r="AP359" s="161"/>
      <c r="AQ359" s="162"/>
      <c r="AR359" s="161"/>
      <c r="AS359" s="125">
        <f t="shared" si="58"/>
        <v>-86.15</v>
      </c>
    </row>
    <row r="360" spans="1:45" ht="16.149999999999999" customHeight="1" x14ac:dyDescent="0.25">
      <c r="A360" s="112">
        <f t="shared" si="59"/>
        <v>43743</v>
      </c>
      <c r="B360" s="113">
        <v>2442.9</v>
      </c>
      <c r="C360" s="317"/>
      <c r="D360" s="317">
        <v>2103.4899999999998</v>
      </c>
      <c r="E360" s="317">
        <v>686.05</v>
      </c>
      <c r="F360" s="317">
        <v>8.6</v>
      </c>
      <c r="G360" s="114">
        <v>179</v>
      </c>
      <c r="H360" s="114">
        <v>296.14999999999998</v>
      </c>
      <c r="I360" s="316">
        <v>90</v>
      </c>
      <c r="J360" s="115">
        <v>3</v>
      </c>
      <c r="K360" s="381">
        <v>140</v>
      </c>
      <c r="L360" s="381">
        <v>250</v>
      </c>
      <c r="M360" s="116"/>
      <c r="N360" s="117">
        <f t="shared" si="55"/>
        <v>5696.19</v>
      </c>
      <c r="O360" s="113">
        <v>16.8</v>
      </c>
      <c r="P360" s="113"/>
      <c r="Q360" s="117">
        <f t="shared" si="56"/>
        <v>5712.99</v>
      </c>
      <c r="R360" s="317">
        <v>2440</v>
      </c>
      <c r="S360" s="164"/>
      <c r="T360" s="120">
        <f t="shared" si="57"/>
        <v>43743</v>
      </c>
      <c r="U360" s="160"/>
      <c r="V360" s="161"/>
      <c r="W360" s="162"/>
      <c r="X360" s="161"/>
      <c r="Y360" s="160"/>
      <c r="Z360" s="161"/>
      <c r="AA360" s="160"/>
      <c r="AB360" s="161"/>
      <c r="AC360" s="160"/>
      <c r="AD360" s="161"/>
      <c r="AE360" s="160"/>
      <c r="AF360" s="161"/>
      <c r="AG360" s="163"/>
      <c r="AH360" s="161"/>
      <c r="AI360" s="160" t="s">
        <v>311</v>
      </c>
      <c r="AJ360" s="147">
        <v>128.4</v>
      </c>
      <c r="AK360" s="160"/>
      <c r="AL360" s="161"/>
      <c r="AM360" s="160">
        <v>190950</v>
      </c>
      <c r="AN360" s="147">
        <v>576.78</v>
      </c>
      <c r="AO360" s="160" t="s">
        <v>104</v>
      </c>
      <c r="AP360" s="147">
        <v>114.65</v>
      </c>
      <c r="AQ360" s="162"/>
      <c r="AR360" s="161"/>
      <c r="AS360" s="125">
        <f t="shared" si="58"/>
        <v>819.82999999999993</v>
      </c>
    </row>
    <row r="361" spans="1:45" ht="16.149999999999999" customHeight="1" x14ac:dyDescent="0.25">
      <c r="A361" s="112">
        <f t="shared" si="59"/>
        <v>43744</v>
      </c>
      <c r="B361" s="113">
        <v>1461.35</v>
      </c>
      <c r="C361" s="317"/>
      <c r="D361" s="317">
        <v>996.93</v>
      </c>
      <c r="E361" s="317">
        <v>648.35</v>
      </c>
      <c r="F361" s="113"/>
      <c r="G361" s="114">
        <v>108</v>
      </c>
      <c r="H361" s="114">
        <v>630</v>
      </c>
      <c r="I361" s="316">
        <v>140</v>
      </c>
      <c r="J361" s="115">
        <v>3</v>
      </c>
      <c r="K361" s="381">
        <v>30</v>
      </c>
      <c r="L361" s="115"/>
      <c r="M361" s="116"/>
      <c r="N361" s="117">
        <f t="shared" si="55"/>
        <v>4014.6299999999997</v>
      </c>
      <c r="O361" s="113">
        <v>2</v>
      </c>
      <c r="P361" s="113"/>
      <c r="Q361" s="117">
        <f t="shared" si="56"/>
        <v>4016.6299999999997</v>
      </c>
      <c r="R361" s="317">
        <v>1460</v>
      </c>
      <c r="S361" s="164"/>
      <c r="T361" s="120">
        <f t="shared" si="57"/>
        <v>43744</v>
      </c>
      <c r="U361" s="160"/>
      <c r="V361" s="161"/>
      <c r="W361" s="160"/>
      <c r="X361" s="161"/>
      <c r="Y361" s="160"/>
      <c r="Z361" s="161"/>
      <c r="AA361" s="160"/>
      <c r="AB361" s="161"/>
      <c r="AC361" s="160"/>
      <c r="AD361" s="161"/>
      <c r="AE361" s="160" t="s">
        <v>271</v>
      </c>
      <c r="AF361" s="147">
        <v>-98</v>
      </c>
      <c r="AG361" s="161"/>
      <c r="AH361" s="161"/>
      <c r="AI361" s="160"/>
      <c r="AJ361" s="161"/>
      <c r="AK361" s="160"/>
      <c r="AL361" s="161"/>
      <c r="AM361" s="160">
        <v>190951</v>
      </c>
      <c r="AN361" s="147">
        <v>-16.61</v>
      </c>
      <c r="AO361" s="160" t="s">
        <v>199</v>
      </c>
      <c r="AP361" s="147">
        <v>73.569999999999993</v>
      </c>
      <c r="AQ361" s="162"/>
      <c r="AR361" s="161"/>
      <c r="AS361" s="125">
        <f t="shared" si="58"/>
        <v>-41.040000000000006</v>
      </c>
    </row>
    <row r="362" spans="1:45" ht="16.149999999999999" customHeight="1" x14ac:dyDescent="0.25">
      <c r="A362" s="112">
        <f t="shared" si="59"/>
        <v>43745</v>
      </c>
      <c r="B362" s="113">
        <v>1599.58</v>
      </c>
      <c r="C362" s="317"/>
      <c r="D362" s="317">
        <v>2065.8200000000002</v>
      </c>
      <c r="E362" s="317">
        <v>585.6</v>
      </c>
      <c r="F362" s="317">
        <v>86.2</v>
      </c>
      <c r="G362" s="114">
        <v>269</v>
      </c>
      <c r="H362" s="114">
        <v>646.6</v>
      </c>
      <c r="I362" s="316">
        <v>330</v>
      </c>
      <c r="J362" s="115">
        <v>8</v>
      </c>
      <c r="K362" s="381">
        <v>300</v>
      </c>
      <c r="L362" s="381">
        <v>100</v>
      </c>
      <c r="M362" s="116"/>
      <c r="N362" s="117">
        <f t="shared" si="55"/>
        <v>5782.8</v>
      </c>
      <c r="O362" s="113">
        <v>6.7</v>
      </c>
      <c r="P362" s="113"/>
      <c r="Q362" s="117">
        <f t="shared" si="56"/>
        <v>5789.5</v>
      </c>
      <c r="R362" s="317">
        <v>1590</v>
      </c>
      <c r="S362" s="164"/>
      <c r="T362" s="120">
        <f t="shared" si="57"/>
        <v>43745</v>
      </c>
      <c r="U362" s="160"/>
      <c r="V362" s="161"/>
      <c r="W362" s="160"/>
      <c r="X362" s="161"/>
      <c r="Y362" s="160"/>
      <c r="Z362" s="161"/>
      <c r="AA362" s="160"/>
      <c r="AB362" s="161"/>
      <c r="AC362" s="160"/>
      <c r="AD362" s="161"/>
      <c r="AE362" s="160"/>
      <c r="AF362" s="161"/>
      <c r="AG362" s="161"/>
      <c r="AH362" s="147">
        <v>19</v>
      </c>
      <c r="AI362" s="160"/>
      <c r="AJ362" s="161"/>
      <c r="AK362" s="160"/>
      <c r="AL362" s="161"/>
      <c r="AM362" s="160">
        <v>190845</v>
      </c>
      <c r="AN362" s="147">
        <v>202.14</v>
      </c>
      <c r="AO362" s="160"/>
      <c r="AP362" s="161"/>
      <c r="AQ362" s="162">
        <v>191063</v>
      </c>
      <c r="AR362" s="147">
        <v>60.77</v>
      </c>
      <c r="AS362" s="125">
        <f t="shared" si="58"/>
        <v>281.90999999999997</v>
      </c>
    </row>
    <row r="363" spans="1:45" ht="16.149999999999999" customHeight="1" x14ac:dyDescent="0.25">
      <c r="A363" s="112">
        <f t="shared" si="59"/>
        <v>43746</v>
      </c>
      <c r="B363" s="113">
        <v>1992.62</v>
      </c>
      <c r="C363" s="317">
        <v>101.1</v>
      </c>
      <c r="D363" s="317">
        <v>1403.13</v>
      </c>
      <c r="E363" s="317">
        <v>671.8</v>
      </c>
      <c r="F363" s="317">
        <v>20</v>
      </c>
      <c r="G363" s="114">
        <v>319</v>
      </c>
      <c r="H363" s="114">
        <v>316.10000000000002</v>
      </c>
      <c r="I363" s="316">
        <v>390</v>
      </c>
      <c r="J363" s="115">
        <v>11</v>
      </c>
      <c r="K363" s="381">
        <v>105</v>
      </c>
      <c r="L363" s="381">
        <v>20</v>
      </c>
      <c r="M363" s="116"/>
      <c r="N363" s="117">
        <f t="shared" si="55"/>
        <v>5298.75</v>
      </c>
      <c r="O363" s="113">
        <v>4.4000000000000004</v>
      </c>
      <c r="P363" s="113">
        <v>101.1</v>
      </c>
      <c r="Q363" s="117">
        <f t="shared" si="56"/>
        <v>5202.0499999999993</v>
      </c>
      <c r="R363" s="317">
        <v>1990</v>
      </c>
      <c r="S363" s="164"/>
      <c r="T363" s="120">
        <f t="shared" si="57"/>
        <v>43746</v>
      </c>
      <c r="U363" s="160"/>
      <c r="V363" s="161"/>
      <c r="W363" s="160"/>
      <c r="X363" s="161"/>
      <c r="Y363" s="160">
        <v>191020</v>
      </c>
      <c r="Z363" s="147">
        <v>454.17</v>
      </c>
      <c r="AA363" s="160"/>
      <c r="AB363" s="161"/>
      <c r="AC363" s="160">
        <v>190937</v>
      </c>
      <c r="AD363" s="147">
        <v>34729.99</v>
      </c>
      <c r="AE363" s="160" t="s">
        <v>85</v>
      </c>
      <c r="AF363" s="147">
        <v>1050</v>
      </c>
      <c r="AG363" s="161"/>
      <c r="AH363" s="161"/>
      <c r="AI363" s="160"/>
      <c r="AJ363" s="161"/>
      <c r="AK363" s="160"/>
      <c r="AL363" s="161"/>
      <c r="AM363" s="160"/>
      <c r="AN363" s="161"/>
      <c r="AO363" s="160" t="s">
        <v>388</v>
      </c>
      <c r="AP363" s="147">
        <v>330</v>
      </c>
      <c r="AQ363" s="162"/>
      <c r="AR363" s="161"/>
      <c r="AS363" s="125">
        <f t="shared" si="58"/>
        <v>36564.159999999996</v>
      </c>
    </row>
    <row r="364" spans="1:45" ht="16.149999999999999" customHeight="1" x14ac:dyDescent="0.25">
      <c r="A364" s="112">
        <f t="shared" si="59"/>
        <v>43747</v>
      </c>
      <c r="B364" s="113">
        <v>213.31</v>
      </c>
      <c r="C364" s="113"/>
      <c r="D364" s="317">
        <v>1184.98</v>
      </c>
      <c r="E364" s="317">
        <v>675.95</v>
      </c>
      <c r="F364" s="317">
        <v>43.8</v>
      </c>
      <c r="G364" s="114">
        <v>568</v>
      </c>
      <c r="H364" s="114">
        <v>1917.85</v>
      </c>
      <c r="I364" s="316">
        <v>300</v>
      </c>
      <c r="J364" s="115">
        <v>6</v>
      </c>
      <c r="K364" s="381">
        <v>20</v>
      </c>
      <c r="L364" s="115"/>
      <c r="M364" s="116"/>
      <c r="N364" s="117">
        <f t="shared" si="55"/>
        <v>4923.8899999999994</v>
      </c>
      <c r="O364" s="113">
        <v>11</v>
      </c>
      <c r="P364" s="113"/>
      <c r="Q364" s="117">
        <f t="shared" si="56"/>
        <v>4934.8899999999994</v>
      </c>
      <c r="R364" s="317">
        <v>210</v>
      </c>
      <c r="S364" s="164"/>
      <c r="T364" s="120">
        <f t="shared" si="57"/>
        <v>43747</v>
      </c>
      <c r="U364" s="160">
        <v>190913</v>
      </c>
      <c r="V364" s="147">
        <v>1088.06</v>
      </c>
      <c r="W364" s="160"/>
      <c r="X364" s="161"/>
      <c r="Y364" s="160"/>
      <c r="Z364" s="161"/>
      <c r="AA364" s="160">
        <v>191026</v>
      </c>
      <c r="AB364" s="147">
        <v>2163.14</v>
      </c>
      <c r="AC364" s="160" t="s">
        <v>168</v>
      </c>
      <c r="AD364" s="147">
        <v>566.46</v>
      </c>
      <c r="AE364" s="160" t="s">
        <v>85</v>
      </c>
      <c r="AF364" s="147">
        <v>990</v>
      </c>
      <c r="AG364" s="161"/>
      <c r="AH364" s="161"/>
      <c r="AI364" s="160"/>
      <c r="AJ364" s="161"/>
      <c r="AK364" s="160">
        <v>190945</v>
      </c>
      <c r="AL364" s="147">
        <v>1209.5999999999999</v>
      </c>
      <c r="AM364" s="160"/>
      <c r="AN364" s="161"/>
      <c r="AO364" s="160"/>
      <c r="AP364" s="161"/>
      <c r="AQ364" s="162"/>
      <c r="AR364" s="161"/>
      <c r="AS364" s="125">
        <f t="shared" si="58"/>
        <v>6017.26</v>
      </c>
    </row>
    <row r="365" spans="1:45" ht="16.149999999999999" customHeight="1" x14ac:dyDescent="0.25">
      <c r="A365" s="112">
        <f t="shared" si="59"/>
        <v>43748</v>
      </c>
      <c r="B365" s="113">
        <v>156.01</v>
      </c>
      <c r="C365" s="113"/>
      <c r="D365" s="317">
        <v>1866.65</v>
      </c>
      <c r="E365" s="317">
        <v>672.15</v>
      </c>
      <c r="F365" s="113"/>
      <c r="G365" s="114">
        <v>518</v>
      </c>
      <c r="H365" s="114">
        <v>1342.7</v>
      </c>
      <c r="I365" s="316">
        <v>240</v>
      </c>
      <c r="J365" s="115">
        <v>7</v>
      </c>
      <c r="K365" s="381">
        <v>50</v>
      </c>
      <c r="L365" s="115"/>
      <c r="M365" s="116"/>
      <c r="N365" s="117">
        <f t="shared" si="55"/>
        <v>4845.5099999999993</v>
      </c>
      <c r="O365" s="113">
        <v>12.1</v>
      </c>
      <c r="P365" s="113">
        <v>13</v>
      </c>
      <c r="Q365" s="117">
        <f t="shared" si="56"/>
        <v>4844.6099999999997</v>
      </c>
      <c r="R365" s="317">
        <v>180</v>
      </c>
      <c r="S365" s="317">
        <v>650</v>
      </c>
      <c r="T365" s="120">
        <f t="shared" si="57"/>
        <v>43748</v>
      </c>
      <c r="U365" s="160"/>
      <c r="V365" s="147">
        <v>-44.92</v>
      </c>
      <c r="W365" s="160">
        <v>190921</v>
      </c>
      <c r="X365" s="147">
        <v>620.46</v>
      </c>
      <c r="Y365" s="160"/>
      <c r="Z365" s="161"/>
      <c r="AA365" s="160">
        <v>191027</v>
      </c>
      <c r="AB365" s="147">
        <v>867.4</v>
      </c>
      <c r="AC365" s="160"/>
      <c r="AD365" s="161"/>
      <c r="AE365" s="160"/>
      <c r="AF365" s="161"/>
      <c r="AG365" s="161"/>
      <c r="AH365" s="161"/>
      <c r="AI365" s="160"/>
      <c r="AJ365" s="161"/>
      <c r="AK365" s="160">
        <v>190946</v>
      </c>
      <c r="AL365" s="147">
        <v>159.80000000000001</v>
      </c>
      <c r="AM365" s="160"/>
      <c r="AN365" s="161"/>
      <c r="AO365" s="160">
        <v>191061</v>
      </c>
      <c r="AP365" s="147">
        <v>619</v>
      </c>
      <c r="AQ365" s="162"/>
      <c r="AR365" s="161"/>
      <c r="AS365" s="125">
        <f t="shared" si="58"/>
        <v>2221.7399999999998</v>
      </c>
    </row>
    <row r="366" spans="1:45" ht="16.149999999999999" customHeight="1" x14ac:dyDescent="0.25">
      <c r="A366" s="112">
        <f t="shared" si="59"/>
        <v>43749</v>
      </c>
      <c r="B366" s="113">
        <v>2035.53</v>
      </c>
      <c r="C366" s="113"/>
      <c r="D366" s="317">
        <v>1765.75</v>
      </c>
      <c r="E366" s="317">
        <v>922.67</v>
      </c>
      <c r="F366" s="317">
        <v>34.4</v>
      </c>
      <c r="G366" s="114">
        <v>193</v>
      </c>
      <c r="H366" s="114">
        <v>61.4</v>
      </c>
      <c r="I366" s="316">
        <v>310</v>
      </c>
      <c r="J366" s="115">
        <v>8</v>
      </c>
      <c r="K366" s="381">
        <v>40</v>
      </c>
      <c r="L366" s="381">
        <v>190</v>
      </c>
      <c r="M366" s="116"/>
      <c r="N366" s="117">
        <f t="shared" si="55"/>
        <v>5172.75</v>
      </c>
      <c r="O366" s="113">
        <v>3</v>
      </c>
      <c r="P366" s="113"/>
      <c r="Q366" s="117">
        <f t="shared" si="56"/>
        <v>5175.75</v>
      </c>
      <c r="R366" s="317">
        <v>2030</v>
      </c>
      <c r="S366" s="164"/>
      <c r="T366" s="120">
        <f t="shared" si="57"/>
        <v>43749</v>
      </c>
      <c r="U366" s="160"/>
      <c r="V366" s="161"/>
      <c r="W366" s="160">
        <v>190922</v>
      </c>
      <c r="X366" s="147">
        <v>76.81</v>
      </c>
      <c r="Y366" s="160"/>
      <c r="Z366" s="161"/>
      <c r="AA366" s="160"/>
      <c r="AB366" s="161"/>
      <c r="AC366" s="160"/>
      <c r="AD366" s="161"/>
      <c r="AE366" s="160" t="s">
        <v>137</v>
      </c>
      <c r="AF366" s="147">
        <v>-1160</v>
      </c>
      <c r="AG366" s="161"/>
      <c r="AH366" s="161"/>
      <c r="AI366" s="376">
        <v>191243</v>
      </c>
      <c r="AJ366" s="147">
        <v>236.04</v>
      </c>
      <c r="AK366" s="160">
        <v>190947</v>
      </c>
      <c r="AL366" s="147">
        <v>120.32</v>
      </c>
      <c r="AM366" s="160"/>
      <c r="AN366" s="161"/>
      <c r="AO366" s="160"/>
      <c r="AP366" s="161"/>
      <c r="AQ366" s="162"/>
      <c r="AR366" s="161"/>
      <c r="AS366" s="125">
        <f t="shared" si="58"/>
        <v>-726.83000000000015</v>
      </c>
    </row>
    <row r="367" spans="1:45" ht="16.149999999999999" customHeight="1" x14ac:dyDescent="0.25">
      <c r="A367" s="112">
        <f t="shared" si="59"/>
        <v>43750</v>
      </c>
      <c r="B367" s="113">
        <v>1163.03</v>
      </c>
      <c r="C367" s="113"/>
      <c r="D367" s="317">
        <v>2242.44</v>
      </c>
      <c r="E367" s="317">
        <v>529.24</v>
      </c>
      <c r="F367" s="317">
        <v>10.8</v>
      </c>
      <c r="G367" s="114">
        <v>305</v>
      </c>
      <c r="H367" s="114">
        <v>612</v>
      </c>
      <c r="I367" s="316">
        <v>100</v>
      </c>
      <c r="J367" s="115">
        <v>1</v>
      </c>
      <c r="K367" s="381">
        <v>40</v>
      </c>
      <c r="L367" s="115"/>
      <c r="M367" s="116"/>
      <c r="N367" s="117">
        <f t="shared" si="55"/>
        <v>5002.51</v>
      </c>
      <c r="O367" s="113">
        <v>4</v>
      </c>
      <c r="P367" s="113"/>
      <c r="Q367" s="117">
        <f t="shared" si="56"/>
        <v>5006.51</v>
      </c>
      <c r="R367" s="317">
        <v>1160</v>
      </c>
      <c r="S367" s="164"/>
      <c r="T367" s="120">
        <f t="shared" si="57"/>
        <v>43750</v>
      </c>
      <c r="U367" s="160"/>
      <c r="V367" s="161"/>
      <c r="W367" s="160"/>
      <c r="X367" s="161"/>
      <c r="Y367" s="160"/>
      <c r="Z367" s="161"/>
      <c r="AA367" s="160"/>
      <c r="AB367" s="161"/>
      <c r="AC367" s="160"/>
      <c r="AD367" s="161"/>
      <c r="AE367" s="160" t="s">
        <v>137</v>
      </c>
      <c r="AF367" s="147">
        <v>1160</v>
      </c>
      <c r="AG367" s="161"/>
      <c r="AH367" s="161"/>
      <c r="AI367" s="160"/>
      <c r="AJ367" s="161"/>
      <c r="AK367" s="160"/>
      <c r="AL367" s="161"/>
      <c r="AM367" s="160"/>
      <c r="AN367" s="161"/>
      <c r="AO367" s="160"/>
      <c r="AP367" s="161"/>
      <c r="AQ367" s="162">
        <v>191065</v>
      </c>
      <c r="AR367" s="147">
        <v>21</v>
      </c>
      <c r="AS367" s="125">
        <f t="shared" si="58"/>
        <v>1181</v>
      </c>
    </row>
    <row r="368" spans="1:45" ht="16.149999999999999" customHeight="1" x14ac:dyDescent="0.25">
      <c r="A368" s="112">
        <f t="shared" si="59"/>
        <v>43751</v>
      </c>
      <c r="B368" s="113">
        <v>1101.8900000000001</v>
      </c>
      <c r="C368" s="113"/>
      <c r="D368" s="317">
        <v>1166.6300000000001</v>
      </c>
      <c r="E368" s="317">
        <v>356.75</v>
      </c>
      <c r="F368" s="113"/>
      <c r="G368" s="114">
        <v>170</v>
      </c>
      <c r="H368" s="114">
        <v>702.7</v>
      </c>
      <c r="I368" s="316">
        <v>70</v>
      </c>
      <c r="J368" s="115">
        <v>2</v>
      </c>
      <c r="K368" s="115"/>
      <c r="L368" s="115"/>
      <c r="M368" s="116"/>
      <c r="N368" s="117">
        <f t="shared" si="55"/>
        <v>3567.9700000000003</v>
      </c>
      <c r="O368" s="113">
        <v>1.7</v>
      </c>
      <c r="P368" s="113"/>
      <c r="Q368" s="117">
        <f t="shared" si="56"/>
        <v>3569.67</v>
      </c>
      <c r="R368" s="317">
        <v>1100</v>
      </c>
      <c r="S368" s="164"/>
      <c r="T368" s="120">
        <f t="shared" si="57"/>
        <v>43751</v>
      </c>
      <c r="U368" s="160"/>
      <c r="V368" s="161"/>
      <c r="W368" s="160"/>
      <c r="X368" s="161"/>
      <c r="Y368" s="160"/>
      <c r="Z368" s="161"/>
      <c r="AA368" s="160"/>
      <c r="AB368" s="161"/>
      <c r="AC368" s="160"/>
      <c r="AD368" s="161"/>
      <c r="AE368" s="160"/>
      <c r="AF368" s="161"/>
      <c r="AG368" s="161"/>
      <c r="AH368" s="161"/>
      <c r="AI368" s="160"/>
      <c r="AJ368" s="161"/>
      <c r="AK368" s="160"/>
      <c r="AL368" s="161"/>
      <c r="AM368" s="160"/>
      <c r="AN368" s="161"/>
      <c r="AO368" s="160">
        <v>190956</v>
      </c>
      <c r="AP368" s="161">
        <v>3104</v>
      </c>
      <c r="AQ368" s="162">
        <v>191064</v>
      </c>
      <c r="AR368" s="147">
        <v>21.8</v>
      </c>
      <c r="AS368" s="125">
        <f t="shared" si="58"/>
        <v>3125.8</v>
      </c>
    </row>
    <row r="369" spans="1:45" ht="16.149999999999999" customHeight="1" x14ac:dyDescent="0.25">
      <c r="A369" s="112">
        <f t="shared" si="59"/>
        <v>43752</v>
      </c>
      <c r="B369" s="113">
        <v>2637.35</v>
      </c>
      <c r="C369" s="113"/>
      <c r="D369" s="317">
        <v>1721.54</v>
      </c>
      <c r="E369" s="317">
        <v>870.15</v>
      </c>
      <c r="F369" s="113"/>
      <c r="G369" s="114">
        <v>237</v>
      </c>
      <c r="H369" s="114">
        <v>172.8</v>
      </c>
      <c r="I369" s="316">
        <v>100</v>
      </c>
      <c r="J369" s="115">
        <v>1</v>
      </c>
      <c r="K369" s="115"/>
      <c r="L369" s="115"/>
      <c r="M369" s="116"/>
      <c r="N369" s="117">
        <f t="shared" si="55"/>
        <v>5738.8399999999992</v>
      </c>
      <c r="O369" s="113">
        <v>10.95</v>
      </c>
      <c r="P369" s="113"/>
      <c r="Q369" s="117">
        <f t="shared" si="56"/>
        <v>5749.7899999999991</v>
      </c>
      <c r="R369" s="317">
        <v>2630</v>
      </c>
      <c r="S369" s="164"/>
      <c r="T369" s="120">
        <f t="shared" si="57"/>
        <v>43752</v>
      </c>
      <c r="U369" s="160"/>
      <c r="V369" s="161"/>
      <c r="W369" s="160"/>
      <c r="X369" s="161"/>
      <c r="Y369" s="160"/>
      <c r="Z369" s="161"/>
      <c r="AA369" s="160"/>
      <c r="AB369" s="161"/>
      <c r="AC369" s="160"/>
      <c r="AD369" s="161"/>
      <c r="AE369" s="160" t="s">
        <v>165</v>
      </c>
      <c r="AF369" s="147">
        <v>49.41</v>
      </c>
      <c r="AG369" s="161"/>
      <c r="AH369" s="161"/>
      <c r="AI369" s="160"/>
      <c r="AJ369" s="161"/>
      <c r="AK369" s="160"/>
      <c r="AL369" s="161"/>
      <c r="AM369" s="160"/>
      <c r="AN369" s="161"/>
      <c r="AO369" s="160"/>
      <c r="AP369" s="161"/>
      <c r="AQ369" s="162">
        <v>191067</v>
      </c>
      <c r="AR369" s="147">
        <v>14.9</v>
      </c>
      <c r="AS369" s="125">
        <f t="shared" si="58"/>
        <v>64.31</v>
      </c>
    </row>
    <row r="370" spans="1:45" ht="16.149999999999999" customHeight="1" x14ac:dyDescent="0.25">
      <c r="A370" s="112">
        <f t="shared" si="59"/>
        <v>43753</v>
      </c>
      <c r="B370" s="113">
        <v>2250.0500000000002</v>
      </c>
      <c r="C370" s="113"/>
      <c r="D370" s="317">
        <v>1413.7</v>
      </c>
      <c r="E370" s="317">
        <v>595.35</v>
      </c>
      <c r="F370" s="317">
        <v>8.6</v>
      </c>
      <c r="G370" s="114">
        <v>150</v>
      </c>
      <c r="H370" s="114">
        <v>495.1</v>
      </c>
      <c r="I370" s="316">
        <v>140</v>
      </c>
      <c r="J370" s="115">
        <v>4</v>
      </c>
      <c r="K370" s="115"/>
      <c r="L370" s="115"/>
      <c r="M370" s="116"/>
      <c r="N370" s="117">
        <f t="shared" si="55"/>
        <v>5052.8</v>
      </c>
      <c r="O370" s="113">
        <v>12</v>
      </c>
      <c r="P370" s="113"/>
      <c r="Q370" s="117">
        <f t="shared" si="56"/>
        <v>5064.8</v>
      </c>
      <c r="R370" s="317">
        <v>2250</v>
      </c>
      <c r="S370" s="164"/>
      <c r="T370" s="120">
        <f t="shared" si="57"/>
        <v>43753</v>
      </c>
      <c r="U370" s="160"/>
      <c r="V370" s="161"/>
      <c r="W370" s="160"/>
      <c r="X370" s="161"/>
      <c r="Y370" s="160">
        <v>191021</v>
      </c>
      <c r="Z370" s="147">
        <v>502.07</v>
      </c>
      <c r="AA370" s="160"/>
      <c r="AB370" s="161"/>
      <c r="AC370" s="160"/>
      <c r="AD370" s="161"/>
      <c r="AE370" s="160" t="s">
        <v>156</v>
      </c>
      <c r="AF370" s="147">
        <v>2601.13</v>
      </c>
      <c r="AG370" s="161"/>
      <c r="AH370" s="161"/>
      <c r="AI370" s="160"/>
      <c r="AJ370" s="161"/>
      <c r="AK370" s="160"/>
      <c r="AL370" s="161"/>
      <c r="AM370" s="160"/>
      <c r="AN370" s="161"/>
      <c r="AO370" s="160">
        <v>190962</v>
      </c>
      <c r="AP370" s="147">
        <v>369</v>
      </c>
      <c r="AQ370" s="162"/>
      <c r="AR370" s="161"/>
      <c r="AS370" s="125">
        <f t="shared" si="58"/>
        <v>3472.2000000000003</v>
      </c>
    </row>
    <row r="371" spans="1:45" ht="16.149999999999999" customHeight="1" x14ac:dyDescent="0.25">
      <c r="A371" s="112">
        <f t="shared" si="59"/>
        <v>43754</v>
      </c>
      <c r="B371" s="113">
        <v>2337.17</v>
      </c>
      <c r="C371" s="113"/>
      <c r="D371" s="317">
        <v>1327.57</v>
      </c>
      <c r="E371" s="317">
        <v>686.4</v>
      </c>
      <c r="F371" s="113"/>
      <c r="G371" s="114">
        <v>186</v>
      </c>
      <c r="H371" s="114">
        <v>477.3</v>
      </c>
      <c r="I371" s="316">
        <v>230</v>
      </c>
      <c r="J371" s="115">
        <v>6</v>
      </c>
      <c r="K371" s="115"/>
      <c r="L371" s="115"/>
      <c r="M371" s="116"/>
      <c r="N371" s="117">
        <f t="shared" si="55"/>
        <v>5244.44</v>
      </c>
      <c r="O371" s="113">
        <v>11.8</v>
      </c>
      <c r="P371" s="113"/>
      <c r="Q371" s="117">
        <f t="shared" si="56"/>
        <v>5256.24</v>
      </c>
      <c r="R371" s="317">
        <v>2330</v>
      </c>
      <c r="S371" s="164"/>
      <c r="T371" s="120">
        <f t="shared" si="57"/>
        <v>43754</v>
      </c>
      <c r="U371" s="160">
        <v>191003</v>
      </c>
      <c r="V371" s="147">
        <v>802.01</v>
      </c>
      <c r="W371" s="160"/>
      <c r="X371" s="161"/>
      <c r="Y371" s="160"/>
      <c r="Z371" s="161"/>
      <c r="AA371" s="160">
        <v>191028</v>
      </c>
      <c r="AB371" s="147">
        <v>257.64</v>
      </c>
      <c r="AC371" s="160"/>
      <c r="AD371" s="161"/>
      <c r="AE371" s="160" t="s">
        <v>166</v>
      </c>
      <c r="AF371" s="147">
        <v>150.83000000000001</v>
      </c>
      <c r="AG371" s="163">
        <v>191039</v>
      </c>
      <c r="AH371" s="147">
        <v>19</v>
      </c>
      <c r="AI371" s="160"/>
      <c r="AJ371" s="161"/>
      <c r="AK371" s="160"/>
      <c r="AL371" s="161"/>
      <c r="AM371" s="160"/>
      <c r="AN371" s="161"/>
      <c r="AO371" s="160">
        <v>190962</v>
      </c>
      <c r="AP371" s="147">
        <v>210.32</v>
      </c>
      <c r="AQ371" s="162"/>
      <c r="AR371" s="161"/>
      <c r="AS371" s="125">
        <f t="shared" si="58"/>
        <v>1439.8</v>
      </c>
    </row>
    <row r="372" spans="1:45" ht="16.149999999999999" customHeight="1" x14ac:dyDescent="0.25">
      <c r="A372" s="112">
        <f t="shared" si="59"/>
        <v>43755</v>
      </c>
      <c r="B372" s="113">
        <v>326.77999999999997</v>
      </c>
      <c r="C372" s="113"/>
      <c r="D372" s="317">
        <v>1739.55</v>
      </c>
      <c r="E372" s="317">
        <v>553.39</v>
      </c>
      <c r="F372" s="113"/>
      <c r="G372" s="114">
        <v>169</v>
      </c>
      <c r="H372" s="114">
        <v>1542.1</v>
      </c>
      <c r="I372" s="316">
        <v>110</v>
      </c>
      <c r="J372" s="115">
        <v>3</v>
      </c>
      <c r="K372" s="115"/>
      <c r="L372" s="115"/>
      <c r="M372" s="116"/>
      <c r="N372" s="117">
        <f t="shared" si="55"/>
        <v>4440.82</v>
      </c>
      <c r="O372" s="113">
        <v>9.3000000000000007</v>
      </c>
      <c r="P372" s="113"/>
      <c r="Q372" s="117">
        <f t="shared" si="56"/>
        <v>4450.12</v>
      </c>
      <c r="R372" s="317">
        <v>350</v>
      </c>
      <c r="S372" s="164"/>
      <c r="T372" s="120">
        <f t="shared" si="57"/>
        <v>43755</v>
      </c>
      <c r="U372" s="160"/>
      <c r="V372" s="147">
        <v>-50.64</v>
      </c>
      <c r="W372" s="160"/>
      <c r="X372" s="161"/>
      <c r="Y372" s="160"/>
      <c r="Z372" s="161"/>
      <c r="AA372" s="160">
        <v>191029</v>
      </c>
      <c r="AB372" s="147">
        <v>639.6</v>
      </c>
      <c r="AC372" s="160"/>
      <c r="AD372" s="161"/>
      <c r="AE372" s="160"/>
      <c r="AF372" s="161"/>
      <c r="AG372" s="161"/>
      <c r="AH372" s="161"/>
      <c r="AI372" s="160"/>
      <c r="AJ372" s="161"/>
      <c r="AK372" s="160"/>
      <c r="AL372" s="161"/>
      <c r="AM372" s="160" t="s">
        <v>398</v>
      </c>
      <c r="AN372" s="147">
        <v>114.19</v>
      </c>
      <c r="AO372" s="160"/>
      <c r="AP372" s="161"/>
      <c r="AQ372" s="162"/>
      <c r="AR372" s="161"/>
      <c r="AS372" s="125">
        <f t="shared" si="58"/>
        <v>703.15000000000009</v>
      </c>
    </row>
    <row r="373" spans="1:45" ht="16.149999999999999" customHeight="1" x14ac:dyDescent="0.25">
      <c r="A373" s="112">
        <f t="shared" si="59"/>
        <v>43756</v>
      </c>
      <c r="B373" s="113">
        <v>1822.98</v>
      </c>
      <c r="C373" s="113"/>
      <c r="D373" s="317">
        <v>1588.65</v>
      </c>
      <c r="E373" s="317">
        <v>741.8</v>
      </c>
      <c r="F373" s="317">
        <v>8.6</v>
      </c>
      <c r="G373" s="114">
        <v>211</v>
      </c>
      <c r="H373" s="114">
        <v>99.1</v>
      </c>
      <c r="I373" s="316">
        <v>160</v>
      </c>
      <c r="J373" s="115">
        <v>5</v>
      </c>
      <c r="K373" s="115"/>
      <c r="L373" s="115"/>
      <c r="M373" s="116"/>
      <c r="N373" s="117">
        <f t="shared" si="55"/>
        <v>4632.13</v>
      </c>
      <c r="O373" s="113">
        <v>31.8</v>
      </c>
      <c r="P373" s="113">
        <v>38.5</v>
      </c>
      <c r="Q373" s="117">
        <f t="shared" si="56"/>
        <v>4625.43</v>
      </c>
      <c r="R373" s="317">
        <v>1820</v>
      </c>
      <c r="S373" s="317">
        <v>520</v>
      </c>
      <c r="T373" s="120">
        <f t="shared" si="57"/>
        <v>43756</v>
      </c>
      <c r="U373" s="160">
        <v>191001</v>
      </c>
      <c r="V373" s="147">
        <v>-241.15</v>
      </c>
      <c r="W373" s="160"/>
      <c r="X373" s="161"/>
      <c r="Y373" s="160"/>
      <c r="Z373" s="161"/>
      <c r="AA373" s="160"/>
      <c r="AB373" s="161"/>
      <c r="AC373" s="160"/>
      <c r="AD373" s="161"/>
      <c r="AE373" s="160"/>
      <c r="AF373" s="161"/>
      <c r="AG373" s="161"/>
      <c r="AH373" s="161"/>
      <c r="AI373" s="160">
        <v>191042</v>
      </c>
      <c r="AJ373" s="147">
        <v>52.8</v>
      </c>
      <c r="AK373" s="160"/>
      <c r="AL373" s="161"/>
      <c r="AM373" s="160"/>
      <c r="AN373" s="161"/>
      <c r="AO373" s="160"/>
      <c r="AP373" s="161"/>
      <c r="AQ373" s="162"/>
      <c r="AR373" s="161"/>
      <c r="AS373" s="125">
        <f t="shared" si="58"/>
        <v>-188.35000000000002</v>
      </c>
    </row>
    <row r="374" spans="1:45" ht="16.149999999999999" customHeight="1" x14ac:dyDescent="0.25">
      <c r="A374" s="112">
        <f t="shared" si="59"/>
        <v>43757</v>
      </c>
      <c r="B374" s="113">
        <v>1453.24</v>
      </c>
      <c r="C374" s="113"/>
      <c r="D374" s="317">
        <v>1748.09</v>
      </c>
      <c r="E374" s="317">
        <v>799.39</v>
      </c>
      <c r="F374" s="317">
        <v>35.299999999999997</v>
      </c>
      <c r="G374" s="114">
        <v>572</v>
      </c>
      <c r="H374" s="114">
        <v>467.6</v>
      </c>
      <c r="I374" s="316">
        <v>90</v>
      </c>
      <c r="J374" s="115">
        <v>2</v>
      </c>
      <c r="K374" s="115"/>
      <c r="L374" s="381">
        <v>30</v>
      </c>
      <c r="M374" s="116"/>
      <c r="N374" s="117">
        <f t="shared" si="55"/>
        <v>5135.6200000000008</v>
      </c>
      <c r="O374" s="113">
        <v>1.3</v>
      </c>
      <c r="P374" s="113"/>
      <c r="Q374" s="117">
        <f t="shared" si="56"/>
        <v>5136.920000000001</v>
      </c>
      <c r="R374" s="317">
        <v>1450</v>
      </c>
      <c r="S374" s="164"/>
      <c r="T374" s="120">
        <f t="shared" si="57"/>
        <v>43757</v>
      </c>
      <c r="U374" s="160"/>
      <c r="V374" s="161"/>
      <c r="W374" s="160"/>
      <c r="X374" s="161"/>
      <c r="Y374" s="160"/>
      <c r="Z374" s="161"/>
      <c r="AA374" s="160"/>
      <c r="AB374" s="161"/>
      <c r="AC374" s="160"/>
      <c r="AD374" s="161"/>
      <c r="AE374" s="160" t="s">
        <v>85</v>
      </c>
      <c r="AF374" s="147">
        <v>715</v>
      </c>
      <c r="AG374" s="161"/>
      <c r="AH374" s="161"/>
      <c r="AI374" s="160"/>
      <c r="AJ374" s="161"/>
      <c r="AK374" s="160"/>
      <c r="AL374" s="161"/>
      <c r="AM374" s="160"/>
      <c r="AN374" s="161"/>
      <c r="AO374" s="160"/>
      <c r="AP374" s="161"/>
      <c r="AQ374" s="162"/>
      <c r="AR374" s="161"/>
      <c r="AS374" s="125">
        <f t="shared" si="58"/>
        <v>715</v>
      </c>
    </row>
    <row r="375" spans="1:45" ht="16.149999999999999" customHeight="1" x14ac:dyDescent="0.25">
      <c r="A375" s="112">
        <f t="shared" si="59"/>
        <v>43758</v>
      </c>
      <c r="B375" s="113">
        <v>862.55</v>
      </c>
      <c r="C375" s="113"/>
      <c r="D375" s="317">
        <v>893.85</v>
      </c>
      <c r="E375" s="317">
        <v>382.75</v>
      </c>
      <c r="F375" s="113"/>
      <c r="G375" s="114">
        <v>204</v>
      </c>
      <c r="H375" s="114">
        <v>1055.4000000000001</v>
      </c>
      <c r="I375" s="316">
        <v>250</v>
      </c>
      <c r="J375" s="115">
        <v>6</v>
      </c>
      <c r="K375" s="115"/>
      <c r="L375" s="115"/>
      <c r="M375" s="116"/>
      <c r="N375" s="117">
        <f t="shared" si="55"/>
        <v>3648.55</v>
      </c>
      <c r="O375" s="113">
        <v>2</v>
      </c>
      <c r="P375" s="113"/>
      <c r="Q375" s="117">
        <f t="shared" si="56"/>
        <v>3650.55</v>
      </c>
      <c r="R375" s="317">
        <v>860</v>
      </c>
      <c r="S375" s="164"/>
      <c r="T375" s="120">
        <f t="shared" si="57"/>
        <v>43758</v>
      </c>
      <c r="U375" s="160"/>
      <c r="V375" s="161"/>
      <c r="W375" s="162">
        <v>191014</v>
      </c>
      <c r="X375" s="147">
        <v>35.770000000000003</v>
      </c>
      <c r="Y375" s="160"/>
      <c r="Z375" s="161"/>
      <c r="AA375" s="162"/>
      <c r="AB375" s="161"/>
      <c r="AC375" s="160"/>
      <c r="AD375" s="161"/>
      <c r="AE375" s="162"/>
      <c r="AF375" s="161"/>
      <c r="AG375" s="161"/>
      <c r="AH375" s="161"/>
      <c r="AI375" s="160"/>
      <c r="AJ375" s="161"/>
      <c r="AK375" s="162"/>
      <c r="AL375" s="161"/>
      <c r="AM375" s="160"/>
      <c r="AN375" s="161"/>
      <c r="AO375" s="162"/>
      <c r="AP375" s="161"/>
      <c r="AQ375" s="162"/>
      <c r="AR375" s="161"/>
      <c r="AS375" s="125">
        <f t="shared" si="58"/>
        <v>35.770000000000003</v>
      </c>
    </row>
    <row r="376" spans="1:45" ht="16.149999999999999" customHeight="1" x14ac:dyDescent="0.25">
      <c r="A376" s="112">
        <f t="shared" si="59"/>
        <v>43759</v>
      </c>
      <c r="B376" s="113">
        <v>1653.99</v>
      </c>
      <c r="C376" s="113"/>
      <c r="D376" s="317">
        <v>2105.12</v>
      </c>
      <c r="E376" s="317">
        <v>545.79999999999995</v>
      </c>
      <c r="F376" s="317">
        <v>25.8</v>
      </c>
      <c r="G376" s="114">
        <v>266</v>
      </c>
      <c r="H376" s="114">
        <v>749.3</v>
      </c>
      <c r="I376" s="316">
        <v>100</v>
      </c>
      <c r="J376" s="115">
        <v>4</v>
      </c>
      <c r="K376" s="381">
        <v>20</v>
      </c>
      <c r="L376" s="115"/>
      <c r="M376" s="116"/>
      <c r="N376" s="117">
        <f t="shared" si="55"/>
        <v>5466.01</v>
      </c>
      <c r="O376" s="113">
        <v>4.4000000000000004</v>
      </c>
      <c r="P376" s="113"/>
      <c r="Q376" s="117">
        <f t="shared" si="56"/>
        <v>5470.41</v>
      </c>
      <c r="R376" s="317">
        <v>1650</v>
      </c>
      <c r="S376" s="164"/>
      <c r="T376" s="120">
        <f t="shared" si="57"/>
        <v>43759</v>
      </c>
      <c r="U376" s="160"/>
      <c r="V376" s="161"/>
      <c r="W376" s="160">
        <v>191015</v>
      </c>
      <c r="X376" s="147">
        <v>541.73</v>
      </c>
      <c r="Y376" s="160"/>
      <c r="Z376" s="161"/>
      <c r="AA376" s="160"/>
      <c r="AB376" s="161"/>
      <c r="AC376" s="160"/>
      <c r="AD376" s="161"/>
      <c r="AE376" s="160"/>
      <c r="AF376" s="161"/>
      <c r="AG376" s="161"/>
      <c r="AH376" s="161"/>
      <c r="AI376" s="160"/>
      <c r="AJ376" s="161"/>
      <c r="AK376" s="160"/>
      <c r="AL376" s="161"/>
      <c r="AM376" s="160"/>
      <c r="AN376" s="161"/>
      <c r="AO376" s="160"/>
      <c r="AP376" s="161"/>
      <c r="AQ376" s="162"/>
      <c r="AR376" s="161"/>
      <c r="AS376" s="125">
        <f t="shared" si="58"/>
        <v>541.73</v>
      </c>
    </row>
    <row r="377" spans="1:45" ht="16.149999999999999" customHeight="1" x14ac:dyDescent="0.25">
      <c r="A377" s="112">
        <f t="shared" si="59"/>
        <v>43760</v>
      </c>
      <c r="B377" s="113">
        <v>3604.05</v>
      </c>
      <c r="C377" s="113"/>
      <c r="D377" s="317">
        <v>1500.25</v>
      </c>
      <c r="E377" s="317">
        <v>618.34</v>
      </c>
      <c r="F377" s="113"/>
      <c r="G377" s="114">
        <v>255</v>
      </c>
      <c r="H377" s="114">
        <v>114.75</v>
      </c>
      <c r="I377" s="316">
        <v>320</v>
      </c>
      <c r="J377" s="115">
        <v>6</v>
      </c>
      <c r="K377" s="115"/>
      <c r="L377" s="115"/>
      <c r="M377" s="116"/>
      <c r="N377" s="117">
        <f t="shared" si="55"/>
        <v>6412.39</v>
      </c>
      <c r="O377" s="113">
        <v>3</v>
      </c>
      <c r="P377" s="113"/>
      <c r="Q377" s="117">
        <f t="shared" si="56"/>
        <v>6415.39</v>
      </c>
      <c r="R377" s="317">
        <v>3600</v>
      </c>
      <c r="S377" s="164"/>
      <c r="T377" s="120">
        <f t="shared" si="57"/>
        <v>43760</v>
      </c>
      <c r="U377" s="160"/>
      <c r="V377" s="161"/>
      <c r="W377" s="160"/>
      <c r="X377" s="161"/>
      <c r="Y377" s="160">
        <v>191022</v>
      </c>
      <c r="Z377" s="147">
        <v>524.77</v>
      </c>
      <c r="AA377" s="160"/>
      <c r="AB377" s="161"/>
      <c r="AC377" s="160">
        <v>191034</v>
      </c>
      <c r="AD377" s="147">
        <v>44719.11</v>
      </c>
      <c r="AE377" s="160"/>
      <c r="AF377" s="161"/>
      <c r="AG377" s="161"/>
      <c r="AH377" s="161"/>
      <c r="AI377" s="160"/>
      <c r="AJ377" s="161"/>
      <c r="AK377" s="160"/>
      <c r="AL377" s="161"/>
      <c r="AM377" s="160"/>
      <c r="AN377" s="161"/>
      <c r="AO377" s="160"/>
      <c r="AP377" s="161"/>
      <c r="AQ377" s="162"/>
      <c r="AR377" s="161"/>
      <c r="AS377" s="125">
        <f t="shared" si="58"/>
        <v>45243.88</v>
      </c>
    </row>
    <row r="378" spans="1:45" ht="16.149999999999999" customHeight="1" x14ac:dyDescent="0.25">
      <c r="A378" s="112">
        <f t="shared" si="59"/>
        <v>43761</v>
      </c>
      <c r="B378" s="113">
        <v>370.99</v>
      </c>
      <c r="C378" s="113"/>
      <c r="D378" s="317">
        <v>1409.29</v>
      </c>
      <c r="E378" s="317">
        <v>606.14</v>
      </c>
      <c r="F378" s="317">
        <v>8.6</v>
      </c>
      <c r="G378" s="114">
        <v>268</v>
      </c>
      <c r="H378" s="114">
        <v>1511.1</v>
      </c>
      <c r="I378" s="316">
        <v>500</v>
      </c>
      <c r="J378" s="115">
        <v>13</v>
      </c>
      <c r="K378" s="115"/>
      <c r="L378" s="115"/>
      <c r="M378" s="116"/>
      <c r="N378" s="117">
        <f t="shared" si="55"/>
        <v>4674.12</v>
      </c>
      <c r="O378" s="113">
        <v>17.600000000000001</v>
      </c>
      <c r="P378" s="113">
        <v>2.2000000000000002</v>
      </c>
      <c r="Q378" s="117">
        <f t="shared" si="56"/>
        <v>4689.5200000000004</v>
      </c>
      <c r="R378" s="317">
        <v>370</v>
      </c>
      <c r="S378" s="164"/>
      <c r="T378" s="120">
        <f t="shared" si="57"/>
        <v>43761</v>
      </c>
      <c r="U378" s="160" t="s">
        <v>399</v>
      </c>
      <c r="V378" s="147">
        <v>57.16</v>
      </c>
      <c r="W378" s="160"/>
      <c r="X378" s="161"/>
      <c r="Y378" s="160"/>
      <c r="Z378" s="161"/>
      <c r="AA378" s="160">
        <v>190927</v>
      </c>
      <c r="AB378" s="147">
        <v>58</v>
      </c>
      <c r="AC378" s="160"/>
      <c r="AD378" s="161"/>
      <c r="AE378" s="160"/>
      <c r="AF378" s="161"/>
      <c r="AG378" s="161"/>
      <c r="AH378" s="161"/>
      <c r="AI378" s="160"/>
      <c r="AJ378" s="161"/>
      <c r="AK378" s="160"/>
      <c r="AL378" s="161"/>
      <c r="AM378" s="160"/>
      <c r="AN378" s="161"/>
      <c r="AO378" s="160"/>
      <c r="AP378" s="161"/>
      <c r="AQ378" s="162">
        <v>191062</v>
      </c>
      <c r="AR378" s="147">
        <v>34.9</v>
      </c>
      <c r="AS378" s="125">
        <f t="shared" si="58"/>
        <v>150.06</v>
      </c>
    </row>
    <row r="379" spans="1:45" ht="16.149999999999999" customHeight="1" x14ac:dyDescent="0.25">
      <c r="A379" s="112">
        <f t="shared" si="59"/>
        <v>43762</v>
      </c>
      <c r="B379" s="113">
        <v>1286.4000000000001</v>
      </c>
      <c r="C379" s="113"/>
      <c r="D379" s="317">
        <v>1341.33</v>
      </c>
      <c r="E379" s="317">
        <v>822.13</v>
      </c>
      <c r="F379" s="113"/>
      <c r="G379" s="114">
        <v>190</v>
      </c>
      <c r="H379" s="114">
        <v>492.7</v>
      </c>
      <c r="I379" s="316">
        <v>110</v>
      </c>
      <c r="J379" s="115">
        <v>3</v>
      </c>
      <c r="K379" s="115"/>
      <c r="L379" s="115"/>
      <c r="M379" s="116"/>
      <c r="N379" s="117">
        <f t="shared" si="55"/>
        <v>4242.5599999999995</v>
      </c>
      <c r="O379" s="113">
        <v>6</v>
      </c>
      <c r="P379" s="113"/>
      <c r="Q379" s="117">
        <f t="shared" si="56"/>
        <v>4248.5599999999995</v>
      </c>
      <c r="R379" s="317">
        <v>1310</v>
      </c>
      <c r="S379" s="164"/>
      <c r="T379" s="120">
        <f t="shared" si="57"/>
        <v>43762</v>
      </c>
      <c r="U379" s="160">
        <v>191007</v>
      </c>
      <c r="V379" s="147">
        <v>1201</v>
      </c>
      <c r="W379" s="160"/>
      <c r="X379" s="161"/>
      <c r="Y379" s="160"/>
      <c r="Z379" s="161"/>
      <c r="AA379" s="160">
        <v>191030</v>
      </c>
      <c r="AB379" s="147">
        <v>2836.48</v>
      </c>
      <c r="AC379" s="160"/>
      <c r="AD379" s="161"/>
      <c r="AE379" s="160"/>
      <c r="AF379" s="161"/>
      <c r="AG379" s="161"/>
      <c r="AH379" s="161"/>
      <c r="AI379" s="160"/>
      <c r="AJ379" s="161"/>
      <c r="AK379" s="160"/>
      <c r="AL379" s="161"/>
      <c r="AM379" s="160"/>
      <c r="AN379" s="161"/>
      <c r="AO379" s="160"/>
      <c r="AP379" s="161"/>
      <c r="AQ379" s="162"/>
      <c r="AR379" s="161"/>
      <c r="AS379" s="125">
        <f t="shared" si="58"/>
        <v>4037.48</v>
      </c>
    </row>
    <row r="380" spans="1:45" ht="16.149999999999999" customHeight="1" x14ac:dyDescent="0.25">
      <c r="A380" s="112">
        <f t="shared" si="59"/>
        <v>43763</v>
      </c>
      <c r="B380" s="113">
        <v>697.29</v>
      </c>
      <c r="C380" s="113"/>
      <c r="D380" s="317">
        <v>1846.18</v>
      </c>
      <c r="E380" s="317">
        <v>629.25</v>
      </c>
      <c r="F380" s="113"/>
      <c r="G380" s="114">
        <v>400</v>
      </c>
      <c r="H380" s="114">
        <v>1810.35</v>
      </c>
      <c r="I380" s="316">
        <v>120</v>
      </c>
      <c r="J380" s="115">
        <v>3</v>
      </c>
      <c r="K380" s="115"/>
      <c r="L380" s="381">
        <v>350</v>
      </c>
      <c r="M380" s="116"/>
      <c r="N380" s="117">
        <f t="shared" si="55"/>
        <v>5153.07</v>
      </c>
      <c r="O380" s="113">
        <v>76.400000000000006</v>
      </c>
      <c r="P380" s="113">
        <v>17</v>
      </c>
      <c r="Q380" s="117">
        <f t="shared" si="56"/>
        <v>5212.4699999999993</v>
      </c>
      <c r="R380" s="317">
        <v>690</v>
      </c>
      <c r="S380" s="317">
        <v>260</v>
      </c>
      <c r="T380" s="120">
        <f t="shared" si="57"/>
        <v>43763</v>
      </c>
      <c r="U380" s="160"/>
      <c r="V380" s="147">
        <v>210.28</v>
      </c>
      <c r="W380" s="160"/>
      <c r="X380" s="161"/>
      <c r="Y380" s="160"/>
      <c r="Z380" s="161"/>
      <c r="AA380" s="160">
        <v>191031</v>
      </c>
      <c r="AB380" s="147">
        <v>818.4</v>
      </c>
      <c r="AC380" s="160"/>
      <c r="AD380" s="161"/>
      <c r="AE380" s="160"/>
      <c r="AF380" s="161"/>
      <c r="AG380" s="161"/>
      <c r="AH380" s="161"/>
      <c r="AI380" s="160"/>
      <c r="AJ380" s="161"/>
      <c r="AK380" s="160"/>
      <c r="AL380" s="161"/>
      <c r="AM380" s="160">
        <v>191058</v>
      </c>
      <c r="AN380" s="147">
        <v>85</v>
      </c>
      <c r="AO380" s="160"/>
      <c r="AP380" s="161"/>
      <c r="AQ380" s="162"/>
      <c r="AR380" s="161"/>
      <c r="AS380" s="125">
        <f t="shared" si="58"/>
        <v>1113.68</v>
      </c>
    </row>
    <row r="381" spans="1:45" ht="16.149999999999999" customHeight="1" x14ac:dyDescent="0.25">
      <c r="A381" s="112">
        <f t="shared" si="59"/>
        <v>43764</v>
      </c>
      <c r="B381" s="113">
        <v>3008.53</v>
      </c>
      <c r="C381" s="113"/>
      <c r="D381" s="317">
        <v>1987.6</v>
      </c>
      <c r="E381" s="317">
        <v>616.6</v>
      </c>
      <c r="F381" s="113"/>
      <c r="G381" s="114">
        <v>145</v>
      </c>
      <c r="H381" s="114">
        <v>195.15</v>
      </c>
      <c r="I381" s="316">
        <v>290</v>
      </c>
      <c r="J381" s="115">
        <v>8</v>
      </c>
      <c r="K381" s="115"/>
      <c r="L381" s="115"/>
      <c r="M381" s="116"/>
      <c r="N381" s="117">
        <f t="shared" si="55"/>
        <v>6242.88</v>
      </c>
      <c r="O381" s="113">
        <v>1.3</v>
      </c>
      <c r="P381" s="113"/>
      <c r="Q381" s="117">
        <f t="shared" si="56"/>
        <v>6244.18</v>
      </c>
      <c r="R381" s="317">
        <v>3000</v>
      </c>
      <c r="S381" s="164"/>
      <c r="T381" s="120">
        <f t="shared" si="57"/>
        <v>43764</v>
      </c>
      <c r="U381" s="160"/>
      <c r="V381" s="161"/>
      <c r="W381" s="160"/>
      <c r="X381" s="161"/>
      <c r="Y381" s="160"/>
      <c r="Z381" s="161"/>
      <c r="AA381" s="160"/>
      <c r="AB381" s="161"/>
      <c r="AC381" s="160"/>
      <c r="AD381" s="161"/>
      <c r="AE381" s="160"/>
      <c r="AF381" s="161"/>
      <c r="AG381" s="161"/>
      <c r="AH381" s="161"/>
      <c r="AI381" s="160"/>
      <c r="AJ381" s="161"/>
      <c r="AK381" s="160"/>
      <c r="AL381" s="161"/>
      <c r="AM381" s="160"/>
      <c r="AN381" s="161"/>
      <c r="AO381" s="160"/>
      <c r="AP381" s="161"/>
      <c r="AQ381" s="162"/>
      <c r="AR381" s="161"/>
      <c r="AS381" s="125">
        <f t="shared" si="58"/>
        <v>0</v>
      </c>
    </row>
    <row r="382" spans="1:45" ht="16.149999999999999" customHeight="1" x14ac:dyDescent="0.25">
      <c r="A382" s="112">
        <f t="shared" si="59"/>
        <v>43765</v>
      </c>
      <c r="B382" s="113">
        <v>2099.34</v>
      </c>
      <c r="C382" s="113"/>
      <c r="D382" s="317">
        <v>988.57</v>
      </c>
      <c r="E382" s="317">
        <v>394.45</v>
      </c>
      <c r="F382" s="317">
        <v>8.5</v>
      </c>
      <c r="G382" s="114">
        <v>96</v>
      </c>
      <c r="H382" s="114">
        <v>252.55</v>
      </c>
      <c r="I382" s="316">
        <v>30</v>
      </c>
      <c r="J382" s="115">
        <v>1</v>
      </c>
      <c r="K382" s="115"/>
      <c r="L382" s="381">
        <v>20</v>
      </c>
      <c r="M382" s="116"/>
      <c r="N382" s="117">
        <f t="shared" si="55"/>
        <v>3849.4100000000003</v>
      </c>
      <c r="O382" s="113">
        <v>2</v>
      </c>
      <c r="P382" s="113"/>
      <c r="Q382" s="117">
        <f t="shared" si="56"/>
        <v>3851.4100000000003</v>
      </c>
      <c r="R382" s="317">
        <v>2090</v>
      </c>
      <c r="S382" s="164"/>
      <c r="T382" s="120">
        <f t="shared" si="57"/>
        <v>43765</v>
      </c>
      <c r="U382" s="160"/>
      <c r="V382" s="161"/>
      <c r="W382" s="160"/>
      <c r="X382" s="161"/>
      <c r="Y382" s="160"/>
      <c r="Z382" s="161"/>
      <c r="AA382" s="160"/>
      <c r="AB382" s="161"/>
      <c r="AC382" s="160"/>
      <c r="AD382" s="161"/>
      <c r="AE382" s="162"/>
      <c r="AF382" s="161"/>
      <c r="AG382" s="161"/>
      <c r="AH382" s="161"/>
      <c r="AI382" s="160"/>
      <c r="AJ382" s="161"/>
      <c r="AK382" s="160"/>
      <c r="AL382" s="161"/>
      <c r="AM382" s="160">
        <v>190846</v>
      </c>
      <c r="AN382" s="147">
        <v>247.8</v>
      </c>
      <c r="AO382" s="160"/>
      <c r="AP382" s="161"/>
      <c r="AQ382" s="162"/>
      <c r="AR382" s="161"/>
      <c r="AS382" s="125">
        <f t="shared" si="58"/>
        <v>247.8</v>
      </c>
    </row>
    <row r="383" spans="1:45" ht="16.149999999999999" customHeight="1" x14ac:dyDescent="0.25">
      <c r="A383" s="112">
        <f t="shared" si="59"/>
        <v>43766</v>
      </c>
      <c r="B383" s="113">
        <v>2558.3000000000002</v>
      </c>
      <c r="C383" s="113"/>
      <c r="D383" s="317">
        <v>1960.25</v>
      </c>
      <c r="E383" s="317">
        <v>584.59</v>
      </c>
      <c r="F383" s="317">
        <v>16.8</v>
      </c>
      <c r="G383" s="114">
        <v>217</v>
      </c>
      <c r="H383" s="114">
        <v>444.35</v>
      </c>
      <c r="I383" s="316">
        <v>220</v>
      </c>
      <c r="J383" s="115">
        <v>4</v>
      </c>
      <c r="K383" s="115"/>
      <c r="L383" s="381">
        <v>10</v>
      </c>
      <c r="M383" s="116"/>
      <c r="N383" s="117">
        <f t="shared" si="55"/>
        <v>5991.2900000000009</v>
      </c>
      <c r="O383" s="113">
        <v>3</v>
      </c>
      <c r="P383" s="113"/>
      <c r="Q383" s="117">
        <f t="shared" si="56"/>
        <v>5994.2900000000009</v>
      </c>
      <c r="R383" s="317">
        <v>2550</v>
      </c>
      <c r="S383" s="164"/>
      <c r="T383" s="120">
        <f t="shared" si="57"/>
        <v>43766</v>
      </c>
      <c r="U383" s="160"/>
      <c r="V383" s="161"/>
      <c r="W383" s="160"/>
      <c r="X383" s="161"/>
      <c r="Y383" s="160"/>
      <c r="Z383" s="161"/>
      <c r="AA383" s="160"/>
      <c r="AB383" s="161"/>
      <c r="AC383" s="160"/>
      <c r="AD383" s="161"/>
      <c r="AE383" s="162"/>
      <c r="AF383" s="161"/>
      <c r="AG383" s="161"/>
      <c r="AH383" s="161"/>
      <c r="AI383" s="160"/>
      <c r="AJ383" s="161"/>
      <c r="AK383" s="160"/>
      <c r="AL383" s="161"/>
      <c r="AM383" s="160"/>
      <c r="AN383" s="161"/>
      <c r="AO383" s="160"/>
      <c r="AP383" s="161"/>
      <c r="AQ383" s="162"/>
      <c r="AR383" s="161"/>
      <c r="AS383" s="125">
        <f t="shared" si="58"/>
        <v>0</v>
      </c>
    </row>
    <row r="384" spans="1:45" ht="16.149999999999999" customHeight="1" x14ac:dyDescent="0.25">
      <c r="A384" s="112">
        <f t="shared" si="59"/>
        <v>43767</v>
      </c>
      <c r="B384" s="113">
        <v>2198.1</v>
      </c>
      <c r="C384" s="113"/>
      <c r="D384" s="317">
        <v>2182</v>
      </c>
      <c r="E384" s="317">
        <v>450.75</v>
      </c>
      <c r="F384" s="113"/>
      <c r="G384" s="114">
        <v>827</v>
      </c>
      <c r="H384" s="114">
        <v>131.5</v>
      </c>
      <c r="I384" s="316">
        <v>120</v>
      </c>
      <c r="J384" s="115">
        <v>4</v>
      </c>
      <c r="K384" s="115"/>
      <c r="L384" s="115"/>
      <c r="M384" s="116"/>
      <c r="N384" s="117">
        <f t="shared" si="55"/>
        <v>5909.35</v>
      </c>
      <c r="O384" s="113">
        <v>4.4000000000000004</v>
      </c>
      <c r="P384" s="113"/>
      <c r="Q384" s="117">
        <f t="shared" si="56"/>
        <v>5913.75</v>
      </c>
      <c r="R384" s="317">
        <v>2190</v>
      </c>
      <c r="S384" s="164"/>
      <c r="T384" s="120">
        <f t="shared" si="57"/>
        <v>43767</v>
      </c>
      <c r="U384" s="160"/>
      <c r="V384" s="161"/>
      <c r="W384" s="160"/>
      <c r="X384" s="161"/>
      <c r="Y384" s="160">
        <v>191023</v>
      </c>
      <c r="Z384" s="147">
        <v>497.85</v>
      </c>
      <c r="AA384" s="160">
        <v>191032</v>
      </c>
      <c r="AB384" s="147">
        <v>4099.58</v>
      </c>
      <c r="AC384" s="160"/>
      <c r="AD384" s="161"/>
      <c r="AE384" s="162"/>
      <c r="AF384" s="161"/>
      <c r="AG384" s="161"/>
      <c r="AH384" s="161"/>
      <c r="AI384" s="160"/>
      <c r="AJ384" s="161"/>
      <c r="AK384" s="160"/>
      <c r="AL384" s="161"/>
      <c r="AM384" s="160" t="s">
        <v>400</v>
      </c>
      <c r="AN384" s="147">
        <v>132.86000000000001</v>
      </c>
      <c r="AO384" s="160"/>
      <c r="AP384" s="161"/>
      <c r="AQ384" s="162"/>
      <c r="AR384" s="161"/>
      <c r="AS384" s="125">
        <f t="shared" si="58"/>
        <v>4730.29</v>
      </c>
    </row>
    <row r="385" spans="1:45" ht="16.149999999999999" customHeight="1" x14ac:dyDescent="0.25">
      <c r="A385" s="112">
        <f t="shared" si="59"/>
        <v>43768</v>
      </c>
      <c r="B385" s="113">
        <v>790.83</v>
      </c>
      <c r="C385" s="113"/>
      <c r="D385" s="317">
        <v>1568.9</v>
      </c>
      <c r="E385" s="317">
        <v>738.85</v>
      </c>
      <c r="F385" s="113"/>
      <c r="G385" s="114">
        <v>246</v>
      </c>
      <c r="H385" s="114">
        <v>1675.65</v>
      </c>
      <c r="I385" s="316">
        <v>180</v>
      </c>
      <c r="J385" s="115">
        <v>4</v>
      </c>
      <c r="K385" s="381">
        <v>10</v>
      </c>
      <c r="L385" s="115"/>
      <c r="M385" s="116"/>
      <c r="N385" s="117">
        <f t="shared" si="55"/>
        <v>5210.2300000000005</v>
      </c>
      <c r="O385" s="113">
        <v>1.7</v>
      </c>
      <c r="P385" s="113"/>
      <c r="Q385" s="117">
        <f t="shared" si="56"/>
        <v>5211.93</v>
      </c>
      <c r="R385" s="317">
        <v>830</v>
      </c>
      <c r="S385" s="164"/>
      <c r="T385" s="120">
        <f t="shared" si="57"/>
        <v>43768</v>
      </c>
      <c r="U385" s="160">
        <v>191008</v>
      </c>
      <c r="V385" s="147">
        <v>646.04999999999995</v>
      </c>
      <c r="W385" s="162">
        <v>191016</v>
      </c>
      <c r="X385" s="147">
        <v>33.25</v>
      </c>
      <c r="Y385" s="160"/>
      <c r="Z385" s="161"/>
      <c r="AA385" s="162">
        <v>191033</v>
      </c>
      <c r="AB385" s="147">
        <v>1641</v>
      </c>
      <c r="AC385" s="160"/>
      <c r="AD385" s="161"/>
      <c r="AE385" s="162"/>
      <c r="AF385" s="161"/>
      <c r="AG385" s="161"/>
      <c r="AH385" s="161"/>
      <c r="AI385" s="160"/>
      <c r="AJ385" s="161"/>
      <c r="AK385" s="162"/>
      <c r="AL385" s="161"/>
      <c r="AM385" s="162">
        <v>190952</v>
      </c>
      <c r="AN385" s="147">
        <v>43.18</v>
      </c>
      <c r="AO385" s="162"/>
      <c r="AP385" s="161"/>
      <c r="AQ385" s="162"/>
      <c r="AR385" s="161"/>
      <c r="AS385" s="125">
        <f t="shared" si="58"/>
        <v>2363.48</v>
      </c>
    </row>
    <row r="386" spans="1:45" ht="16.149999999999999" customHeight="1" x14ac:dyDescent="0.25">
      <c r="A386" s="112">
        <f t="shared" si="59"/>
        <v>43769</v>
      </c>
      <c r="B386" s="113">
        <v>2584.39</v>
      </c>
      <c r="C386" s="113"/>
      <c r="D386" s="317">
        <v>2110.15</v>
      </c>
      <c r="E386" s="317">
        <v>891.99</v>
      </c>
      <c r="F386" s="113"/>
      <c r="G386" s="114">
        <v>162</v>
      </c>
      <c r="H386" s="114">
        <v>506.4</v>
      </c>
      <c r="I386" s="316">
        <v>210</v>
      </c>
      <c r="J386" s="115">
        <v>4</v>
      </c>
      <c r="K386" s="115"/>
      <c r="L386" s="115"/>
      <c r="M386" s="116"/>
      <c r="N386" s="117">
        <f t="shared" si="55"/>
        <v>6464.9299999999994</v>
      </c>
      <c r="O386" s="113">
        <v>3</v>
      </c>
      <c r="P386" s="113"/>
      <c r="Q386" s="117">
        <f t="shared" si="56"/>
        <v>6467.9299999999994</v>
      </c>
      <c r="R386" s="317">
        <v>2580</v>
      </c>
      <c r="S386" s="164"/>
      <c r="T386" s="120">
        <f t="shared" si="57"/>
        <v>43769</v>
      </c>
      <c r="U386" s="160"/>
      <c r="V386" s="147">
        <v>85.1</v>
      </c>
      <c r="W386" s="160">
        <v>191017</v>
      </c>
      <c r="X386" s="147">
        <v>423.48</v>
      </c>
      <c r="Y386" s="160"/>
      <c r="Z386" s="161"/>
      <c r="AA386" s="160">
        <v>191025</v>
      </c>
      <c r="AB386" s="147">
        <v>-57.18</v>
      </c>
      <c r="AC386" s="160" t="s">
        <v>401</v>
      </c>
      <c r="AD386" s="161">
        <v>0</v>
      </c>
      <c r="AE386" s="160"/>
      <c r="AF386" s="161"/>
      <c r="AG386" s="161"/>
      <c r="AH386" s="161"/>
      <c r="AI386" s="160">
        <v>191041</v>
      </c>
      <c r="AJ386" s="147">
        <v>37.79</v>
      </c>
      <c r="AK386" s="160">
        <v>191045</v>
      </c>
      <c r="AL386" s="147">
        <v>1601.87</v>
      </c>
      <c r="AM386" s="160">
        <v>190948</v>
      </c>
      <c r="AN386" s="147">
        <v>685.78</v>
      </c>
      <c r="AO386" s="160">
        <v>191060</v>
      </c>
      <c r="AP386" s="147">
        <v>1240.33</v>
      </c>
      <c r="AQ386" s="162"/>
      <c r="AR386" s="161"/>
      <c r="AS386" s="125">
        <f t="shared" si="58"/>
        <v>4017.17</v>
      </c>
    </row>
    <row r="387" spans="1:45" x14ac:dyDescent="0.25">
      <c r="B387" s="383">
        <f t="shared" ref="B387:S387" si="60">SUM(B356:B386)</f>
        <v>51095.38</v>
      </c>
      <c r="C387" s="383">
        <f t="shared" si="60"/>
        <v>200.75</v>
      </c>
      <c r="D387" s="383">
        <f t="shared" si="60"/>
        <v>53381.170000000006</v>
      </c>
      <c r="E387" s="383">
        <f t="shared" si="60"/>
        <v>20343.119999999995</v>
      </c>
      <c r="F387" s="383">
        <f t="shared" si="60"/>
        <v>418.90000000000009</v>
      </c>
      <c r="G387" s="383">
        <f t="shared" si="60"/>
        <v>8458</v>
      </c>
      <c r="H387" s="383">
        <f t="shared" si="60"/>
        <v>23491.800000000003</v>
      </c>
      <c r="I387" s="383">
        <f t="shared" si="60"/>
        <v>6060</v>
      </c>
      <c r="J387" s="71">
        <f t="shared" si="60"/>
        <v>151</v>
      </c>
      <c r="K387" s="383">
        <f t="shared" si="60"/>
        <v>1065</v>
      </c>
      <c r="L387" s="383">
        <f t="shared" si="60"/>
        <v>2140</v>
      </c>
      <c r="M387" s="383">
        <f t="shared" si="60"/>
        <v>51.1</v>
      </c>
      <c r="N387" s="383">
        <f t="shared" si="60"/>
        <v>162425.22</v>
      </c>
      <c r="O387" s="383">
        <f t="shared" si="60"/>
        <v>290.85000000000002</v>
      </c>
      <c r="P387" s="383">
        <f t="shared" si="60"/>
        <v>493.65000000000003</v>
      </c>
      <c r="Q387" s="128">
        <f t="shared" si="60"/>
        <v>162222.41999999998</v>
      </c>
      <c r="R387" s="128">
        <f t="shared" si="60"/>
        <v>51120</v>
      </c>
      <c r="S387" s="128">
        <f t="shared" si="60"/>
        <v>2160</v>
      </c>
      <c r="U387" s="141"/>
      <c r="V387" s="141">
        <f>SUM(V356:V386)</f>
        <v>5389.09</v>
      </c>
      <c r="W387" s="141"/>
      <c r="X387" s="141">
        <f>SUM(X356:X386)</f>
        <v>1731.5</v>
      </c>
      <c r="Y387" s="141"/>
      <c r="Z387" s="141">
        <f>SUM(Z356:Z386)</f>
        <v>2576.27</v>
      </c>
      <c r="AA387" s="141"/>
      <c r="AB387" s="141">
        <f>SUM(AB356:AB386)</f>
        <v>18980.229999999996</v>
      </c>
      <c r="AC387" s="141"/>
      <c r="AD387" s="141">
        <f>SUM(AD356:AD386)</f>
        <v>80015.56</v>
      </c>
      <c r="AE387" s="141"/>
      <c r="AF387" s="141">
        <f>SUM(AF356:AF386)</f>
        <v>5817.0499999999993</v>
      </c>
      <c r="AG387" s="141"/>
      <c r="AH387" s="141"/>
      <c r="AI387" s="141"/>
      <c r="AJ387" s="141">
        <f>SUM(AJ356:AJ386)</f>
        <v>1433.29</v>
      </c>
      <c r="AL387" s="141">
        <f>SUM(AL356:AL386)</f>
        <v>3091.5899999999997</v>
      </c>
      <c r="AM387" s="141"/>
      <c r="AN387" s="141">
        <f>SUM(AN356:AN386)</f>
        <v>1877.9699999999998</v>
      </c>
      <c r="AO387" s="141"/>
      <c r="AP387" s="141">
        <f>SUM(AP356:AP386)</f>
        <v>8060.87</v>
      </c>
      <c r="AQ387" s="141"/>
      <c r="AR387" s="141">
        <f>SUM(AR356:AR386)</f>
        <v>153.37</v>
      </c>
      <c r="AS387" s="141">
        <f>SUM(AS356:AS386)</f>
        <v>129176.33999999995</v>
      </c>
    </row>
    <row r="388" spans="1:45" x14ac:dyDescent="0.25">
      <c r="N388" s="130"/>
      <c r="Q388" s="130"/>
    </row>
    <row r="389" spans="1:45" x14ac:dyDescent="0.25">
      <c r="C389" s="131"/>
      <c r="F389" s="131"/>
      <c r="I389" s="132"/>
    </row>
    <row r="390" spans="1:45" x14ac:dyDescent="0.25">
      <c r="I390" s="132"/>
    </row>
    <row r="392" spans="1:45" ht="16.149999999999999" customHeight="1" x14ac:dyDescent="0.25">
      <c r="A392" s="562" t="s">
        <v>46</v>
      </c>
      <c r="B392" s="563"/>
      <c r="C392" s="563"/>
      <c r="D392" s="563"/>
      <c r="E392" s="563"/>
      <c r="F392" s="563"/>
      <c r="G392" s="563"/>
      <c r="H392" s="563"/>
      <c r="I392" s="563"/>
      <c r="J392" s="564"/>
      <c r="K392" s="564"/>
      <c r="L392" s="564"/>
      <c r="M392" s="80"/>
      <c r="N392" s="79"/>
      <c r="O392" s="565"/>
      <c r="P392" s="560"/>
      <c r="Q392" s="560"/>
      <c r="R392" s="560"/>
      <c r="S392" s="560"/>
      <c r="U392" s="559" t="str">
        <f>A392</f>
        <v>NOVEMBRE 2019</v>
      </c>
      <c r="V392" s="560"/>
      <c r="W392" s="560"/>
      <c r="X392" s="560"/>
      <c r="Y392" s="560"/>
      <c r="Z392" s="560"/>
      <c r="AA392" s="560"/>
      <c r="AB392" s="559" t="str">
        <f>A392</f>
        <v>NOVEMBRE 2019</v>
      </c>
      <c r="AC392" s="560"/>
      <c r="AD392" s="560"/>
      <c r="AE392" s="560"/>
      <c r="AF392" s="560"/>
      <c r="AG392" s="560"/>
      <c r="AH392" s="560"/>
      <c r="AI392" s="560"/>
      <c r="AJ392" s="560"/>
      <c r="AK392" s="559" t="str">
        <f>A392</f>
        <v>NOVEMBRE 2019</v>
      </c>
      <c r="AL392" s="560"/>
      <c r="AM392" s="560"/>
      <c r="AN392" s="560"/>
      <c r="AO392" s="560"/>
      <c r="AP392" s="560"/>
      <c r="AQ392" s="560"/>
    </row>
    <row r="393" spans="1:45" ht="16.149999999999999" customHeight="1" x14ac:dyDescent="0.25">
      <c r="A393" s="81"/>
      <c r="B393" s="81"/>
      <c r="C393" s="81"/>
      <c r="D393" s="81"/>
      <c r="E393" s="81"/>
      <c r="F393" s="81"/>
      <c r="G393" s="81"/>
      <c r="H393" s="81"/>
      <c r="I393" s="554"/>
      <c r="J393" s="554"/>
      <c r="K393" s="554"/>
      <c r="L393" s="554"/>
      <c r="M393" s="133"/>
      <c r="N393" s="134"/>
      <c r="O393" s="135"/>
      <c r="P393" s="134"/>
      <c r="Q393" s="134"/>
      <c r="R393" s="553" t="s">
        <v>2</v>
      </c>
      <c r="S393" s="554"/>
      <c r="T393" s="135"/>
      <c r="U393" s="549" t="str">
        <f>U3</f>
        <v>Agedi</v>
      </c>
      <c r="V393" s="550"/>
      <c r="W393" s="549" t="str">
        <f>W3</f>
        <v>Saf</v>
      </c>
      <c r="X393" s="550"/>
      <c r="Y393" s="549" t="str">
        <f>Y3</f>
        <v>Midi Libre</v>
      </c>
      <c r="Z393" s="550"/>
      <c r="AA393" s="549" t="str">
        <f>AA3</f>
        <v>Loto</v>
      </c>
      <c r="AB393" s="550"/>
      <c r="AC393" s="555" t="str">
        <f>AC3</f>
        <v>Altadis</v>
      </c>
      <c r="AD393" s="556"/>
      <c r="AE393" s="549" t="str">
        <f>AE3</f>
        <v>Crédit agricole</v>
      </c>
      <c r="AF393" s="550"/>
      <c r="AG393" s="555" t="s">
        <v>10</v>
      </c>
      <c r="AH393" s="556"/>
      <c r="AI393" s="555" t="str">
        <f>AI3</f>
        <v>charges locatives</v>
      </c>
      <c r="AJ393" s="556"/>
      <c r="AK393" s="555" t="str">
        <f>AK3</f>
        <v>Poste TCN TF PVA</v>
      </c>
      <c r="AL393" s="556"/>
      <c r="AM393" s="549" t="str">
        <f>AM3</f>
        <v>GSA/NVX FR</v>
      </c>
      <c r="AN393" s="550"/>
      <c r="AO393" s="549" t="str">
        <f>AO3</f>
        <v>Charge</v>
      </c>
      <c r="AP393" s="550"/>
      <c r="AQ393" s="549" t="str">
        <f>AQ3</f>
        <v>Divers</v>
      </c>
      <c r="AR393" s="550"/>
      <c r="AS393" s="83" t="s">
        <v>16</v>
      </c>
    </row>
    <row r="394" spans="1:45" ht="16.149999999999999" customHeight="1" x14ac:dyDescent="0.25">
      <c r="A394" s="84"/>
      <c r="B394" s="85" t="s">
        <v>17</v>
      </c>
      <c r="C394" s="86" t="s">
        <v>18</v>
      </c>
      <c r="D394" s="86" t="s">
        <v>19</v>
      </c>
      <c r="E394" s="87" t="s">
        <v>20</v>
      </c>
      <c r="F394" s="87" t="s">
        <v>21</v>
      </c>
      <c r="G394" s="86" t="s">
        <v>22</v>
      </c>
      <c r="H394" s="86" t="s">
        <v>23</v>
      </c>
      <c r="I394" s="557" t="s">
        <v>24</v>
      </c>
      <c r="J394" s="558"/>
      <c r="K394" s="88" t="s">
        <v>25</v>
      </c>
      <c r="L394" s="88" t="s">
        <v>26</v>
      </c>
      <c r="M394" s="89" t="s">
        <v>27</v>
      </c>
      <c r="N394" s="90" t="s">
        <v>28</v>
      </c>
      <c r="O394" s="90" t="s">
        <v>29</v>
      </c>
      <c r="P394" s="90" t="s">
        <v>30</v>
      </c>
      <c r="Q394" s="91" t="s">
        <v>16</v>
      </c>
      <c r="R394" s="85" t="s">
        <v>32</v>
      </c>
      <c r="S394" s="91" t="s">
        <v>33</v>
      </c>
      <c r="T394" s="136"/>
      <c r="U394" s="93" t="s">
        <v>34</v>
      </c>
      <c r="V394" s="94"/>
      <c r="W394" s="95" t="s">
        <v>34</v>
      </c>
      <c r="X394" s="96"/>
      <c r="Y394" s="95" t="s">
        <v>34</v>
      </c>
      <c r="Z394" s="96"/>
      <c r="AA394" s="95" t="s">
        <v>34</v>
      </c>
      <c r="AB394" s="96"/>
      <c r="AC394" s="95" t="s">
        <v>34</v>
      </c>
      <c r="AD394" s="96"/>
      <c r="AE394" s="95" t="s">
        <v>34</v>
      </c>
      <c r="AF394" s="96"/>
      <c r="AG394" s="95" t="s">
        <v>34</v>
      </c>
      <c r="AH394" s="97"/>
      <c r="AI394" s="95" t="s">
        <v>34</v>
      </c>
      <c r="AJ394" s="96"/>
      <c r="AK394" s="98" t="s">
        <v>34</v>
      </c>
      <c r="AL394" s="94"/>
      <c r="AM394" s="95" t="s">
        <v>34</v>
      </c>
      <c r="AN394" s="94"/>
      <c r="AO394" s="95" t="s">
        <v>34</v>
      </c>
      <c r="AP394" s="94"/>
      <c r="AQ394" s="95" t="s">
        <v>34</v>
      </c>
      <c r="AR394" s="94"/>
      <c r="AS394" s="99"/>
    </row>
    <row r="395" spans="1:45" ht="16.149999999999999" customHeight="1" x14ac:dyDescent="0.25">
      <c r="A395" s="112">
        <f>A386+1</f>
        <v>43770</v>
      </c>
      <c r="B395" s="113">
        <v>906.18</v>
      </c>
      <c r="C395" s="113"/>
      <c r="D395" s="317">
        <v>777.5</v>
      </c>
      <c r="E395" s="317">
        <v>358.29</v>
      </c>
      <c r="F395" s="113"/>
      <c r="G395" s="114">
        <v>388</v>
      </c>
      <c r="H395" s="114">
        <v>727.1</v>
      </c>
      <c r="I395" s="316">
        <v>90</v>
      </c>
      <c r="J395" s="115">
        <v>3</v>
      </c>
      <c r="K395" s="115"/>
      <c r="L395" s="381">
        <v>30</v>
      </c>
      <c r="M395" s="116"/>
      <c r="N395" s="117">
        <f t="shared" ref="N395:N424" si="61">B395+C395+D395+F395+G395+H395+I395+K395-L395+M395+E395</f>
        <v>3217.0699999999997</v>
      </c>
      <c r="O395" s="113">
        <v>15.5</v>
      </c>
      <c r="P395" s="113"/>
      <c r="Q395" s="117">
        <f t="shared" ref="Q395:Q401" si="62">N395+O395-P395</f>
        <v>3232.5699999999997</v>
      </c>
      <c r="R395" s="317">
        <v>900</v>
      </c>
      <c r="S395" s="317">
        <v>660</v>
      </c>
      <c r="T395" s="120">
        <f t="shared" ref="T395:T424" si="63">A395</f>
        <v>43770</v>
      </c>
      <c r="U395" s="160"/>
      <c r="V395" s="161"/>
      <c r="W395" s="162"/>
      <c r="X395" s="161"/>
      <c r="Y395" s="162"/>
      <c r="Z395" s="161"/>
      <c r="AA395" s="162"/>
      <c r="AB395" s="161"/>
      <c r="AC395" s="162"/>
      <c r="AD395" s="161"/>
      <c r="AE395" s="162">
        <v>191130</v>
      </c>
      <c r="AF395" s="147">
        <v>1.4</v>
      </c>
      <c r="AG395" s="163">
        <v>191133</v>
      </c>
      <c r="AH395" s="147">
        <v>-23.48</v>
      </c>
      <c r="AI395" s="162">
        <v>190157</v>
      </c>
      <c r="AJ395" s="147">
        <v>978.26</v>
      </c>
      <c r="AK395" s="163"/>
      <c r="AL395" s="161"/>
      <c r="AM395" s="162"/>
      <c r="AN395" s="161"/>
      <c r="AO395" s="162" t="s">
        <v>276</v>
      </c>
      <c r="AP395" s="147">
        <v>2000</v>
      </c>
      <c r="AQ395" s="162"/>
      <c r="AR395" s="161"/>
      <c r="AS395" s="125">
        <f t="shared" ref="AS395:AS425" si="64">V395+X395+Z395+AB395+AD395+AF395+AJ395+AL395+AN395+AP395+AR395+AH395</f>
        <v>2956.18</v>
      </c>
    </row>
    <row r="396" spans="1:45" ht="16.149999999999999" customHeight="1" x14ac:dyDescent="0.25">
      <c r="A396" s="112">
        <f t="shared" ref="A396:A424" si="65">A395+1</f>
        <v>43771</v>
      </c>
      <c r="B396" s="113">
        <v>1338.72</v>
      </c>
      <c r="C396" s="113"/>
      <c r="D396" s="317">
        <v>2129.19</v>
      </c>
      <c r="E396" s="317">
        <v>710.7</v>
      </c>
      <c r="F396" s="113"/>
      <c r="G396" s="114">
        <v>314</v>
      </c>
      <c r="H396" s="114">
        <v>1812.1</v>
      </c>
      <c r="I396" s="316">
        <v>490</v>
      </c>
      <c r="J396" s="115">
        <v>10</v>
      </c>
      <c r="K396" s="115"/>
      <c r="L396" s="115"/>
      <c r="M396" s="116">
        <v>178.1</v>
      </c>
      <c r="N396" s="117">
        <f t="shared" si="61"/>
        <v>6972.81</v>
      </c>
      <c r="O396" s="113">
        <v>4</v>
      </c>
      <c r="P396" s="113">
        <v>346.65</v>
      </c>
      <c r="Q396" s="117">
        <f t="shared" si="62"/>
        <v>6630.1600000000008</v>
      </c>
      <c r="R396" s="317">
        <v>1330</v>
      </c>
      <c r="S396" s="164"/>
      <c r="T396" s="120">
        <f t="shared" si="63"/>
        <v>43771</v>
      </c>
      <c r="U396" s="160"/>
      <c r="V396" s="161"/>
      <c r="W396" s="162"/>
      <c r="X396" s="161"/>
      <c r="Y396" s="160"/>
      <c r="Z396" s="161"/>
      <c r="AA396" s="162"/>
      <c r="AB396" s="161"/>
      <c r="AC396" s="160"/>
      <c r="AD396" s="161"/>
      <c r="AE396" s="162">
        <v>191130</v>
      </c>
      <c r="AF396" s="147">
        <v>27</v>
      </c>
      <c r="AG396" s="161"/>
      <c r="AH396" s="161"/>
      <c r="AI396" s="160"/>
      <c r="AJ396" s="161"/>
      <c r="AK396" s="162"/>
      <c r="AL396" s="161"/>
      <c r="AM396" s="160"/>
      <c r="AN396" s="161"/>
      <c r="AO396" s="160"/>
      <c r="AP396" s="161"/>
      <c r="AQ396" s="162"/>
      <c r="AR396" s="161"/>
      <c r="AS396" s="125">
        <f t="shared" si="64"/>
        <v>27</v>
      </c>
    </row>
    <row r="397" spans="1:45" ht="16.149999999999999" customHeight="1" x14ac:dyDescent="0.25">
      <c r="A397" s="112">
        <f t="shared" si="65"/>
        <v>43772</v>
      </c>
      <c r="B397" s="113">
        <v>1424.5</v>
      </c>
      <c r="C397" s="113"/>
      <c r="D397" s="317">
        <v>1722.2</v>
      </c>
      <c r="E397" s="317">
        <v>453.89</v>
      </c>
      <c r="F397" s="113"/>
      <c r="G397" s="114">
        <v>343</v>
      </c>
      <c r="H397" s="114">
        <v>83.8</v>
      </c>
      <c r="I397" s="316">
        <v>250</v>
      </c>
      <c r="J397" s="115">
        <v>4</v>
      </c>
      <c r="K397" s="115"/>
      <c r="L397" s="115"/>
      <c r="M397" s="116"/>
      <c r="N397" s="117">
        <f t="shared" si="61"/>
        <v>4277.3900000000003</v>
      </c>
      <c r="O397" s="113">
        <v>7</v>
      </c>
      <c r="P397" s="113"/>
      <c r="Q397" s="117">
        <f t="shared" si="62"/>
        <v>4284.3900000000003</v>
      </c>
      <c r="R397" s="317">
        <v>1420</v>
      </c>
      <c r="S397" s="164"/>
      <c r="T397" s="120">
        <f t="shared" si="63"/>
        <v>43772</v>
      </c>
      <c r="U397" s="160"/>
      <c r="V397" s="161"/>
      <c r="W397" s="162"/>
      <c r="X397" s="161"/>
      <c r="Y397" s="160"/>
      <c r="Z397" s="161"/>
      <c r="AA397" s="162"/>
      <c r="AB397" s="161"/>
      <c r="AC397" s="160"/>
      <c r="AD397" s="161"/>
      <c r="AE397" s="162">
        <v>191130</v>
      </c>
      <c r="AF397" s="147">
        <v>260.63</v>
      </c>
      <c r="AG397" s="161"/>
      <c r="AH397" s="161"/>
      <c r="AI397" s="160"/>
      <c r="AJ397" s="161"/>
      <c r="AK397" s="162"/>
      <c r="AL397" s="161"/>
      <c r="AM397" s="160"/>
      <c r="AN397" s="161"/>
      <c r="AO397" s="162"/>
      <c r="AP397" s="161"/>
      <c r="AQ397" s="162"/>
      <c r="AR397" s="161"/>
      <c r="AS397" s="125">
        <f t="shared" si="64"/>
        <v>260.63</v>
      </c>
    </row>
    <row r="398" spans="1:45" ht="16.149999999999999" customHeight="1" x14ac:dyDescent="0.25">
      <c r="A398" s="112">
        <f t="shared" si="65"/>
        <v>43773</v>
      </c>
      <c r="B398" s="113">
        <v>1903.65</v>
      </c>
      <c r="C398" s="113"/>
      <c r="D398" s="317">
        <v>2987.6</v>
      </c>
      <c r="E398" s="317">
        <v>947.55</v>
      </c>
      <c r="F398" s="317">
        <v>58.95</v>
      </c>
      <c r="G398" s="114">
        <v>228</v>
      </c>
      <c r="H398" s="114">
        <v>1045.3</v>
      </c>
      <c r="I398" s="316">
        <v>130</v>
      </c>
      <c r="J398" s="115">
        <v>4</v>
      </c>
      <c r="K398" s="381">
        <v>60</v>
      </c>
      <c r="L398" s="115"/>
      <c r="M398" s="116"/>
      <c r="N398" s="117">
        <f t="shared" si="61"/>
        <v>7361.05</v>
      </c>
      <c r="O398" s="113">
        <v>21</v>
      </c>
      <c r="P398" s="113"/>
      <c r="Q398" s="117">
        <f t="shared" si="62"/>
        <v>7382.05</v>
      </c>
      <c r="R398" s="317">
        <v>1900</v>
      </c>
      <c r="S398" s="164"/>
      <c r="T398" s="120">
        <f t="shared" si="63"/>
        <v>43773</v>
      </c>
      <c r="U398" s="160"/>
      <c r="V398" s="161"/>
      <c r="W398" s="162"/>
      <c r="X398" s="161"/>
      <c r="Y398" s="160"/>
      <c r="Z398" s="161"/>
      <c r="AA398" s="162"/>
      <c r="AB398" s="161"/>
      <c r="AC398" s="160"/>
      <c r="AD398" s="161"/>
      <c r="AE398" s="162">
        <v>191130</v>
      </c>
      <c r="AF398" s="147">
        <v>69</v>
      </c>
      <c r="AG398" s="161"/>
      <c r="AH398" s="161"/>
      <c r="AI398" s="160" t="s">
        <v>311</v>
      </c>
      <c r="AJ398" s="147">
        <v>128.4</v>
      </c>
      <c r="AK398" s="162">
        <v>191046</v>
      </c>
      <c r="AL398" s="147">
        <v>1209.5999999999999</v>
      </c>
      <c r="AM398" s="160"/>
      <c r="AN398" s="161"/>
      <c r="AO398" s="162"/>
      <c r="AP398" s="161"/>
      <c r="AQ398" s="162"/>
      <c r="AR398" s="161"/>
      <c r="AS398" s="125">
        <f t="shared" si="64"/>
        <v>1407</v>
      </c>
    </row>
    <row r="399" spans="1:45" ht="16.149999999999999" customHeight="1" x14ac:dyDescent="0.25">
      <c r="A399" s="112">
        <f t="shared" si="65"/>
        <v>43774</v>
      </c>
      <c r="B399" s="113">
        <v>1769.73</v>
      </c>
      <c r="C399" s="113"/>
      <c r="D399" s="317">
        <v>2012.85</v>
      </c>
      <c r="E399" s="317">
        <v>730.1</v>
      </c>
      <c r="F399" s="317">
        <v>70.849999999999994</v>
      </c>
      <c r="G399" s="114">
        <v>230</v>
      </c>
      <c r="H399" s="114">
        <v>129.65</v>
      </c>
      <c r="I399" s="316">
        <v>230</v>
      </c>
      <c r="J399" s="115">
        <v>6</v>
      </c>
      <c r="K399" s="381">
        <v>200</v>
      </c>
      <c r="L399" s="381">
        <v>25</v>
      </c>
      <c r="M399" s="116"/>
      <c r="N399" s="117">
        <f t="shared" si="61"/>
        <v>5348.18</v>
      </c>
      <c r="O399" s="113">
        <v>4.4000000000000004</v>
      </c>
      <c r="P399" s="113"/>
      <c r="Q399" s="117">
        <f t="shared" si="62"/>
        <v>5352.58</v>
      </c>
      <c r="R399" s="317">
        <v>1760</v>
      </c>
      <c r="S399" s="164"/>
      <c r="T399" s="120">
        <f t="shared" si="63"/>
        <v>43774</v>
      </c>
      <c r="U399" s="160"/>
      <c r="V399" s="161"/>
      <c r="W399" s="162"/>
      <c r="X399" s="161"/>
      <c r="Y399" s="160">
        <v>191024</v>
      </c>
      <c r="Z399" s="147">
        <v>190.06</v>
      </c>
      <c r="AA399" s="160"/>
      <c r="AB399" s="161"/>
      <c r="AC399" s="160"/>
      <c r="AD399" s="161"/>
      <c r="AE399" s="160"/>
      <c r="AF399" s="161"/>
      <c r="AG399" s="161"/>
      <c r="AH399" s="161"/>
      <c r="AI399" s="160"/>
      <c r="AJ399" s="161"/>
      <c r="AK399" s="160"/>
      <c r="AL399" s="161"/>
      <c r="AM399" s="160"/>
      <c r="AN399" s="161"/>
      <c r="AO399" s="160"/>
      <c r="AP399" s="161"/>
      <c r="AQ399" s="162"/>
      <c r="AR399" s="161"/>
      <c r="AS399" s="125">
        <f t="shared" si="64"/>
        <v>190.06</v>
      </c>
    </row>
    <row r="400" spans="1:45" ht="16.149999999999999" customHeight="1" x14ac:dyDescent="0.25">
      <c r="A400" s="112">
        <f t="shared" si="65"/>
        <v>43775</v>
      </c>
      <c r="B400" s="113">
        <v>2479.62</v>
      </c>
      <c r="C400" s="113"/>
      <c r="D400" s="317">
        <v>1518.94</v>
      </c>
      <c r="E400" s="317">
        <v>577.74</v>
      </c>
      <c r="F400" s="113"/>
      <c r="G400" s="114">
        <v>309</v>
      </c>
      <c r="H400" s="114">
        <v>1110.2</v>
      </c>
      <c r="I400" s="316">
        <v>190</v>
      </c>
      <c r="J400" s="115">
        <v>4</v>
      </c>
      <c r="K400" s="115"/>
      <c r="L400" s="381">
        <v>500</v>
      </c>
      <c r="M400" s="116"/>
      <c r="N400" s="117">
        <f t="shared" si="61"/>
        <v>5685.4999999999991</v>
      </c>
      <c r="O400" s="113">
        <v>3</v>
      </c>
      <c r="P400" s="113"/>
      <c r="Q400" s="117">
        <f t="shared" si="62"/>
        <v>5688.4999999999991</v>
      </c>
      <c r="R400" s="317">
        <v>2470</v>
      </c>
      <c r="S400" s="164"/>
      <c r="T400" s="120">
        <f t="shared" si="63"/>
        <v>43775</v>
      </c>
      <c r="U400" s="160">
        <v>191011</v>
      </c>
      <c r="V400" s="147">
        <v>787.27</v>
      </c>
      <c r="W400" s="160"/>
      <c r="X400" s="161"/>
      <c r="Y400" s="160">
        <v>191112</v>
      </c>
      <c r="Z400" s="147">
        <v>317.86</v>
      </c>
      <c r="AA400" s="160">
        <v>191118</v>
      </c>
      <c r="AB400" s="147">
        <v>3745.15</v>
      </c>
      <c r="AC400" s="160"/>
      <c r="AD400" s="161"/>
      <c r="AE400" s="160" t="s">
        <v>402</v>
      </c>
      <c r="AF400" s="147">
        <v>-105.7</v>
      </c>
      <c r="AG400" s="161"/>
      <c r="AH400" s="161"/>
      <c r="AI400" s="160"/>
      <c r="AJ400" s="161"/>
      <c r="AK400" s="160"/>
      <c r="AL400" s="161"/>
      <c r="AM400" s="160"/>
      <c r="AN400" s="161"/>
      <c r="AO400" s="160" t="s">
        <v>104</v>
      </c>
      <c r="AP400" s="147">
        <v>114.65</v>
      </c>
      <c r="AQ400" s="162"/>
      <c r="AR400" s="161"/>
      <c r="AS400" s="125">
        <f t="shared" si="64"/>
        <v>4859.2300000000005</v>
      </c>
    </row>
    <row r="401" spans="1:45" ht="16.149999999999999" customHeight="1" x14ac:dyDescent="0.25">
      <c r="A401" s="112">
        <f t="shared" si="65"/>
        <v>43776</v>
      </c>
      <c r="B401" s="113">
        <v>1644.34</v>
      </c>
      <c r="C401" s="113"/>
      <c r="D401" s="317">
        <v>1487.65</v>
      </c>
      <c r="E401" s="317">
        <v>514.04999999999995</v>
      </c>
      <c r="F401" s="317">
        <v>28.7</v>
      </c>
      <c r="G401" s="114">
        <v>214</v>
      </c>
      <c r="H401" s="114">
        <v>739.15</v>
      </c>
      <c r="I401" s="316">
        <v>270</v>
      </c>
      <c r="J401" s="115">
        <v>8</v>
      </c>
      <c r="K401" s="115"/>
      <c r="L401" s="115"/>
      <c r="M401" s="116"/>
      <c r="N401" s="117">
        <f t="shared" si="61"/>
        <v>4897.8899999999994</v>
      </c>
      <c r="O401" s="113">
        <v>8</v>
      </c>
      <c r="P401" s="113"/>
      <c r="Q401" s="117">
        <f t="shared" si="62"/>
        <v>4905.8899999999994</v>
      </c>
      <c r="R401" s="317">
        <v>1690</v>
      </c>
      <c r="S401" s="164"/>
      <c r="T401" s="120">
        <f t="shared" si="63"/>
        <v>43776</v>
      </c>
      <c r="U401" s="160"/>
      <c r="V401" s="147">
        <v>-34.53</v>
      </c>
      <c r="W401" s="160"/>
      <c r="X401" s="161"/>
      <c r="Y401" s="160"/>
      <c r="Z401" s="161"/>
      <c r="AA401" s="160">
        <v>191119</v>
      </c>
      <c r="AB401" s="147">
        <v>-649.6</v>
      </c>
      <c r="AC401" s="160">
        <v>191036</v>
      </c>
      <c r="AD401" s="147">
        <v>41655.54</v>
      </c>
      <c r="AE401" s="160" t="s">
        <v>85</v>
      </c>
      <c r="AF401" s="147">
        <v>735</v>
      </c>
      <c r="AG401" s="161"/>
      <c r="AH401" s="161"/>
      <c r="AI401" s="160"/>
      <c r="AJ401" s="161"/>
      <c r="AK401" s="160"/>
      <c r="AL401" s="161"/>
      <c r="AM401" s="160" t="s">
        <v>403</v>
      </c>
      <c r="AN401" s="147">
        <v>-198.67</v>
      </c>
      <c r="AO401" s="160"/>
      <c r="AP401" s="161"/>
      <c r="AQ401" s="162"/>
      <c r="AR401" s="161"/>
      <c r="AS401" s="125">
        <f t="shared" si="64"/>
        <v>41507.740000000005</v>
      </c>
    </row>
    <row r="402" spans="1:45" ht="16.149999999999999" customHeight="1" x14ac:dyDescent="0.25">
      <c r="A402" s="112">
        <f t="shared" si="65"/>
        <v>43777</v>
      </c>
      <c r="B402" s="113">
        <v>1902.67</v>
      </c>
      <c r="C402" s="113"/>
      <c r="D402" s="317">
        <v>1766.04</v>
      </c>
      <c r="E402" s="317">
        <v>637.77</v>
      </c>
      <c r="F402" s="113"/>
      <c r="G402" s="114">
        <v>180</v>
      </c>
      <c r="H402" s="114">
        <v>484.1</v>
      </c>
      <c r="I402" s="316">
        <v>140</v>
      </c>
      <c r="J402" s="115">
        <v>5</v>
      </c>
      <c r="K402" s="381">
        <v>20</v>
      </c>
      <c r="L402" s="115"/>
      <c r="M402" s="116"/>
      <c r="N402" s="117">
        <f t="shared" si="61"/>
        <v>5130.58</v>
      </c>
      <c r="O402" s="113"/>
      <c r="P402" s="113"/>
      <c r="Q402" s="117">
        <v>1900</v>
      </c>
      <c r="R402" s="317">
        <v>1900</v>
      </c>
      <c r="S402" s="164"/>
      <c r="T402" s="120">
        <f t="shared" si="63"/>
        <v>43777</v>
      </c>
      <c r="U402" s="160">
        <v>191002</v>
      </c>
      <c r="V402" s="147">
        <v>755.35</v>
      </c>
      <c r="W402" s="160"/>
      <c r="X402" s="161"/>
      <c r="Y402" s="160"/>
      <c r="Z402" s="161"/>
      <c r="AA402" s="160"/>
      <c r="AB402" s="161"/>
      <c r="AC402" s="160"/>
      <c r="AD402" s="161"/>
      <c r="AE402" s="160" t="s">
        <v>137</v>
      </c>
      <c r="AF402" s="147">
        <v>-1070</v>
      </c>
      <c r="AG402" s="161"/>
      <c r="AH402" s="161"/>
      <c r="AI402" s="160"/>
      <c r="AJ402" s="161"/>
      <c r="AK402" s="160"/>
      <c r="AL402" s="161"/>
      <c r="AM402" s="160"/>
      <c r="AN402" s="161"/>
      <c r="AO402" s="160" t="s">
        <v>404</v>
      </c>
      <c r="AP402" s="147">
        <v>400</v>
      </c>
      <c r="AQ402" s="162"/>
      <c r="AR402" s="161"/>
      <c r="AS402" s="125">
        <f t="shared" si="64"/>
        <v>85.350000000000023</v>
      </c>
    </row>
    <row r="403" spans="1:45" ht="16.149999999999999" customHeight="1" x14ac:dyDescent="0.25">
      <c r="A403" s="112">
        <f t="shared" si="65"/>
        <v>43778</v>
      </c>
      <c r="B403" s="113">
        <v>2704.17</v>
      </c>
      <c r="C403" s="113"/>
      <c r="D403" s="317">
        <v>2020.83</v>
      </c>
      <c r="E403" s="317">
        <v>762.85</v>
      </c>
      <c r="F403" s="317">
        <v>42.1</v>
      </c>
      <c r="G403" s="114">
        <v>317</v>
      </c>
      <c r="H403" s="114">
        <v>781.45</v>
      </c>
      <c r="I403" s="316">
        <v>110</v>
      </c>
      <c r="J403" s="115">
        <v>3</v>
      </c>
      <c r="K403" s="381">
        <v>40</v>
      </c>
      <c r="L403" s="381">
        <v>850</v>
      </c>
      <c r="M403" s="116"/>
      <c r="N403" s="117">
        <f t="shared" si="61"/>
        <v>5928.4000000000005</v>
      </c>
      <c r="O403" s="113">
        <v>32</v>
      </c>
      <c r="P403" s="113"/>
      <c r="Q403" s="117">
        <f t="shared" ref="Q403:Q424" si="66">N403+O403-P403</f>
        <v>5960.4000000000005</v>
      </c>
      <c r="R403" s="317">
        <v>2700</v>
      </c>
      <c r="S403" s="164"/>
      <c r="T403" s="120">
        <f t="shared" si="63"/>
        <v>43778</v>
      </c>
      <c r="U403" s="160"/>
      <c r="V403" s="161"/>
      <c r="W403" s="160"/>
      <c r="X403" s="161"/>
      <c r="Y403" s="160"/>
      <c r="Z403" s="161"/>
      <c r="AA403" s="160"/>
      <c r="AB403" s="161"/>
      <c r="AC403" s="160"/>
      <c r="AD403" s="161"/>
      <c r="AE403" s="160" t="s">
        <v>137</v>
      </c>
      <c r="AF403" s="147">
        <v>1070</v>
      </c>
      <c r="AG403" s="161"/>
      <c r="AH403" s="161"/>
      <c r="AI403" s="160"/>
      <c r="AJ403" s="161"/>
      <c r="AK403" s="160"/>
      <c r="AL403" s="161"/>
      <c r="AM403" s="160"/>
      <c r="AN403" s="161"/>
      <c r="AO403" s="160" t="s">
        <v>405</v>
      </c>
      <c r="AP403" s="147">
        <v>2935</v>
      </c>
      <c r="AQ403" s="162"/>
      <c r="AR403" s="161"/>
      <c r="AS403" s="125">
        <f t="shared" si="64"/>
        <v>4005</v>
      </c>
    </row>
    <row r="404" spans="1:45" ht="16.149999999999999" customHeight="1" x14ac:dyDescent="0.25">
      <c r="A404" s="112">
        <f t="shared" si="65"/>
        <v>43779</v>
      </c>
      <c r="B404" s="113">
        <v>1557.24</v>
      </c>
      <c r="C404" s="113"/>
      <c r="D404" s="317">
        <v>1091.27</v>
      </c>
      <c r="E404" s="317">
        <v>366.7</v>
      </c>
      <c r="F404" s="113"/>
      <c r="G404" s="114">
        <v>141</v>
      </c>
      <c r="H404" s="114">
        <v>754.6</v>
      </c>
      <c r="I404" s="316">
        <v>140</v>
      </c>
      <c r="J404" s="115">
        <v>3</v>
      </c>
      <c r="K404" s="381">
        <v>20</v>
      </c>
      <c r="L404" s="115"/>
      <c r="M404" s="116"/>
      <c r="N404" s="117">
        <f t="shared" si="61"/>
        <v>4070.81</v>
      </c>
      <c r="O404" s="113"/>
      <c r="P404" s="113"/>
      <c r="Q404" s="117">
        <f t="shared" si="66"/>
        <v>4070.81</v>
      </c>
      <c r="R404" s="317">
        <v>1550</v>
      </c>
      <c r="S404" s="164"/>
      <c r="T404" s="120">
        <f t="shared" si="63"/>
        <v>43779</v>
      </c>
      <c r="U404" s="160"/>
      <c r="V404" s="161"/>
      <c r="W404" s="160"/>
      <c r="X404" s="161"/>
      <c r="Y404" s="160"/>
      <c r="Z404" s="161"/>
      <c r="AA404" s="160"/>
      <c r="AB404" s="161"/>
      <c r="AC404" s="160"/>
      <c r="AD404" s="161"/>
      <c r="AE404" s="160"/>
      <c r="AF404" s="161"/>
      <c r="AG404" s="161"/>
      <c r="AH404" s="161"/>
      <c r="AI404" s="160"/>
      <c r="AJ404" s="161"/>
      <c r="AK404" s="160"/>
      <c r="AL404" s="161"/>
      <c r="AM404" s="160"/>
      <c r="AN404" s="161"/>
      <c r="AO404" s="160"/>
      <c r="AP404" s="161"/>
      <c r="AQ404" s="162">
        <v>191151</v>
      </c>
      <c r="AR404" s="147">
        <v>322</v>
      </c>
      <c r="AS404" s="125">
        <f t="shared" si="64"/>
        <v>322</v>
      </c>
    </row>
    <row r="405" spans="1:45" ht="16.149999999999999" customHeight="1" x14ac:dyDescent="0.25">
      <c r="A405" s="112">
        <f t="shared" si="65"/>
        <v>43780</v>
      </c>
      <c r="B405" s="113">
        <v>959.17</v>
      </c>
      <c r="C405" s="113"/>
      <c r="D405" s="317">
        <v>992.67</v>
      </c>
      <c r="E405" s="317">
        <v>188.5</v>
      </c>
      <c r="F405" s="113"/>
      <c r="G405" s="114">
        <v>156</v>
      </c>
      <c r="H405" s="114">
        <v>488.9</v>
      </c>
      <c r="I405" s="316">
        <v>110</v>
      </c>
      <c r="J405" s="115">
        <v>3</v>
      </c>
      <c r="K405" s="381">
        <v>20</v>
      </c>
      <c r="L405" s="115"/>
      <c r="M405" s="116"/>
      <c r="N405" s="117">
        <f t="shared" si="61"/>
        <v>2915.2400000000002</v>
      </c>
      <c r="O405" s="113"/>
      <c r="P405" s="113"/>
      <c r="Q405" s="117">
        <f t="shared" si="66"/>
        <v>2915.2400000000002</v>
      </c>
      <c r="R405" s="317">
        <v>950</v>
      </c>
      <c r="S405" s="164"/>
      <c r="T405" s="120">
        <f t="shared" si="63"/>
        <v>43780</v>
      </c>
      <c r="U405" s="160"/>
      <c r="V405" s="161"/>
      <c r="W405" s="160">
        <v>191018</v>
      </c>
      <c r="X405" s="147">
        <v>47.99</v>
      </c>
      <c r="Y405" s="160"/>
      <c r="Z405" s="161"/>
      <c r="AA405" s="160">
        <v>191120</v>
      </c>
      <c r="AB405" s="147">
        <v>4814.33</v>
      </c>
      <c r="AC405" s="160"/>
      <c r="AD405" s="161"/>
      <c r="AE405" s="160" t="s">
        <v>332</v>
      </c>
      <c r="AF405" s="147">
        <v>48.41</v>
      </c>
      <c r="AG405" s="161"/>
      <c r="AH405" s="161"/>
      <c r="AI405" s="376">
        <v>191243</v>
      </c>
      <c r="AJ405" s="147">
        <v>236.04</v>
      </c>
      <c r="AK405" s="160">
        <v>191043</v>
      </c>
      <c r="AL405" s="147">
        <v>725.68</v>
      </c>
      <c r="AM405" s="160"/>
      <c r="AN405" s="161"/>
      <c r="AO405" s="160" t="s">
        <v>388</v>
      </c>
      <c r="AP405" s="147">
        <v>330</v>
      </c>
      <c r="AQ405" s="162"/>
      <c r="AR405" s="161"/>
      <c r="AS405" s="125">
        <f t="shared" si="64"/>
        <v>6202.45</v>
      </c>
    </row>
    <row r="406" spans="1:45" ht="16.149999999999999" customHeight="1" x14ac:dyDescent="0.25">
      <c r="A406" s="112">
        <f t="shared" si="65"/>
        <v>43781</v>
      </c>
      <c r="B406" s="113">
        <v>1159.8699999999999</v>
      </c>
      <c r="C406" s="113"/>
      <c r="D406" s="317">
        <v>1654.35</v>
      </c>
      <c r="E406" s="317">
        <v>802.13</v>
      </c>
      <c r="F406" s="317">
        <v>9.1</v>
      </c>
      <c r="G406" s="114">
        <v>180</v>
      </c>
      <c r="H406" s="114">
        <v>762.2</v>
      </c>
      <c r="I406" s="316">
        <v>300</v>
      </c>
      <c r="J406" s="115">
        <v>7</v>
      </c>
      <c r="K406" s="115"/>
      <c r="L406" s="115"/>
      <c r="M406" s="116"/>
      <c r="N406" s="117">
        <f t="shared" si="61"/>
        <v>4867.6499999999996</v>
      </c>
      <c r="O406" s="113">
        <v>16.899999999999999</v>
      </c>
      <c r="P406" s="113">
        <v>9.4</v>
      </c>
      <c r="Q406" s="117">
        <f t="shared" si="66"/>
        <v>4875.1499999999996</v>
      </c>
      <c r="R406" s="317">
        <v>1150</v>
      </c>
      <c r="S406" s="164"/>
      <c r="T406" s="120">
        <f t="shared" si="63"/>
        <v>43781</v>
      </c>
      <c r="U406" s="160"/>
      <c r="V406" s="161"/>
      <c r="W406" s="160">
        <v>191019</v>
      </c>
      <c r="X406" s="147">
        <v>1127.29</v>
      </c>
      <c r="Y406" s="160">
        <v>191113</v>
      </c>
      <c r="Z406" s="147">
        <v>468.1</v>
      </c>
      <c r="AA406" s="160">
        <v>191121</v>
      </c>
      <c r="AB406" s="147">
        <v>791.2</v>
      </c>
      <c r="AC406" s="160"/>
      <c r="AD406" s="161"/>
      <c r="AE406" s="160" t="s">
        <v>359</v>
      </c>
      <c r="AF406" s="147">
        <v>147.77000000000001</v>
      </c>
      <c r="AG406" s="161"/>
      <c r="AH406" s="161"/>
      <c r="AI406" s="160"/>
      <c r="AJ406" s="161"/>
      <c r="AK406" s="160">
        <v>191044</v>
      </c>
      <c r="AL406" s="147">
        <v>329</v>
      </c>
      <c r="AM406" s="160"/>
      <c r="AN406" s="161"/>
      <c r="AO406" s="160"/>
      <c r="AP406" s="161"/>
      <c r="AQ406" s="162"/>
      <c r="AR406" s="161"/>
      <c r="AS406" s="125">
        <f t="shared" si="64"/>
        <v>2863.36</v>
      </c>
    </row>
    <row r="407" spans="1:45" ht="16.149999999999999" customHeight="1" x14ac:dyDescent="0.25">
      <c r="A407" s="112">
        <f t="shared" si="65"/>
        <v>43782</v>
      </c>
      <c r="B407" s="113">
        <v>1549.76</v>
      </c>
      <c r="C407" s="317">
        <v>112.8</v>
      </c>
      <c r="D407" s="317">
        <v>1792.03</v>
      </c>
      <c r="E407" s="317">
        <v>701.3</v>
      </c>
      <c r="F407" s="113"/>
      <c r="G407" s="114">
        <v>180</v>
      </c>
      <c r="H407" s="114">
        <v>254.5</v>
      </c>
      <c r="I407" s="316">
        <v>370</v>
      </c>
      <c r="J407" s="115">
        <v>8</v>
      </c>
      <c r="K407" s="381">
        <v>30</v>
      </c>
      <c r="L407" s="381">
        <v>160</v>
      </c>
      <c r="M407" s="116"/>
      <c r="N407" s="117">
        <f t="shared" si="61"/>
        <v>4830.3900000000003</v>
      </c>
      <c r="O407" s="113">
        <v>18.3</v>
      </c>
      <c r="P407" s="113"/>
      <c r="Q407" s="117">
        <f t="shared" si="66"/>
        <v>4848.6900000000005</v>
      </c>
      <c r="R407" s="317">
        <v>1540</v>
      </c>
      <c r="S407" s="164"/>
      <c r="T407" s="120">
        <f t="shared" si="63"/>
        <v>43782</v>
      </c>
      <c r="U407" s="160">
        <v>191101</v>
      </c>
      <c r="V407" s="147">
        <v>1174.71</v>
      </c>
      <c r="W407" s="160"/>
      <c r="X407" s="161"/>
      <c r="Y407" s="160"/>
      <c r="Z407" s="161"/>
      <c r="AA407" s="160"/>
      <c r="AB407" s="161"/>
      <c r="AC407" s="160"/>
      <c r="AD407" s="161"/>
      <c r="AE407" s="160" t="s">
        <v>156</v>
      </c>
      <c r="AF407" s="147">
        <v>2604.19</v>
      </c>
      <c r="AG407" s="163">
        <v>191131</v>
      </c>
      <c r="AH407" s="147">
        <v>38</v>
      </c>
      <c r="AI407" s="160"/>
      <c r="AJ407" s="161"/>
      <c r="AK407" s="160"/>
      <c r="AL407" s="161"/>
      <c r="AM407" s="160"/>
      <c r="AN407" s="161"/>
      <c r="AO407" s="160"/>
      <c r="AP407" s="161"/>
      <c r="AQ407" s="162"/>
      <c r="AR407" s="161"/>
      <c r="AS407" s="125">
        <f t="shared" si="64"/>
        <v>3816.9</v>
      </c>
    </row>
    <row r="408" spans="1:45" ht="16.149999999999999" customHeight="1" x14ac:dyDescent="0.25">
      <c r="A408" s="112">
        <f t="shared" si="65"/>
        <v>43783</v>
      </c>
      <c r="B408" s="113">
        <v>1820.24</v>
      </c>
      <c r="C408" s="113"/>
      <c r="D408" s="317">
        <v>1181.5</v>
      </c>
      <c r="E408" s="317">
        <v>640.66999999999996</v>
      </c>
      <c r="F408" s="317">
        <v>9.1</v>
      </c>
      <c r="G408" s="114">
        <v>70</v>
      </c>
      <c r="H408" s="114">
        <v>575.1</v>
      </c>
      <c r="I408" s="316">
        <v>110</v>
      </c>
      <c r="J408" s="115">
        <v>4</v>
      </c>
      <c r="K408" s="115"/>
      <c r="L408" s="381">
        <v>30</v>
      </c>
      <c r="M408" s="116"/>
      <c r="N408" s="117">
        <f t="shared" si="61"/>
        <v>4376.6099999999997</v>
      </c>
      <c r="O408" s="113">
        <v>19.8</v>
      </c>
      <c r="P408" s="113"/>
      <c r="Q408" s="117">
        <f t="shared" si="66"/>
        <v>4396.41</v>
      </c>
      <c r="R408" s="317">
        <v>1860</v>
      </c>
      <c r="S408" s="317">
        <v>970</v>
      </c>
      <c r="T408" s="120">
        <f t="shared" si="63"/>
        <v>43783</v>
      </c>
      <c r="U408" s="160"/>
      <c r="V408" s="147">
        <v>168.5</v>
      </c>
      <c r="W408" s="160"/>
      <c r="X408" s="161"/>
      <c r="Y408" s="160"/>
      <c r="Z408" s="161"/>
      <c r="AA408" s="160"/>
      <c r="AB408" s="161"/>
      <c r="AC408" s="160"/>
      <c r="AD408" s="161"/>
      <c r="AE408" s="160" t="s">
        <v>85</v>
      </c>
      <c r="AF408" s="147">
        <v>1085</v>
      </c>
      <c r="AG408" s="161"/>
      <c r="AH408" s="161"/>
      <c r="AI408" s="160"/>
      <c r="AJ408" s="161"/>
      <c r="AK408" s="160"/>
      <c r="AL408" s="161"/>
      <c r="AM408" s="160"/>
      <c r="AN408" s="161"/>
      <c r="AO408" s="160"/>
      <c r="AP408" s="161"/>
      <c r="AQ408" s="162"/>
      <c r="AR408" s="161"/>
      <c r="AS408" s="125">
        <f t="shared" si="64"/>
        <v>1253.5</v>
      </c>
    </row>
    <row r="409" spans="1:45" ht="16.149999999999999" customHeight="1" x14ac:dyDescent="0.25">
      <c r="A409" s="112">
        <f t="shared" si="65"/>
        <v>43784</v>
      </c>
      <c r="B409" s="113">
        <v>1822.92</v>
      </c>
      <c r="C409" s="113"/>
      <c r="D409" s="317">
        <v>1738.34</v>
      </c>
      <c r="E409" s="317">
        <v>766.55</v>
      </c>
      <c r="F409" s="317">
        <v>27.3</v>
      </c>
      <c r="G409" s="114">
        <v>232</v>
      </c>
      <c r="H409" s="114">
        <v>888.1</v>
      </c>
      <c r="I409" s="316">
        <v>200</v>
      </c>
      <c r="J409" s="115">
        <v>5</v>
      </c>
      <c r="K409" s="115"/>
      <c r="L409" s="115"/>
      <c r="M409" s="116"/>
      <c r="N409" s="117">
        <f t="shared" si="61"/>
        <v>5675.2100000000009</v>
      </c>
      <c r="O409" s="113">
        <v>12.6</v>
      </c>
      <c r="P409" s="113"/>
      <c r="Q409" s="117">
        <f t="shared" si="66"/>
        <v>5687.8100000000013</v>
      </c>
      <c r="R409" s="317">
        <v>1820</v>
      </c>
      <c r="S409" s="164"/>
      <c r="T409" s="120">
        <f t="shared" si="63"/>
        <v>43784</v>
      </c>
      <c r="U409" s="160"/>
      <c r="V409" s="161"/>
      <c r="W409" s="160"/>
      <c r="X409" s="161"/>
      <c r="Y409" s="160"/>
      <c r="Z409" s="161"/>
      <c r="AA409" s="160"/>
      <c r="AB409" s="161"/>
      <c r="AC409" s="160"/>
      <c r="AD409" s="161"/>
      <c r="AE409" s="160"/>
      <c r="AF409" s="161"/>
      <c r="AG409" s="161"/>
      <c r="AH409" s="161"/>
      <c r="AI409" s="160"/>
      <c r="AJ409" s="161"/>
      <c r="AK409" s="160"/>
      <c r="AL409" s="161"/>
      <c r="AM409" s="160">
        <v>191055</v>
      </c>
      <c r="AN409" s="147">
        <v>543.12</v>
      </c>
      <c r="AO409" s="160">
        <v>191059</v>
      </c>
      <c r="AP409" s="147">
        <v>306</v>
      </c>
      <c r="AQ409" s="162"/>
      <c r="AR409" s="161"/>
      <c r="AS409" s="125">
        <f t="shared" si="64"/>
        <v>849.12</v>
      </c>
    </row>
    <row r="410" spans="1:45" ht="16.149999999999999" customHeight="1" x14ac:dyDescent="0.25">
      <c r="A410" s="112">
        <f t="shared" si="65"/>
        <v>43785</v>
      </c>
      <c r="B410" s="113">
        <v>1816.09</v>
      </c>
      <c r="C410" s="317">
        <v>25.2</v>
      </c>
      <c r="D410" s="317">
        <v>1169.3499999999999</v>
      </c>
      <c r="E410" s="317">
        <v>539.65</v>
      </c>
      <c r="F410" s="317">
        <v>40.200000000000003</v>
      </c>
      <c r="G410" s="114">
        <v>171</v>
      </c>
      <c r="H410" s="114">
        <v>955</v>
      </c>
      <c r="I410" s="316">
        <v>230</v>
      </c>
      <c r="J410" s="115">
        <v>5</v>
      </c>
      <c r="K410" s="381">
        <v>70</v>
      </c>
      <c r="L410" s="381">
        <v>300</v>
      </c>
      <c r="M410" s="116"/>
      <c r="N410" s="117">
        <f t="shared" si="61"/>
        <v>4716.49</v>
      </c>
      <c r="O410" s="113">
        <v>4</v>
      </c>
      <c r="P410" s="113"/>
      <c r="Q410" s="117">
        <f t="shared" si="66"/>
        <v>4720.49</v>
      </c>
      <c r="R410" s="317">
        <v>1810</v>
      </c>
      <c r="S410" s="164"/>
      <c r="T410" s="120">
        <f t="shared" si="63"/>
        <v>43785</v>
      </c>
      <c r="U410" s="160"/>
      <c r="V410" s="161"/>
      <c r="W410" s="160"/>
      <c r="X410" s="161"/>
      <c r="Y410" s="160"/>
      <c r="Z410" s="161"/>
      <c r="AA410" s="160"/>
      <c r="AB410" s="161"/>
      <c r="AC410" s="160"/>
      <c r="AD410" s="161"/>
      <c r="AE410" s="160"/>
      <c r="AF410" s="161"/>
      <c r="AG410" s="161"/>
      <c r="AH410" s="161"/>
      <c r="AI410" s="160"/>
      <c r="AJ410" s="161"/>
      <c r="AK410" s="160"/>
      <c r="AL410" s="161"/>
      <c r="AM410" s="160"/>
      <c r="AN410" s="161"/>
      <c r="AO410" s="160">
        <v>191059</v>
      </c>
      <c r="AP410" s="147">
        <v>157.01</v>
      </c>
      <c r="AQ410" s="162"/>
      <c r="AR410" s="161"/>
      <c r="AS410" s="125">
        <f t="shared" si="64"/>
        <v>157.01</v>
      </c>
    </row>
    <row r="411" spans="1:45" ht="16.149999999999999" customHeight="1" x14ac:dyDescent="0.25">
      <c r="A411" s="112">
        <f t="shared" si="65"/>
        <v>43786</v>
      </c>
      <c r="B411" s="113">
        <v>1301.44</v>
      </c>
      <c r="C411" s="113"/>
      <c r="D411" s="317">
        <v>792.19</v>
      </c>
      <c r="E411" s="317">
        <v>317.39999999999998</v>
      </c>
      <c r="F411" s="317">
        <v>27.3</v>
      </c>
      <c r="G411" s="114">
        <v>128</v>
      </c>
      <c r="H411" s="114">
        <v>937.6</v>
      </c>
      <c r="I411" s="316">
        <v>90</v>
      </c>
      <c r="J411" s="115">
        <v>3</v>
      </c>
      <c r="K411" s="115"/>
      <c r="L411" s="115"/>
      <c r="M411" s="116"/>
      <c r="N411" s="117">
        <f t="shared" si="61"/>
        <v>3593.9300000000003</v>
      </c>
      <c r="O411" s="113">
        <v>3.7</v>
      </c>
      <c r="P411" s="113"/>
      <c r="Q411" s="117">
        <f t="shared" si="66"/>
        <v>3597.63</v>
      </c>
      <c r="R411" s="317">
        <v>1300</v>
      </c>
      <c r="S411" s="164"/>
      <c r="T411" s="120">
        <f t="shared" si="63"/>
        <v>43786</v>
      </c>
      <c r="U411" s="160"/>
      <c r="V411" s="161"/>
      <c r="W411" s="160"/>
      <c r="X411" s="161"/>
      <c r="Y411" s="160"/>
      <c r="Z411" s="161"/>
      <c r="AA411" s="160"/>
      <c r="AB411" s="161"/>
      <c r="AC411" s="160"/>
      <c r="AD411" s="161"/>
      <c r="AE411" s="160"/>
      <c r="AF411" s="161"/>
      <c r="AG411" s="161"/>
      <c r="AH411" s="161"/>
      <c r="AI411" s="160"/>
      <c r="AJ411" s="161"/>
      <c r="AK411" s="160"/>
      <c r="AL411" s="161"/>
      <c r="AM411" s="160"/>
      <c r="AN411" s="161"/>
      <c r="AO411" s="160"/>
      <c r="AP411" s="161"/>
      <c r="AQ411" s="162"/>
      <c r="AR411" s="161"/>
      <c r="AS411" s="125">
        <f t="shared" si="64"/>
        <v>0</v>
      </c>
    </row>
    <row r="412" spans="1:45" ht="16.149999999999999" customHeight="1" x14ac:dyDescent="0.25">
      <c r="A412" s="112">
        <f t="shared" si="65"/>
        <v>43787</v>
      </c>
      <c r="B412" s="113">
        <v>1790.21</v>
      </c>
      <c r="C412" s="113"/>
      <c r="D412" s="317">
        <v>1244.5</v>
      </c>
      <c r="E412" s="317">
        <v>695.45</v>
      </c>
      <c r="F412" s="317">
        <v>38.700000000000003</v>
      </c>
      <c r="G412" s="114">
        <v>122</v>
      </c>
      <c r="H412" s="114">
        <v>906</v>
      </c>
      <c r="I412" s="316">
        <v>110</v>
      </c>
      <c r="J412" s="115">
        <v>4</v>
      </c>
      <c r="K412" s="115"/>
      <c r="L412" s="115"/>
      <c r="M412" s="116"/>
      <c r="N412" s="117">
        <f t="shared" si="61"/>
        <v>4906.8599999999997</v>
      </c>
      <c r="O412" s="113">
        <v>9.4</v>
      </c>
      <c r="P412" s="113"/>
      <c r="Q412" s="117">
        <f t="shared" si="66"/>
        <v>4916.2599999999993</v>
      </c>
      <c r="R412" s="317">
        <v>1790</v>
      </c>
      <c r="S412" s="164"/>
      <c r="T412" s="120">
        <f t="shared" si="63"/>
        <v>43787</v>
      </c>
      <c r="U412" s="160"/>
      <c r="V412" s="161"/>
      <c r="W412" s="160"/>
      <c r="X412" s="161"/>
      <c r="Y412" s="160"/>
      <c r="Z412" s="161"/>
      <c r="AA412" s="160"/>
      <c r="AB412" s="161"/>
      <c r="AC412" s="160"/>
      <c r="AD412" s="161"/>
      <c r="AE412" s="160"/>
      <c r="AF412" s="161"/>
      <c r="AG412" s="161"/>
      <c r="AH412" s="161"/>
      <c r="AI412" s="160">
        <v>191135</v>
      </c>
      <c r="AJ412" s="147">
        <v>52.8</v>
      </c>
      <c r="AK412" s="160"/>
      <c r="AL412" s="161"/>
      <c r="AM412" s="160"/>
      <c r="AN412" s="161"/>
      <c r="AO412" s="160" t="s">
        <v>199</v>
      </c>
      <c r="AP412" s="147">
        <v>73.569999999999993</v>
      </c>
      <c r="AQ412" s="162">
        <v>191152</v>
      </c>
      <c r="AR412" s="147">
        <v>420</v>
      </c>
      <c r="AS412" s="125">
        <f t="shared" si="64"/>
        <v>546.37</v>
      </c>
    </row>
    <row r="413" spans="1:45" ht="16.149999999999999" customHeight="1" x14ac:dyDescent="0.25">
      <c r="A413" s="112">
        <f t="shared" si="65"/>
        <v>43788</v>
      </c>
      <c r="B413" s="113">
        <v>1854.09</v>
      </c>
      <c r="C413" s="113"/>
      <c r="D413" s="317">
        <v>1042.8</v>
      </c>
      <c r="E413" s="317">
        <v>591.9</v>
      </c>
      <c r="F413" s="317">
        <v>18.2</v>
      </c>
      <c r="G413" s="114">
        <v>90</v>
      </c>
      <c r="H413" s="114">
        <v>118.1</v>
      </c>
      <c r="I413" s="316">
        <v>160</v>
      </c>
      <c r="J413" s="115">
        <v>6</v>
      </c>
      <c r="K413" s="381">
        <v>20</v>
      </c>
      <c r="L413" s="381">
        <v>200</v>
      </c>
      <c r="M413" s="116"/>
      <c r="N413" s="117">
        <f t="shared" si="61"/>
        <v>3695.0899999999997</v>
      </c>
      <c r="O413" s="113">
        <v>3</v>
      </c>
      <c r="P413" s="113"/>
      <c r="Q413" s="117">
        <f t="shared" si="66"/>
        <v>3698.0899999999997</v>
      </c>
      <c r="R413" s="317">
        <v>1850</v>
      </c>
      <c r="S413" s="164"/>
      <c r="T413" s="120">
        <f t="shared" si="63"/>
        <v>43788</v>
      </c>
      <c r="U413" s="160"/>
      <c r="V413" s="161"/>
      <c r="W413" s="160"/>
      <c r="X413" s="161"/>
      <c r="Y413" s="160">
        <v>191114</v>
      </c>
      <c r="Z413" s="147">
        <v>534.66</v>
      </c>
      <c r="AA413" s="160"/>
      <c r="AB413" s="161"/>
      <c r="AC413" s="160"/>
      <c r="AD413" s="161"/>
      <c r="AE413" s="160"/>
      <c r="AF413" s="161"/>
      <c r="AG413" s="161"/>
      <c r="AH413" s="161"/>
      <c r="AI413" s="160"/>
      <c r="AJ413" s="161"/>
      <c r="AK413" s="160"/>
      <c r="AL413" s="161"/>
      <c r="AM413" s="160"/>
      <c r="AN413" s="161"/>
      <c r="AO413" s="160"/>
      <c r="AP413" s="161"/>
      <c r="AQ413" s="162"/>
      <c r="AR413" s="147">
        <v>12</v>
      </c>
      <c r="AS413" s="125">
        <f t="shared" si="64"/>
        <v>546.66</v>
      </c>
    </row>
    <row r="414" spans="1:45" ht="16.149999999999999" customHeight="1" x14ac:dyDescent="0.25">
      <c r="A414" s="112">
        <f t="shared" si="65"/>
        <v>43789</v>
      </c>
      <c r="B414" s="113">
        <v>1396.12</v>
      </c>
      <c r="C414" s="113"/>
      <c r="D414" s="317">
        <v>1360.05</v>
      </c>
      <c r="E414" s="317">
        <v>603.25</v>
      </c>
      <c r="F414" s="317">
        <v>36.4</v>
      </c>
      <c r="G414" s="114">
        <v>106</v>
      </c>
      <c r="H414" s="114">
        <v>776.1</v>
      </c>
      <c r="I414" s="316">
        <v>170</v>
      </c>
      <c r="J414" s="115">
        <v>5</v>
      </c>
      <c r="K414" s="381">
        <v>20</v>
      </c>
      <c r="L414" s="115"/>
      <c r="M414" s="116"/>
      <c r="N414" s="117">
        <f t="shared" si="61"/>
        <v>4467.92</v>
      </c>
      <c r="O414" s="113">
        <v>1.7</v>
      </c>
      <c r="P414" s="113"/>
      <c r="Q414" s="117">
        <f t="shared" si="66"/>
        <v>4469.62</v>
      </c>
      <c r="R414" s="317">
        <v>1390</v>
      </c>
      <c r="S414" s="164"/>
      <c r="T414" s="120">
        <f t="shared" si="63"/>
        <v>43789</v>
      </c>
      <c r="U414" s="160">
        <v>191103</v>
      </c>
      <c r="V414" s="147">
        <v>1167.01</v>
      </c>
      <c r="W414" s="162">
        <v>191108</v>
      </c>
      <c r="X414" s="147">
        <v>933.01</v>
      </c>
      <c r="Y414" s="160"/>
      <c r="Z414" s="161"/>
      <c r="AA414" s="162">
        <v>191122</v>
      </c>
      <c r="AB414" s="147">
        <v>2222.79</v>
      </c>
      <c r="AC414" s="160"/>
      <c r="AD414" s="161"/>
      <c r="AE414" s="162"/>
      <c r="AF414" s="161"/>
      <c r="AG414" s="163">
        <v>191132</v>
      </c>
      <c r="AH414" s="147">
        <v>19</v>
      </c>
      <c r="AI414" s="160"/>
      <c r="AJ414" s="161"/>
      <c r="AK414" s="162"/>
      <c r="AL414" s="161"/>
      <c r="AM414" s="160"/>
      <c r="AN414" s="161"/>
      <c r="AO414" s="162"/>
      <c r="AP414" s="161"/>
      <c r="AQ414" s="162"/>
      <c r="AR414" s="161"/>
      <c r="AS414" s="125">
        <f t="shared" si="64"/>
        <v>4341.8099999999995</v>
      </c>
    </row>
    <row r="415" spans="1:45" ht="16.149999999999999" customHeight="1" x14ac:dyDescent="0.25">
      <c r="A415" s="112">
        <f t="shared" si="65"/>
        <v>43790</v>
      </c>
      <c r="B415" s="113">
        <v>1676.58</v>
      </c>
      <c r="C415" s="113"/>
      <c r="D415" s="317">
        <v>1275.55</v>
      </c>
      <c r="E415" s="317">
        <v>563.95000000000005</v>
      </c>
      <c r="F415" s="317">
        <v>10.6</v>
      </c>
      <c r="G415" s="114">
        <v>274</v>
      </c>
      <c r="H415" s="114">
        <v>350.2</v>
      </c>
      <c r="I415" s="316">
        <v>140</v>
      </c>
      <c r="J415" s="115">
        <v>3</v>
      </c>
      <c r="K415" s="115"/>
      <c r="L415" s="115"/>
      <c r="M415" s="116"/>
      <c r="N415" s="117">
        <f t="shared" si="61"/>
        <v>4290.88</v>
      </c>
      <c r="O415" s="113">
        <v>3</v>
      </c>
      <c r="P415" s="113"/>
      <c r="Q415" s="117">
        <f t="shared" si="66"/>
        <v>4293.88</v>
      </c>
      <c r="R415" s="317">
        <v>1700</v>
      </c>
      <c r="S415" s="164"/>
      <c r="T415" s="120">
        <f t="shared" si="63"/>
        <v>43790</v>
      </c>
      <c r="U415" s="160">
        <v>191104</v>
      </c>
      <c r="V415" s="147">
        <v>-22.03</v>
      </c>
      <c r="W415" s="160">
        <v>191109</v>
      </c>
      <c r="X415" s="147">
        <v>60.45</v>
      </c>
      <c r="Y415" s="160"/>
      <c r="Z415" s="161"/>
      <c r="AA415" s="160">
        <v>191123</v>
      </c>
      <c r="AB415" s="147">
        <v>1010</v>
      </c>
      <c r="AC415" s="160"/>
      <c r="AD415" s="161"/>
      <c r="AE415" s="160" t="s">
        <v>85</v>
      </c>
      <c r="AF415" s="147">
        <v>204</v>
      </c>
      <c r="AG415" s="161"/>
      <c r="AH415" s="161"/>
      <c r="AI415" s="160"/>
      <c r="AJ415" s="161"/>
      <c r="AK415" s="160"/>
      <c r="AL415" s="161"/>
      <c r="AM415" s="160"/>
      <c r="AN415" s="161"/>
      <c r="AO415" s="160"/>
      <c r="AP415" s="161"/>
      <c r="AQ415" s="162">
        <v>191149</v>
      </c>
      <c r="AR415" s="147">
        <v>30.98</v>
      </c>
      <c r="AS415" s="125">
        <f t="shared" si="64"/>
        <v>1283.4000000000001</v>
      </c>
    </row>
    <row r="416" spans="1:45" ht="16.149999999999999" customHeight="1" x14ac:dyDescent="0.25">
      <c r="A416" s="112">
        <f t="shared" si="65"/>
        <v>43791</v>
      </c>
      <c r="B416" s="113">
        <v>1768.75</v>
      </c>
      <c r="C416" s="113"/>
      <c r="D416" s="317">
        <v>1473.2</v>
      </c>
      <c r="E416" s="317">
        <v>693.3</v>
      </c>
      <c r="F416" s="113"/>
      <c r="G416" s="114">
        <v>365</v>
      </c>
      <c r="H416" s="114">
        <v>715.8</v>
      </c>
      <c r="I416" s="316">
        <v>240</v>
      </c>
      <c r="J416" s="115">
        <v>7</v>
      </c>
      <c r="K416" s="381">
        <v>30</v>
      </c>
      <c r="L416" s="115"/>
      <c r="M416" s="116"/>
      <c r="N416" s="117">
        <f t="shared" si="61"/>
        <v>5286.05</v>
      </c>
      <c r="O416" s="113">
        <v>12.9</v>
      </c>
      <c r="P416" s="113"/>
      <c r="Q416" s="117">
        <f t="shared" si="66"/>
        <v>5298.95</v>
      </c>
      <c r="R416" s="317">
        <v>1760</v>
      </c>
      <c r="S416" s="317">
        <v>490</v>
      </c>
      <c r="T416" s="120">
        <f t="shared" si="63"/>
        <v>43791</v>
      </c>
      <c r="U416" s="160"/>
      <c r="V416" s="161"/>
      <c r="W416" s="160"/>
      <c r="X416" s="161"/>
      <c r="Y416" s="160"/>
      <c r="Z416" s="161"/>
      <c r="AA416" s="160" t="s">
        <v>406</v>
      </c>
      <c r="AB416" s="147">
        <v>3.19</v>
      </c>
      <c r="AC416" s="160">
        <v>191035</v>
      </c>
      <c r="AD416" s="147">
        <v>396.36</v>
      </c>
      <c r="AE416" s="160"/>
      <c r="AF416" s="161"/>
      <c r="AG416" s="161"/>
      <c r="AH416" s="161"/>
      <c r="AI416" s="160"/>
      <c r="AJ416" s="161"/>
      <c r="AK416" s="160"/>
      <c r="AL416" s="161"/>
      <c r="AM416" s="160"/>
      <c r="AN416" s="161"/>
      <c r="AO416" s="160" t="s">
        <v>407</v>
      </c>
      <c r="AP416" s="147">
        <v>450</v>
      </c>
      <c r="AQ416" s="162">
        <v>191150</v>
      </c>
      <c r="AR416" s="147">
        <v>20.38</v>
      </c>
      <c r="AS416" s="125">
        <f t="shared" si="64"/>
        <v>869.93</v>
      </c>
    </row>
    <row r="417" spans="1:45" ht="16.149999999999999" customHeight="1" x14ac:dyDescent="0.25">
      <c r="A417" s="112">
        <f t="shared" si="65"/>
        <v>43792</v>
      </c>
      <c r="B417" s="113">
        <v>1876.79</v>
      </c>
      <c r="C417" s="113"/>
      <c r="D417" s="317">
        <v>1768.2</v>
      </c>
      <c r="E417" s="317">
        <v>693.3</v>
      </c>
      <c r="F417" s="317">
        <v>9.1</v>
      </c>
      <c r="G417" s="114">
        <v>96</v>
      </c>
      <c r="H417" s="114">
        <v>1168.8</v>
      </c>
      <c r="I417" s="316">
        <v>160</v>
      </c>
      <c r="J417" s="115">
        <v>4</v>
      </c>
      <c r="K417" s="381">
        <v>10</v>
      </c>
      <c r="L417" s="115"/>
      <c r="M417" s="116"/>
      <c r="N417" s="117">
        <f t="shared" si="61"/>
        <v>5782.19</v>
      </c>
      <c r="O417" s="113">
        <v>8.3000000000000007</v>
      </c>
      <c r="P417" s="113"/>
      <c r="Q417" s="117">
        <f t="shared" si="66"/>
        <v>5790.49</v>
      </c>
      <c r="R417" s="317">
        <v>1870</v>
      </c>
      <c r="S417" s="164"/>
      <c r="T417" s="120">
        <f t="shared" si="63"/>
        <v>43792</v>
      </c>
      <c r="U417" s="160"/>
      <c r="V417" s="161"/>
      <c r="W417" s="160"/>
      <c r="X417" s="161"/>
      <c r="Y417" s="160"/>
      <c r="Z417" s="161"/>
      <c r="AA417" s="160"/>
      <c r="AB417" s="161"/>
      <c r="AC417" s="160"/>
      <c r="AD417" s="161"/>
      <c r="AE417" s="160"/>
      <c r="AF417" s="161"/>
      <c r="AG417" s="161"/>
      <c r="AH417" s="161"/>
      <c r="AI417" s="160"/>
      <c r="AJ417" s="161"/>
      <c r="AK417" s="160"/>
      <c r="AL417" s="161"/>
      <c r="AM417" s="160"/>
      <c r="AN417" s="161"/>
      <c r="AO417" s="160"/>
      <c r="AP417" s="161"/>
      <c r="AQ417" s="162"/>
      <c r="AR417" s="161"/>
      <c r="AS417" s="125">
        <f t="shared" si="64"/>
        <v>0</v>
      </c>
    </row>
    <row r="418" spans="1:45" ht="16.149999999999999" customHeight="1" x14ac:dyDescent="0.25">
      <c r="A418" s="112">
        <f t="shared" si="65"/>
        <v>43793</v>
      </c>
      <c r="B418" s="113">
        <v>1344.65</v>
      </c>
      <c r="C418" s="113"/>
      <c r="D418" s="317">
        <v>517.39</v>
      </c>
      <c r="E418" s="317">
        <v>364.65</v>
      </c>
      <c r="F418" s="317">
        <v>7.2</v>
      </c>
      <c r="G418" s="114">
        <v>144</v>
      </c>
      <c r="H418" s="114">
        <v>172</v>
      </c>
      <c r="I418" s="316">
        <v>240</v>
      </c>
      <c r="J418" s="115">
        <v>6</v>
      </c>
      <c r="K418" s="115"/>
      <c r="L418" s="115"/>
      <c r="M418" s="116"/>
      <c r="N418" s="117">
        <f t="shared" si="61"/>
        <v>2789.89</v>
      </c>
      <c r="O418" s="113">
        <v>11.7</v>
      </c>
      <c r="P418" s="113">
        <v>6</v>
      </c>
      <c r="Q418" s="117">
        <f t="shared" si="66"/>
        <v>2795.5899999999997</v>
      </c>
      <c r="R418" s="317">
        <v>1340</v>
      </c>
      <c r="S418" s="164"/>
      <c r="T418" s="120">
        <f t="shared" si="63"/>
        <v>43793</v>
      </c>
      <c r="U418" s="160"/>
      <c r="V418" s="161"/>
      <c r="W418" s="160"/>
      <c r="X418" s="161"/>
      <c r="Y418" s="160"/>
      <c r="Z418" s="161"/>
      <c r="AA418" s="160"/>
      <c r="AB418" s="161"/>
      <c r="AC418" s="160"/>
      <c r="AD418" s="161"/>
      <c r="AE418" s="160"/>
      <c r="AF418" s="161"/>
      <c r="AG418" s="161"/>
      <c r="AH418" s="161"/>
      <c r="AI418" s="160"/>
      <c r="AJ418" s="161"/>
      <c r="AK418" s="160"/>
      <c r="AL418" s="161"/>
      <c r="AM418" s="160"/>
      <c r="AN418" s="161"/>
      <c r="AO418" s="160"/>
      <c r="AP418" s="161"/>
      <c r="AQ418" s="162"/>
      <c r="AR418" s="161"/>
      <c r="AS418" s="125">
        <f t="shared" si="64"/>
        <v>0</v>
      </c>
    </row>
    <row r="419" spans="1:45" ht="16.149999999999999" customHeight="1" x14ac:dyDescent="0.25">
      <c r="A419" s="112">
        <f t="shared" si="65"/>
        <v>43794</v>
      </c>
      <c r="B419" s="113">
        <v>2163.9499999999998</v>
      </c>
      <c r="C419" s="113"/>
      <c r="D419" s="317">
        <v>2112.59</v>
      </c>
      <c r="E419" s="317">
        <v>436.75</v>
      </c>
      <c r="F419" s="113"/>
      <c r="G419" s="114">
        <v>113</v>
      </c>
      <c r="H419" s="114">
        <v>341</v>
      </c>
      <c r="I419" s="316">
        <v>120</v>
      </c>
      <c r="J419" s="115">
        <v>2</v>
      </c>
      <c r="K419" s="115"/>
      <c r="L419" s="115"/>
      <c r="M419" s="116"/>
      <c r="N419" s="117">
        <f t="shared" si="61"/>
        <v>5287.29</v>
      </c>
      <c r="O419" s="113">
        <v>4.4000000000000004</v>
      </c>
      <c r="P419" s="113"/>
      <c r="Q419" s="117">
        <f t="shared" si="66"/>
        <v>5291.69</v>
      </c>
      <c r="R419" s="317">
        <v>2160</v>
      </c>
      <c r="S419" s="164"/>
      <c r="T419" s="120">
        <f t="shared" si="63"/>
        <v>43794</v>
      </c>
      <c r="U419" s="160"/>
      <c r="V419" s="161"/>
      <c r="W419" s="160"/>
      <c r="X419" s="161"/>
      <c r="Y419" s="160"/>
      <c r="Z419" s="161"/>
      <c r="AA419" s="160"/>
      <c r="AB419" s="161"/>
      <c r="AC419" s="160">
        <v>191126</v>
      </c>
      <c r="AD419" s="147">
        <v>44981.06</v>
      </c>
      <c r="AE419" s="160"/>
      <c r="AF419" s="161"/>
      <c r="AG419" s="161"/>
      <c r="AH419" s="161"/>
      <c r="AI419" s="160"/>
      <c r="AJ419" s="161"/>
      <c r="AK419" s="160">
        <v>191047</v>
      </c>
      <c r="AL419" s="147">
        <v>1209.5999999999999</v>
      </c>
      <c r="AM419" s="160"/>
      <c r="AN419" s="161"/>
      <c r="AO419" s="160"/>
      <c r="AP419" s="161"/>
      <c r="AQ419" s="162"/>
      <c r="AR419" s="161"/>
      <c r="AS419" s="125">
        <f t="shared" si="64"/>
        <v>46190.659999999996</v>
      </c>
    </row>
    <row r="420" spans="1:45" ht="16.149999999999999" customHeight="1" x14ac:dyDescent="0.25">
      <c r="A420" s="112">
        <f t="shared" si="65"/>
        <v>43795</v>
      </c>
      <c r="B420" s="113">
        <v>1323.65</v>
      </c>
      <c r="C420" s="113"/>
      <c r="D420" s="317">
        <v>1542</v>
      </c>
      <c r="E420" s="317">
        <v>750.5</v>
      </c>
      <c r="F420" s="113"/>
      <c r="G420" s="114">
        <v>352</v>
      </c>
      <c r="H420" s="114">
        <v>451</v>
      </c>
      <c r="I420" s="316">
        <v>160</v>
      </c>
      <c r="J420" s="115">
        <v>4</v>
      </c>
      <c r="K420" s="115"/>
      <c r="L420" s="115"/>
      <c r="M420" s="116"/>
      <c r="N420" s="117">
        <f t="shared" si="61"/>
        <v>4579.1499999999996</v>
      </c>
      <c r="O420" s="113">
        <v>3</v>
      </c>
      <c r="P420" s="113"/>
      <c r="Q420" s="117">
        <f t="shared" si="66"/>
        <v>4582.1499999999996</v>
      </c>
      <c r="R420" s="317">
        <v>1320</v>
      </c>
      <c r="S420" s="164"/>
      <c r="T420" s="120">
        <f t="shared" si="63"/>
        <v>43795</v>
      </c>
      <c r="U420" s="160"/>
      <c r="V420" s="161"/>
      <c r="W420" s="160"/>
      <c r="X420" s="161"/>
      <c r="Y420" s="160">
        <v>191115</v>
      </c>
      <c r="Z420" s="147">
        <v>717.15</v>
      </c>
      <c r="AA420" s="160"/>
      <c r="AB420" s="161"/>
      <c r="AC420" s="160"/>
      <c r="AD420" s="161"/>
      <c r="AE420" s="160" t="s">
        <v>137</v>
      </c>
      <c r="AF420" s="147">
        <v>-1270</v>
      </c>
      <c r="AG420" s="161"/>
      <c r="AH420" s="161"/>
      <c r="AI420" s="160"/>
      <c r="AJ420" s="161"/>
      <c r="AK420" s="160"/>
      <c r="AL420" s="161"/>
      <c r="AM420" s="160"/>
      <c r="AN420" s="161"/>
      <c r="AO420" s="160"/>
      <c r="AP420" s="161"/>
      <c r="AQ420" s="162"/>
      <c r="AR420" s="161"/>
      <c r="AS420" s="125">
        <f t="shared" si="64"/>
        <v>-552.85</v>
      </c>
    </row>
    <row r="421" spans="1:45" ht="16.149999999999999" customHeight="1" x14ac:dyDescent="0.25">
      <c r="A421" s="112">
        <f t="shared" si="65"/>
        <v>43796</v>
      </c>
      <c r="B421" s="113">
        <v>1990.53</v>
      </c>
      <c r="C421" s="113"/>
      <c r="D421" s="317">
        <v>1674.6</v>
      </c>
      <c r="E421" s="317">
        <v>618.95000000000005</v>
      </c>
      <c r="F421" s="113"/>
      <c r="G421" s="114">
        <v>214</v>
      </c>
      <c r="H421" s="114">
        <v>308.7</v>
      </c>
      <c r="I421" s="316">
        <v>140</v>
      </c>
      <c r="J421" s="115">
        <v>5</v>
      </c>
      <c r="K421" s="115"/>
      <c r="L421" s="381">
        <v>200</v>
      </c>
      <c r="M421" s="116"/>
      <c r="N421" s="117">
        <f t="shared" si="61"/>
        <v>4746.78</v>
      </c>
      <c r="O421" s="113">
        <v>20.9</v>
      </c>
      <c r="P421" s="113"/>
      <c r="Q421" s="117">
        <f t="shared" si="66"/>
        <v>4767.6799999999994</v>
      </c>
      <c r="R421" s="317">
        <v>1990</v>
      </c>
      <c r="S421" s="164"/>
      <c r="T421" s="120">
        <f t="shared" si="63"/>
        <v>43796</v>
      </c>
      <c r="U421" s="160">
        <v>191105</v>
      </c>
      <c r="V421" s="147">
        <v>1179.3800000000001</v>
      </c>
      <c r="W421" s="160"/>
      <c r="X421" s="161"/>
      <c r="Y421" s="160"/>
      <c r="Z421" s="161"/>
      <c r="AA421" s="160">
        <v>191124</v>
      </c>
      <c r="AB421" s="147">
        <v>3227.86</v>
      </c>
      <c r="AC421" s="160"/>
      <c r="AD421" s="161"/>
      <c r="AE421" s="160" t="s">
        <v>137</v>
      </c>
      <c r="AF421" s="147">
        <v>1270</v>
      </c>
      <c r="AG421" s="161"/>
      <c r="AH421" s="161"/>
      <c r="AI421" s="160"/>
      <c r="AJ421" s="161"/>
      <c r="AK421" s="160"/>
      <c r="AL421" s="161"/>
      <c r="AM421" s="160"/>
      <c r="AN421" s="161"/>
      <c r="AO421" s="160"/>
      <c r="AP421" s="161"/>
      <c r="AQ421" s="162"/>
      <c r="AR421" s="161"/>
      <c r="AS421" s="125">
        <f t="shared" si="64"/>
        <v>5677.24</v>
      </c>
    </row>
    <row r="422" spans="1:45" ht="16.149999999999999" customHeight="1" x14ac:dyDescent="0.25">
      <c r="A422" s="112">
        <f t="shared" si="65"/>
        <v>43797</v>
      </c>
      <c r="B422" s="113">
        <v>1563.37</v>
      </c>
      <c r="C422" s="113"/>
      <c r="D422" s="317">
        <v>1850</v>
      </c>
      <c r="E422" s="317">
        <v>724.78</v>
      </c>
      <c r="F422" s="317">
        <v>28.4</v>
      </c>
      <c r="G422" s="114">
        <v>123</v>
      </c>
      <c r="H422" s="114">
        <v>387.9</v>
      </c>
      <c r="I422" s="316">
        <v>230</v>
      </c>
      <c r="J422" s="115">
        <v>4</v>
      </c>
      <c r="K422" s="115"/>
      <c r="L422" s="381">
        <v>50</v>
      </c>
      <c r="M422" s="116"/>
      <c r="N422" s="117">
        <f t="shared" si="61"/>
        <v>4857.45</v>
      </c>
      <c r="O422" s="113">
        <v>11</v>
      </c>
      <c r="P422" s="113"/>
      <c r="Q422" s="117">
        <f t="shared" si="66"/>
        <v>4868.45</v>
      </c>
      <c r="R422" s="317">
        <v>1590</v>
      </c>
      <c r="S422" s="164"/>
      <c r="T422" s="120">
        <f t="shared" si="63"/>
        <v>43797</v>
      </c>
      <c r="U422" s="160">
        <v>191106</v>
      </c>
      <c r="V422" s="147">
        <v>7.34</v>
      </c>
      <c r="W422" s="160"/>
      <c r="X422" s="161"/>
      <c r="Y422" s="160"/>
      <c r="Z422" s="161"/>
      <c r="AA422" s="160">
        <v>191125</v>
      </c>
      <c r="AB422" s="147">
        <v>1352.5</v>
      </c>
      <c r="AC422" s="160"/>
      <c r="AD422" s="161"/>
      <c r="AE422" s="162" t="s">
        <v>85</v>
      </c>
      <c r="AF422" s="147">
        <v>240</v>
      </c>
      <c r="AG422" s="161"/>
      <c r="AH422" s="161"/>
      <c r="AI422" s="160"/>
      <c r="AJ422" s="161"/>
      <c r="AK422" s="160"/>
      <c r="AL422" s="161"/>
      <c r="AM422" s="160"/>
      <c r="AN422" s="161"/>
      <c r="AO422" s="160"/>
      <c r="AP422" s="161"/>
      <c r="AQ422" s="162"/>
      <c r="AR422" s="161"/>
      <c r="AS422" s="125">
        <f t="shared" si="64"/>
        <v>1599.84</v>
      </c>
    </row>
    <row r="423" spans="1:45" ht="16.149999999999999" customHeight="1" x14ac:dyDescent="0.25">
      <c r="A423" s="112">
        <f t="shared" si="65"/>
        <v>43798</v>
      </c>
      <c r="B423" s="113">
        <v>1584.08</v>
      </c>
      <c r="C423" s="113"/>
      <c r="D423" s="317">
        <v>1807.3</v>
      </c>
      <c r="E423" s="317">
        <v>781.45</v>
      </c>
      <c r="F423" s="113"/>
      <c r="G423" s="114">
        <v>382</v>
      </c>
      <c r="H423" s="114">
        <v>112.1</v>
      </c>
      <c r="I423" s="316">
        <v>370</v>
      </c>
      <c r="J423" s="115">
        <v>7</v>
      </c>
      <c r="K423" s="115"/>
      <c r="L423" s="381">
        <v>120</v>
      </c>
      <c r="M423" s="116"/>
      <c r="N423" s="117">
        <f t="shared" si="61"/>
        <v>4916.9299999999994</v>
      </c>
      <c r="O423" s="113">
        <v>11</v>
      </c>
      <c r="P423" s="113"/>
      <c r="Q423" s="117">
        <f t="shared" si="66"/>
        <v>4927.9299999999994</v>
      </c>
      <c r="R423" s="317">
        <v>1580</v>
      </c>
      <c r="S423" s="164"/>
      <c r="T423" s="120">
        <f t="shared" si="63"/>
        <v>43798</v>
      </c>
      <c r="U423" s="160"/>
      <c r="V423" s="161"/>
      <c r="W423" s="160">
        <v>191110</v>
      </c>
      <c r="X423" s="147">
        <v>699.33</v>
      </c>
      <c r="Y423" s="160"/>
      <c r="Z423" s="161"/>
      <c r="AA423" s="160"/>
      <c r="AB423" s="161"/>
      <c r="AC423" s="160"/>
      <c r="AD423" s="161"/>
      <c r="AE423" s="162"/>
      <c r="AF423" s="161"/>
      <c r="AG423" s="161"/>
      <c r="AH423" s="161"/>
      <c r="AI423" s="160"/>
      <c r="AJ423" s="161"/>
      <c r="AK423" s="160"/>
      <c r="AL423" s="161"/>
      <c r="AM423" s="160">
        <v>191057</v>
      </c>
      <c r="AN423" s="147">
        <v>241.08</v>
      </c>
      <c r="AO423" s="160"/>
      <c r="AP423" s="161"/>
      <c r="AQ423" s="162">
        <v>191148</v>
      </c>
      <c r="AR423" s="161">
        <v>29.99</v>
      </c>
      <c r="AS423" s="125">
        <f t="shared" si="64"/>
        <v>970.40000000000009</v>
      </c>
    </row>
    <row r="424" spans="1:45" ht="16.149999999999999" customHeight="1" x14ac:dyDescent="0.25">
      <c r="A424" s="112">
        <f t="shared" si="65"/>
        <v>43799</v>
      </c>
      <c r="B424" s="113">
        <v>1124.5899999999999</v>
      </c>
      <c r="C424" s="113"/>
      <c r="D424" s="317">
        <v>1573.02</v>
      </c>
      <c r="E424" s="317">
        <v>843.4</v>
      </c>
      <c r="F424" s="113"/>
      <c r="G424" s="114">
        <v>158</v>
      </c>
      <c r="H424" s="114">
        <v>722.35</v>
      </c>
      <c r="I424" s="316">
        <v>480</v>
      </c>
      <c r="J424" s="115">
        <v>8</v>
      </c>
      <c r="K424" s="115"/>
      <c r="L424" s="115"/>
      <c r="M424" s="116"/>
      <c r="N424" s="117">
        <f t="shared" si="61"/>
        <v>4901.3599999999997</v>
      </c>
      <c r="O424" s="113">
        <v>2.7</v>
      </c>
      <c r="P424" s="113"/>
      <c r="Q424" s="117">
        <f t="shared" si="66"/>
        <v>4904.0599999999995</v>
      </c>
      <c r="R424" s="317">
        <v>1120</v>
      </c>
      <c r="S424" s="317">
        <v>540</v>
      </c>
      <c r="T424" s="120">
        <f t="shared" si="63"/>
        <v>43799</v>
      </c>
      <c r="U424" s="160"/>
      <c r="V424" s="161"/>
      <c r="W424" s="162">
        <v>191111</v>
      </c>
      <c r="X424" s="147">
        <v>84.22</v>
      </c>
      <c r="Y424" s="160"/>
      <c r="Z424" s="161"/>
      <c r="AA424" s="162">
        <v>191117</v>
      </c>
      <c r="AB424" s="147">
        <v>-61.92</v>
      </c>
      <c r="AC424" s="160" t="s">
        <v>408</v>
      </c>
      <c r="AD424" s="161">
        <v>0</v>
      </c>
      <c r="AE424" s="162"/>
      <c r="AF424" s="161"/>
      <c r="AG424" s="161"/>
      <c r="AH424" s="161"/>
      <c r="AI424" s="160">
        <v>191134</v>
      </c>
      <c r="AJ424" s="147">
        <v>37.79</v>
      </c>
      <c r="AK424" s="162">
        <v>191140</v>
      </c>
      <c r="AL424" s="147">
        <v>2686.31</v>
      </c>
      <c r="AM424" s="162">
        <v>191056</v>
      </c>
      <c r="AN424" s="147">
        <v>546.41</v>
      </c>
      <c r="AO424" s="162">
        <v>191147</v>
      </c>
      <c r="AP424" s="147">
        <v>1240.33</v>
      </c>
      <c r="AQ424" s="162"/>
      <c r="AR424" s="161"/>
      <c r="AS424" s="125">
        <f t="shared" si="64"/>
        <v>4533.1399999999994</v>
      </c>
    </row>
    <row r="425" spans="1:45" ht="16.149999999999999" customHeight="1" x14ac:dyDescent="0.25">
      <c r="A425" s="138"/>
      <c r="B425" s="125"/>
      <c r="C425" s="125"/>
      <c r="D425" s="125"/>
      <c r="E425" s="125"/>
      <c r="F425" s="125"/>
      <c r="G425" s="155"/>
      <c r="H425" s="155"/>
      <c r="I425" s="155"/>
      <c r="J425" s="156"/>
      <c r="K425" s="156"/>
      <c r="L425" s="156"/>
      <c r="M425" s="157"/>
      <c r="N425" s="158"/>
      <c r="O425" s="125"/>
      <c r="P425" s="125"/>
      <c r="Q425" s="158"/>
      <c r="R425" s="125"/>
      <c r="S425" s="125"/>
      <c r="T425" s="120"/>
      <c r="U425" s="160"/>
      <c r="V425" s="161"/>
      <c r="W425" s="160"/>
      <c r="X425" s="161"/>
      <c r="Y425" s="160"/>
      <c r="Z425" s="161"/>
      <c r="AA425" s="160"/>
      <c r="AB425" s="161"/>
      <c r="AC425" s="160"/>
      <c r="AD425" s="161"/>
      <c r="AE425" s="160"/>
      <c r="AF425" s="161"/>
      <c r="AG425" s="161"/>
      <c r="AH425" s="161"/>
      <c r="AI425" s="160"/>
      <c r="AJ425" s="161"/>
      <c r="AK425" s="160"/>
      <c r="AL425" s="161"/>
      <c r="AM425" s="160"/>
      <c r="AN425" s="161"/>
      <c r="AO425" s="160"/>
      <c r="AP425" s="161"/>
      <c r="AQ425" s="162"/>
      <c r="AR425" s="161"/>
      <c r="AS425" s="125">
        <f t="shared" si="64"/>
        <v>0</v>
      </c>
    </row>
    <row r="426" spans="1:45" x14ac:dyDescent="0.25">
      <c r="B426" s="128">
        <f t="shared" ref="B426:S426" si="67">SUM(B395:B425)</f>
        <v>49517.67</v>
      </c>
      <c r="C426" s="128">
        <f t="shared" si="67"/>
        <v>138</v>
      </c>
      <c r="D426" s="128">
        <f t="shared" si="67"/>
        <v>46075.699999999983</v>
      </c>
      <c r="E426" s="128">
        <f t="shared" si="67"/>
        <v>18377.47</v>
      </c>
      <c r="F426" s="383">
        <f t="shared" si="67"/>
        <v>462.2</v>
      </c>
      <c r="G426" s="128">
        <f t="shared" si="67"/>
        <v>6320</v>
      </c>
      <c r="H426" s="128">
        <f t="shared" si="67"/>
        <v>19058.900000000001</v>
      </c>
      <c r="I426" s="128">
        <f t="shared" si="67"/>
        <v>6170</v>
      </c>
      <c r="J426" s="71">
        <f t="shared" si="67"/>
        <v>150</v>
      </c>
      <c r="K426" s="389">
        <f t="shared" si="67"/>
        <v>540</v>
      </c>
      <c r="L426" s="383">
        <f t="shared" si="67"/>
        <v>2465</v>
      </c>
      <c r="M426" s="128">
        <f t="shared" si="67"/>
        <v>178.1</v>
      </c>
      <c r="N426" s="128">
        <f t="shared" si="67"/>
        <v>144373.03999999998</v>
      </c>
      <c r="O426" s="128">
        <f t="shared" si="67"/>
        <v>273.2</v>
      </c>
      <c r="P426" s="128">
        <f t="shared" si="67"/>
        <v>362.04999999999995</v>
      </c>
      <c r="Q426" s="128">
        <f t="shared" si="67"/>
        <v>141053.60999999999</v>
      </c>
      <c r="R426" s="128">
        <f t="shared" si="67"/>
        <v>49510</v>
      </c>
      <c r="S426" s="128">
        <f t="shared" si="67"/>
        <v>2660</v>
      </c>
      <c r="U426" s="141"/>
      <c r="V426" s="141">
        <f>SUM(V395:V425)</f>
        <v>5183</v>
      </c>
      <c r="W426" s="141"/>
      <c r="X426" s="141">
        <f>SUM(X395:X425)</f>
        <v>2952.2899999999995</v>
      </c>
      <c r="Y426" s="141"/>
      <c r="Z426" s="141">
        <f>SUM(Z395:Z425)</f>
        <v>2227.83</v>
      </c>
      <c r="AA426" s="141"/>
      <c r="AB426" s="141">
        <f>SUM(AB395:AB425)</f>
        <v>16455.5</v>
      </c>
      <c r="AC426" s="141"/>
      <c r="AD426" s="141">
        <f>SUM(AD395:AD425)</f>
        <v>87032.959999999992</v>
      </c>
      <c r="AE426" s="141"/>
      <c r="AF426" s="141">
        <f>SUM(AF395:AF425)</f>
        <v>5316.7</v>
      </c>
      <c r="AG426" s="141"/>
      <c r="AH426" s="141"/>
      <c r="AI426" s="141"/>
      <c r="AJ426" s="141">
        <f>SUM(AJ395:AJ425)</f>
        <v>1433.29</v>
      </c>
      <c r="AL426" s="141">
        <f>SUM(AL395:AL425)</f>
        <v>6160.19</v>
      </c>
      <c r="AM426" s="141"/>
      <c r="AN426" s="141">
        <f>SUM(AN395:AN425)</f>
        <v>1131.94</v>
      </c>
      <c r="AO426" s="141"/>
      <c r="AP426" s="141">
        <f>SUM(AP395:AP425)</f>
        <v>8006.5599999999995</v>
      </c>
      <c r="AQ426" s="141"/>
      <c r="AR426" s="141">
        <f>SUM(AR395:AR425)</f>
        <v>835.35</v>
      </c>
      <c r="AS426" s="141">
        <f>SUM(AS395:AS425)</f>
        <v>136769.12999999995</v>
      </c>
    </row>
    <row r="427" spans="1:45" x14ac:dyDescent="0.25">
      <c r="N427" s="130"/>
      <c r="Q427" s="130"/>
    </row>
    <row r="428" spans="1:45" x14ac:dyDescent="0.25">
      <c r="C428" s="131"/>
      <c r="F428" s="131"/>
      <c r="I428" s="132"/>
    </row>
    <row r="429" spans="1:45" x14ac:dyDescent="0.25">
      <c r="I429" s="132"/>
    </row>
    <row r="431" spans="1:45" ht="16.149999999999999" customHeight="1" x14ac:dyDescent="0.25">
      <c r="A431" s="562" t="s">
        <v>47</v>
      </c>
      <c r="B431" s="563"/>
      <c r="C431" s="563"/>
      <c r="D431" s="563"/>
      <c r="E431" s="563"/>
      <c r="F431" s="563"/>
      <c r="G431" s="563"/>
      <c r="H431" s="563"/>
      <c r="I431" s="563"/>
      <c r="J431" s="564"/>
      <c r="K431" s="564"/>
      <c r="L431" s="564"/>
      <c r="M431" s="80"/>
      <c r="N431" s="79"/>
      <c r="O431" s="565"/>
      <c r="P431" s="560"/>
      <c r="Q431" s="560"/>
      <c r="R431" s="560"/>
      <c r="S431" s="560"/>
      <c r="U431" s="559" t="str">
        <f>A431</f>
        <v>DECEMBRE 2019</v>
      </c>
      <c r="V431" s="560"/>
      <c r="W431" s="560"/>
      <c r="X431" s="560"/>
      <c r="Y431" s="560"/>
      <c r="Z431" s="560"/>
      <c r="AA431" s="560"/>
      <c r="AB431" s="559" t="str">
        <f>A431</f>
        <v>DECEMBRE 2019</v>
      </c>
      <c r="AC431" s="560"/>
      <c r="AD431" s="560"/>
      <c r="AE431" s="560"/>
      <c r="AF431" s="560"/>
      <c r="AG431" s="560"/>
      <c r="AH431" s="560"/>
      <c r="AI431" s="560"/>
      <c r="AJ431" s="560"/>
      <c r="AK431" s="559" t="str">
        <f>A431</f>
        <v>DECEMBRE 2019</v>
      </c>
      <c r="AL431" s="560"/>
      <c r="AM431" s="560"/>
      <c r="AN431" s="560"/>
      <c r="AO431" s="560"/>
      <c r="AP431" s="560"/>
      <c r="AQ431" s="560"/>
    </row>
    <row r="432" spans="1:45" ht="16.149999999999999" customHeight="1" x14ac:dyDescent="0.25">
      <c r="A432" s="81"/>
      <c r="B432" s="81"/>
      <c r="C432" s="81"/>
      <c r="D432" s="81"/>
      <c r="E432" s="81"/>
      <c r="F432" s="81"/>
      <c r="G432" s="81"/>
      <c r="H432" s="81"/>
      <c r="I432" s="554"/>
      <c r="J432" s="554"/>
      <c r="K432" s="554"/>
      <c r="L432" s="554"/>
      <c r="M432" s="133"/>
      <c r="N432" s="134"/>
      <c r="O432" s="135"/>
      <c r="P432" s="134"/>
      <c r="Q432" s="134"/>
      <c r="R432" s="553" t="s">
        <v>2</v>
      </c>
      <c r="S432" s="554"/>
      <c r="T432" s="135"/>
      <c r="U432" s="549" t="str">
        <f>U3</f>
        <v>Agedi</v>
      </c>
      <c r="V432" s="550"/>
      <c r="W432" s="549" t="str">
        <f>W3</f>
        <v>Saf</v>
      </c>
      <c r="X432" s="550"/>
      <c r="Y432" s="549" t="str">
        <f>Y3</f>
        <v>Midi Libre</v>
      </c>
      <c r="Z432" s="550"/>
      <c r="AA432" s="549" t="str">
        <f>AA3</f>
        <v>Loto</v>
      </c>
      <c r="AB432" s="550"/>
      <c r="AC432" s="555" t="str">
        <f>AC3</f>
        <v>Altadis</v>
      </c>
      <c r="AD432" s="556"/>
      <c r="AE432" s="549" t="str">
        <f>AE3</f>
        <v>Crédit agricole</v>
      </c>
      <c r="AF432" s="550"/>
      <c r="AG432" s="555" t="s">
        <v>10</v>
      </c>
      <c r="AH432" s="556"/>
      <c r="AI432" s="555" t="str">
        <f>AI3</f>
        <v>charges locatives</v>
      </c>
      <c r="AJ432" s="556"/>
      <c r="AK432" s="555" t="str">
        <f>AK3</f>
        <v>Poste TCN TF PVA</v>
      </c>
      <c r="AL432" s="556"/>
      <c r="AM432" s="549" t="str">
        <f>AM3</f>
        <v>GSA/NVX FR</v>
      </c>
      <c r="AN432" s="550"/>
      <c r="AO432" s="549" t="str">
        <f>AO3</f>
        <v>Charge</v>
      </c>
      <c r="AP432" s="550"/>
      <c r="AQ432" s="549" t="str">
        <f>AQ3</f>
        <v>Divers</v>
      </c>
      <c r="AR432" s="550"/>
      <c r="AS432" s="83" t="s">
        <v>16</v>
      </c>
    </row>
    <row r="433" spans="1:45" ht="16.149999999999999" customHeight="1" x14ac:dyDescent="0.25">
      <c r="A433" s="84"/>
      <c r="B433" s="85" t="s">
        <v>17</v>
      </c>
      <c r="C433" s="86" t="s">
        <v>18</v>
      </c>
      <c r="D433" s="86" t="s">
        <v>19</v>
      </c>
      <c r="E433" s="87" t="s">
        <v>20</v>
      </c>
      <c r="F433" s="87" t="s">
        <v>21</v>
      </c>
      <c r="G433" s="86" t="s">
        <v>22</v>
      </c>
      <c r="H433" s="86" t="s">
        <v>23</v>
      </c>
      <c r="I433" s="557" t="s">
        <v>24</v>
      </c>
      <c r="J433" s="558"/>
      <c r="K433" s="88" t="s">
        <v>25</v>
      </c>
      <c r="L433" s="88" t="s">
        <v>26</v>
      </c>
      <c r="M433" s="89" t="s">
        <v>27</v>
      </c>
      <c r="N433" s="90" t="s">
        <v>28</v>
      </c>
      <c r="O433" s="90" t="s">
        <v>29</v>
      </c>
      <c r="P433" s="90" t="s">
        <v>30</v>
      </c>
      <c r="Q433" s="91" t="s">
        <v>16</v>
      </c>
      <c r="R433" s="85" t="s">
        <v>32</v>
      </c>
      <c r="S433" s="91" t="s">
        <v>33</v>
      </c>
      <c r="T433" s="136"/>
      <c r="U433" s="93" t="s">
        <v>34</v>
      </c>
      <c r="V433" s="94"/>
      <c r="W433" s="95" t="s">
        <v>34</v>
      </c>
      <c r="X433" s="96"/>
      <c r="Y433" s="95" t="s">
        <v>34</v>
      </c>
      <c r="Z433" s="96"/>
      <c r="AA433" s="95" t="s">
        <v>34</v>
      </c>
      <c r="AB433" s="96"/>
      <c r="AC433" s="95" t="s">
        <v>34</v>
      </c>
      <c r="AD433" s="96"/>
      <c r="AE433" s="95" t="s">
        <v>34</v>
      </c>
      <c r="AF433" s="96"/>
      <c r="AG433" s="95" t="s">
        <v>34</v>
      </c>
      <c r="AH433" s="97"/>
      <c r="AI433" s="95" t="s">
        <v>34</v>
      </c>
      <c r="AJ433" s="96"/>
      <c r="AK433" s="98" t="s">
        <v>34</v>
      </c>
      <c r="AL433" s="94"/>
      <c r="AM433" s="95" t="s">
        <v>34</v>
      </c>
      <c r="AN433" s="94"/>
      <c r="AO433" s="95" t="s">
        <v>34</v>
      </c>
      <c r="AP433" s="94"/>
      <c r="AQ433" s="95" t="s">
        <v>34</v>
      </c>
      <c r="AR433" s="94"/>
      <c r="AS433" s="99"/>
    </row>
    <row r="434" spans="1:45" ht="16.149999999999999" customHeight="1" x14ac:dyDescent="0.25">
      <c r="A434" s="112">
        <f>A424+1</f>
        <v>43800</v>
      </c>
      <c r="B434" s="113">
        <v>754.9</v>
      </c>
      <c r="C434" s="113"/>
      <c r="D434" s="317">
        <v>1467.33</v>
      </c>
      <c r="E434" s="317">
        <v>464.1</v>
      </c>
      <c r="F434" s="113"/>
      <c r="G434" s="114">
        <v>45</v>
      </c>
      <c r="H434" s="114">
        <v>1063.55</v>
      </c>
      <c r="I434" s="316">
        <v>60</v>
      </c>
      <c r="J434" s="115">
        <v>2</v>
      </c>
      <c r="K434" s="115"/>
      <c r="L434" s="381">
        <v>30</v>
      </c>
      <c r="M434" s="116"/>
      <c r="N434" s="117">
        <f t="shared" ref="N434:N457" si="68">B434+C434+D434+F434+G434+H434+I434+K434-L434+M434+E434</f>
        <v>3824.8799999999997</v>
      </c>
      <c r="O434" s="113"/>
      <c r="P434" s="113"/>
      <c r="Q434" s="117">
        <f t="shared" ref="Q434:Q457" si="69">N434+O434-P434</f>
        <v>3824.8799999999997</v>
      </c>
      <c r="R434" s="317">
        <v>750</v>
      </c>
      <c r="S434" s="164"/>
      <c r="T434" s="120">
        <f t="shared" ref="T434:T464" si="70">A434</f>
        <v>43800</v>
      </c>
      <c r="U434" s="160"/>
      <c r="V434" s="161"/>
      <c r="W434" s="162"/>
      <c r="X434" s="161"/>
      <c r="Y434" s="162"/>
      <c r="Z434" s="161"/>
      <c r="AA434" s="162"/>
      <c r="AB434" s="161"/>
      <c r="AC434" s="162"/>
      <c r="AD434" s="161"/>
      <c r="AE434" s="162">
        <v>191238</v>
      </c>
      <c r="AF434" s="147">
        <v>1.4</v>
      </c>
      <c r="AG434" s="163">
        <v>191239</v>
      </c>
      <c r="AH434" s="147">
        <v>-23.15</v>
      </c>
      <c r="AI434" s="162">
        <v>190157</v>
      </c>
      <c r="AJ434" s="147">
        <v>978.26</v>
      </c>
      <c r="AK434" s="163"/>
      <c r="AL434" s="161"/>
      <c r="AM434" s="162"/>
      <c r="AN434" s="161"/>
      <c r="AO434" s="162" t="s">
        <v>276</v>
      </c>
      <c r="AP434" s="147">
        <v>2000</v>
      </c>
      <c r="AQ434" s="162"/>
      <c r="AR434" s="161"/>
      <c r="AS434" s="125">
        <f t="shared" ref="AS434:AS457" si="71">V434+X434+Z434+AB434+AD434+AF434+AJ434+AL434+AN434+AP434+AR434+AH434</f>
        <v>2956.5099999999998</v>
      </c>
    </row>
    <row r="435" spans="1:45" ht="16.149999999999999" customHeight="1" x14ac:dyDescent="0.25">
      <c r="A435" s="112">
        <f t="shared" ref="A435:A464" si="72">A434+1</f>
        <v>43801</v>
      </c>
      <c r="B435" s="113">
        <v>1700.05</v>
      </c>
      <c r="C435" s="113"/>
      <c r="D435" s="317">
        <v>1861.2</v>
      </c>
      <c r="E435" s="317">
        <v>790.29</v>
      </c>
      <c r="F435" s="317">
        <v>9.1</v>
      </c>
      <c r="G435" s="114">
        <v>474</v>
      </c>
      <c r="H435" s="114">
        <v>370.65</v>
      </c>
      <c r="I435" s="316">
        <v>70</v>
      </c>
      <c r="J435" s="115">
        <v>2</v>
      </c>
      <c r="K435" s="381">
        <v>40</v>
      </c>
      <c r="L435" s="381">
        <v>190</v>
      </c>
      <c r="M435" s="116"/>
      <c r="N435" s="117">
        <f t="shared" si="68"/>
        <v>5125.29</v>
      </c>
      <c r="O435" s="113">
        <v>19.3</v>
      </c>
      <c r="P435" s="113"/>
      <c r="Q435" s="117">
        <f t="shared" si="69"/>
        <v>5144.59</v>
      </c>
      <c r="R435" s="317">
        <v>1700</v>
      </c>
      <c r="S435" s="164"/>
      <c r="T435" s="120">
        <f t="shared" si="70"/>
        <v>43801</v>
      </c>
      <c r="U435" s="160"/>
      <c r="V435" s="161"/>
      <c r="W435" s="162"/>
      <c r="X435" s="161"/>
      <c r="Y435" s="160"/>
      <c r="Z435" s="161"/>
      <c r="AA435" s="162"/>
      <c r="AB435" s="161"/>
      <c r="AC435" s="160"/>
      <c r="AD435" s="161"/>
      <c r="AE435" s="162">
        <v>191238</v>
      </c>
      <c r="AF435" s="147">
        <v>27</v>
      </c>
      <c r="AG435" s="161"/>
      <c r="AH435" s="161"/>
      <c r="AI435" s="160"/>
      <c r="AJ435" s="161"/>
      <c r="AK435" s="162"/>
      <c r="AL435" s="161"/>
      <c r="AM435" s="160"/>
      <c r="AN435" s="161"/>
      <c r="AO435" s="160"/>
      <c r="AP435" s="161"/>
      <c r="AQ435" s="162"/>
      <c r="AR435" s="161"/>
      <c r="AS435" s="125">
        <f t="shared" si="71"/>
        <v>27</v>
      </c>
    </row>
    <row r="436" spans="1:45" ht="16.149999999999999" customHeight="1" x14ac:dyDescent="0.25">
      <c r="A436" s="112">
        <f t="shared" si="72"/>
        <v>43802</v>
      </c>
      <c r="B436" s="113">
        <v>1989.53</v>
      </c>
      <c r="C436" s="113"/>
      <c r="D436" s="317">
        <v>2066.17</v>
      </c>
      <c r="E436" s="317">
        <v>616.35</v>
      </c>
      <c r="F436" s="317">
        <v>27.3</v>
      </c>
      <c r="G436" s="114">
        <v>283</v>
      </c>
      <c r="H436" s="114">
        <v>478.65</v>
      </c>
      <c r="I436" s="316">
        <v>70</v>
      </c>
      <c r="J436" s="115">
        <v>3</v>
      </c>
      <c r="K436" s="381">
        <v>20</v>
      </c>
      <c r="L436" s="115"/>
      <c r="M436" s="116">
        <v>15.4</v>
      </c>
      <c r="N436" s="117">
        <f t="shared" si="68"/>
        <v>5566.4</v>
      </c>
      <c r="O436" s="113">
        <v>4.4000000000000004</v>
      </c>
      <c r="P436" s="113">
        <v>223</v>
      </c>
      <c r="Q436" s="117">
        <f t="shared" si="69"/>
        <v>5347.7999999999993</v>
      </c>
      <c r="R436" s="317">
        <v>1980</v>
      </c>
      <c r="S436" s="164"/>
      <c r="T436" s="120">
        <f t="shared" si="70"/>
        <v>43802</v>
      </c>
      <c r="U436" s="160"/>
      <c r="V436" s="161"/>
      <c r="W436" s="162"/>
      <c r="X436" s="161"/>
      <c r="Y436" s="160">
        <v>191116</v>
      </c>
      <c r="Z436" s="147">
        <v>297.39</v>
      </c>
      <c r="AA436" s="162"/>
      <c r="AB436" s="161"/>
      <c r="AC436" s="160"/>
      <c r="AD436" s="161"/>
      <c r="AE436" s="162">
        <v>191238</v>
      </c>
      <c r="AF436" s="147">
        <v>223.85</v>
      </c>
      <c r="AG436" s="161"/>
      <c r="AH436" s="161"/>
      <c r="AI436" s="160"/>
      <c r="AJ436" s="161"/>
      <c r="AK436" s="162"/>
      <c r="AL436" s="161"/>
      <c r="AM436" s="160"/>
      <c r="AN436" s="161"/>
      <c r="AO436" s="162"/>
      <c r="AP436" s="161"/>
      <c r="AQ436" s="162"/>
      <c r="AR436" s="161"/>
      <c r="AS436" s="125">
        <f t="shared" si="71"/>
        <v>521.24</v>
      </c>
    </row>
    <row r="437" spans="1:45" ht="16.149999999999999" customHeight="1" x14ac:dyDescent="0.25">
      <c r="A437" s="112">
        <f t="shared" si="72"/>
        <v>43803</v>
      </c>
      <c r="B437" s="113">
        <v>1438.39</v>
      </c>
      <c r="C437" s="113"/>
      <c r="D437" s="317">
        <v>1019.99</v>
      </c>
      <c r="E437" s="317">
        <v>675.32</v>
      </c>
      <c r="F437" s="113"/>
      <c r="G437" s="114">
        <v>320</v>
      </c>
      <c r="H437" s="114">
        <v>934.75</v>
      </c>
      <c r="I437" s="316">
        <v>200</v>
      </c>
      <c r="J437" s="115">
        <v>6</v>
      </c>
      <c r="K437" s="381">
        <v>40</v>
      </c>
      <c r="L437" s="381">
        <v>450</v>
      </c>
      <c r="M437" s="116"/>
      <c r="N437" s="117">
        <f t="shared" si="68"/>
        <v>4178.45</v>
      </c>
      <c r="O437" s="113">
        <v>1.7</v>
      </c>
      <c r="P437" s="113"/>
      <c r="Q437" s="117">
        <f t="shared" si="69"/>
        <v>4180.1499999999996</v>
      </c>
      <c r="R437" s="317">
        <v>1470</v>
      </c>
      <c r="S437" s="164"/>
      <c r="T437" s="120">
        <f t="shared" si="70"/>
        <v>43803</v>
      </c>
      <c r="U437" s="160">
        <v>191107</v>
      </c>
      <c r="V437" s="147">
        <v>1423.77</v>
      </c>
      <c r="W437" s="162"/>
      <c r="X437" s="161"/>
      <c r="Y437" s="160"/>
      <c r="Z437" s="161"/>
      <c r="AA437" s="162">
        <v>191224</v>
      </c>
      <c r="AB437" s="147">
        <v>2860.28</v>
      </c>
      <c r="AC437" s="160"/>
      <c r="AD437" s="161"/>
      <c r="AE437" s="162">
        <v>191238</v>
      </c>
      <c r="AF437" s="147">
        <v>69</v>
      </c>
      <c r="AG437" s="161"/>
      <c r="AH437" s="161"/>
      <c r="AI437" s="160"/>
      <c r="AJ437" s="161"/>
      <c r="AK437" s="162"/>
      <c r="AL437" s="161"/>
      <c r="AM437" s="160"/>
      <c r="AN437" s="161"/>
      <c r="AO437" s="162"/>
      <c r="AP437" s="161"/>
      <c r="AQ437" s="162"/>
      <c r="AR437" s="161"/>
      <c r="AS437" s="125">
        <f t="shared" si="71"/>
        <v>4353.05</v>
      </c>
    </row>
    <row r="438" spans="1:45" ht="16.149999999999999" customHeight="1" x14ac:dyDescent="0.25">
      <c r="A438" s="112">
        <f t="shared" si="72"/>
        <v>43804</v>
      </c>
      <c r="B438" s="113">
        <v>1555.59</v>
      </c>
      <c r="C438" s="317">
        <v>340.2</v>
      </c>
      <c r="D438" s="317">
        <v>1403.1</v>
      </c>
      <c r="E438" s="317">
        <v>738.19</v>
      </c>
      <c r="F438" s="113"/>
      <c r="G438" s="114">
        <v>181</v>
      </c>
      <c r="H438" s="114">
        <v>352.95</v>
      </c>
      <c r="I438" s="316">
        <v>240</v>
      </c>
      <c r="J438" s="115">
        <v>7</v>
      </c>
      <c r="K438" s="381">
        <v>40</v>
      </c>
      <c r="L438" s="381">
        <v>130</v>
      </c>
      <c r="M438" s="116"/>
      <c r="N438" s="117">
        <f t="shared" si="68"/>
        <v>4721.0300000000007</v>
      </c>
      <c r="O438" s="113">
        <v>5.5</v>
      </c>
      <c r="P438" s="113"/>
      <c r="Q438" s="117">
        <f t="shared" si="69"/>
        <v>4726.5300000000007</v>
      </c>
      <c r="R438" s="317">
        <v>1550</v>
      </c>
      <c r="S438" s="164"/>
      <c r="T438" s="120">
        <f t="shared" si="70"/>
        <v>43804</v>
      </c>
      <c r="U438" s="160">
        <v>190809</v>
      </c>
      <c r="V438" s="147">
        <v>8.86</v>
      </c>
      <c r="W438" s="162"/>
      <c r="X438" s="161"/>
      <c r="Y438" s="160"/>
      <c r="Z438" s="161"/>
      <c r="AA438" s="160">
        <v>191225</v>
      </c>
      <c r="AB438" s="147">
        <v>877.82</v>
      </c>
      <c r="AC438" s="160"/>
      <c r="AD438" s="161"/>
      <c r="AE438" s="160" t="s">
        <v>85</v>
      </c>
      <c r="AF438" s="147">
        <v>402</v>
      </c>
      <c r="AG438" s="161"/>
      <c r="AH438" s="161"/>
      <c r="AI438" s="160"/>
      <c r="AJ438" s="161"/>
      <c r="AK438" s="160"/>
      <c r="AL438" s="161"/>
      <c r="AM438" s="160"/>
      <c r="AN438" s="161"/>
      <c r="AO438" s="160" t="s">
        <v>104</v>
      </c>
      <c r="AP438" s="147">
        <v>114.65</v>
      </c>
      <c r="AQ438" s="162"/>
      <c r="AR438" s="161"/>
      <c r="AS438" s="125">
        <f t="shared" si="71"/>
        <v>1403.3300000000002</v>
      </c>
    </row>
    <row r="439" spans="1:45" ht="16.149999999999999" customHeight="1" x14ac:dyDescent="0.25">
      <c r="A439" s="112">
        <f t="shared" si="72"/>
        <v>43805</v>
      </c>
      <c r="B439" s="113">
        <v>1403.56</v>
      </c>
      <c r="C439" s="113"/>
      <c r="D439" s="317">
        <v>1583.78</v>
      </c>
      <c r="E439" s="317">
        <v>896.95</v>
      </c>
      <c r="F439" s="317">
        <v>180.5</v>
      </c>
      <c r="G439" s="114">
        <v>508</v>
      </c>
      <c r="H439" s="114">
        <v>512.79999999999995</v>
      </c>
      <c r="I439" s="316">
        <v>170</v>
      </c>
      <c r="J439" s="115">
        <v>4</v>
      </c>
      <c r="K439" s="115"/>
      <c r="L439" s="115"/>
      <c r="M439" s="116"/>
      <c r="N439" s="117">
        <f t="shared" si="68"/>
        <v>5255.59</v>
      </c>
      <c r="O439" s="113">
        <v>1.7</v>
      </c>
      <c r="P439" s="113"/>
      <c r="Q439" s="117">
        <f t="shared" si="69"/>
        <v>5257.29</v>
      </c>
      <c r="R439" s="317">
        <v>1400</v>
      </c>
      <c r="S439" s="317">
        <v>370</v>
      </c>
      <c r="T439" s="120">
        <f t="shared" si="70"/>
        <v>43805</v>
      </c>
      <c r="U439" s="160"/>
      <c r="V439" s="161"/>
      <c r="W439" s="160"/>
      <c r="X439" s="161"/>
      <c r="Y439" s="160"/>
      <c r="Z439" s="161"/>
      <c r="AA439" s="160"/>
      <c r="AB439" s="161"/>
      <c r="AC439" s="160"/>
      <c r="AD439" s="161"/>
      <c r="AE439" s="160" t="s">
        <v>271</v>
      </c>
      <c r="AF439" s="147">
        <v>-102.2</v>
      </c>
      <c r="AG439" s="161"/>
      <c r="AH439" s="161"/>
      <c r="AI439" s="160" t="s">
        <v>311</v>
      </c>
      <c r="AJ439" s="147">
        <v>128.4</v>
      </c>
      <c r="AK439" s="160"/>
      <c r="AL439" s="161"/>
      <c r="AM439" s="160">
        <v>191048</v>
      </c>
      <c r="AN439" s="147">
        <v>-225.44</v>
      </c>
      <c r="AO439" s="160"/>
      <c r="AP439" s="161"/>
      <c r="AQ439" s="162"/>
      <c r="AR439" s="161"/>
      <c r="AS439" s="125">
        <f t="shared" si="71"/>
        <v>-199.24</v>
      </c>
    </row>
    <row r="440" spans="1:45" ht="16.149999999999999" customHeight="1" x14ac:dyDescent="0.25">
      <c r="A440" s="112">
        <f t="shared" si="72"/>
        <v>43806</v>
      </c>
      <c r="B440" s="113">
        <v>1833.77</v>
      </c>
      <c r="C440" s="113"/>
      <c r="D440" s="317">
        <v>1510.94</v>
      </c>
      <c r="E440" s="317">
        <v>554.95000000000005</v>
      </c>
      <c r="F440" s="317">
        <v>15</v>
      </c>
      <c r="G440" s="114">
        <v>201</v>
      </c>
      <c r="H440" s="114">
        <v>405.55</v>
      </c>
      <c r="I440" s="316">
        <v>80</v>
      </c>
      <c r="J440" s="115">
        <v>2</v>
      </c>
      <c r="K440" s="381">
        <v>50</v>
      </c>
      <c r="L440" s="381">
        <v>30</v>
      </c>
      <c r="M440" s="116"/>
      <c r="N440" s="117">
        <f t="shared" si="68"/>
        <v>4621.21</v>
      </c>
      <c r="O440" s="113">
        <v>13.3</v>
      </c>
      <c r="P440" s="113"/>
      <c r="Q440" s="117">
        <f t="shared" si="69"/>
        <v>4634.51</v>
      </c>
      <c r="R440" s="317">
        <v>1830</v>
      </c>
      <c r="S440" s="164"/>
      <c r="T440" s="120">
        <f t="shared" si="70"/>
        <v>43806</v>
      </c>
      <c r="U440" s="160"/>
      <c r="V440" s="161"/>
      <c r="W440" s="160"/>
      <c r="X440" s="161"/>
      <c r="Y440" s="160"/>
      <c r="Z440" s="161"/>
      <c r="AA440" s="160"/>
      <c r="AB440" s="161"/>
      <c r="AC440" s="160"/>
      <c r="AD440" s="161"/>
      <c r="AE440" s="160"/>
      <c r="AF440" s="161"/>
      <c r="AG440" s="161"/>
      <c r="AH440" s="161"/>
      <c r="AI440" s="160"/>
      <c r="AJ440" s="161"/>
      <c r="AK440" s="160"/>
      <c r="AL440" s="161"/>
      <c r="AM440" s="160">
        <v>191144</v>
      </c>
      <c r="AN440" s="147">
        <v>142.08000000000001</v>
      </c>
      <c r="AO440" s="160"/>
      <c r="AP440" s="161"/>
      <c r="AQ440" s="162"/>
      <c r="AR440" s="161"/>
      <c r="AS440" s="125">
        <f t="shared" si="71"/>
        <v>142.08000000000001</v>
      </c>
    </row>
    <row r="441" spans="1:45" ht="16.149999999999999" customHeight="1" x14ac:dyDescent="0.25">
      <c r="A441" s="112">
        <f t="shared" si="72"/>
        <v>43807</v>
      </c>
      <c r="B441" s="113">
        <v>918.23</v>
      </c>
      <c r="C441" s="113"/>
      <c r="D441" s="317">
        <v>932.27</v>
      </c>
      <c r="E441" s="317">
        <v>525.35</v>
      </c>
      <c r="F441" s="113"/>
      <c r="G441" s="114">
        <v>70</v>
      </c>
      <c r="H441" s="114">
        <v>778.55</v>
      </c>
      <c r="I441" s="316">
        <v>60</v>
      </c>
      <c r="J441" s="115">
        <v>2</v>
      </c>
      <c r="K441" s="115"/>
      <c r="L441" s="115"/>
      <c r="M441" s="116"/>
      <c r="N441" s="117">
        <f t="shared" si="68"/>
        <v>3284.4</v>
      </c>
      <c r="O441" s="113">
        <v>11.7</v>
      </c>
      <c r="P441" s="113"/>
      <c r="Q441" s="117">
        <f t="shared" si="69"/>
        <v>3296.1</v>
      </c>
      <c r="R441" s="317">
        <v>910</v>
      </c>
      <c r="S441" s="164"/>
      <c r="T441" s="120">
        <f t="shared" si="70"/>
        <v>43807</v>
      </c>
      <c r="U441" s="160"/>
      <c r="V441" s="161"/>
      <c r="W441" s="160"/>
      <c r="X441" s="161"/>
      <c r="Y441" s="160"/>
      <c r="Z441" s="161"/>
      <c r="AA441" s="160"/>
      <c r="AB441" s="161"/>
      <c r="AC441" s="160"/>
      <c r="AD441" s="161"/>
      <c r="AE441" s="160" t="s">
        <v>233</v>
      </c>
      <c r="AF441" s="147">
        <v>47.41</v>
      </c>
      <c r="AG441" s="161"/>
      <c r="AH441" s="161"/>
      <c r="AI441" s="160"/>
      <c r="AJ441" s="161"/>
      <c r="AK441" s="160"/>
      <c r="AL441" s="161"/>
      <c r="AM441" s="160"/>
      <c r="AN441" s="161"/>
      <c r="AO441" s="160"/>
      <c r="AP441" s="161"/>
      <c r="AQ441" s="162"/>
      <c r="AR441" s="161"/>
      <c r="AS441" s="125">
        <f t="shared" si="71"/>
        <v>47.41</v>
      </c>
    </row>
    <row r="442" spans="1:45" ht="16.149999999999999" customHeight="1" x14ac:dyDescent="0.25">
      <c r="A442" s="112">
        <f t="shared" si="72"/>
        <v>43808</v>
      </c>
      <c r="B442" s="113">
        <v>1079.18</v>
      </c>
      <c r="C442" s="113">
        <v>110</v>
      </c>
      <c r="D442" s="317">
        <v>2435.8000000000002</v>
      </c>
      <c r="E442" s="317">
        <v>823.2</v>
      </c>
      <c r="F442" s="113"/>
      <c r="G442" s="114">
        <v>308</v>
      </c>
      <c r="H442" s="114">
        <v>1178.25</v>
      </c>
      <c r="I442" s="316">
        <v>50</v>
      </c>
      <c r="J442" s="115">
        <v>2</v>
      </c>
      <c r="K442" s="381">
        <v>10</v>
      </c>
      <c r="L442" s="115"/>
      <c r="M442" s="116"/>
      <c r="N442" s="117">
        <f t="shared" si="68"/>
        <v>5994.43</v>
      </c>
      <c r="O442" s="113">
        <v>4.4000000000000004</v>
      </c>
      <c r="P442" s="113"/>
      <c r="Q442" s="117">
        <f t="shared" si="69"/>
        <v>5998.83</v>
      </c>
      <c r="R442" s="317">
        <v>1070</v>
      </c>
      <c r="S442" s="164"/>
      <c r="T442" s="120">
        <f t="shared" si="70"/>
        <v>43808</v>
      </c>
      <c r="U442" s="160"/>
      <c r="V442" s="161"/>
      <c r="W442" s="160"/>
      <c r="X442" s="161"/>
      <c r="Y442" s="160"/>
      <c r="Z442" s="161"/>
      <c r="AA442" s="160"/>
      <c r="AB442" s="161"/>
      <c r="AC442" s="160">
        <v>191127</v>
      </c>
      <c r="AD442" s="147">
        <v>28577.62</v>
      </c>
      <c r="AE442" s="160" t="s">
        <v>210</v>
      </c>
      <c r="AF442" s="147">
        <v>144.71</v>
      </c>
      <c r="AG442" s="161"/>
      <c r="AH442" s="161"/>
      <c r="AI442" s="160"/>
      <c r="AJ442" s="161"/>
      <c r="AK442" s="160"/>
      <c r="AL442" s="161"/>
      <c r="AM442" s="160"/>
      <c r="AN442" s="161"/>
      <c r="AO442" s="160"/>
      <c r="AP442" s="161"/>
      <c r="AQ442" s="162"/>
      <c r="AR442" s="161"/>
      <c r="AS442" s="125">
        <f t="shared" si="71"/>
        <v>28722.329999999998</v>
      </c>
    </row>
    <row r="443" spans="1:45" ht="16.149999999999999" customHeight="1" x14ac:dyDescent="0.25">
      <c r="A443" s="112">
        <f t="shared" si="72"/>
        <v>43809</v>
      </c>
      <c r="B443" s="113">
        <v>2256.75</v>
      </c>
      <c r="C443" s="113"/>
      <c r="D443" s="317">
        <v>1268.25</v>
      </c>
      <c r="E443" s="317">
        <v>710.35</v>
      </c>
      <c r="F443" s="317">
        <v>18.2</v>
      </c>
      <c r="G443" s="114">
        <v>285</v>
      </c>
      <c r="H443" s="114">
        <v>206.2</v>
      </c>
      <c r="I443" s="316">
        <v>220</v>
      </c>
      <c r="J443" s="115">
        <v>5</v>
      </c>
      <c r="K443" s="381">
        <v>20</v>
      </c>
      <c r="L443" s="381">
        <v>150</v>
      </c>
      <c r="M443" s="116"/>
      <c r="N443" s="117">
        <f t="shared" si="68"/>
        <v>4834.75</v>
      </c>
      <c r="O443" s="113">
        <v>18.5</v>
      </c>
      <c r="P443" s="113">
        <v>9</v>
      </c>
      <c r="Q443" s="117">
        <f t="shared" si="69"/>
        <v>4844.25</v>
      </c>
      <c r="R443" s="317">
        <v>2250</v>
      </c>
      <c r="S443" s="164"/>
      <c r="T443" s="120">
        <f t="shared" si="70"/>
        <v>43809</v>
      </c>
      <c r="U443" s="160"/>
      <c r="V443" s="161"/>
      <c r="W443" s="160" t="s">
        <v>409</v>
      </c>
      <c r="X443" s="147">
        <v>44.35</v>
      </c>
      <c r="Y443" s="160">
        <v>191219</v>
      </c>
      <c r="Z443" s="147">
        <v>735.9</v>
      </c>
      <c r="AA443" s="160"/>
      <c r="AB443" s="161"/>
      <c r="AC443" s="160">
        <v>191128</v>
      </c>
      <c r="AD443" s="147">
        <v>-26976.7</v>
      </c>
      <c r="AE443" s="160" t="s">
        <v>156</v>
      </c>
      <c r="AF443" s="147">
        <v>2607.25</v>
      </c>
      <c r="AG443" s="161"/>
      <c r="AH443" s="161"/>
      <c r="AI443" s="160"/>
      <c r="AJ443" s="161"/>
      <c r="AK443" s="160">
        <v>191137</v>
      </c>
      <c r="AL443" s="147">
        <v>75.2</v>
      </c>
      <c r="AM443" s="160"/>
      <c r="AN443" s="161"/>
      <c r="AO443" s="160" t="s">
        <v>388</v>
      </c>
      <c r="AP443" s="147">
        <v>330</v>
      </c>
      <c r="AQ443" s="162"/>
      <c r="AR443" s="161"/>
      <c r="AS443" s="125">
        <f t="shared" si="71"/>
        <v>-23184</v>
      </c>
    </row>
    <row r="444" spans="1:45" ht="16.149999999999999" customHeight="1" x14ac:dyDescent="0.25">
      <c r="A444" s="112">
        <f t="shared" si="72"/>
        <v>43810</v>
      </c>
      <c r="B444" s="113">
        <v>1349.45</v>
      </c>
      <c r="C444" s="113"/>
      <c r="D444" s="317">
        <v>1601.6</v>
      </c>
      <c r="E444" s="317">
        <v>703.8</v>
      </c>
      <c r="F444" s="113"/>
      <c r="G444" s="114">
        <v>179</v>
      </c>
      <c r="H444" s="114">
        <v>219.9</v>
      </c>
      <c r="I444" s="316">
        <v>630</v>
      </c>
      <c r="J444" s="115">
        <v>14</v>
      </c>
      <c r="K444" s="115"/>
      <c r="L444" s="115"/>
      <c r="M444" s="116"/>
      <c r="N444" s="117">
        <f t="shared" si="68"/>
        <v>4683.75</v>
      </c>
      <c r="O444" s="113">
        <v>11</v>
      </c>
      <c r="P444" s="113"/>
      <c r="Q444" s="117">
        <f t="shared" si="69"/>
        <v>4694.75</v>
      </c>
      <c r="R444" s="317">
        <v>1340</v>
      </c>
      <c r="S444" s="164"/>
      <c r="T444" s="120">
        <f t="shared" si="70"/>
        <v>43810</v>
      </c>
      <c r="U444" s="160">
        <v>191201</v>
      </c>
      <c r="V444" s="147">
        <v>1202.71</v>
      </c>
      <c r="W444" s="160" t="s">
        <v>410</v>
      </c>
      <c r="X444" s="147">
        <v>1115.54</v>
      </c>
      <c r="Y444" s="160"/>
      <c r="Z444" s="161"/>
      <c r="AA444" s="160">
        <v>191226</v>
      </c>
      <c r="AB444" s="147">
        <v>1753.82</v>
      </c>
      <c r="AC444" s="160">
        <v>191129</v>
      </c>
      <c r="AD444" s="147">
        <v>20527.599999999999</v>
      </c>
      <c r="AE444" s="160"/>
      <c r="AF444" s="161"/>
      <c r="AG444" s="161"/>
      <c r="AH444" s="161"/>
      <c r="AI444" s="160"/>
      <c r="AJ444" s="161"/>
      <c r="AK444" s="160">
        <v>191138</v>
      </c>
      <c r="AL444" s="147">
        <v>665.52</v>
      </c>
      <c r="AM444" s="160"/>
      <c r="AN444" s="161"/>
      <c r="AO444" s="160"/>
      <c r="AP444" s="161"/>
      <c r="AQ444" s="162"/>
      <c r="AR444" s="161"/>
      <c r="AS444" s="125">
        <f t="shared" si="71"/>
        <v>25265.19</v>
      </c>
    </row>
    <row r="445" spans="1:45" ht="16.149999999999999" customHeight="1" x14ac:dyDescent="0.25">
      <c r="A445" s="112">
        <f t="shared" si="72"/>
        <v>43811</v>
      </c>
      <c r="B445" s="113">
        <v>1104.75</v>
      </c>
      <c r="C445" s="113"/>
      <c r="D445" s="317">
        <v>1802.05</v>
      </c>
      <c r="E445" s="317">
        <v>688.95</v>
      </c>
      <c r="F445" s="113"/>
      <c r="G445" s="114">
        <v>172</v>
      </c>
      <c r="H445" s="114">
        <v>194.4</v>
      </c>
      <c r="I445" s="316">
        <v>530</v>
      </c>
      <c r="J445" s="115">
        <v>11</v>
      </c>
      <c r="K445" s="381">
        <v>20</v>
      </c>
      <c r="L445" s="115"/>
      <c r="M445" s="116"/>
      <c r="N445" s="117">
        <f t="shared" si="68"/>
        <v>4512.1500000000005</v>
      </c>
      <c r="O445" s="113">
        <v>3</v>
      </c>
      <c r="P445" s="113"/>
      <c r="Q445" s="117">
        <f t="shared" si="69"/>
        <v>4515.1500000000005</v>
      </c>
      <c r="R445" s="317">
        <v>1150</v>
      </c>
      <c r="S445" s="164"/>
      <c r="T445" s="120">
        <f t="shared" si="70"/>
        <v>43811</v>
      </c>
      <c r="U445" s="160"/>
      <c r="V445" s="147">
        <v>50.31</v>
      </c>
      <c r="W445" s="160"/>
      <c r="X445" s="161"/>
      <c r="Y445" s="160"/>
      <c r="Z445" s="161"/>
      <c r="AA445" s="160">
        <v>191227</v>
      </c>
      <c r="AB445" s="147">
        <v>91.9</v>
      </c>
      <c r="AC445" s="160"/>
      <c r="AD445" s="161"/>
      <c r="AE445" s="160" t="s">
        <v>85</v>
      </c>
      <c r="AF445" s="147">
        <v>850</v>
      </c>
      <c r="AG445" s="161"/>
      <c r="AH445" s="161"/>
      <c r="AI445" s="376"/>
      <c r="AJ445" s="378"/>
      <c r="AK445" s="160"/>
      <c r="AL445" s="147"/>
      <c r="AM445" s="160"/>
      <c r="AN445" s="161"/>
      <c r="AO445" s="160"/>
      <c r="AP445" s="161"/>
      <c r="AQ445" s="162"/>
      <c r="AR445" s="161"/>
      <c r="AS445" s="125">
        <f t="shared" si="71"/>
        <v>992.21</v>
      </c>
    </row>
    <row r="446" spans="1:45" ht="16.149999999999999" customHeight="1" x14ac:dyDescent="0.25">
      <c r="A446" s="112">
        <f t="shared" si="72"/>
        <v>43812</v>
      </c>
      <c r="B446" s="113">
        <v>2598.54</v>
      </c>
      <c r="C446" s="113"/>
      <c r="D446" s="317">
        <v>2110.73</v>
      </c>
      <c r="E446" s="317">
        <v>1246.02</v>
      </c>
      <c r="F446" s="317">
        <v>39</v>
      </c>
      <c r="G446" s="114">
        <v>300</v>
      </c>
      <c r="H446" s="114">
        <v>272.95</v>
      </c>
      <c r="I446" s="316">
        <v>150</v>
      </c>
      <c r="J446" s="115">
        <v>3</v>
      </c>
      <c r="K446" s="115"/>
      <c r="L446" s="381"/>
      <c r="M446" s="116"/>
      <c r="N446" s="117">
        <f t="shared" si="68"/>
        <v>6717.24</v>
      </c>
      <c r="O446" s="113">
        <v>3</v>
      </c>
      <c r="P446" s="113"/>
      <c r="Q446" s="117">
        <f t="shared" si="69"/>
        <v>6720.24</v>
      </c>
      <c r="R446" s="317">
        <v>2590</v>
      </c>
      <c r="S446" s="164"/>
      <c r="T446" s="120">
        <f t="shared" si="70"/>
        <v>43812</v>
      </c>
      <c r="U446" s="160"/>
      <c r="V446" s="161"/>
      <c r="W446" s="160"/>
      <c r="X446" s="161"/>
      <c r="Y446" s="160"/>
      <c r="Z446" s="161"/>
      <c r="AA446" s="160"/>
      <c r="AB446" s="161"/>
      <c r="AC446" s="160"/>
      <c r="AD446" s="161"/>
      <c r="AE446" s="160"/>
      <c r="AF446" s="161"/>
      <c r="AG446" s="161"/>
      <c r="AH446" s="161"/>
      <c r="AI446" s="160"/>
      <c r="AJ446" s="161"/>
      <c r="AK446" s="160"/>
      <c r="AL446" s="161"/>
      <c r="AM446" s="160"/>
      <c r="AN446" s="161"/>
      <c r="AO446" s="160" t="s">
        <v>199</v>
      </c>
      <c r="AP446" s="147">
        <v>73.569999999999993</v>
      </c>
      <c r="AQ446" s="162"/>
      <c r="AR446" s="161"/>
      <c r="AS446" s="125">
        <f t="shared" si="71"/>
        <v>73.569999999999993</v>
      </c>
    </row>
    <row r="447" spans="1:45" ht="16.149999999999999" customHeight="1" x14ac:dyDescent="0.25">
      <c r="A447" s="112">
        <f t="shared" si="72"/>
        <v>43813</v>
      </c>
      <c r="B447" s="113">
        <v>2015.55</v>
      </c>
      <c r="C447" s="113"/>
      <c r="D447" s="317">
        <v>1734.78</v>
      </c>
      <c r="E447" s="317">
        <v>621.63</v>
      </c>
      <c r="F447" s="317">
        <v>18.2</v>
      </c>
      <c r="G447" s="114">
        <v>377</v>
      </c>
      <c r="H447" s="114">
        <v>368.45</v>
      </c>
      <c r="I447" s="316">
        <v>410</v>
      </c>
      <c r="J447" s="115">
        <v>7</v>
      </c>
      <c r="K447" s="115"/>
      <c r="L447" s="381">
        <v>400</v>
      </c>
      <c r="M447" s="116"/>
      <c r="N447" s="117">
        <f t="shared" si="68"/>
        <v>5145.6099999999997</v>
      </c>
      <c r="O447" s="113">
        <v>1.3</v>
      </c>
      <c r="P447" s="113"/>
      <c r="Q447" s="117">
        <f t="shared" si="69"/>
        <v>5146.91</v>
      </c>
      <c r="R447" s="317">
        <v>2010</v>
      </c>
      <c r="S447" s="164"/>
      <c r="T447" s="120">
        <f t="shared" si="70"/>
        <v>43813</v>
      </c>
      <c r="U447" s="160"/>
      <c r="V447" s="161"/>
      <c r="W447" s="160"/>
      <c r="X447" s="161"/>
      <c r="Y447" s="160"/>
      <c r="Z447" s="161"/>
      <c r="AA447" s="160"/>
      <c r="AB447" s="161"/>
      <c r="AC447" s="160"/>
      <c r="AD447" s="161"/>
      <c r="AE447" s="160"/>
      <c r="AF447" s="161"/>
      <c r="AG447" s="161"/>
      <c r="AH447" s="161"/>
      <c r="AI447" s="160"/>
      <c r="AJ447" s="161"/>
      <c r="AK447" s="160"/>
      <c r="AL447" s="161"/>
      <c r="AM447" s="160"/>
      <c r="AN447" s="161"/>
      <c r="AO447" s="160"/>
      <c r="AP447" s="161"/>
      <c r="AQ447" s="162"/>
      <c r="AR447" s="161"/>
      <c r="AS447" s="125">
        <f t="shared" si="71"/>
        <v>0</v>
      </c>
    </row>
    <row r="448" spans="1:45" ht="16.149999999999999" customHeight="1" x14ac:dyDescent="0.25">
      <c r="A448" s="112">
        <f t="shared" si="72"/>
        <v>43814</v>
      </c>
      <c r="B448" s="113">
        <v>1202.02</v>
      </c>
      <c r="C448" s="113"/>
      <c r="D448" s="317">
        <v>917.35</v>
      </c>
      <c r="E448" s="317">
        <v>344</v>
      </c>
      <c r="F448" s="113"/>
      <c r="G448" s="114">
        <v>137</v>
      </c>
      <c r="H448" s="114">
        <v>246.6</v>
      </c>
      <c r="I448" s="316">
        <v>170</v>
      </c>
      <c r="J448" s="115">
        <v>3</v>
      </c>
      <c r="K448" s="381">
        <v>20</v>
      </c>
      <c r="L448" s="115"/>
      <c r="M448" s="116"/>
      <c r="N448" s="117">
        <f t="shared" si="68"/>
        <v>3036.97</v>
      </c>
      <c r="O448" s="113">
        <v>2</v>
      </c>
      <c r="P448" s="113"/>
      <c r="Q448" s="117">
        <f t="shared" si="69"/>
        <v>3038.97</v>
      </c>
      <c r="R448" s="317">
        <v>1200</v>
      </c>
      <c r="S448" s="164"/>
      <c r="T448" s="120">
        <f t="shared" si="70"/>
        <v>43814</v>
      </c>
      <c r="U448" s="160"/>
      <c r="V448" s="161"/>
      <c r="W448" s="160"/>
      <c r="X448" s="161"/>
      <c r="Y448" s="160"/>
      <c r="Z448" s="161"/>
      <c r="AA448" s="160"/>
      <c r="AB448" s="161"/>
      <c r="AC448" s="160"/>
      <c r="AD448" s="161"/>
      <c r="AE448" s="160"/>
      <c r="AF448" s="161"/>
      <c r="AG448" s="161"/>
      <c r="AH448" s="161"/>
      <c r="AI448" s="160"/>
      <c r="AJ448" s="161"/>
      <c r="AK448" s="160"/>
      <c r="AL448" s="161"/>
      <c r="AM448" s="160">
        <v>191257</v>
      </c>
      <c r="AN448" s="147">
        <v>41</v>
      </c>
      <c r="AO448" s="160">
        <v>191261</v>
      </c>
      <c r="AP448" s="147">
        <v>369</v>
      </c>
      <c r="AQ448" s="162"/>
      <c r="AR448" s="161"/>
      <c r="AS448" s="125">
        <f t="shared" si="71"/>
        <v>410</v>
      </c>
    </row>
    <row r="449" spans="1:45" ht="16.149999999999999" customHeight="1" x14ac:dyDescent="0.25">
      <c r="A449" s="112">
        <f t="shared" si="72"/>
        <v>43815</v>
      </c>
      <c r="B449" s="113">
        <v>2673.28</v>
      </c>
      <c r="C449" s="317">
        <v>88.2</v>
      </c>
      <c r="D449" s="317">
        <v>1421.29</v>
      </c>
      <c r="E449" s="317">
        <v>780.5</v>
      </c>
      <c r="F449" s="317">
        <v>41.2</v>
      </c>
      <c r="G449" s="114">
        <v>230</v>
      </c>
      <c r="H449" s="114">
        <v>471.1</v>
      </c>
      <c r="I449" s="316">
        <v>60</v>
      </c>
      <c r="J449" s="115">
        <v>3</v>
      </c>
      <c r="K449" s="115"/>
      <c r="L449" s="381">
        <v>500</v>
      </c>
      <c r="M449" s="116"/>
      <c r="N449" s="117">
        <f t="shared" si="68"/>
        <v>5265.5700000000006</v>
      </c>
      <c r="O449" s="113"/>
      <c r="P449" s="113"/>
      <c r="Q449" s="117">
        <f t="shared" si="69"/>
        <v>5265.5700000000006</v>
      </c>
      <c r="R449" s="317">
        <v>2670</v>
      </c>
      <c r="S449" s="164"/>
      <c r="T449" s="120">
        <f t="shared" si="70"/>
        <v>43815</v>
      </c>
      <c r="U449" s="160"/>
      <c r="V449" s="161"/>
      <c r="W449" s="160"/>
      <c r="X449" s="161"/>
      <c r="Y449" s="160"/>
      <c r="Z449" s="161"/>
      <c r="AA449" s="160"/>
      <c r="AB449" s="161"/>
      <c r="AC449" s="160"/>
      <c r="AD449" s="161"/>
      <c r="AE449" s="160"/>
      <c r="AF449" s="161"/>
      <c r="AG449" s="161"/>
      <c r="AH449" s="161"/>
      <c r="AI449" s="160"/>
      <c r="AJ449" s="161"/>
      <c r="AK449" s="160"/>
      <c r="AL449" s="161"/>
      <c r="AM449" s="160">
        <v>191258</v>
      </c>
      <c r="AN449" s="147">
        <v>75</v>
      </c>
      <c r="AO449" s="160">
        <v>191261</v>
      </c>
      <c r="AP449" s="147">
        <v>69.86</v>
      </c>
      <c r="AQ449" s="162"/>
      <c r="AR449" s="161"/>
      <c r="AS449" s="125">
        <f t="shared" si="71"/>
        <v>144.86000000000001</v>
      </c>
    </row>
    <row r="450" spans="1:45" ht="16.149999999999999" customHeight="1" x14ac:dyDescent="0.25">
      <c r="A450" s="112">
        <f t="shared" si="72"/>
        <v>43816</v>
      </c>
      <c r="B450" s="113">
        <v>1357.44</v>
      </c>
      <c r="C450" s="317">
        <v>89.9</v>
      </c>
      <c r="D450" s="317">
        <v>1548.45</v>
      </c>
      <c r="E450" s="317">
        <v>651.9</v>
      </c>
      <c r="F450" s="317">
        <v>27.5</v>
      </c>
      <c r="G450" s="114">
        <v>319</v>
      </c>
      <c r="H450" s="114">
        <v>211.85</v>
      </c>
      <c r="I450" s="316">
        <v>140</v>
      </c>
      <c r="J450" s="115">
        <v>3</v>
      </c>
      <c r="K450" s="381">
        <v>30</v>
      </c>
      <c r="L450" s="115"/>
      <c r="M450" s="116"/>
      <c r="N450" s="117">
        <f t="shared" si="68"/>
        <v>4376.04</v>
      </c>
      <c r="O450" s="113">
        <v>4.4000000000000004</v>
      </c>
      <c r="P450" s="113"/>
      <c r="Q450" s="117">
        <f t="shared" si="69"/>
        <v>4380.4399999999996</v>
      </c>
      <c r="R450" s="317">
        <v>1380</v>
      </c>
      <c r="S450" s="164"/>
      <c r="T450" s="120">
        <f t="shared" si="70"/>
        <v>43816</v>
      </c>
      <c r="U450" s="160"/>
      <c r="V450" s="161"/>
      <c r="W450" s="160"/>
      <c r="X450" s="161"/>
      <c r="Y450" s="160">
        <v>191220</v>
      </c>
      <c r="Z450" s="147">
        <v>528.12</v>
      </c>
      <c r="AA450" s="160"/>
      <c r="AB450" s="161"/>
      <c r="AC450" s="160"/>
      <c r="AD450" s="161"/>
      <c r="AE450" s="160"/>
      <c r="AF450" s="161"/>
      <c r="AG450" s="161"/>
      <c r="AH450" s="161"/>
      <c r="AI450" s="160"/>
      <c r="AJ450" s="161"/>
      <c r="AK450" s="160"/>
      <c r="AL450" s="161"/>
      <c r="AM450" s="160"/>
      <c r="AN450" s="161"/>
      <c r="AO450" s="160"/>
      <c r="AP450" s="161"/>
      <c r="AQ450" s="162"/>
      <c r="AR450" s="161"/>
      <c r="AS450" s="125">
        <f t="shared" si="71"/>
        <v>528.12</v>
      </c>
    </row>
    <row r="451" spans="1:45" ht="16.149999999999999" customHeight="1" x14ac:dyDescent="0.25">
      <c r="A451" s="112">
        <f t="shared" si="72"/>
        <v>43817</v>
      </c>
      <c r="B451" s="113">
        <v>1237.4000000000001</v>
      </c>
      <c r="C451" s="113"/>
      <c r="D451" s="317">
        <v>1455.08</v>
      </c>
      <c r="E451" s="317">
        <v>828.44</v>
      </c>
      <c r="F451" s="317">
        <v>37.6</v>
      </c>
      <c r="G451" s="114">
        <v>294</v>
      </c>
      <c r="H451" s="114">
        <v>439</v>
      </c>
      <c r="I451" s="316">
        <v>270</v>
      </c>
      <c r="J451" s="115">
        <v>7</v>
      </c>
      <c r="K451" s="381">
        <v>20</v>
      </c>
      <c r="L451" s="115"/>
      <c r="M451" s="116"/>
      <c r="N451" s="117">
        <f t="shared" si="68"/>
        <v>4581.5200000000004</v>
      </c>
      <c r="O451" s="113">
        <v>3</v>
      </c>
      <c r="P451" s="113"/>
      <c r="Q451" s="117">
        <f t="shared" si="69"/>
        <v>4584.5200000000004</v>
      </c>
      <c r="R451" s="317">
        <v>1230</v>
      </c>
      <c r="S451" s="164"/>
      <c r="T451" s="120">
        <f t="shared" si="70"/>
        <v>43817</v>
      </c>
      <c r="U451" s="160">
        <v>191203</v>
      </c>
      <c r="V451" s="147">
        <v>1148.79</v>
      </c>
      <c r="W451" s="160"/>
      <c r="X451" s="161"/>
      <c r="Y451" s="160"/>
      <c r="Z451" s="161"/>
      <c r="AA451" s="160">
        <v>191228</v>
      </c>
      <c r="AB451" s="147">
        <v>4598.03</v>
      </c>
      <c r="AC451" s="160"/>
      <c r="AD451" s="161"/>
      <c r="AE451" s="160"/>
      <c r="AF451" s="161"/>
      <c r="AG451" s="161"/>
      <c r="AH451" s="161"/>
      <c r="AI451" s="160">
        <v>191241</v>
      </c>
      <c r="AJ451" s="147">
        <v>52.8</v>
      </c>
      <c r="AK451" s="160"/>
      <c r="AL451" s="161"/>
      <c r="AM451" s="160">
        <v>191049</v>
      </c>
      <c r="AN451" s="147">
        <v>398.4</v>
      </c>
      <c r="AO451" s="160">
        <v>121962</v>
      </c>
      <c r="AP451" s="147">
        <v>2200</v>
      </c>
      <c r="AQ451" s="162"/>
      <c r="AR451" s="161"/>
      <c r="AS451" s="125">
        <f t="shared" si="71"/>
        <v>8398.02</v>
      </c>
    </row>
    <row r="452" spans="1:45" ht="16.149999999999999" customHeight="1" x14ac:dyDescent="0.25">
      <c r="A452" s="112">
        <f t="shared" si="72"/>
        <v>43818</v>
      </c>
      <c r="B452" s="113">
        <v>1293.1099999999999</v>
      </c>
      <c r="C452" s="113"/>
      <c r="D452" s="317">
        <v>2192.54</v>
      </c>
      <c r="E452" s="317">
        <v>871.55</v>
      </c>
      <c r="F452" s="317">
        <v>27.7</v>
      </c>
      <c r="G452" s="114">
        <v>143</v>
      </c>
      <c r="H452" s="114">
        <v>52</v>
      </c>
      <c r="I452" s="316">
        <v>240</v>
      </c>
      <c r="J452" s="115">
        <v>4</v>
      </c>
      <c r="K452" s="115"/>
      <c r="L452" s="115"/>
      <c r="M452" s="116"/>
      <c r="N452" s="117">
        <f t="shared" si="68"/>
        <v>4819.8999999999996</v>
      </c>
      <c r="O452" s="113">
        <v>4.3</v>
      </c>
      <c r="P452" s="113"/>
      <c r="Q452" s="117">
        <f t="shared" si="69"/>
        <v>4824.2</v>
      </c>
      <c r="R452" s="317">
        <v>1290</v>
      </c>
      <c r="S452" s="164"/>
      <c r="T452" s="120">
        <f t="shared" si="70"/>
        <v>43818</v>
      </c>
      <c r="U452" s="160"/>
      <c r="V452" s="147">
        <v>-11.06</v>
      </c>
      <c r="W452" s="160"/>
      <c r="X452" s="161"/>
      <c r="Y452" s="160"/>
      <c r="Z452" s="161"/>
      <c r="AA452" s="160">
        <v>191229</v>
      </c>
      <c r="AB452" s="147">
        <v>934.2</v>
      </c>
      <c r="AC452" s="160"/>
      <c r="AD452" s="161"/>
      <c r="AE452" s="160" t="s">
        <v>85</v>
      </c>
      <c r="AF452" s="147">
        <v>1220</v>
      </c>
      <c r="AG452" s="161"/>
      <c r="AH452" s="161"/>
      <c r="AI452" s="160"/>
      <c r="AJ452" s="161"/>
      <c r="AK452" s="160"/>
      <c r="AL452" s="161"/>
      <c r="AM452" s="160"/>
      <c r="AN452" s="161"/>
      <c r="AO452" s="160"/>
      <c r="AP452" s="161"/>
      <c r="AQ452" s="162"/>
      <c r="AR452" s="161"/>
      <c r="AS452" s="125">
        <f t="shared" si="71"/>
        <v>2143.1400000000003</v>
      </c>
    </row>
    <row r="453" spans="1:45" ht="16.149999999999999" customHeight="1" x14ac:dyDescent="0.25">
      <c r="A453" s="112">
        <f t="shared" si="72"/>
        <v>43819</v>
      </c>
      <c r="B453" s="113">
        <v>1797.08</v>
      </c>
      <c r="C453" s="113"/>
      <c r="D453" s="317">
        <v>2074.2399999999998</v>
      </c>
      <c r="E453" s="317">
        <v>883.67</v>
      </c>
      <c r="F453" s="317">
        <v>27.9</v>
      </c>
      <c r="G453" s="114">
        <v>108</v>
      </c>
      <c r="H453" s="114">
        <v>117.1</v>
      </c>
      <c r="I453" s="316">
        <v>320</v>
      </c>
      <c r="J453" s="115">
        <v>8</v>
      </c>
      <c r="K453" s="115"/>
      <c r="L453" s="115"/>
      <c r="M453" s="116"/>
      <c r="N453" s="117">
        <f t="shared" si="68"/>
        <v>5327.99</v>
      </c>
      <c r="O453" s="113">
        <v>36.1</v>
      </c>
      <c r="P453" s="113"/>
      <c r="Q453" s="117">
        <f t="shared" si="69"/>
        <v>5364.09</v>
      </c>
      <c r="R453" s="317">
        <v>1790</v>
      </c>
      <c r="S453" s="317">
        <v>870</v>
      </c>
      <c r="T453" s="120">
        <f t="shared" si="70"/>
        <v>43819</v>
      </c>
      <c r="U453" s="160"/>
      <c r="V453" s="161"/>
      <c r="W453" s="162">
        <v>191213</v>
      </c>
      <c r="X453" s="147">
        <v>7.94</v>
      </c>
      <c r="Y453" s="160"/>
      <c r="Z453" s="161"/>
      <c r="AA453" s="162"/>
      <c r="AB453" s="161"/>
      <c r="AC453" s="160"/>
      <c r="AD453" s="161"/>
      <c r="AE453" s="162"/>
      <c r="AF453" s="161"/>
      <c r="AG453" s="161"/>
      <c r="AH453" s="161"/>
      <c r="AI453" s="160"/>
      <c r="AJ453" s="161"/>
      <c r="AK453" s="162"/>
      <c r="AL453" s="161"/>
      <c r="AM453" s="160"/>
      <c r="AN453" s="161"/>
      <c r="AO453" s="162"/>
      <c r="AP453" s="161"/>
      <c r="AQ453" s="162"/>
      <c r="AR453" s="161"/>
      <c r="AS453" s="125">
        <f t="shared" si="71"/>
        <v>7.94</v>
      </c>
    </row>
    <row r="454" spans="1:45" ht="16.149999999999999" customHeight="1" x14ac:dyDescent="0.25">
      <c r="A454" s="112">
        <f t="shared" si="72"/>
        <v>43820</v>
      </c>
      <c r="B454" s="113">
        <v>1714.56</v>
      </c>
      <c r="C454" s="113"/>
      <c r="D454" s="317">
        <v>1895.35</v>
      </c>
      <c r="E454" s="317">
        <v>424</v>
      </c>
      <c r="F454" s="317">
        <v>18.600000000000001</v>
      </c>
      <c r="G454" s="114">
        <v>401</v>
      </c>
      <c r="H454" s="114">
        <v>345.9</v>
      </c>
      <c r="I454" s="316">
        <v>160</v>
      </c>
      <c r="J454" s="115">
        <v>3</v>
      </c>
      <c r="K454" s="115"/>
      <c r="L454" s="115"/>
      <c r="M454" s="116"/>
      <c r="N454" s="117">
        <f t="shared" si="68"/>
        <v>4959.41</v>
      </c>
      <c r="O454" s="113">
        <v>249.4</v>
      </c>
      <c r="P454" s="113"/>
      <c r="Q454" s="117">
        <f t="shared" si="69"/>
        <v>5208.8099999999995</v>
      </c>
      <c r="R454" s="317">
        <v>1710</v>
      </c>
      <c r="S454" s="164"/>
      <c r="T454" s="120">
        <f t="shared" si="70"/>
        <v>43820</v>
      </c>
      <c r="U454" s="160"/>
      <c r="V454" s="161"/>
      <c r="W454" s="160">
        <v>191214</v>
      </c>
      <c r="X454" s="147">
        <v>1116.3</v>
      </c>
      <c r="Y454" s="160"/>
      <c r="Z454" s="161"/>
      <c r="AA454" s="160"/>
      <c r="AB454" s="161"/>
      <c r="AC454" s="160"/>
      <c r="AD454" s="161"/>
      <c r="AE454" s="160"/>
      <c r="AF454" s="161"/>
      <c r="AG454" s="161"/>
      <c r="AH454" s="161"/>
      <c r="AI454" s="160"/>
      <c r="AJ454" s="161"/>
      <c r="AK454" s="160"/>
      <c r="AL454" s="161"/>
      <c r="AM454" s="160">
        <v>191050</v>
      </c>
      <c r="AN454" s="147">
        <v>247.8</v>
      </c>
      <c r="AO454" s="160"/>
      <c r="AP454" s="161"/>
      <c r="AQ454" s="162"/>
      <c r="AR454" s="161"/>
      <c r="AS454" s="125">
        <f t="shared" si="71"/>
        <v>1364.1</v>
      </c>
    </row>
    <row r="455" spans="1:45" ht="16.149999999999999" customHeight="1" x14ac:dyDescent="0.25">
      <c r="A455" s="112">
        <f t="shared" si="72"/>
        <v>43821</v>
      </c>
      <c r="B455" s="113">
        <v>1209.92</v>
      </c>
      <c r="C455" s="113"/>
      <c r="D455" s="317">
        <v>961.48</v>
      </c>
      <c r="E455" s="317">
        <v>466.9</v>
      </c>
      <c r="F455" s="317"/>
      <c r="G455" s="114">
        <v>134</v>
      </c>
      <c r="H455" s="114">
        <v>326.60000000000002</v>
      </c>
      <c r="I455" s="316">
        <v>210</v>
      </c>
      <c r="J455" s="115">
        <v>4</v>
      </c>
      <c r="K455" s="115"/>
      <c r="L455" s="115"/>
      <c r="M455" s="116"/>
      <c r="N455" s="117">
        <f t="shared" si="68"/>
        <v>3308.9</v>
      </c>
      <c r="O455" s="113"/>
      <c r="P455" s="113"/>
      <c r="Q455" s="117">
        <f t="shared" si="69"/>
        <v>3308.9</v>
      </c>
      <c r="R455" s="317">
        <v>1200</v>
      </c>
      <c r="S455" s="164"/>
      <c r="T455" s="120">
        <f t="shared" si="70"/>
        <v>43821</v>
      </c>
      <c r="U455" s="160"/>
      <c r="V455" s="161"/>
      <c r="W455" s="160"/>
      <c r="X455" s="161"/>
      <c r="Y455" s="160"/>
      <c r="Z455" s="161"/>
      <c r="AA455" s="160"/>
      <c r="AB455" s="161"/>
      <c r="AC455" s="160"/>
      <c r="AD455" s="161"/>
      <c r="AE455" s="160"/>
      <c r="AF455" s="161"/>
      <c r="AG455" s="161"/>
      <c r="AH455" s="161"/>
      <c r="AI455" s="160"/>
      <c r="AJ455" s="161"/>
      <c r="AK455" s="160"/>
      <c r="AL455" s="161"/>
      <c r="AM455" s="160">
        <v>191051</v>
      </c>
      <c r="AN455" s="147">
        <v>270.24</v>
      </c>
      <c r="AO455" s="160"/>
      <c r="AP455" s="161"/>
      <c r="AQ455" s="162"/>
      <c r="AR455" s="161"/>
      <c r="AS455" s="125">
        <f t="shared" si="71"/>
        <v>270.24</v>
      </c>
    </row>
    <row r="456" spans="1:45" ht="16.149999999999999" customHeight="1" x14ac:dyDescent="0.25">
      <c r="A456" s="112">
        <f t="shared" si="72"/>
        <v>43822</v>
      </c>
      <c r="B456" s="113">
        <v>1889.87</v>
      </c>
      <c r="C456" s="113"/>
      <c r="D456" s="317">
        <v>2646.19</v>
      </c>
      <c r="E456" s="317">
        <v>900.09</v>
      </c>
      <c r="F456" s="317">
        <v>9.1</v>
      </c>
      <c r="G456" s="114">
        <v>360</v>
      </c>
      <c r="H456" s="114">
        <v>178.95</v>
      </c>
      <c r="I456" s="316">
        <v>130</v>
      </c>
      <c r="J456" s="115">
        <v>5</v>
      </c>
      <c r="K456" s="115"/>
      <c r="L456" s="115"/>
      <c r="M456" s="116"/>
      <c r="N456" s="117">
        <f t="shared" si="68"/>
        <v>6114.2</v>
      </c>
      <c r="O456" s="113">
        <v>1.7</v>
      </c>
      <c r="P456" s="113"/>
      <c r="Q456" s="117">
        <f t="shared" si="69"/>
        <v>6115.9</v>
      </c>
      <c r="R456" s="317">
        <v>1880</v>
      </c>
      <c r="S456" s="164"/>
      <c r="T456" s="120">
        <f t="shared" si="70"/>
        <v>43822</v>
      </c>
      <c r="U456" s="160"/>
      <c r="V456" s="161"/>
      <c r="W456" s="160"/>
      <c r="X456" s="161"/>
      <c r="Y456" s="160"/>
      <c r="Z456" s="161"/>
      <c r="AA456" s="160"/>
      <c r="AB456" s="161"/>
      <c r="AC456" s="160">
        <v>191235</v>
      </c>
      <c r="AD456" s="147">
        <v>40309.47</v>
      </c>
      <c r="AE456" s="160"/>
      <c r="AF456" s="161"/>
      <c r="AG456" s="161"/>
      <c r="AH456" s="161"/>
      <c r="AI456" s="160"/>
      <c r="AJ456" s="161"/>
      <c r="AK456" s="160"/>
      <c r="AL456" s="161"/>
      <c r="AM456" s="160">
        <v>191052</v>
      </c>
      <c r="AN456" s="147">
        <v>1557.6</v>
      </c>
      <c r="AO456" s="160" t="s">
        <v>407</v>
      </c>
      <c r="AP456" s="147">
        <v>450</v>
      </c>
      <c r="AQ456" s="162"/>
      <c r="AR456" s="161"/>
      <c r="AS456" s="125">
        <f t="shared" si="71"/>
        <v>42317.07</v>
      </c>
    </row>
    <row r="457" spans="1:45" ht="16.149999999999999" customHeight="1" x14ac:dyDescent="0.25">
      <c r="A457" s="112">
        <f t="shared" si="72"/>
        <v>43823</v>
      </c>
      <c r="B457" s="113">
        <v>2274.9299999999998</v>
      </c>
      <c r="C457" s="113"/>
      <c r="D457" s="317">
        <v>3148.08</v>
      </c>
      <c r="E457" s="317">
        <v>1008.45</v>
      </c>
      <c r="F457" s="317">
        <v>18.600000000000001</v>
      </c>
      <c r="G457" s="114">
        <v>383</v>
      </c>
      <c r="H457" s="114">
        <v>391.7</v>
      </c>
      <c r="I457" s="316">
        <v>230</v>
      </c>
      <c r="J457" s="115">
        <v>7</v>
      </c>
      <c r="K457" s="115"/>
      <c r="L457" s="115"/>
      <c r="M457" s="116"/>
      <c r="N457" s="117">
        <f t="shared" si="68"/>
        <v>7454.76</v>
      </c>
      <c r="O457" s="113">
        <v>1.7</v>
      </c>
      <c r="P457" s="113"/>
      <c r="Q457" s="117">
        <f t="shared" si="69"/>
        <v>7456.46</v>
      </c>
      <c r="R457" s="317">
        <v>2270</v>
      </c>
      <c r="S457" s="164"/>
      <c r="T457" s="120">
        <f t="shared" si="70"/>
        <v>43823</v>
      </c>
      <c r="U457" s="160"/>
      <c r="V457" s="161"/>
      <c r="W457" s="160"/>
      <c r="X457" s="161"/>
      <c r="Y457" s="160">
        <v>191221</v>
      </c>
      <c r="Z457" s="147">
        <v>522.62</v>
      </c>
      <c r="AA457" s="160"/>
      <c r="AB457" s="161"/>
      <c r="AC457" s="160"/>
      <c r="AD457" s="161"/>
      <c r="AE457" s="160"/>
      <c r="AF457" s="161"/>
      <c r="AG457" s="161"/>
      <c r="AH457" s="161"/>
      <c r="AI457" s="160"/>
      <c r="AJ457" s="161"/>
      <c r="AK457" s="160"/>
      <c r="AL457" s="161"/>
      <c r="AM457" s="160">
        <v>191053</v>
      </c>
      <c r="AN457" s="161">
        <v>0</v>
      </c>
      <c r="AO457" s="160"/>
      <c r="AP457" s="161"/>
      <c r="AQ457" s="162">
        <v>191263</v>
      </c>
      <c r="AR457" s="147">
        <v>110</v>
      </c>
      <c r="AS457" s="125">
        <f t="shared" si="71"/>
        <v>632.62</v>
      </c>
    </row>
    <row r="458" spans="1:45" ht="16.149999999999999" customHeight="1" x14ac:dyDescent="0.25">
      <c r="A458" s="100">
        <f t="shared" si="72"/>
        <v>43824</v>
      </c>
      <c r="B458" s="106"/>
      <c r="C458" s="106"/>
      <c r="D458" s="106"/>
      <c r="E458" s="106"/>
      <c r="F458" s="106"/>
      <c r="G458" s="102"/>
      <c r="H458" s="102"/>
      <c r="I458" s="102"/>
      <c r="J458" s="103"/>
      <c r="K458" s="103"/>
      <c r="L458" s="103"/>
      <c r="M458" s="104"/>
      <c r="N458" s="105"/>
      <c r="O458" s="106"/>
      <c r="P458" s="106"/>
      <c r="Q458" s="105"/>
      <c r="R458" s="106"/>
      <c r="S458" s="106"/>
      <c r="T458" s="107">
        <f t="shared" si="70"/>
        <v>43824</v>
      </c>
      <c r="U458" s="146">
        <v>191206</v>
      </c>
      <c r="V458" s="147">
        <v>1066.29</v>
      </c>
      <c r="W458" s="146"/>
      <c r="X458" s="149"/>
      <c r="Y458" s="146"/>
      <c r="Z458" s="149"/>
      <c r="AA458" s="146">
        <v>191230</v>
      </c>
      <c r="AB458" s="147">
        <v>3085.39</v>
      </c>
      <c r="AC458" s="146"/>
      <c r="AD458" s="149"/>
      <c r="AE458" s="146"/>
      <c r="AF458" s="149"/>
      <c r="AG458" s="149"/>
      <c r="AH458" s="149"/>
      <c r="AI458" s="146"/>
      <c r="AJ458" s="149"/>
      <c r="AK458" s="146"/>
      <c r="AL458" s="149"/>
      <c r="AM458" s="146"/>
      <c r="AN458" s="149"/>
      <c r="AO458" s="146"/>
      <c r="AP458" s="149"/>
      <c r="AQ458" s="148"/>
      <c r="AR458" s="149"/>
      <c r="AS458" s="106">
        <f>V458+X458+Z458+AB458+AD458+AF458+AJ458+AL458+AN458+AP458+AR458</f>
        <v>4151.68</v>
      </c>
    </row>
    <row r="459" spans="1:45" ht="16.149999999999999" customHeight="1" x14ac:dyDescent="0.25">
      <c r="A459" s="112">
        <f t="shared" si="72"/>
        <v>43825</v>
      </c>
      <c r="B459" s="113">
        <v>2188.61</v>
      </c>
      <c r="C459" s="113"/>
      <c r="D459" s="317">
        <v>1508</v>
      </c>
      <c r="E459" s="317">
        <v>667.2</v>
      </c>
      <c r="F459" s="317">
        <v>59</v>
      </c>
      <c r="G459" s="114">
        <v>620</v>
      </c>
      <c r="H459" s="114">
        <v>483.9</v>
      </c>
      <c r="I459" s="316">
        <v>60</v>
      </c>
      <c r="J459" s="115">
        <v>2</v>
      </c>
      <c r="K459" s="115"/>
      <c r="L459" s="381">
        <v>250</v>
      </c>
      <c r="M459" s="116"/>
      <c r="N459" s="117">
        <f t="shared" ref="N459:N464" si="73">B459+C459+D459+F459+G459+H459+I459+K459-L459+M459+E459</f>
        <v>5336.71</v>
      </c>
      <c r="O459" s="113">
        <v>3.9</v>
      </c>
      <c r="P459" s="113"/>
      <c r="Q459" s="117">
        <f t="shared" ref="Q459:Q464" si="74">N459+O459-P459</f>
        <v>5340.61</v>
      </c>
      <c r="R459" s="317">
        <v>2180</v>
      </c>
      <c r="S459" s="164"/>
      <c r="T459" s="120">
        <f t="shared" si="70"/>
        <v>43825</v>
      </c>
      <c r="U459" s="160"/>
      <c r="V459" s="147">
        <v>96.7</v>
      </c>
      <c r="W459" s="160"/>
      <c r="X459" s="161"/>
      <c r="Y459" s="160"/>
      <c r="Z459" s="161"/>
      <c r="AA459" s="160">
        <v>191231</v>
      </c>
      <c r="AB459" s="147">
        <v>1060.52</v>
      </c>
      <c r="AC459" s="160"/>
      <c r="AD459" s="161"/>
      <c r="AE459" s="160"/>
      <c r="AF459" s="161"/>
      <c r="AG459" s="163">
        <v>191240</v>
      </c>
      <c r="AH459" s="147">
        <v>19</v>
      </c>
      <c r="AI459" s="160"/>
      <c r="AJ459" s="161"/>
      <c r="AK459" s="160">
        <v>191139</v>
      </c>
      <c r="AL459" s="147">
        <v>1209.5999999999999</v>
      </c>
      <c r="AM459" s="160"/>
      <c r="AN459" s="161"/>
      <c r="AO459" s="160"/>
      <c r="AP459" s="161"/>
      <c r="AQ459" s="162"/>
      <c r="AR459" s="161"/>
      <c r="AS459" s="125">
        <f t="shared" ref="AS459:AS464" si="75">V459+X459+Z459+AB459+AD459+AF459+AJ459+AL459+AN459+AP459+AR459+AH459</f>
        <v>2385.8199999999997</v>
      </c>
    </row>
    <row r="460" spans="1:45" ht="16.149999999999999" customHeight="1" x14ac:dyDescent="0.25">
      <c r="A460" s="112">
        <f t="shared" si="72"/>
        <v>43826</v>
      </c>
      <c r="B460" s="113">
        <v>1325.71</v>
      </c>
      <c r="C460" s="317">
        <v>346.9</v>
      </c>
      <c r="D460" s="317">
        <v>1829.44</v>
      </c>
      <c r="E460" s="317">
        <v>665.99</v>
      </c>
      <c r="F460" s="317">
        <v>9.1</v>
      </c>
      <c r="G460" s="114">
        <v>629</v>
      </c>
      <c r="H460" s="114">
        <v>417.1</v>
      </c>
      <c r="I460" s="316">
        <v>270</v>
      </c>
      <c r="J460" s="115">
        <v>6</v>
      </c>
      <c r="K460" s="381">
        <v>150</v>
      </c>
      <c r="L460" s="381">
        <v>200</v>
      </c>
      <c r="M460" s="116"/>
      <c r="N460" s="117">
        <f t="shared" si="73"/>
        <v>5443.24</v>
      </c>
      <c r="O460" s="113">
        <v>19.2</v>
      </c>
      <c r="P460" s="113">
        <v>346.9</v>
      </c>
      <c r="Q460" s="117">
        <f t="shared" si="74"/>
        <v>5115.54</v>
      </c>
      <c r="R460" s="317">
        <v>1320</v>
      </c>
      <c r="S460" s="164"/>
      <c r="T460" s="120">
        <f t="shared" si="70"/>
        <v>43826</v>
      </c>
      <c r="U460" s="160"/>
      <c r="V460" s="161"/>
      <c r="W460" s="160"/>
      <c r="X460" s="161"/>
      <c r="Y460" s="160"/>
      <c r="Z460" s="161"/>
      <c r="AA460" s="160"/>
      <c r="AB460" s="161"/>
      <c r="AC460" s="160"/>
      <c r="AD460" s="161"/>
      <c r="AE460" s="390"/>
      <c r="AF460" s="161"/>
      <c r="AG460" s="161"/>
      <c r="AH460" s="161"/>
      <c r="AI460" s="160"/>
      <c r="AJ460" s="161"/>
      <c r="AK460" s="160"/>
      <c r="AL460" s="161"/>
      <c r="AM460" s="160">
        <v>191145</v>
      </c>
      <c r="AN460" s="147">
        <v>280.8</v>
      </c>
      <c r="AO460" s="160"/>
      <c r="AP460" s="161"/>
      <c r="AQ460" s="162"/>
      <c r="AR460" s="161"/>
      <c r="AS460" s="125">
        <f t="shared" si="75"/>
        <v>280.8</v>
      </c>
    </row>
    <row r="461" spans="1:45" ht="16.149999999999999" customHeight="1" x14ac:dyDescent="0.25">
      <c r="A461" s="112">
        <f t="shared" si="72"/>
        <v>43827</v>
      </c>
      <c r="B461" s="113">
        <v>1569.2</v>
      </c>
      <c r="C461" s="113"/>
      <c r="D461" s="317">
        <v>1852.59</v>
      </c>
      <c r="E461" s="317">
        <v>630.45000000000005</v>
      </c>
      <c r="F461" s="317">
        <v>9.1</v>
      </c>
      <c r="G461" s="114">
        <v>369</v>
      </c>
      <c r="H461" s="114">
        <v>344</v>
      </c>
      <c r="I461" s="316">
        <v>70</v>
      </c>
      <c r="J461" s="115">
        <v>2</v>
      </c>
      <c r="K461" s="115"/>
      <c r="L461" s="115"/>
      <c r="M461" s="116"/>
      <c r="N461" s="117">
        <f t="shared" si="73"/>
        <v>4844.3399999999992</v>
      </c>
      <c r="O461" s="113">
        <v>14.9</v>
      </c>
      <c r="P461" s="113"/>
      <c r="Q461" s="117">
        <f t="shared" si="74"/>
        <v>4859.2399999999989</v>
      </c>
      <c r="R461" s="317">
        <v>1560</v>
      </c>
      <c r="S461" s="317">
        <v>530</v>
      </c>
      <c r="T461" s="120">
        <f t="shared" si="70"/>
        <v>43827</v>
      </c>
      <c r="U461" s="160"/>
      <c r="V461" s="161"/>
      <c r="W461" s="160"/>
      <c r="X461" s="161"/>
      <c r="Y461" s="160"/>
      <c r="Z461" s="161"/>
      <c r="AA461" s="160"/>
      <c r="AB461" s="161"/>
      <c r="AC461" s="160"/>
      <c r="AD461" s="161"/>
      <c r="AE461" s="390"/>
      <c r="AF461" s="161"/>
      <c r="AG461" s="161"/>
      <c r="AH461" s="161"/>
      <c r="AI461" s="160"/>
      <c r="AJ461" s="161"/>
      <c r="AK461" s="160"/>
      <c r="AL461" s="161"/>
      <c r="AM461" s="160">
        <v>191054</v>
      </c>
      <c r="AN461" s="147">
        <v>138.24</v>
      </c>
      <c r="AO461" s="160"/>
      <c r="AP461" s="161"/>
      <c r="AQ461" s="162"/>
      <c r="AR461" s="161"/>
      <c r="AS461" s="125">
        <f t="shared" si="75"/>
        <v>138.24</v>
      </c>
    </row>
    <row r="462" spans="1:45" ht="16.149999999999999" customHeight="1" x14ac:dyDescent="0.25">
      <c r="A462" s="112">
        <f t="shared" si="72"/>
        <v>43828</v>
      </c>
      <c r="B462" s="113">
        <v>770.35</v>
      </c>
      <c r="C462" s="317">
        <v>119.2</v>
      </c>
      <c r="D462" s="317">
        <v>1086.2</v>
      </c>
      <c r="E462" s="317">
        <v>286.2</v>
      </c>
      <c r="F462" s="317">
        <v>63.7</v>
      </c>
      <c r="G462" s="114">
        <v>153</v>
      </c>
      <c r="H462" s="114">
        <v>398.25</v>
      </c>
      <c r="I462" s="316">
        <v>250</v>
      </c>
      <c r="J462" s="115">
        <v>4</v>
      </c>
      <c r="K462" s="381">
        <v>40</v>
      </c>
      <c r="L462" s="115"/>
      <c r="M462" s="116"/>
      <c r="N462" s="117">
        <f t="shared" si="73"/>
        <v>3166.8999999999996</v>
      </c>
      <c r="O462" s="113">
        <v>11.8</v>
      </c>
      <c r="P462" s="113"/>
      <c r="Q462" s="117">
        <f t="shared" si="74"/>
        <v>3178.7</v>
      </c>
      <c r="R462" s="317">
        <v>770</v>
      </c>
      <c r="S462" s="164"/>
      <c r="T462" s="120">
        <f t="shared" si="70"/>
        <v>43828</v>
      </c>
      <c r="U462" s="160"/>
      <c r="V462" s="161"/>
      <c r="W462" s="160"/>
      <c r="X462" s="161"/>
      <c r="Y462" s="160"/>
      <c r="Z462" s="161"/>
      <c r="AA462" s="160"/>
      <c r="AB462" s="161"/>
      <c r="AC462" s="160"/>
      <c r="AD462" s="161"/>
      <c r="AE462" s="390"/>
      <c r="AF462" s="161"/>
      <c r="AG462" s="161"/>
      <c r="AH462" s="161"/>
      <c r="AI462" s="160">
        <v>191243</v>
      </c>
      <c r="AJ462" s="147">
        <v>-201.39</v>
      </c>
      <c r="AK462" s="160"/>
      <c r="AL462" s="161"/>
      <c r="AM462" s="160"/>
      <c r="AN462" s="161"/>
      <c r="AO462" s="160"/>
      <c r="AP462" s="161"/>
      <c r="AQ462" s="162"/>
      <c r="AR462" s="161"/>
      <c r="AS462" s="125">
        <f t="shared" si="75"/>
        <v>-201.39</v>
      </c>
    </row>
    <row r="463" spans="1:45" ht="16.149999999999999" customHeight="1" x14ac:dyDescent="0.25">
      <c r="A463" s="112">
        <f t="shared" si="72"/>
        <v>43829</v>
      </c>
      <c r="B463" s="113">
        <v>978.89</v>
      </c>
      <c r="C463" s="113"/>
      <c r="D463" s="317">
        <v>1977.58</v>
      </c>
      <c r="E463" s="317">
        <v>939.69</v>
      </c>
      <c r="F463" s="317">
        <v>27.3</v>
      </c>
      <c r="G463" s="114">
        <v>459</v>
      </c>
      <c r="H463" s="114">
        <v>1076.9000000000001</v>
      </c>
      <c r="I463" s="316">
        <v>60</v>
      </c>
      <c r="J463" s="115">
        <v>2</v>
      </c>
      <c r="K463" s="115"/>
      <c r="L463" s="115"/>
      <c r="M463" s="116"/>
      <c r="N463" s="117">
        <f t="shared" si="73"/>
        <v>5519.3600000000006</v>
      </c>
      <c r="O463" s="113">
        <v>79.2</v>
      </c>
      <c r="P463" s="113">
        <v>9.1999999999999993</v>
      </c>
      <c r="Q463" s="117">
        <f t="shared" si="74"/>
        <v>5589.3600000000006</v>
      </c>
      <c r="R463" s="317">
        <v>970</v>
      </c>
      <c r="S463" s="164"/>
      <c r="T463" s="120">
        <f t="shared" si="70"/>
        <v>43829</v>
      </c>
      <c r="U463" s="160"/>
      <c r="V463" s="161"/>
      <c r="W463" s="162">
        <v>191216</v>
      </c>
      <c r="X463" s="147">
        <v>1078.72</v>
      </c>
      <c r="Y463" s="160"/>
      <c r="Z463" s="161"/>
      <c r="AA463" s="162" t="s">
        <v>411</v>
      </c>
      <c r="AB463" s="147">
        <v>30</v>
      </c>
      <c r="AC463" s="160"/>
      <c r="AD463" s="161"/>
      <c r="AE463" s="390"/>
      <c r="AF463" s="161"/>
      <c r="AG463" s="161"/>
      <c r="AH463" s="161"/>
      <c r="AI463" s="160"/>
      <c r="AJ463" s="161"/>
      <c r="AK463" s="162"/>
      <c r="AL463" s="161"/>
      <c r="AM463" s="391">
        <v>191142</v>
      </c>
      <c r="AN463" s="147">
        <v>304.33</v>
      </c>
      <c r="AO463" s="162"/>
      <c r="AP463" s="161"/>
      <c r="AQ463" s="162"/>
      <c r="AR463" s="161"/>
      <c r="AS463" s="125">
        <f t="shared" si="75"/>
        <v>1413.05</v>
      </c>
    </row>
    <row r="464" spans="1:45" ht="16.149999999999999" customHeight="1" x14ac:dyDescent="0.25">
      <c r="A464" s="112">
        <f t="shared" si="72"/>
        <v>43830</v>
      </c>
      <c r="B464" s="113">
        <v>1385.64</v>
      </c>
      <c r="C464" s="392"/>
      <c r="D464" s="317">
        <v>2446.35</v>
      </c>
      <c r="E464" s="317">
        <v>1002.25</v>
      </c>
      <c r="F464" s="317">
        <v>36.4</v>
      </c>
      <c r="G464" s="114">
        <v>376</v>
      </c>
      <c r="H464" s="114">
        <v>209.9</v>
      </c>
      <c r="I464" s="316">
        <v>280</v>
      </c>
      <c r="J464" s="115">
        <v>5</v>
      </c>
      <c r="K464" s="381">
        <v>20</v>
      </c>
      <c r="L464" s="115"/>
      <c r="M464" s="116">
        <v>18.2</v>
      </c>
      <c r="N464" s="117">
        <f t="shared" si="73"/>
        <v>5774.7399999999989</v>
      </c>
      <c r="O464" s="113">
        <v>35.1</v>
      </c>
      <c r="P464" s="113">
        <v>302.2</v>
      </c>
      <c r="Q464" s="117">
        <f t="shared" si="74"/>
        <v>5507.6399999999994</v>
      </c>
      <c r="R464" s="317">
        <v>1380</v>
      </c>
      <c r="S464" s="164"/>
      <c r="T464" s="120">
        <f t="shared" si="70"/>
        <v>43830</v>
      </c>
      <c r="U464" s="160"/>
      <c r="V464" s="161"/>
      <c r="W464" s="160">
        <v>191215</v>
      </c>
      <c r="X464" s="147">
        <v>88</v>
      </c>
      <c r="Y464" s="160">
        <v>191222</v>
      </c>
      <c r="Z464" s="147">
        <v>493.64</v>
      </c>
      <c r="AA464" s="160">
        <v>191234</v>
      </c>
      <c r="AB464" s="147">
        <v>-40.03</v>
      </c>
      <c r="AC464" s="160"/>
      <c r="AD464" s="161"/>
      <c r="AE464" s="160" t="s">
        <v>137</v>
      </c>
      <c r="AF464" s="147">
        <v>-1130</v>
      </c>
      <c r="AG464" s="161"/>
      <c r="AH464" s="161"/>
      <c r="AI464" s="160">
        <v>191242</v>
      </c>
      <c r="AJ464" s="147">
        <v>37.79</v>
      </c>
      <c r="AK464" s="160">
        <v>191248</v>
      </c>
      <c r="AL464" s="147">
        <v>1919.2</v>
      </c>
      <c r="AM464" s="160">
        <v>191141</v>
      </c>
      <c r="AN464" s="147">
        <v>236.1</v>
      </c>
      <c r="AO464" s="160">
        <v>191260</v>
      </c>
      <c r="AP464" s="147">
        <v>1240.33</v>
      </c>
      <c r="AQ464" s="162"/>
      <c r="AR464" s="161"/>
      <c r="AS464" s="125">
        <f t="shared" si="75"/>
        <v>2845.0299999999997</v>
      </c>
    </row>
    <row r="465" spans="1:45" x14ac:dyDescent="0.25">
      <c r="B465" s="383">
        <f t="shared" ref="B465:S465" si="76">SUM(B434:B464)</f>
        <v>46866.249999999993</v>
      </c>
      <c r="C465" s="383">
        <f t="shared" si="76"/>
        <v>1094.3999999999999</v>
      </c>
      <c r="D465" s="383">
        <f t="shared" si="76"/>
        <v>51758.2</v>
      </c>
      <c r="E465" s="383">
        <f t="shared" si="76"/>
        <v>21406.73</v>
      </c>
      <c r="F465" s="383">
        <f t="shared" si="76"/>
        <v>720.1</v>
      </c>
      <c r="G465" s="389">
        <f t="shared" si="76"/>
        <v>8818</v>
      </c>
      <c r="H465" s="383">
        <f t="shared" si="76"/>
        <v>13048.45</v>
      </c>
      <c r="I465" s="383">
        <f t="shared" si="76"/>
        <v>5860</v>
      </c>
      <c r="J465" s="71">
        <f t="shared" si="76"/>
        <v>138</v>
      </c>
      <c r="K465" s="383">
        <f t="shared" si="76"/>
        <v>520</v>
      </c>
      <c r="L465" s="383">
        <f t="shared" si="76"/>
        <v>2330</v>
      </c>
      <c r="M465" s="140">
        <f t="shared" si="76"/>
        <v>33.6</v>
      </c>
      <c r="N465" s="389">
        <f t="shared" si="76"/>
        <v>147795.72999999998</v>
      </c>
      <c r="O465" s="383">
        <f t="shared" si="76"/>
        <v>565.5</v>
      </c>
      <c r="P465" s="383">
        <f t="shared" si="76"/>
        <v>890.3</v>
      </c>
      <c r="Q465" s="383">
        <f t="shared" si="76"/>
        <v>147470.93</v>
      </c>
      <c r="R465" s="128">
        <f t="shared" si="76"/>
        <v>46800</v>
      </c>
      <c r="S465" s="128">
        <f t="shared" si="76"/>
        <v>1770</v>
      </c>
      <c r="U465" s="141"/>
      <c r="V465" s="141">
        <f>SUM(V434:V464)</f>
        <v>4986.37</v>
      </c>
      <c r="W465" s="141"/>
      <c r="X465" s="141">
        <f>SUM(X434:X464)</f>
        <v>3450.8500000000004</v>
      </c>
      <c r="Y465" s="141"/>
      <c r="Z465" s="141">
        <f>SUM(Z434:Z464)</f>
        <v>2577.6699999999996</v>
      </c>
      <c r="AA465" s="141"/>
      <c r="AB465" s="141">
        <f>SUM(AB434:AB464)</f>
        <v>15251.929999999998</v>
      </c>
      <c r="AC465" s="141"/>
      <c r="AD465" s="141">
        <f>SUM(AD434:AD464)</f>
        <v>62437.99</v>
      </c>
      <c r="AE465" s="141"/>
      <c r="AF465" s="141">
        <f>SUM(AF434:AF464)</f>
        <v>4360.42</v>
      </c>
      <c r="AG465" s="141"/>
      <c r="AH465" s="141"/>
      <c r="AI465" s="141"/>
      <c r="AJ465" s="141">
        <f>SUM(AJ434:AJ464)</f>
        <v>995.86</v>
      </c>
      <c r="AL465" s="141">
        <f>SUM(AL434:AL464)</f>
        <v>3869.52</v>
      </c>
      <c r="AM465" s="141"/>
      <c r="AN465" s="141">
        <f>SUM(AN434:AN464)</f>
        <v>3466.15</v>
      </c>
      <c r="AO465" s="141"/>
      <c r="AP465" s="141">
        <f>SUM(AP434:AP464)</f>
        <v>6847.41</v>
      </c>
      <c r="AQ465" s="141"/>
      <c r="AR465" s="141">
        <f>SUM(AR434:AR464)</f>
        <v>110</v>
      </c>
      <c r="AS465" s="141">
        <f>SUM(AS434:AS464)</f>
        <v>108350.01999999999</v>
      </c>
    </row>
    <row r="466" spans="1:45" x14ac:dyDescent="0.25">
      <c r="N466" s="130"/>
      <c r="Q466" s="130"/>
    </row>
    <row r="467" spans="1:45" x14ac:dyDescent="0.25">
      <c r="A467" s="167"/>
      <c r="C467" s="131"/>
      <c r="F467" s="131"/>
      <c r="I467" s="132"/>
      <c r="U467" s="77" t="s">
        <v>48</v>
      </c>
      <c r="V467" s="73">
        <v>19548.93</v>
      </c>
      <c r="W467" s="77">
        <v>140236</v>
      </c>
      <c r="X467" s="73" t="s">
        <v>49</v>
      </c>
      <c r="AC467" s="168">
        <v>160240</v>
      </c>
      <c r="AD467" s="169">
        <v>17789.36</v>
      </c>
    </row>
    <row r="468" spans="1:45" x14ac:dyDescent="0.25">
      <c r="I468" s="132"/>
      <c r="AC468" s="168"/>
      <c r="AD468" s="169" t="s">
        <v>50</v>
      </c>
    </row>
    <row r="469" spans="1:45" x14ac:dyDescent="0.25">
      <c r="AC469" s="168"/>
      <c r="AD469" s="170">
        <v>42825</v>
      </c>
    </row>
    <row r="471" spans="1:45" x14ac:dyDescent="0.25">
      <c r="AC471" s="77">
        <v>170238</v>
      </c>
      <c r="AD471" s="169" t="s">
        <v>51</v>
      </c>
    </row>
    <row r="472" spans="1:45" x14ac:dyDescent="0.25">
      <c r="AD472" s="73" t="s">
        <v>50</v>
      </c>
    </row>
    <row r="473" spans="1:45" x14ac:dyDescent="0.25">
      <c r="AD473" s="171">
        <v>43190</v>
      </c>
    </row>
    <row r="474" spans="1:45" x14ac:dyDescent="0.25">
      <c r="AD474" s="171"/>
    </row>
    <row r="475" spans="1:45" x14ac:dyDescent="0.25">
      <c r="AC475" s="77">
        <v>180644</v>
      </c>
      <c r="AD475" s="169">
        <v>20569.97</v>
      </c>
    </row>
    <row r="476" spans="1:45" x14ac:dyDescent="0.25">
      <c r="AD476" s="73" t="s">
        <v>50</v>
      </c>
    </row>
    <row r="477" spans="1:45" x14ac:dyDescent="0.25">
      <c r="AD477" s="171">
        <v>43677</v>
      </c>
    </row>
    <row r="479" spans="1:45" x14ac:dyDescent="0.25">
      <c r="AC479" s="77">
        <v>190633</v>
      </c>
      <c r="AD479" s="73">
        <v>22270.17</v>
      </c>
    </row>
    <row r="480" spans="1:45" x14ac:dyDescent="0.25">
      <c r="AD480" s="73" t="s">
        <v>50</v>
      </c>
    </row>
    <row r="481" spans="30:30" x14ac:dyDescent="0.25">
      <c r="AD481" s="171">
        <v>44043</v>
      </c>
    </row>
  </sheetData>
  <mergeCells count="240">
    <mergeCell ref="O2:S2"/>
    <mergeCell ref="AM3:AN3"/>
    <mergeCell ref="AA393:AB393"/>
    <mergeCell ref="AQ354:AR354"/>
    <mergeCell ref="I432:L432"/>
    <mergeCell ref="AM393:AN393"/>
    <mergeCell ref="AA159:AB159"/>
    <mergeCell ref="AC159:AD159"/>
    <mergeCell ref="O41:S41"/>
    <mergeCell ref="AQ42:AR42"/>
    <mergeCell ref="I120:L120"/>
    <mergeCell ref="U80:AA80"/>
    <mergeCell ref="R315:S315"/>
    <mergeCell ref="U3:V3"/>
    <mergeCell ref="A392:L392"/>
    <mergeCell ref="Y354:Z354"/>
    <mergeCell ref="AC432:AD432"/>
    <mergeCell ref="AA354:AB354"/>
    <mergeCell ref="U275:AA275"/>
    <mergeCell ref="Y237:Z237"/>
    <mergeCell ref="A353:L353"/>
    <mergeCell ref="R3:S3"/>
    <mergeCell ref="AK237:AL237"/>
    <mergeCell ref="Y198:Z198"/>
    <mergeCell ref="AM237:AN237"/>
    <mergeCell ref="AA198:AB198"/>
    <mergeCell ref="U41:AA41"/>
    <mergeCell ref="AA3:AB3"/>
    <mergeCell ref="I4:J4"/>
    <mergeCell ref="AI432:AJ432"/>
    <mergeCell ref="U2:AA2"/>
    <mergeCell ref="AK159:AL159"/>
    <mergeCell ref="AB236:AJ236"/>
    <mergeCell ref="A314:L314"/>
    <mergeCell ref="U431:AA431"/>
    <mergeCell ref="I159:L159"/>
    <mergeCell ref="AK353:AQ353"/>
    <mergeCell ref="I433:J433"/>
    <mergeCell ref="W120:X120"/>
    <mergeCell ref="R432:S432"/>
    <mergeCell ref="AB80:AJ80"/>
    <mergeCell ref="Y120:Z120"/>
    <mergeCell ref="AE393:AF393"/>
    <mergeCell ref="O119:S119"/>
    <mergeCell ref="AG393:AH393"/>
    <mergeCell ref="AI120:AJ120"/>
    <mergeCell ref="AK120:AL120"/>
    <mergeCell ref="U392:AA392"/>
    <mergeCell ref="AE315:AF315"/>
    <mergeCell ref="AG315:AH315"/>
    <mergeCell ref="AE237:AF237"/>
    <mergeCell ref="U353:AA353"/>
    <mergeCell ref="AB119:AJ119"/>
    <mergeCell ref="AQ315:AR315"/>
    <mergeCell ref="A2:L2"/>
    <mergeCell ref="U236:AA236"/>
    <mergeCell ref="AK432:AL432"/>
    <mergeCell ref="AB2:AJ2"/>
    <mergeCell ref="AE3:AF3"/>
    <mergeCell ref="AM432:AN432"/>
    <mergeCell ref="U197:AA197"/>
    <mergeCell ref="AK354:AL354"/>
    <mergeCell ref="AO3:AP3"/>
    <mergeCell ref="AB431:AJ431"/>
    <mergeCell ref="AG198:AH198"/>
    <mergeCell ref="AI198:AJ198"/>
    <mergeCell ref="AK198:AL198"/>
    <mergeCell ref="R276:S276"/>
    <mergeCell ref="AC42:AD42"/>
    <mergeCell ref="I198:L198"/>
    <mergeCell ref="O236:S236"/>
    <mergeCell ref="AO42:AP42"/>
    <mergeCell ref="AK197:AQ197"/>
    <mergeCell ref="AB392:AJ392"/>
    <mergeCell ref="AM354:AN354"/>
    <mergeCell ref="AE354:AF354"/>
    <mergeCell ref="AO354:AP354"/>
    <mergeCell ref="AI159:AJ159"/>
    <mergeCell ref="I42:L42"/>
    <mergeCell ref="W237:X237"/>
    <mergeCell ref="AK119:AQ119"/>
    <mergeCell ref="AQ237:AR237"/>
    <mergeCell ref="Y3:Z3"/>
    <mergeCell ref="AC237:AD237"/>
    <mergeCell ref="A236:L236"/>
    <mergeCell ref="A158:L158"/>
    <mergeCell ref="AO237:AP237"/>
    <mergeCell ref="AC198:AD198"/>
    <mergeCell ref="AE198:AF198"/>
    <mergeCell ref="AC3:AD3"/>
    <mergeCell ref="AQ3:AR3"/>
    <mergeCell ref="AQ159:AR159"/>
    <mergeCell ref="A41:L41"/>
    <mergeCell ref="AK158:AQ158"/>
    <mergeCell ref="AE81:AF81"/>
    <mergeCell ref="AG81:AH81"/>
    <mergeCell ref="I3:Q3"/>
    <mergeCell ref="AK80:AQ80"/>
    <mergeCell ref="AK3:AL3"/>
    <mergeCell ref="AE42:AF42"/>
    <mergeCell ref="U158:AA158"/>
    <mergeCell ref="U119:AA119"/>
    <mergeCell ref="AQ432:AR432"/>
    <mergeCell ref="AO315:AP315"/>
    <mergeCell ref="AI276:AJ276"/>
    <mergeCell ref="AC354:AD354"/>
    <mergeCell ref="I82:J82"/>
    <mergeCell ref="AB353:AJ353"/>
    <mergeCell ref="A431:L431"/>
    <mergeCell ref="A275:L275"/>
    <mergeCell ref="R81:S81"/>
    <mergeCell ref="AB275:AJ275"/>
    <mergeCell ref="AC120:AD120"/>
    <mergeCell ref="A197:L197"/>
    <mergeCell ref="AB197:AJ197"/>
    <mergeCell ref="AK314:AQ314"/>
    <mergeCell ref="AQ276:AR276"/>
    <mergeCell ref="O314:S314"/>
    <mergeCell ref="AA432:AB432"/>
    <mergeCell ref="I315:L315"/>
    <mergeCell ref="AE276:AF276"/>
    <mergeCell ref="AG276:AH276"/>
    <mergeCell ref="Y276:Z276"/>
    <mergeCell ref="O353:S353"/>
    <mergeCell ref="O275:S275"/>
    <mergeCell ref="I276:L276"/>
    <mergeCell ref="AK2:AQ2"/>
    <mergeCell ref="I355:J355"/>
    <mergeCell ref="U393:V393"/>
    <mergeCell ref="W393:X393"/>
    <mergeCell ref="Y393:Z393"/>
    <mergeCell ref="AA120:AB120"/>
    <mergeCell ref="O392:S392"/>
    <mergeCell ref="AI393:AJ393"/>
    <mergeCell ref="AK275:AQ275"/>
    <mergeCell ref="AK393:AL393"/>
    <mergeCell ref="U159:V159"/>
    <mergeCell ref="W315:X315"/>
    <mergeCell ref="W159:X159"/>
    <mergeCell ref="Y315:Z315"/>
    <mergeCell ref="Y159:Z159"/>
    <mergeCell ref="I393:L393"/>
    <mergeCell ref="AI315:AJ315"/>
    <mergeCell ref="I43:J43"/>
    <mergeCell ref="AG237:AH237"/>
    <mergeCell ref="AK315:AL315"/>
    <mergeCell ref="O158:S158"/>
    <mergeCell ref="W81:X81"/>
    <mergeCell ref="R42:S42"/>
    <mergeCell ref="Y81:Z81"/>
    <mergeCell ref="AB41:AJ41"/>
    <mergeCell ref="A119:L119"/>
    <mergeCell ref="R120:S120"/>
    <mergeCell ref="AM198:AN198"/>
    <mergeCell ref="AO198:AP198"/>
    <mergeCell ref="AK41:AQ41"/>
    <mergeCell ref="I394:J394"/>
    <mergeCell ref="Y42:Z42"/>
    <mergeCell ref="W432:X432"/>
    <mergeCell ref="U354:V354"/>
    <mergeCell ref="Y432:Z432"/>
    <mergeCell ref="W354:X354"/>
    <mergeCell ref="I199:J199"/>
    <mergeCell ref="O431:S431"/>
    <mergeCell ref="AG354:AH354"/>
    <mergeCell ref="A80:L80"/>
    <mergeCell ref="AI354:AJ354"/>
    <mergeCell ref="I160:J160"/>
    <mergeCell ref="U198:V198"/>
    <mergeCell ref="AM159:AN159"/>
    <mergeCell ref="AO159:AP159"/>
    <mergeCell ref="W198:X198"/>
    <mergeCell ref="AI237:AJ237"/>
    <mergeCell ref="AB158:AJ158"/>
    <mergeCell ref="W3:X3"/>
    <mergeCell ref="AA315:AB315"/>
    <mergeCell ref="AE432:AF432"/>
    <mergeCell ref="AK392:AQ392"/>
    <mergeCell ref="AC315:AD315"/>
    <mergeCell ref="I238:J238"/>
    <mergeCell ref="AA237:AB237"/>
    <mergeCell ref="R393:S393"/>
    <mergeCell ref="W276:X276"/>
    <mergeCell ref="I121:J121"/>
    <mergeCell ref="I237:L237"/>
    <mergeCell ref="R159:S159"/>
    <mergeCell ref="U42:V42"/>
    <mergeCell ref="W42:X42"/>
    <mergeCell ref="AA276:AB276"/>
    <mergeCell ref="AC276:AD276"/>
    <mergeCell ref="U432:V432"/>
    <mergeCell ref="AG3:AH3"/>
    <mergeCell ref="AM276:AN276"/>
    <mergeCell ref="AI3:AJ3"/>
    <mergeCell ref="AO432:AP432"/>
    <mergeCell ref="AO276:AP276"/>
    <mergeCell ref="AG432:AH432"/>
    <mergeCell ref="AA42:AB42"/>
    <mergeCell ref="I316:J316"/>
    <mergeCell ref="I354:L354"/>
    <mergeCell ref="U276:V276"/>
    <mergeCell ref="AK431:AQ431"/>
    <mergeCell ref="I277:J277"/>
    <mergeCell ref="R354:S354"/>
    <mergeCell ref="U237:V237"/>
    <mergeCell ref="AQ81:AR81"/>
    <mergeCell ref="U120:V120"/>
    <mergeCell ref="AM120:AN120"/>
    <mergeCell ref="I81:L81"/>
    <mergeCell ref="AC393:AD393"/>
    <mergeCell ref="AE120:AF120"/>
    <mergeCell ref="AO120:AP120"/>
    <mergeCell ref="R198:S198"/>
    <mergeCell ref="AG120:AH120"/>
    <mergeCell ref="U314:AA314"/>
    <mergeCell ref="AB314:AJ314"/>
    <mergeCell ref="AO393:AP393"/>
    <mergeCell ref="AQ120:AR120"/>
    <mergeCell ref="AI81:AJ81"/>
    <mergeCell ref="AK81:AL81"/>
    <mergeCell ref="AK236:AQ236"/>
    <mergeCell ref="AK276:AL276"/>
    <mergeCell ref="U315:V315"/>
    <mergeCell ref="AM315:AN315"/>
    <mergeCell ref="AK42:AL42"/>
    <mergeCell ref="R237:S237"/>
    <mergeCell ref="AA81:AB81"/>
    <mergeCell ref="AM42:AN42"/>
    <mergeCell ref="AQ393:AR393"/>
    <mergeCell ref="AC81:AD81"/>
    <mergeCell ref="U81:V81"/>
    <mergeCell ref="AE159:AF159"/>
    <mergeCell ref="AM81:AN81"/>
    <mergeCell ref="AG159:AH159"/>
    <mergeCell ref="AO81:AP81"/>
    <mergeCell ref="O80:S80"/>
    <mergeCell ref="AG42:AH42"/>
    <mergeCell ref="AI42:AJ42"/>
    <mergeCell ref="O197:S197"/>
    <mergeCell ref="AQ198:AR198"/>
  </mergeCells>
  <pageMargins left="0.7" right="0.7" top="1.14375" bottom="1.14375" header="0.511811023622047" footer="0.511811023622047"/>
  <pageSetup paperSize="9" orientation="portrait" horizontalDpi="300" verticalDpi="300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J485"/>
  <sheetViews>
    <sheetView topLeftCell="B1" zoomScaleNormal="100" workbookViewId="0">
      <selection activeCell="C1" sqref="C1"/>
    </sheetView>
  </sheetViews>
  <sheetFormatPr baseColWidth="10" defaultColWidth="11.7109375" defaultRowHeight="15.75" x14ac:dyDescent="0.25"/>
  <cols>
    <col min="1" max="1" width="38.28515625" style="172" customWidth="1"/>
    <col min="2" max="2" width="14.85546875" style="72" customWidth="1"/>
    <col min="3" max="3" width="13.85546875" style="72" customWidth="1"/>
    <col min="4" max="4" width="15.7109375" style="72" customWidth="1"/>
    <col min="5" max="5" width="17.140625" style="72" customWidth="1"/>
    <col min="6" max="6" width="16.28515625" style="72" customWidth="1"/>
    <col min="7" max="7" width="13.140625" style="72" customWidth="1"/>
    <col min="8" max="9" width="15.7109375" style="72" customWidth="1"/>
    <col min="10" max="10" width="6.85546875" style="73" customWidth="1"/>
    <col min="11" max="12" width="14.85546875" style="73" customWidth="1"/>
    <col min="13" max="13" width="14.85546875" style="74" customWidth="1"/>
    <col min="14" max="14" width="17.28515625" style="71" customWidth="1"/>
    <col min="15" max="15" width="17.140625" style="72" customWidth="1"/>
    <col min="16" max="16" width="18.42578125" style="72" customWidth="1"/>
    <col min="17" max="17" width="17.28515625" style="71" customWidth="1"/>
    <col min="18" max="18" width="15.5703125" style="72" customWidth="1"/>
    <col min="19" max="19" width="13.42578125" style="72" customWidth="1"/>
    <col min="20" max="20" width="37.28515625" style="173" customWidth="1"/>
    <col min="21" max="21" width="11.28515625" style="76" customWidth="1"/>
    <col min="22" max="22" width="14.7109375" style="73" customWidth="1"/>
    <col min="23" max="23" width="11.28515625" style="77" customWidth="1"/>
    <col min="24" max="24" width="13.7109375" style="73" customWidth="1"/>
    <col min="25" max="25" width="11.28515625" style="77" customWidth="1"/>
    <col min="26" max="26" width="13.7109375" style="73" customWidth="1"/>
    <col min="27" max="27" width="11.28515625" style="77" customWidth="1"/>
    <col min="28" max="28" width="14.42578125" style="73" customWidth="1"/>
    <col min="29" max="29" width="11.28515625" style="77" customWidth="1"/>
    <col min="30" max="30" width="15.5703125" style="73" customWidth="1"/>
    <col min="31" max="31" width="11.7109375" style="77" customWidth="1"/>
    <col min="32" max="32" width="15.28515625" style="73" customWidth="1"/>
    <col min="33" max="33" width="11.7109375" style="72" customWidth="1"/>
    <col min="34" max="34" width="15.28515625" style="72" customWidth="1"/>
    <col min="35" max="35" width="11.28515625" style="77" customWidth="1"/>
    <col min="36" max="36" width="13.140625" style="73" customWidth="1"/>
    <col min="37" max="37" width="11.28515625" style="72" customWidth="1"/>
    <col min="38" max="38" width="13" style="72" customWidth="1"/>
    <col min="39" max="39" width="11.28515625" style="77" customWidth="1"/>
    <col min="40" max="40" width="12.85546875" style="72" customWidth="1"/>
    <col min="41" max="41" width="11.28515625" style="77" customWidth="1"/>
    <col min="42" max="42" width="14.7109375" style="72" customWidth="1"/>
    <col min="43" max="43" width="11.28515625" style="72" customWidth="1"/>
    <col min="44" max="44" width="15.28515625" style="72" customWidth="1"/>
    <col min="45" max="45" width="15.7109375" style="72" customWidth="1"/>
    <col min="46" max="64" width="11.7109375" style="72" customWidth="1"/>
    <col min="65" max="259" width="11.7109375" style="1" customWidth="1"/>
    <col min="260" max="260" width="3" style="1" customWidth="1"/>
    <col min="261" max="261" width="3.140625" style="1" customWidth="1"/>
    <col min="262" max="262" width="12.28515625" style="1" customWidth="1"/>
    <col min="263" max="263" width="10.28515625" style="1" customWidth="1"/>
    <col min="264" max="264" width="4.28515625" style="1" customWidth="1"/>
    <col min="265" max="265" width="9.7109375" style="1" customWidth="1"/>
    <col min="266" max="266" width="9.140625" style="1" customWidth="1"/>
    <col min="267" max="270" width="11.7109375" style="1" customWidth="1"/>
    <col min="271" max="271" width="14.28515625" style="1" customWidth="1"/>
    <col min="272" max="273" width="13.42578125" style="1" customWidth="1"/>
    <col min="274" max="274" width="10" style="1" customWidth="1"/>
    <col min="275" max="276" width="13.28515625" style="1" customWidth="1"/>
    <col min="277" max="277" width="3.140625" style="1" customWidth="1"/>
    <col min="278" max="278" width="3.7109375" style="1" customWidth="1"/>
    <col min="279" max="287" width="11.28515625" style="1" customWidth="1"/>
    <col min="288" max="288" width="13.140625" style="1" customWidth="1"/>
    <col min="289" max="289" width="11.28515625" style="1" customWidth="1"/>
    <col min="290" max="290" width="10.7109375" style="1" customWidth="1"/>
    <col min="291" max="291" width="11.28515625" style="1" customWidth="1"/>
    <col min="292" max="292" width="13.140625" style="1" customWidth="1"/>
    <col min="293" max="299" width="11.28515625" style="1" customWidth="1"/>
    <col min="300" max="515" width="11.7109375" style="1" customWidth="1"/>
    <col min="516" max="516" width="3" style="1" customWidth="1"/>
    <col min="517" max="517" width="3.140625" style="1" customWidth="1"/>
    <col min="518" max="518" width="12.28515625" style="1" customWidth="1"/>
    <col min="519" max="519" width="10.28515625" style="1" customWidth="1"/>
    <col min="520" max="520" width="4.28515625" style="1" customWidth="1"/>
    <col min="521" max="521" width="9.7109375" style="1" customWidth="1"/>
    <col min="522" max="522" width="9.140625" style="1" customWidth="1"/>
    <col min="523" max="526" width="11.7109375" style="1" customWidth="1"/>
    <col min="527" max="527" width="14.28515625" style="1" customWidth="1"/>
    <col min="528" max="529" width="13.42578125" style="1" customWidth="1"/>
    <col min="530" max="530" width="10" style="1" customWidth="1"/>
    <col min="531" max="532" width="13.28515625" style="1" customWidth="1"/>
    <col min="533" max="533" width="3.140625" style="1" customWidth="1"/>
    <col min="534" max="534" width="3.7109375" style="1" customWidth="1"/>
    <col min="535" max="543" width="11.28515625" style="1" customWidth="1"/>
    <col min="544" max="544" width="13.140625" style="1" customWidth="1"/>
    <col min="545" max="545" width="11.28515625" style="1" customWidth="1"/>
    <col min="546" max="546" width="10.7109375" style="1" customWidth="1"/>
    <col min="547" max="547" width="11.28515625" style="1" customWidth="1"/>
    <col min="548" max="548" width="13.140625" style="1" customWidth="1"/>
    <col min="549" max="555" width="11.28515625" style="1" customWidth="1"/>
    <col min="556" max="771" width="11.7109375" style="1" customWidth="1"/>
    <col min="772" max="772" width="3" style="1" customWidth="1"/>
    <col min="773" max="773" width="3.140625" style="1" customWidth="1"/>
    <col min="774" max="774" width="12.28515625" style="1" customWidth="1"/>
    <col min="775" max="775" width="10.28515625" style="1" customWidth="1"/>
    <col min="776" max="776" width="4.28515625" style="1" customWidth="1"/>
    <col min="777" max="777" width="9.7109375" style="1" customWidth="1"/>
    <col min="778" max="778" width="9.140625" style="1" customWidth="1"/>
    <col min="779" max="782" width="11.7109375" style="1" customWidth="1"/>
    <col min="783" max="783" width="14.28515625" style="1" customWidth="1"/>
    <col min="784" max="785" width="13.42578125" style="1" customWidth="1"/>
    <col min="786" max="786" width="10" style="1" customWidth="1"/>
    <col min="787" max="788" width="13.28515625" style="1" customWidth="1"/>
    <col min="789" max="789" width="3.140625" style="1" customWidth="1"/>
    <col min="790" max="790" width="3.7109375" style="1" customWidth="1"/>
    <col min="791" max="799" width="11.28515625" style="1" customWidth="1"/>
    <col min="800" max="800" width="13.140625" style="1" customWidth="1"/>
    <col min="801" max="801" width="11.28515625" style="1" customWidth="1"/>
    <col min="802" max="802" width="10.7109375" style="1" customWidth="1"/>
    <col min="803" max="803" width="11.28515625" style="1" customWidth="1"/>
    <col min="804" max="804" width="13.140625" style="1" customWidth="1"/>
    <col min="805" max="811" width="11.28515625" style="1" customWidth="1"/>
    <col min="812" max="1024" width="11.7109375" style="1" customWidth="1"/>
  </cols>
  <sheetData>
    <row r="1" spans="1:45" x14ac:dyDescent="0.25">
      <c r="N1" s="78"/>
      <c r="Q1" s="78"/>
    </row>
    <row r="2" spans="1:45" ht="16.149999999999999" customHeight="1" x14ac:dyDescent="0.25">
      <c r="A2" s="575" t="s">
        <v>412</v>
      </c>
      <c r="B2" s="563"/>
      <c r="C2" s="563"/>
      <c r="D2" s="563"/>
      <c r="E2" s="563"/>
      <c r="F2" s="563"/>
      <c r="G2" s="563"/>
      <c r="H2" s="563"/>
      <c r="I2" s="563"/>
      <c r="J2" s="564"/>
      <c r="K2" s="564"/>
      <c r="L2" s="564"/>
      <c r="M2" s="80"/>
      <c r="N2" s="79"/>
      <c r="O2" s="565"/>
      <c r="P2" s="560"/>
      <c r="Q2" s="560"/>
      <c r="R2" s="560"/>
      <c r="S2" s="560"/>
      <c r="U2" s="559" t="str">
        <f>A2</f>
        <v>2020</v>
      </c>
      <c r="V2" s="560"/>
      <c r="W2" s="560"/>
      <c r="X2" s="560"/>
      <c r="Y2" s="560"/>
      <c r="Z2" s="560"/>
      <c r="AA2" s="560"/>
      <c r="AB2" s="559" t="str">
        <f>A2</f>
        <v>2020</v>
      </c>
      <c r="AC2" s="560"/>
      <c r="AD2" s="560"/>
      <c r="AE2" s="560"/>
      <c r="AF2" s="560"/>
      <c r="AG2" s="560"/>
      <c r="AH2" s="560"/>
      <c r="AI2" s="560"/>
      <c r="AJ2" s="560"/>
      <c r="AK2" s="559" t="str">
        <f>A2</f>
        <v>2020</v>
      </c>
      <c r="AL2" s="560"/>
      <c r="AM2" s="560"/>
      <c r="AN2" s="560"/>
      <c r="AO2" s="560"/>
      <c r="AP2" s="560"/>
      <c r="AQ2" s="560"/>
    </row>
    <row r="3" spans="1:45" ht="16.149999999999999" customHeight="1" x14ac:dyDescent="0.25">
      <c r="A3" s="175"/>
      <c r="B3" s="81"/>
      <c r="C3" s="81"/>
      <c r="D3" s="81"/>
      <c r="E3" s="81"/>
      <c r="F3" s="81"/>
      <c r="G3" s="81"/>
      <c r="H3" s="81"/>
      <c r="I3" s="567" t="s">
        <v>1</v>
      </c>
      <c r="J3" s="554"/>
      <c r="K3" s="554"/>
      <c r="L3" s="554"/>
      <c r="M3" s="554"/>
      <c r="N3" s="554"/>
      <c r="O3" s="554"/>
      <c r="P3" s="554"/>
      <c r="Q3" s="568"/>
      <c r="R3" s="553" t="s">
        <v>2</v>
      </c>
      <c r="S3" s="554"/>
      <c r="T3" s="176" t="s">
        <v>3</v>
      </c>
      <c r="U3" s="549" t="s">
        <v>4</v>
      </c>
      <c r="V3" s="550"/>
      <c r="W3" s="561" t="s">
        <v>5</v>
      </c>
      <c r="X3" s="550"/>
      <c r="Y3" s="561" t="s">
        <v>6</v>
      </c>
      <c r="Z3" s="550"/>
      <c r="AA3" s="561" t="s">
        <v>7</v>
      </c>
      <c r="AB3" s="550"/>
      <c r="AC3" s="551" t="s">
        <v>8</v>
      </c>
      <c r="AD3" s="552"/>
      <c r="AE3" s="551" t="s">
        <v>9</v>
      </c>
      <c r="AF3" s="552"/>
      <c r="AG3" s="555" t="s">
        <v>10</v>
      </c>
      <c r="AH3" s="556"/>
      <c r="AI3" s="551" t="s">
        <v>11</v>
      </c>
      <c r="AJ3" s="552"/>
      <c r="AK3" s="551" t="s">
        <v>12</v>
      </c>
      <c r="AL3" s="552"/>
      <c r="AM3" s="551" t="s">
        <v>13</v>
      </c>
      <c r="AN3" s="552"/>
      <c r="AO3" s="566" t="s">
        <v>14</v>
      </c>
      <c r="AP3" s="556"/>
      <c r="AQ3" s="566" t="s">
        <v>15</v>
      </c>
      <c r="AR3" s="556"/>
      <c r="AS3" s="83" t="s">
        <v>16</v>
      </c>
    </row>
    <row r="4" spans="1:45" x14ac:dyDescent="0.25">
      <c r="A4" s="177"/>
      <c r="B4" s="178" t="s">
        <v>17</v>
      </c>
      <c r="C4" s="178" t="s">
        <v>18</v>
      </c>
      <c r="D4" s="178" t="s">
        <v>19</v>
      </c>
      <c r="E4" s="178" t="s">
        <v>20</v>
      </c>
      <c r="F4" s="178" t="s">
        <v>21</v>
      </c>
      <c r="G4" s="178" t="s">
        <v>22</v>
      </c>
      <c r="H4" s="178" t="s">
        <v>23</v>
      </c>
      <c r="I4" s="569" t="s">
        <v>24</v>
      </c>
      <c r="J4" s="570"/>
      <c r="K4" s="178" t="s">
        <v>25</v>
      </c>
      <c r="L4" s="178" t="s">
        <v>26</v>
      </c>
      <c r="M4" s="180" t="s">
        <v>27</v>
      </c>
      <c r="N4" s="178" t="s">
        <v>28</v>
      </c>
      <c r="O4" s="178" t="s">
        <v>29</v>
      </c>
      <c r="P4" s="178" t="s">
        <v>30</v>
      </c>
      <c r="Q4" s="178" t="s">
        <v>31</v>
      </c>
      <c r="R4" s="178" t="s">
        <v>32</v>
      </c>
      <c r="S4" s="178" t="s">
        <v>33</v>
      </c>
      <c r="T4" s="181"/>
      <c r="U4" s="182" t="s">
        <v>34</v>
      </c>
      <c r="V4" s="183"/>
      <c r="W4" s="184" t="s">
        <v>34</v>
      </c>
      <c r="X4" s="183"/>
      <c r="Y4" s="184" t="s">
        <v>34</v>
      </c>
      <c r="Z4" s="180"/>
      <c r="AA4" s="184" t="s">
        <v>34</v>
      </c>
      <c r="AB4" s="180"/>
      <c r="AC4" s="184" t="s">
        <v>34</v>
      </c>
      <c r="AD4" s="180"/>
      <c r="AE4" s="184" t="s">
        <v>34</v>
      </c>
      <c r="AF4" s="180"/>
      <c r="AG4" s="184" t="s">
        <v>34</v>
      </c>
      <c r="AH4" s="183"/>
      <c r="AI4" s="184" t="s">
        <v>34</v>
      </c>
      <c r="AJ4" s="180"/>
      <c r="AK4" s="186" t="s">
        <v>34</v>
      </c>
      <c r="AL4" s="183"/>
      <c r="AM4" s="184" t="s">
        <v>34</v>
      </c>
      <c r="AN4" s="183"/>
      <c r="AO4" s="184" t="s">
        <v>34</v>
      </c>
      <c r="AP4" s="183"/>
      <c r="AQ4" s="184" t="s">
        <v>34</v>
      </c>
      <c r="AR4" s="183"/>
      <c r="AS4" s="187"/>
    </row>
    <row r="5" spans="1:45" x14ac:dyDescent="0.25">
      <c r="A5" s="188">
        <v>43831</v>
      </c>
      <c r="B5" s="189"/>
      <c r="C5" s="189"/>
      <c r="D5" s="189"/>
      <c r="E5" s="189"/>
      <c r="F5" s="189"/>
      <c r="G5" s="190"/>
      <c r="H5" s="190"/>
      <c r="I5" s="190"/>
      <c r="J5" s="191"/>
      <c r="K5" s="191"/>
      <c r="L5" s="191"/>
      <c r="M5" s="192"/>
      <c r="N5" s="193"/>
      <c r="O5" s="189"/>
      <c r="P5" s="189"/>
      <c r="Q5" s="193"/>
      <c r="R5" s="194"/>
      <c r="S5" s="194"/>
      <c r="T5" s="195">
        <f t="shared" ref="T5:T35" si="0">A5</f>
        <v>43831</v>
      </c>
      <c r="U5" s="196">
        <v>191207</v>
      </c>
      <c r="V5" s="393">
        <v>1408.01</v>
      </c>
      <c r="W5" s="198"/>
      <c r="X5" s="197"/>
      <c r="Y5" s="198"/>
      <c r="Z5" s="197"/>
      <c r="AA5" s="198">
        <v>191232</v>
      </c>
      <c r="AB5" s="393">
        <v>2921.88</v>
      </c>
      <c r="AC5" s="198"/>
      <c r="AD5" s="197"/>
      <c r="AE5" s="198"/>
      <c r="AF5" s="197"/>
      <c r="AG5" s="197"/>
      <c r="AH5" s="197"/>
      <c r="AI5" s="198">
        <v>200145</v>
      </c>
      <c r="AJ5" s="197">
        <v>1029.23</v>
      </c>
      <c r="AK5" s="201"/>
      <c r="AL5" s="197"/>
      <c r="AM5" s="198"/>
      <c r="AN5" s="197"/>
      <c r="AO5" s="198"/>
      <c r="AP5" s="197"/>
      <c r="AQ5" s="198"/>
      <c r="AR5" s="197"/>
      <c r="AS5" s="194">
        <f>V5+X5+Z5+AB31+AD5+AF5+AJ5+AL5+AN5+AP5+AR5</f>
        <v>2437.2399999999998</v>
      </c>
    </row>
    <row r="6" spans="1:45" x14ac:dyDescent="0.25">
      <c r="A6" s="202">
        <f t="shared" ref="A6:A35" si="1">A5+1</f>
        <v>43832</v>
      </c>
      <c r="B6" s="394">
        <v>2585.64</v>
      </c>
      <c r="C6" s="395">
        <v>52.4</v>
      </c>
      <c r="D6" s="395">
        <v>1308.8</v>
      </c>
      <c r="E6" s="395">
        <v>664.57</v>
      </c>
      <c r="F6" s="394"/>
      <c r="G6" s="396">
        <v>269</v>
      </c>
      <c r="H6" s="396">
        <v>208.5</v>
      </c>
      <c r="I6" s="397">
        <v>120</v>
      </c>
      <c r="J6" s="398">
        <v>4</v>
      </c>
      <c r="K6" s="399">
        <v>110</v>
      </c>
      <c r="L6" s="399">
        <v>550</v>
      </c>
      <c r="M6" s="400"/>
      <c r="N6" s="209">
        <f t="shared" ref="N6:N35" si="2">B6+C6+D6+F6+G6+H6+I6+K6-L6+M6+E6</f>
        <v>4768.91</v>
      </c>
      <c r="O6" s="401">
        <v>12</v>
      </c>
      <c r="P6" s="401"/>
      <c r="Q6" s="209">
        <f t="shared" ref="Q6:Q35" si="3">N6+O6-P6</f>
        <v>4780.91</v>
      </c>
      <c r="R6" s="395">
        <v>2660</v>
      </c>
      <c r="S6" s="402"/>
      <c r="T6" s="213">
        <f t="shared" si="0"/>
        <v>43832</v>
      </c>
      <c r="U6" s="403"/>
      <c r="V6" s="393">
        <v>-8.0399999999999991</v>
      </c>
      <c r="W6" s="165"/>
      <c r="X6" s="404"/>
      <c r="Y6" s="403"/>
      <c r="Z6" s="404"/>
      <c r="AA6" s="165">
        <v>191233</v>
      </c>
      <c r="AB6" s="393">
        <v>1311.4</v>
      </c>
      <c r="AC6" s="403"/>
      <c r="AD6" s="404"/>
      <c r="AE6" s="165">
        <v>200140</v>
      </c>
      <c r="AF6" s="393">
        <v>1.4</v>
      </c>
      <c r="AG6" s="405"/>
      <c r="AH6" s="404"/>
      <c r="AI6" s="165"/>
      <c r="AJ6" s="404"/>
      <c r="AK6" s="165"/>
      <c r="AL6" s="404"/>
      <c r="AM6" s="403"/>
      <c r="AN6" s="404"/>
      <c r="AO6" s="165" t="s">
        <v>276</v>
      </c>
      <c r="AP6" s="393">
        <v>2000</v>
      </c>
      <c r="AQ6" s="165"/>
      <c r="AR6" s="404"/>
      <c r="AS6" s="187">
        <f t="shared" ref="AS6:AS35" si="4">V6+X6+Z6+AB6+AD6+AF6+AJ6+AL6+AN6+AP6+AR6+AH6</f>
        <v>3304.76</v>
      </c>
    </row>
    <row r="7" spans="1:45" x14ac:dyDescent="0.25">
      <c r="A7" s="202">
        <f t="shared" si="1"/>
        <v>43833</v>
      </c>
      <c r="B7" s="394">
        <v>1484.5</v>
      </c>
      <c r="C7" s="395">
        <v>28.8</v>
      </c>
      <c r="D7" s="395">
        <v>1577.49</v>
      </c>
      <c r="E7" s="395">
        <v>644.58000000000004</v>
      </c>
      <c r="F7" s="395">
        <v>21.8</v>
      </c>
      <c r="G7" s="396">
        <v>296</v>
      </c>
      <c r="H7" s="396">
        <v>300.7</v>
      </c>
      <c r="I7" s="397">
        <v>190</v>
      </c>
      <c r="J7" s="398">
        <v>5</v>
      </c>
      <c r="K7" s="399">
        <v>20</v>
      </c>
      <c r="L7" s="399">
        <v>200</v>
      </c>
      <c r="M7" s="400"/>
      <c r="N7" s="209">
        <f t="shared" si="2"/>
        <v>4363.87</v>
      </c>
      <c r="O7" s="401">
        <v>63.3</v>
      </c>
      <c r="P7" s="401">
        <v>42.2</v>
      </c>
      <c r="Q7" s="209">
        <f t="shared" si="3"/>
        <v>4384.97</v>
      </c>
      <c r="R7" s="395">
        <v>1480</v>
      </c>
      <c r="S7" s="402"/>
      <c r="T7" s="213">
        <f t="shared" si="0"/>
        <v>43833</v>
      </c>
      <c r="U7" s="403"/>
      <c r="V7" s="404"/>
      <c r="W7" s="165"/>
      <c r="X7" s="404"/>
      <c r="Y7" s="403">
        <v>191223</v>
      </c>
      <c r="Z7" s="393">
        <v>101.74</v>
      </c>
      <c r="AA7" s="165"/>
      <c r="AB7" s="404"/>
      <c r="AC7" s="403"/>
      <c r="AD7" s="404"/>
      <c r="AE7" s="165">
        <v>200140</v>
      </c>
      <c r="AF7" s="393">
        <v>27</v>
      </c>
      <c r="AG7" s="405"/>
      <c r="AH7" s="404"/>
      <c r="AI7" s="403" t="s">
        <v>311</v>
      </c>
      <c r="AJ7" s="393">
        <v>128.4</v>
      </c>
      <c r="AK7" s="165"/>
      <c r="AL7" s="404"/>
      <c r="AM7" s="403">
        <v>191255</v>
      </c>
      <c r="AN7" s="393">
        <v>92.33</v>
      </c>
      <c r="AO7" s="403"/>
      <c r="AP7" s="404"/>
      <c r="AQ7" s="165"/>
      <c r="AR7" s="404"/>
      <c r="AS7" s="187">
        <f t="shared" si="4"/>
        <v>349.46999999999997</v>
      </c>
    </row>
    <row r="8" spans="1:45" x14ac:dyDescent="0.25">
      <c r="A8" s="202">
        <f t="shared" si="1"/>
        <v>43834</v>
      </c>
      <c r="B8" s="394">
        <v>1379.99</v>
      </c>
      <c r="C8" s="395">
        <v>113.7</v>
      </c>
      <c r="D8" s="395">
        <v>1433.94</v>
      </c>
      <c r="E8" s="395">
        <v>846.1</v>
      </c>
      <c r="F8" s="395">
        <v>18.2</v>
      </c>
      <c r="G8" s="396">
        <v>427</v>
      </c>
      <c r="H8" s="396">
        <v>104.1</v>
      </c>
      <c r="I8" s="397">
        <v>300</v>
      </c>
      <c r="J8" s="398">
        <v>4</v>
      </c>
      <c r="K8" s="399">
        <v>20</v>
      </c>
      <c r="L8" s="399">
        <v>40</v>
      </c>
      <c r="M8" s="400"/>
      <c r="N8" s="209">
        <f t="shared" si="2"/>
        <v>4603.03</v>
      </c>
      <c r="O8" s="401">
        <v>39.9</v>
      </c>
      <c r="P8" s="401">
        <v>45</v>
      </c>
      <c r="Q8" s="209">
        <f t="shared" si="3"/>
        <v>4597.9299999999994</v>
      </c>
      <c r="R8" s="395">
        <v>1370</v>
      </c>
      <c r="S8" s="402"/>
      <c r="T8" s="213">
        <f t="shared" si="0"/>
        <v>43834</v>
      </c>
      <c r="U8" s="403"/>
      <c r="V8" s="404"/>
      <c r="W8" s="403"/>
      <c r="X8" s="404"/>
      <c r="Y8" s="403"/>
      <c r="Z8" s="393"/>
      <c r="AA8" s="165"/>
      <c r="AB8" s="404"/>
      <c r="AC8" s="403"/>
      <c r="AD8" s="404"/>
      <c r="AE8" s="165">
        <v>200140</v>
      </c>
      <c r="AF8" s="393">
        <v>251.42</v>
      </c>
      <c r="AG8" s="405"/>
      <c r="AH8" s="404"/>
      <c r="AI8" s="403"/>
      <c r="AJ8" s="404"/>
      <c r="AK8" s="165"/>
      <c r="AL8" s="404"/>
      <c r="AM8" s="403"/>
      <c r="AN8" s="404"/>
      <c r="AO8" s="165"/>
      <c r="AP8" s="404"/>
      <c r="AQ8" s="165"/>
      <c r="AR8" s="404"/>
      <c r="AS8" s="187">
        <f t="shared" si="4"/>
        <v>251.42</v>
      </c>
    </row>
    <row r="9" spans="1:45" x14ac:dyDescent="0.25">
      <c r="A9" s="202">
        <f t="shared" si="1"/>
        <v>43835</v>
      </c>
      <c r="B9" s="394">
        <v>1103.27</v>
      </c>
      <c r="C9" s="395">
        <v>22.95</v>
      </c>
      <c r="D9" s="395">
        <v>1480.19</v>
      </c>
      <c r="E9" s="395">
        <v>428.92</v>
      </c>
      <c r="F9" s="394"/>
      <c r="G9" s="396">
        <v>246</v>
      </c>
      <c r="H9" s="396">
        <v>231.5</v>
      </c>
      <c r="I9" s="396"/>
      <c r="J9" s="398"/>
      <c r="K9" s="398"/>
      <c r="L9" s="398"/>
      <c r="M9" s="400"/>
      <c r="N9" s="209">
        <f t="shared" si="2"/>
        <v>3512.83</v>
      </c>
      <c r="O9" s="401">
        <v>16.8</v>
      </c>
      <c r="P9" s="401">
        <v>38.6</v>
      </c>
      <c r="Q9" s="209">
        <f t="shared" si="3"/>
        <v>3491.03</v>
      </c>
      <c r="R9" s="395">
        <v>1100</v>
      </c>
      <c r="S9" s="402"/>
      <c r="T9" s="213">
        <f t="shared" si="0"/>
        <v>43835</v>
      </c>
      <c r="U9" s="403"/>
      <c r="V9" s="404"/>
      <c r="W9" s="403"/>
      <c r="X9" s="404"/>
      <c r="Y9" s="403"/>
      <c r="Z9" s="393"/>
      <c r="AA9" s="403"/>
      <c r="AB9" s="404"/>
      <c r="AC9" s="403"/>
      <c r="AD9" s="404"/>
      <c r="AE9" s="165">
        <v>200140</v>
      </c>
      <c r="AF9" s="393">
        <v>69</v>
      </c>
      <c r="AG9" s="405"/>
      <c r="AH9" s="404"/>
      <c r="AI9" s="403"/>
      <c r="AJ9" s="404"/>
      <c r="AK9" s="403"/>
      <c r="AL9" s="404"/>
      <c r="AM9" s="403"/>
      <c r="AN9" s="404"/>
      <c r="AO9" s="403"/>
      <c r="AP9" s="404"/>
      <c r="AQ9" s="165"/>
      <c r="AR9" s="404"/>
      <c r="AS9" s="187">
        <f t="shared" si="4"/>
        <v>69</v>
      </c>
    </row>
    <row r="10" spans="1:45" x14ac:dyDescent="0.25">
      <c r="A10" s="202">
        <f t="shared" si="1"/>
        <v>43836</v>
      </c>
      <c r="B10" s="394">
        <v>1989.71</v>
      </c>
      <c r="C10" s="395"/>
      <c r="D10" s="395">
        <v>1475.59</v>
      </c>
      <c r="E10" s="395">
        <v>779.2</v>
      </c>
      <c r="F10" s="395">
        <v>54.95</v>
      </c>
      <c r="G10" s="396">
        <v>426</v>
      </c>
      <c r="H10" s="396">
        <v>468.65</v>
      </c>
      <c r="I10" s="397">
        <v>60</v>
      </c>
      <c r="J10" s="398">
        <v>2</v>
      </c>
      <c r="K10" s="398"/>
      <c r="L10" s="398"/>
      <c r="M10" s="400"/>
      <c r="N10" s="209">
        <f t="shared" si="2"/>
        <v>5254.0999999999995</v>
      </c>
      <c r="O10" s="401">
        <v>14.6</v>
      </c>
      <c r="P10" s="401"/>
      <c r="Q10" s="209">
        <f t="shared" si="3"/>
        <v>5268.7</v>
      </c>
      <c r="R10" s="395">
        <v>1980</v>
      </c>
      <c r="S10" s="402"/>
      <c r="T10" s="213">
        <f t="shared" si="0"/>
        <v>43836</v>
      </c>
      <c r="U10" s="403"/>
      <c r="V10" s="404"/>
      <c r="W10" s="403"/>
      <c r="X10" s="404"/>
      <c r="Y10" s="403"/>
      <c r="Z10" s="393"/>
      <c r="AA10" s="403"/>
      <c r="AB10" s="404"/>
      <c r="AC10" s="403"/>
      <c r="AD10" s="404"/>
      <c r="AE10" s="165">
        <v>200140</v>
      </c>
      <c r="AF10" s="393">
        <v>3.9</v>
      </c>
      <c r="AG10" s="404"/>
      <c r="AH10" s="404"/>
      <c r="AI10" s="406"/>
      <c r="AJ10" s="404"/>
      <c r="AK10" s="403"/>
      <c r="AL10" s="404"/>
      <c r="AM10" s="403"/>
      <c r="AN10" s="404"/>
      <c r="AO10" s="403" t="s">
        <v>104</v>
      </c>
      <c r="AP10" s="393">
        <v>125.84</v>
      </c>
      <c r="AQ10" s="165"/>
      <c r="AR10" s="404"/>
      <c r="AS10" s="187">
        <f t="shared" si="4"/>
        <v>129.74</v>
      </c>
    </row>
    <row r="11" spans="1:45" x14ac:dyDescent="0.25">
      <c r="A11" s="202">
        <f t="shared" si="1"/>
        <v>43837</v>
      </c>
      <c r="B11" s="394">
        <v>1772.78</v>
      </c>
      <c r="C11" s="395"/>
      <c r="D11" s="395">
        <v>1400.92</v>
      </c>
      <c r="E11" s="395">
        <v>658.69</v>
      </c>
      <c r="F11" s="394"/>
      <c r="G11" s="396">
        <v>287</v>
      </c>
      <c r="H11" s="396">
        <v>116.8</v>
      </c>
      <c r="I11" s="397">
        <v>240</v>
      </c>
      <c r="J11" s="398">
        <v>5</v>
      </c>
      <c r="K11" s="399">
        <v>50</v>
      </c>
      <c r="L11" s="398"/>
      <c r="M11" s="400"/>
      <c r="N11" s="209">
        <f t="shared" si="2"/>
        <v>4526.1900000000005</v>
      </c>
      <c r="O11" s="401">
        <v>12.5</v>
      </c>
      <c r="P11" s="401">
        <v>13</v>
      </c>
      <c r="Q11" s="209">
        <f t="shared" si="3"/>
        <v>4525.6900000000005</v>
      </c>
      <c r="R11" s="395">
        <v>1770</v>
      </c>
      <c r="S11" s="402"/>
      <c r="T11" s="213">
        <f t="shared" si="0"/>
        <v>43837</v>
      </c>
      <c r="U11" s="403"/>
      <c r="V11" s="404"/>
      <c r="W11" s="403"/>
      <c r="X11" s="404"/>
      <c r="Y11" s="403">
        <v>200120</v>
      </c>
      <c r="Z11" s="393">
        <v>452.19</v>
      </c>
      <c r="AA11" s="403"/>
      <c r="AB11" s="404"/>
      <c r="AC11" s="403"/>
      <c r="AD11" s="404"/>
      <c r="AE11" s="403" t="s">
        <v>137</v>
      </c>
      <c r="AF11" s="393">
        <v>1130</v>
      </c>
      <c r="AG11" s="404"/>
      <c r="AH11" s="404"/>
      <c r="AI11" s="403"/>
      <c r="AJ11" s="404"/>
      <c r="AK11" s="403"/>
      <c r="AL11" s="404"/>
      <c r="AM11" s="403"/>
      <c r="AN11" s="404"/>
      <c r="AO11" s="403"/>
      <c r="AP11" s="404"/>
      <c r="AQ11" s="165"/>
      <c r="AR11" s="404"/>
      <c r="AS11" s="187">
        <f t="shared" si="4"/>
        <v>1582.19</v>
      </c>
    </row>
    <row r="12" spans="1:45" x14ac:dyDescent="0.25">
      <c r="A12" s="202">
        <f t="shared" si="1"/>
        <v>43838</v>
      </c>
      <c r="B12" s="394">
        <v>1418.53</v>
      </c>
      <c r="C12" s="395"/>
      <c r="D12" s="395">
        <v>1344.04</v>
      </c>
      <c r="E12" s="395">
        <v>873.03</v>
      </c>
      <c r="F12" s="395">
        <v>36.200000000000003</v>
      </c>
      <c r="G12" s="396">
        <v>596</v>
      </c>
      <c r="H12" s="396">
        <v>178.7</v>
      </c>
      <c r="I12" s="397">
        <v>280</v>
      </c>
      <c r="J12" s="398">
        <v>6</v>
      </c>
      <c r="K12" s="399">
        <v>20</v>
      </c>
      <c r="L12" s="398"/>
      <c r="M12" s="400"/>
      <c r="N12" s="209">
        <f t="shared" si="2"/>
        <v>4746.4999999999991</v>
      </c>
      <c r="O12" s="401">
        <v>3.1</v>
      </c>
      <c r="P12" s="401"/>
      <c r="Q12" s="209">
        <f t="shared" si="3"/>
        <v>4749.5999999999995</v>
      </c>
      <c r="R12" s="395">
        <v>1420</v>
      </c>
      <c r="S12" s="402"/>
      <c r="T12" s="213">
        <f t="shared" si="0"/>
        <v>43838</v>
      </c>
      <c r="U12" s="403">
        <v>191210</v>
      </c>
      <c r="V12" s="393">
        <v>1151.74</v>
      </c>
      <c r="W12" s="403"/>
      <c r="X12" s="404"/>
      <c r="Y12" s="403"/>
      <c r="Z12" s="404"/>
      <c r="AA12" s="403">
        <v>200125</v>
      </c>
      <c r="AB12" s="393">
        <v>1784.14</v>
      </c>
      <c r="AC12" s="403">
        <v>191236</v>
      </c>
      <c r="AD12" s="393">
        <v>34393.279999999999</v>
      </c>
      <c r="AE12" s="403" t="s">
        <v>271</v>
      </c>
      <c r="AF12" s="393">
        <v>-98.7</v>
      </c>
      <c r="AG12" s="405">
        <v>200141</v>
      </c>
      <c r="AH12" s="393">
        <v>19</v>
      </c>
      <c r="AI12" s="403"/>
      <c r="AJ12" s="404"/>
      <c r="AK12" s="403"/>
      <c r="AL12" s="404"/>
      <c r="AM12" s="403"/>
      <c r="AN12" s="404"/>
      <c r="AO12" s="403" t="s">
        <v>388</v>
      </c>
      <c r="AP12" s="393">
        <v>336.57</v>
      </c>
      <c r="AQ12" s="165"/>
      <c r="AR12" s="404"/>
      <c r="AS12" s="187">
        <f t="shared" si="4"/>
        <v>37586.03</v>
      </c>
    </row>
    <row r="13" spans="1:45" x14ac:dyDescent="0.25">
      <c r="A13" s="202">
        <f t="shared" si="1"/>
        <v>43839</v>
      </c>
      <c r="B13" s="394">
        <v>1055.49</v>
      </c>
      <c r="C13" s="395"/>
      <c r="D13" s="395">
        <v>1557.69</v>
      </c>
      <c r="E13" s="395">
        <v>622.67999999999995</v>
      </c>
      <c r="F13" s="395">
        <v>49.75</v>
      </c>
      <c r="G13" s="396">
        <v>378</v>
      </c>
      <c r="H13" s="396">
        <v>520.5</v>
      </c>
      <c r="I13" s="397">
        <v>140</v>
      </c>
      <c r="J13" s="398">
        <v>5</v>
      </c>
      <c r="K13" s="399">
        <v>20</v>
      </c>
      <c r="L13" s="398"/>
      <c r="M13" s="400"/>
      <c r="N13" s="209">
        <f t="shared" si="2"/>
        <v>4344.1100000000006</v>
      </c>
      <c r="O13" s="401">
        <v>21.8</v>
      </c>
      <c r="P13" s="401">
        <v>3</v>
      </c>
      <c r="Q13" s="209">
        <f t="shared" si="3"/>
        <v>4362.9100000000008</v>
      </c>
      <c r="R13" s="395">
        <v>1090</v>
      </c>
      <c r="S13" s="402"/>
      <c r="T13" s="213">
        <f t="shared" si="0"/>
        <v>43839</v>
      </c>
      <c r="U13" s="403"/>
      <c r="V13" s="393">
        <v>7.26</v>
      </c>
      <c r="W13" s="403"/>
      <c r="X13" s="404"/>
      <c r="Y13" s="403"/>
      <c r="Z13" s="404"/>
      <c r="AA13" s="403">
        <v>200126</v>
      </c>
      <c r="AB13" s="393">
        <v>1327.8</v>
      </c>
      <c r="AC13" s="403"/>
      <c r="AD13" s="404"/>
      <c r="AE13" s="403" t="s">
        <v>85</v>
      </c>
      <c r="AF13" s="393">
        <v>320</v>
      </c>
      <c r="AG13" s="404"/>
      <c r="AH13" s="404"/>
      <c r="AI13" s="403"/>
      <c r="AJ13" s="404"/>
      <c r="AK13" s="403">
        <v>191244</v>
      </c>
      <c r="AL13" s="393">
        <v>1209.5999999999999</v>
      </c>
      <c r="AM13" s="403"/>
      <c r="AN13" s="404"/>
      <c r="AO13" s="403"/>
      <c r="AP13" s="404"/>
      <c r="AQ13" s="165"/>
      <c r="AR13" s="404"/>
      <c r="AS13" s="187">
        <f t="shared" si="4"/>
        <v>2864.66</v>
      </c>
    </row>
    <row r="14" spans="1:45" x14ac:dyDescent="0.25">
      <c r="A14" s="202">
        <f t="shared" si="1"/>
        <v>43840</v>
      </c>
      <c r="B14" s="394">
        <v>1451.06</v>
      </c>
      <c r="C14" s="395">
        <v>28.8</v>
      </c>
      <c r="D14" s="395">
        <v>1528.78</v>
      </c>
      <c r="E14" s="395">
        <v>735.24</v>
      </c>
      <c r="F14" s="395">
        <v>18.2</v>
      </c>
      <c r="G14" s="396">
        <v>279</v>
      </c>
      <c r="H14" s="396">
        <v>543</v>
      </c>
      <c r="I14" s="397">
        <v>190</v>
      </c>
      <c r="J14" s="398">
        <v>4</v>
      </c>
      <c r="K14" s="398"/>
      <c r="L14" s="399">
        <v>30</v>
      </c>
      <c r="M14" s="400"/>
      <c r="N14" s="209">
        <f t="shared" si="2"/>
        <v>4744.08</v>
      </c>
      <c r="O14" s="401">
        <v>3.1</v>
      </c>
      <c r="P14" s="401"/>
      <c r="Q14" s="209">
        <f t="shared" si="3"/>
        <v>4747.18</v>
      </c>
      <c r="R14" s="395">
        <v>1450</v>
      </c>
      <c r="S14" s="395">
        <v>650</v>
      </c>
      <c r="T14" s="213">
        <f t="shared" si="0"/>
        <v>43840</v>
      </c>
      <c r="U14" s="403"/>
      <c r="V14" s="404"/>
      <c r="W14" s="403">
        <v>191217</v>
      </c>
      <c r="X14" s="393">
        <v>36.450000000000003</v>
      </c>
      <c r="Y14" s="403"/>
      <c r="Z14" s="404"/>
      <c r="AA14" s="403"/>
      <c r="AB14" s="404"/>
      <c r="AC14" s="403"/>
      <c r="AD14" s="404"/>
      <c r="AE14" s="403"/>
      <c r="AF14" s="404"/>
      <c r="AG14" s="404"/>
      <c r="AH14" s="404"/>
      <c r="AI14" s="403"/>
      <c r="AJ14" s="404"/>
      <c r="AK14" s="403">
        <v>191246</v>
      </c>
      <c r="AL14" s="393">
        <v>337.46</v>
      </c>
      <c r="AM14" s="403"/>
      <c r="AN14" s="404"/>
      <c r="AO14" s="403" t="s">
        <v>199</v>
      </c>
      <c r="AP14" s="393">
        <v>77.02</v>
      </c>
      <c r="AQ14" s="165"/>
      <c r="AR14" s="404"/>
      <c r="AS14" s="187">
        <f t="shared" si="4"/>
        <v>450.92999999999995</v>
      </c>
    </row>
    <row r="15" spans="1:45" x14ac:dyDescent="0.25">
      <c r="A15" s="202">
        <f t="shared" si="1"/>
        <v>43841</v>
      </c>
      <c r="B15" s="394">
        <v>1821.25</v>
      </c>
      <c r="C15" s="394"/>
      <c r="D15" s="395">
        <v>1941.87</v>
      </c>
      <c r="E15" s="395">
        <v>671.44</v>
      </c>
      <c r="F15" s="395">
        <v>57.1</v>
      </c>
      <c r="G15" s="396">
        <v>251</v>
      </c>
      <c r="H15" s="396">
        <v>367.8</v>
      </c>
      <c r="I15" s="397">
        <v>240</v>
      </c>
      <c r="J15" s="398">
        <v>5</v>
      </c>
      <c r="K15" s="399">
        <v>40</v>
      </c>
      <c r="L15" s="398"/>
      <c r="M15" s="400"/>
      <c r="N15" s="209">
        <f t="shared" si="2"/>
        <v>5390.4599999999991</v>
      </c>
      <c r="O15" s="401"/>
      <c r="P15" s="401"/>
      <c r="Q15" s="209">
        <f t="shared" si="3"/>
        <v>5390.4599999999991</v>
      </c>
      <c r="R15" s="395">
        <v>1820</v>
      </c>
      <c r="S15" s="402"/>
      <c r="T15" s="213">
        <f t="shared" si="0"/>
        <v>43841</v>
      </c>
      <c r="U15" s="403"/>
      <c r="V15" s="404"/>
      <c r="W15" s="403">
        <v>191218</v>
      </c>
      <c r="X15" s="393">
        <v>758.23</v>
      </c>
      <c r="Y15" s="403"/>
      <c r="Z15" s="404"/>
      <c r="AA15" s="403"/>
      <c r="AB15" s="404"/>
      <c r="AC15" s="403"/>
      <c r="AD15" s="404"/>
      <c r="AE15" s="403" t="s">
        <v>156</v>
      </c>
      <c r="AF15" s="393">
        <v>2610.31</v>
      </c>
      <c r="AG15" s="404"/>
      <c r="AH15" s="404"/>
      <c r="AI15" s="403"/>
      <c r="AJ15" s="404"/>
      <c r="AK15" s="403">
        <v>191247</v>
      </c>
      <c r="AL15" s="393">
        <v>282</v>
      </c>
      <c r="AM15" s="403">
        <v>200160</v>
      </c>
      <c r="AN15" s="393">
        <v>142.28</v>
      </c>
      <c r="AO15" s="403"/>
      <c r="AP15" s="404"/>
      <c r="AQ15" s="165"/>
      <c r="AR15" s="404"/>
      <c r="AS15" s="187">
        <f t="shared" si="4"/>
        <v>3792.82</v>
      </c>
    </row>
    <row r="16" spans="1:45" x14ac:dyDescent="0.25">
      <c r="A16" s="202">
        <f t="shared" si="1"/>
        <v>43842</v>
      </c>
      <c r="B16" s="394">
        <v>740.4</v>
      </c>
      <c r="C16" s="394"/>
      <c r="D16" s="395">
        <v>742.34</v>
      </c>
      <c r="E16" s="395">
        <v>336.98</v>
      </c>
      <c r="F16" s="395">
        <v>27.3</v>
      </c>
      <c r="G16" s="396">
        <v>116</v>
      </c>
      <c r="H16" s="396">
        <v>527.25</v>
      </c>
      <c r="I16" s="397">
        <v>30</v>
      </c>
      <c r="J16" s="398">
        <v>1</v>
      </c>
      <c r="K16" s="398"/>
      <c r="L16" s="398"/>
      <c r="M16" s="400"/>
      <c r="N16" s="209">
        <f t="shared" si="2"/>
        <v>2520.27</v>
      </c>
      <c r="O16" s="401"/>
      <c r="P16" s="401"/>
      <c r="Q16" s="209">
        <f t="shared" si="3"/>
        <v>2520.27</v>
      </c>
      <c r="R16" s="395">
        <v>740</v>
      </c>
      <c r="S16" s="402"/>
      <c r="T16" s="213">
        <f t="shared" si="0"/>
        <v>43842</v>
      </c>
      <c r="U16" s="403"/>
      <c r="V16" s="404"/>
      <c r="W16" s="403"/>
      <c r="X16" s="404"/>
      <c r="Y16" s="403"/>
      <c r="Z16" s="404"/>
      <c r="AA16" s="403"/>
      <c r="AB16" s="404"/>
      <c r="AC16" s="403"/>
      <c r="AD16" s="404"/>
      <c r="AE16" s="403" t="s">
        <v>210</v>
      </c>
      <c r="AF16" s="393">
        <v>141.65</v>
      </c>
      <c r="AG16" s="404"/>
      <c r="AH16" s="404"/>
      <c r="AI16" s="403"/>
      <c r="AJ16" s="404"/>
      <c r="AK16" s="403"/>
      <c r="AL16" s="404"/>
      <c r="AM16" s="403"/>
      <c r="AN16" s="404"/>
      <c r="AO16" s="403"/>
      <c r="AP16" s="404"/>
      <c r="AQ16" s="165"/>
      <c r="AR16" s="404"/>
      <c r="AS16" s="187">
        <f t="shared" si="4"/>
        <v>141.65</v>
      </c>
    </row>
    <row r="17" spans="1:45" x14ac:dyDescent="0.25">
      <c r="A17" s="202">
        <f t="shared" si="1"/>
        <v>43843</v>
      </c>
      <c r="B17" s="394">
        <v>2360.52</v>
      </c>
      <c r="C17" s="394"/>
      <c r="D17" s="395">
        <v>1690.62</v>
      </c>
      <c r="E17" s="395">
        <v>943.51</v>
      </c>
      <c r="F17" s="395">
        <v>9.1</v>
      </c>
      <c r="G17" s="396">
        <v>277</v>
      </c>
      <c r="H17" s="396">
        <v>452.6</v>
      </c>
      <c r="I17" s="397">
        <v>20</v>
      </c>
      <c r="J17" s="398">
        <v>1</v>
      </c>
      <c r="K17" s="399">
        <v>10</v>
      </c>
      <c r="L17" s="398"/>
      <c r="M17" s="400"/>
      <c r="N17" s="209">
        <f t="shared" si="2"/>
        <v>5763.35</v>
      </c>
      <c r="O17" s="401">
        <v>4.5999999999999996</v>
      </c>
      <c r="P17" s="401"/>
      <c r="Q17" s="209">
        <f t="shared" si="3"/>
        <v>5767.9500000000007</v>
      </c>
      <c r="R17" s="395">
        <v>2360</v>
      </c>
      <c r="S17" s="402"/>
      <c r="T17" s="213">
        <f t="shared" si="0"/>
        <v>43843</v>
      </c>
      <c r="U17" s="403"/>
      <c r="V17" s="404"/>
      <c r="W17" s="403"/>
      <c r="X17" s="404"/>
      <c r="Y17" s="403"/>
      <c r="Z17" s="404"/>
      <c r="AA17" s="403"/>
      <c r="AB17" s="404"/>
      <c r="AC17" s="403"/>
      <c r="AD17" s="404"/>
      <c r="AE17" s="403" t="s">
        <v>233</v>
      </c>
      <c r="AF17" s="393">
        <v>46.4</v>
      </c>
      <c r="AG17" s="404"/>
      <c r="AH17" s="404"/>
      <c r="AI17" s="403"/>
      <c r="AJ17" s="404"/>
      <c r="AK17" s="403"/>
      <c r="AL17" s="404"/>
      <c r="AM17" s="403"/>
      <c r="AN17" s="404"/>
      <c r="AO17" s="403"/>
      <c r="AP17" s="404"/>
      <c r="AQ17" s="165"/>
      <c r="AR17" s="404"/>
      <c r="AS17" s="187">
        <f t="shared" si="4"/>
        <v>46.4</v>
      </c>
    </row>
    <row r="18" spans="1:45" x14ac:dyDescent="0.25">
      <c r="A18" s="202">
        <f t="shared" si="1"/>
        <v>43844</v>
      </c>
      <c r="B18" s="394">
        <v>1127.23</v>
      </c>
      <c r="C18" s="394"/>
      <c r="D18" s="395">
        <v>1561.87</v>
      </c>
      <c r="E18" s="395">
        <v>482.25</v>
      </c>
      <c r="F18" s="394"/>
      <c r="G18" s="396">
        <v>288</v>
      </c>
      <c r="H18" s="396">
        <v>574.4</v>
      </c>
      <c r="I18" s="397">
        <v>60</v>
      </c>
      <c r="J18" s="398">
        <v>3</v>
      </c>
      <c r="K18" s="399">
        <v>20</v>
      </c>
      <c r="L18" s="398"/>
      <c r="M18" s="400"/>
      <c r="N18" s="209">
        <f t="shared" si="2"/>
        <v>4113.75</v>
      </c>
      <c r="O18" s="401">
        <v>3.1</v>
      </c>
      <c r="P18" s="401"/>
      <c r="Q18" s="209">
        <f t="shared" si="3"/>
        <v>4116.8500000000004</v>
      </c>
      <c r="R18" s="395">
        <v>1120</v>
      </c>
      <c r="S18" s="402"/>
      <c r="T18" s="213">
        <f t="shared" si="0"/>
        <v>43844</v>
      </c>
      <c r="U18" s="403"/>
      <c r="V18" s="404"/>
      <c r="W18" s="403"/>
      <c r="X18" s="404"/>
      <c r="Y18" s="403">
        <v>200121</v>
      </c>
      <c r="Z18" s="393">
        <v>530.62</v>
      </c>
      <c r="AA18" s="403"/>
      <c r="AB18" s="404"/>
      <c r="AC18" s="403"/>
      <c r="AD18" s="404"/>
      <c r="AE18" s="403"/>
      <c r="AF18" s="404"/>
      <c r="AG18" s="404"/>
      <c r="AH18" s="404"/>
      <c r="AI18" s="403"/>
      <c r="AJ18" s="404"/>
      <c r="AK18" s="403"/>
      <c r="AL18" s="404"/>
      <c r="AM18" s="403"/>
      <c r="AN18" s="404"/>
      <c r="AO18" s="403"/>
      <c r="AP18" s="404"/>
      <c r="AQ18" s="165">
        <v>200166</v>
      </c>
      <c r="AR18" s="393">
        <v>601.09</v>
      </c>
      <c r="AS18" s="187">
        <f t="shared" si="4"/>
        <v>1131.71</v>
      </c>
    </row>
    <row r="19" spans="1:45" x14ac:dyDescent="0.25">
      <c r="A19" s="202">
        <f t="shared" si="1"/>
        <v>43845</v>
      </c>
      <c r="B19" s="394">
        <v>1294.3599999999999</v>
      </c>
      <c r="C19" s="394"/>
      <c r="D19" s="395">
        <v>1901.9</v>
      </c>
      <c r="E19" s="395">
        <v>459.66</v>
      </c>
      <c r="F19" s="395">
        <v>9.1</v>
      </c>
      <c r="G19" s="396">
        <v>573</v>
      </c>
      <c r="H19" s="396">
        <v>139.5</v>
      </c>
      <c r="I19" s="397">
        <v>380</v>
      </c>
      <c r="J19" s="398">
        <v>11</v>
      </c>
      <c r="K19" s="398"/>
      <c r="L19" s="398"/>
      <c r="M19" s="400"/>
      <c r="N19" s="209">
        <f t="shared" si="2"/>
        <v>4757.5200000000004</v>
      </c>
      <c r="O19" s="401">
        <v>3.1</v>
      </c>
      <c r="P19" s="401"/>
      <c r="Q19" s="209">
        <f t="shared" si="3"/>
        <v>4760.6200000000008</v>
      </c>
      <c r="R19" s="395">
        <v>1290</v>
      </c>
      <c r="S19" s="402"/>
      <c r="T19" s="213">
        <f t="shared" si="0"/>
        <v>43845</v>
      </c>
      <c r="U19" s="403">
        <v>200101</v>
      </c>
      <c r="V19" s="393">
        <v>1169</v>
      </c>
      <c r="W19" s="403"/>
      <c r="X19" s="404"/>
      <c r="Y19" s="403"/>
      <c r="Z19" s="404"/>
      <c r="AA19" s="403">
        <v>200127</v>
      </c>
      <c r="AB19" s="393">
        <v>2401.48</v>
      </c>
      <c r="AC19" s="403"/>
      <c r="AD19" s="404"/>
      <c r="AE19" s="403"/>
      <c r="AF19" s="404"/>
      <c r="AG19" s="405">
        <v>200142</v>
      </c>
      <c r="AH19" s="393">
        <v>19</v>
      </c>
      <c r="AI19" s="403"/>
      <c r="AJ19" s="404"/>
      <c r="AK19" s="403"/>
      <c r="AL19" s="404"/>
      <c r="AM19" s="403"/>
      <c r="AN19" s="404"/>
      <c r="AO19" s="403">
        <v>191259</v>
      </c>
      <c r="AP19" s="407">
        <v>1570.11</v>
      </c>
      <c r="AQ19" s="165"/>
      <c r="AR19" s="404"/>
      <c r="AS19" s="187">
        <f t="shared" si="4"/>
        <v>5159.59</v>
      </c>
    </row>
    <row r="20" spans="1:45" x14ac:dyDescent="0.25">
      <c r="A20" s="202">
        <f t="shared" si="1"/>
        <v>43846</v>
      </c>
      <c r="B20" s="394">
        <v>852.18</v>
      </c>
      <c r="C20" s="394"/>
      <c r="D20" s="395">
        <v>1470.85</v>
      </c>
      <c r="E20" s="395">
        <v>550.25</v>
      </c>
      <c r="F20" s="395">
        <v>28.1</v>
      </c>
      <c r="G20" s="396">
        <v>288</v>
      </c>
      <c r="H20" s="396">
        <v>647.4</v>
      </c>
      <c r="I20" s="397">
        <v>70</v>
      </c>
      <c r="J20" s="398">
        <v>2</v>
      </c>
      <c r="K20" s="399">
        <v>20</v>
      </c>
      <c r="L20" s="398"/>
      <c r="M20" s="400"/>
      <c r="N20" s="209">
        <f t="shared" si="2"/>
        <v>3926.7799999999997</v>
      </c>
      <c r="O20" s="401">
        <v>3.1</v>
      </c>
      <c r="P20" s="401"/>
      <c r="Q20" s="209">
        <f t="shared" si="3"/>
        <v>3929.8799999999997</v>
      </c>
      <c r="R20" s="395">
        <v>870</v>
      </c>
      <c r="S20" s="395">
        <v>520</v>
      </c>
      <c r="T20" s="213">
        <f t="shared" si="0"/>
        <v>43846</v>
      </c>
      <c r="U20" s="403"/>
      <c r="V20" s="393">
        <v>198.49</v>
      </c>
      <c r="W20" s="165"/>
      <c r="X20" s="404"/>
      <c r="Y20" s="403"/>
      <c r="Z20" s="404"/>
      <c r="AA20" s="403">
        <v>200128</v>
      </c>
      <c r="AB20" s="393">
        <v>1782.56</v>
      </c>
      <c r="AC20" s="403"/>
      <c r="AD20" s="404"/>
      <c r="AE20" s="403" t="s">
        <v>85</v>
      </c>
      <c r="AF20" s="393">
        <v>180</v>
      </c>
      <c r="AG20" s="404"/>
      <c r="AH20" s="404"/>
      <c r="AI20" s="403"/>
      <c r="AJ20" s="404"/>
      <c r="AK20" s="403"/>
      <c r="AL20" s="404"/>
      <c r="AM20" s="403"/>
      <c r="AN20" s="404"/>
      <c r="AO20" s="403" t="s">
        <v>413</v>
      </c>
      <c r="AP20" s="393">
        <v>211</v>
      </c>
      <c r="AQ20" s="165"/>
      <c r="AR20" s="404"/>
      <c r="AS20" s="187">
        <f t="shared" si="4"/>
        <v>2372.0500000000002</v>
      </c>
    </row>
    <row r="21" spans="1:45" x14ac:dyDescent="0.25">
      <c r="A21" s="202">
        <f t="shared" si="1"/>
        <v>43847</v>
      </c>
      <c r="B21" s="394">
        <v>1516.66</v>
      </c>
      <c r="C21" s="394"/>
      <c r="D21" s="395">
        <v>1787.75</v>
      </c>
      <c r="E21" s="395">
        <v>566.5</v>
      </c>
      <c r="F21" s="394"/>
      <c r="G21" s="396">
        <v>509</v>
      </c>
      <c r="H21" s="396">
        <v>133.69999999999999</v>
      </c>
      <c r="I21" s="397">
        <v>150</v>
      </c>
      <c r="J21" s="398">
        <v>4</v>
      </c>
      <c r="K21" s="398"/>
      <c r="L21" s="398"/>
      <c r="M21" s="400"/>
      <c r="N21" s="209">
        <f t="shared" si="2"/>
        <v>4663.6099999999997</v>
      </c>
      <c r="O21" s="401">
        <v>3.1</v>
      </c>
      <c r="P21" s="401"/>
      <c r="Q21" s="209">
        <f t="shared" si="3"/>
        <v>4666.71</v>
      </c>
      <c r="R21" s="395">
        <v>1510</v>
      </c>
      <c r="S21" s="402"/>
      <c r="T21" s="213">
        <f t="shared" si="0"/>
        <v>43847</v>
      </c>
      <c r="U21" s="403"/>
      <c r="V21" s="404"/>
      <c r="W21" s="403"/>
      <c r="X21" s="404"/>
      <c r="Y21" s="403"/>
      <c r="Z21" s="404"/>
      <c r="AA21" s="403"/>
      <c r="AB21" s="404"/>
      <c r="AC21" s="403"/>
      <c r="AD21" s="404"/>
      <c r="AE21" s="403" t="s">
        <v>85</v>
      </c>
      <c r="AF21" s="393">
        <v>200</v>
      </c>
      <c r="AG21" s="404"/>
      <c r="AH21" s="404"/>
      <c r="AI21" s="403"/>
      <c r="AJ21" s="404"/>
      <c r="AK21" s="403"/>
      <c r="AL21" s="404"/>
      <c r="AM21" s="403"/>
      <c r="AN21" s="404"/>
      <c r="AO21" s="403" t="s">
        <v>413</v>
      </c>
      <c r="AP21" s="393">
        <v>70.13</v>
      </c>
      <c r="AQ21" s="165"/>
      <c r="AR21" s="404"/>
      <c r="AS21" s="187">
        <f t="shared" si="4"/>
        <v>270.13</v>
      </c>
    </row>
    <row r="22" spans="1:45" x14ac:dyDescent="0.25">
      <c r="A22" s="202">
        <f t="shared" si="1"/>
        <v>43848</v>
      </c>
      <c r="B22" s="394">
        <v>2009.27</v>
      </c>
      <c r="C22" s="394"/>
      <c r="D22" s="395">
        <v>2186.73</v>
      </c>
      <c r="E22" s="395">
        <v>673.29</v>
      </c>
      <c r="F22" s="395">
        <v>13.35</v>
      </c>
      <c r="G22" s="396">
        <v>346</v>
      </c>
      <c r="H22" s="396">
        <v>155.30000000000001</v>
      </c>
      <c r="I22" s="397">
        <v>290</v>
      </c>
      <c r="J22" s="398">
        <v>7</v>
      </c>
      <c r="K22" s="398"/>
      <c r="L22" s="399">
        <v>50</v>
      </c>
      <c r="M22" s="400"/>
      <c r="N22" s="209">
        <f t="shared" si="2"/>
        <v>5623.9400000000005</v>
      </c>
      <c r="O22" s="401">
        <v>4.0999999999999996</v>
      </c>
      <c r="P22" s="401"/>
      <c r="Q22" s="209">
        <f t="shared" si="3"/>
        <v>5628.0400000000009</v>
      </c>
      <c r="R22" s="395">
        <v>2000</v>
      </c>
      <c r="S22" s="402"/>
      <c r="T22" s="213">
        <f t="shared" si="0"/>
        <v>43848</v>
      </c>
      <c r="U22" s="403"/>
      <c r="V22" s="404"/>
      <c r="W22" s="403"/>
      <c r="X22" s="404"/>
      <c r="Y22" s="403"/>
      <c r="Z22" s="404"/>
      <c r="AA22" s="403"/>
      <c r="AB22" s="404"/>
      <c r="AC22" s="403"/>
      <c r="AD22" s="404"/>
      <c r="AE22" s="403"/>
      <c r="AF22" s="404"/>
      <c r="AG22" s="404"/>
      <c r="AH22" s="404"/>
      <c r="AI22" s="403">
        <v>200147</v>
      </c>
      <c r="AJ22" s="393">
        <v>52.8</v>
      </c>
      <c r="AK22" s="403"/>
      <c r="AL22" s="404"/>
      <c r="AM22" s="403"/>
      <c r="AN22" s="404"/>
      <c r="AO22" s="403"/>
      <c r="AP22" s="404"/>
      <c r="AQ22" s="165"/>
      <c r="AR22" s="404"/>
      <c r="AS22" s="187">
        <f t="shared" si="4"/>
        <v>52.8</v>
      </c>
    </row>
    <row r="23" spans="1:45" x14ac:dyDescent="0.25">
      <c r="A23" s="202">
        <f t="shared" si="1"/>
        <v>43849</v>
      </c>
      <c r="B23" s="394">
        <v>1256.2</v>
      </c>
      <c r="C23" s="394"/>
      <c r="D23" s="395">
        <v>764.84</v>
      </c>
      <c r="E23" s="395">
        <v>363.9</v>
      </c>
      <c r="F23" s="394"/>
      <c r="G23" s="396">
        <v>129</v>
      </c>
      <c r="H23" s="396">
        <v>155.80000000000001</v>
      </c>
      <c r="I23" s="396"/>
      <c r="J23" s="398"/>
      <c r="K23" s="398"/>
      <c r="L23" s="399">
        <v>65</v>
      </c>
      <c r="M23" s="400"/>
      <c r="N23" s="209">
        <f t="shared" si="2"/>
        <v>2604.7400000000002</v>
      </c>
      <c r="O23" s="401">
        <v>3.8</v>
      </c>
      <c r="P23" s="401"/>
      <c r="Q23" s="209">
        <f t="shared" si="3"/>
        <v>2608.5400000000004</v>
      </c>
      <c r="R23" s="395">
        <v>1250</v>
      </c>
      <c r="S23" s="402"/>
      <c r="T23" s="213">
        <f t="shared" si="0"/>
        <v>43849</v>
      </c>
      <c r="U23" s="403"/>
      <c r="V23" s="404"/>
      <c r="W23" s="403"/>
      <c r="X23" s="404"/>
      <c r="Y23" s="403"/>
      <c r="Z23" s="404"/>
      <c r="AA23" s="403"/>
      <c r="AB23" s="404"/>
      <c r="AC23" s="403"/>
      <c r="AD23" s="404"/>
      <c r="AE23" s="403" t="s">
        <v>414</v>
      </c>
      <c r="AF23" s="393">
        <v>28.8</v>
      </c>
      <c r="AG23" s="404"/>
      <c r="AH23" s="404"/>
      <c r="AI23" s="403"/>
      <c r="AJ23" s="404"/>
      <c r="AK23" s="403"/>
      <c r="AL23" s="404"/>
      <c r="AM23" s="403">
        <v>191256</v>
      </c>
      <c r="AN23" s="393">
        <v>112.68</v>
      </c>
      <c r="AO23" s="403" t="s">
        <v>415</v>
      </c>
      <c r="AP23" s="393">
        <v>-420</v>
      </c>
      <c r="AQ23" s="165"/>
      <c r="AR23" s="404"/>
      <c r="AS23" s="187">
        <f t="shared" si="4"/>
        <v>-278.52</v>
      </c>
    </row>
    <row r="24" spans="1:45" x14ac:dyDescent="0.25">
      <c r="A24" s="202">
        <f t="shared" si="1"/>
        <v>43850</v>
      </c>
      <c r="B24" s="394">
        <v>1684.77</v>
      </c>
      <c r="C24" s="394"/>
      <c r="D24" s="395">
        <v>1675.13</v>
      </c>
      <c r="E24" s="395">
        <v>794.98</v>
      </c>
      <c r="F24" s="395">
        <v>37.299999999999997</v>
      </c>
      <c r="G24" s="396">
        <v>127</v>
      </c>
      <c r="H24" s="396">
        <v>500.9</v>
      </c>
      <c r="I24" s="397">
        <v>150</v>
      </c>
      <c r="J24" s="398">
        <v>5</v>
      </c>
      <c r="K24" s="398"/>
      <c r="L24" s="398"/>
      <c r="M24" s="400"/>
      <c r="N24" s="209">
        <f t="shared" si="2"/>
        <v>4970.08</v>
      </c>
      <c r="O24" s="401">
        <v>1.8</v>
      </c>
      <c r="P24" s="401"/>
      <c r="Q24" s="209">
        <f t="shared" si="3"/>
        <v>4971.88</v>
      </c>
      <c r="R24" s="395">
        <v>1680</v>
      </c>
      <c r="S24" s="402"/>
      <c r="T24" s="213">
        <f t="shared" si="0"/>
        <v>43850</v>
      </c>
      <c r="U24" s="403"/>
      <c r="V24" s="404"/>
      <c r="W24" s="165">
        <v>200114</v>
      </c>
      <c r="X24" s="393">
        <v>447.68</v>
      </c>
      <c r="Y24" s="403"/>
      <c r="Z24" s="404"/>
      <c r="AA24" s="165"/>
      <c r="AB24" s="404"/>
      <c r="AC24" s="403"/>
      <c r="AD24" s="404"/>
      <c r="AE24" s="165"/>
      <c r="AF24" s="404"/>
      <c r="AG24" s="404"/>
      <c r="AH24" s="404"/>
      <c r="AI24" s="403"/>
      <c r="AJ24" s="404"/>
      <c r="AK24" s="165"/>
      <c r="AL24" s="404"/>
      <c r="AM24" s="403">
        <v>200159</v>
      </c>
      <c r="AN24" s="393">
        <v>75</v>
      </c>
      <c r="AO24" s="165"/>
      <c r="AP24" s="404"/>
      <c r="AQ24" s="165"/>
      <c r="AR24" s="404"/>
      <c r="AS24" s="187">
        <f t="shared" si="4"/>
        <v>522.68000000000006</v>
      </c>
    </row>
    <row r="25" spans="1:45" x14ac:dyDescent="0.25">
      <c r="A25" s="202">
        <f t="shared" si="1"/>
        <v>43851</v>
      </c>
      <c r="B25" s="394">
        <v>3557.25</v>
      </c>
      <c r="C25" s="395">
        <v>81.599999999999994</v>
      </c>
      <c r="D25" s="395">
        <v>1185.18</v>
      </c>
      <c r="E25" s="395">
        <v>701.24</v>
      </c>
      <c r="F25" s="394"/>
      <c r="G25" s="396">
        <v>381</v>
      </c>
      <c r="H25" s="396">
        <v>417</v>
      </c>
      <c r="I25" s="397">
        <v>150</v>
      </c>
      <c r="J25" s="398">
        <v>5</v>
      </c>
      <c r="K25" s="398"/>
      <c r="L25" s="398"/>
      <c r="M25" s="400"/>
      <c r="N25" s="209">
        <f t="shared" si="2"/>
        <v>6473.2699999999995</v>
      </c>
      <c r="O25" s="401">
        <v>4.5999999999999996</v>
      </c>
      <c r="P25" s="401"/>
      <c r="Q25" s="209">
        <f t="shared" si="3"/>
        <v>6477.87</v>
      </c>
      <c r="R25" s="395">
        <v>3550</v>
      </c>
      <c r="S25" s="402"/>
      <c r="T25" s="213">
        <f t="shared" si="0"/>
        <v>43851</v>
      </c>
      <c r="U25" s="403"/>
      <c r="V25" s="404"/>
      <c r="W25" s="403">
        <v>200115</v>
      </c>
      <c r="X25" s="393">
        <v>11.88</v>
      </c>
      <c r="Y25" s="403">
        <v>200122</v>
      </c>
      <c r="Z25" s="393">
        <v>527.95000000000005</v>
      </c>
      <c r="AA25" s="403"/>
      <c r="AB25" s="404"/>
      <c r="AC25" s="403"/>
      <c r="AD25" s="404"/>
      <c r="AE25" s="403"/>
      <c r="AF25" s="404"/>
      <c r="AG25" s="404"/>
      <c r="AH25" s="404"/>
      <c r="AI25" s="403"/>
      <c r="AJ25" s="404"/>
      <c r="AK25" s="403"/>
      <c r="AL25" s="404"/>
      <c r="AM25" s="403"/>
      <c r="AN25" s="404"/>
      <c r="AO25" s="403"/>
      <c r="AP25" s="404"/>
      <c r="AQ25" s="165"/>
      <c r="AR25" s="404"/>
      <c r="AS25" s="187">
        <f t="shared" si="4"/>
        <v>539.83000000000004</v>
      </c>
    </row>
    <row r="26" spans="1:45" x14ac:dyDescent="0.25">
      <c r="A26" s="202">
        <f t="shared" si="1"/>
        <v>43852</v>
      </c>
      <c r="B26" s="394">
        <v>967.43</v>
      </c>
      <c r="C26" s="394"/>
      <c r="D26" s="395">
        <v>1536.4</v>
      </c>
      <c r="E26" s="395">
        <v>712.94</v>
      </c>
      <c r="F26" s="395">
        <v>9.1</v>
      </c>
      <c r="G26" s="396">
        <v>464</v>
      </c>
      <c r="H26" s="396">
        <v>671.45</v>
      </c>
      <c r="I26" s="397">
        <v>410</v>
      </c>
      <c r="J26" s="398">
        <v>9</v>
      </c>
      <c r="K26" s="398"/>
      <c r="L26" s="399">
        <v>100</v>
      </c>
      <c r="M26" s="400"/>
      <c r="N26" s="209">
        <f t="shared" si="2"/>
        <v>4671.32</v>
      </c>
      <c r="O26" s="401">
        <v>22.1</v>
      </c>
      <c r="P26" s="401">
        <v>9.1999999999999993</v>
      </c>
      <c r="Q26" s="209">
        <f t="shared" si="3"/>
        <v>4684.22</v>
      </c>
      <c r="R26" s="395">
        <v>960</v>
      </c>
      <c r="S26" s="402"/>
      <c r="T26" s="213">
        <f t="shared" si="0"/>
        <v>43852</v>
      </c>
      <c r="U26" s="403">
        <v>200103</v>
      </c>
      <c r="V26" s="393">
        <v>864.84</v>
      </c>
      <c r="W26" s="403"/>
      <c r="X26" s="404"/>
      <c r="Y26" s="403"/>
      <c r="Z26" s="404"/>
      <c r="AA26" s="403">
        <v>200129</v>
      </c>
      <c r="AB26" s="393">
        <v>2584.94</v>
      </c>
      <c r="AC26" s="403">
        <v>200134</v>
      </c>
      <c r="AD26" s="393">
        <v>30193.05</v>
      </c>
      <c r="AE26" s="403"/>
      <c r="AF26" s="404"/>
      <c r="AG26" s="404"/>
      <c r="AH26" s="404"/>
      <c r="AI26" s="403"/>
      <c r="AJ26" s="404"/>
      <c r="AK26" s="403"/>
      <c r="AL26" s="404"/>
      <c r="AM26" s="403" t="s">
        <v>416</v>
      </c>
      <c r="AN26" s="393">
        <v>350.52</v>
      </c>
      <c r="AO26" s="403"/>
      <c r="AP26" s="404"/>
      <c r="AQ26" s="165">
        <v>200168</v>
      </c>
      <c r="AR26" s="393">
        <v>33.07</v>
      </c>
      <c r="AS26" s="187">
        <f t="shared" si="4"/>
        <v>34026.42</v>
      </c>
    </row>
    <row r="27" spans="1:45" x14ac:dyDescent="0.25">
      <c r="A27" s="202">
        <f t="shared" si="1"/>
        <v>43853</v>
      </c>
      <c r="B27" s="394">
        <v>910.88</v>
      </c>
      <c r="C27" s="394"/>
      <c r="D27" s="395">
        <v>1010.94</v>
      </c>
      <c r="E27" s="395">
        <v>549.73</v>
      </c>
      <c r="F27" s="395">
        <v>9.1</v>
      </c>
      <c r="G27" s="396">
        <v>149</v>
      </c>
      <c r="H27" s="396">
        <v>844.6</v>
      </c>
      <c r="I27" s="397">
        <v>230</v>
      </c>
      <c r="J27" s="398">
        <v>4</v>
      </c>
      <c r="K27" s="398"/>
      <c r="L27" s="399">
        <v>222</v>
      </c>
      <c r="M27" s="400"/>
      <c r="N27" s="209">
        <f t="shared" si="2"/>
        <v>3482.25</v>
      </c>
      <c r="O27" s="401">
        <v>8</v>
      </c>
      <c r="P27" s="401"/>
      <c r="Q27" s="209">
        <f t="shared" si="3"/>
        <v>3490.25</v>
      </c>
      <c r="R27" s="395">
        <v>950</v>
      </c>
      <c r="S27" s="402"/>
      <c r="T27" s="213">
        <f t="shared" si="0"/>
        <v>43853</v>
      </c>
      <c r="U27" s="403"/>
      <c r="V27" s="393">
        <v>-91.12</v>
      </c>
      <c r="W27" s="403"/>
      <c r="X27" s="404"/>
      <c r="Y27" s="403"/>
      <c r="Z27" s="404"/>
      <c r="AA27" s="403">
        <v>200130</v>
      </c>
      <c r="AB27" s="393">
        <v>141.19999999999999</v>
      </c>
      <c r="AC27" s="403">
        <v>200135</v>
      </c>
      <c r="AD27" s="393">
        <v>2141.3200000000002</v>
      </c>
      <c r="AE27" s="403"/>
      <c r="AF27" s="404"/>
      <c r="AG27" s="404"/>
      <c r="AH27" s="404"/>
      <c r="AI27" s="403"/>
      <c r="AJ27" s="404"/>
      <c r="AK27" s="403"/>
      <c r="AL27" s="404"/>
      <c r="AM27" s="403"/>
      <c r="AN27" s="404"/>
      <c r="AO27" s="403" t="s">
        <v>407</v>
      </c>
      <c r="AP27" s="393">
        <v>450</v>
      </c>
      <c r="AQ27" s="165"/>
      <c r="AR27" s="404"/>
      <c r="AS27" s="187">
        <f t="shared" si="4"/>
        <v>2641.4</v>
      </c>
    </row>
    <row r="28" spans="1:45" x14ac:dyDescent="0.25">
      <c r="A28" s="202">
        <f t="shared" si="1"/>
        <v>43854</v>
      </c>
      <c r="B28" s="394">
        <v>1585.55</v>
      </c>
      <c r="C28" s="394"/>
      <c r="D28" s="395">
        <v>2079.2199999999998</v>
      </c>
      <c r="E28" s="395">
        <v>799.02</v>
      </c>
      <c r="F28" s="394"/>
      <c r="G28" s="396">
        <v>461</v>
      </c>
      <c r="H28" s="396">
        <v>363.5</v>
      </c>
      <c r="I28" s="397">
        <v>230</v>
      </c>
      <c r="J28" s="398">
        <v>7</v>
      </c>
      <c r="K28" s="398"/>
      <c r="L28" s="399">
        <v>100</v>
      </c>
      <c r="M28" s="400"/>
      <c r="N28" s="209">
        <f t="shared" si="2"/>
        <v>5418.2899999999991</v>
      </c>
      <c r="O28" s="401">
        <v>2.8</v>
      </c>
      <c r="P28" s="401"/>
      <c r="Q28" s="209">
        <f t="shared" si="3"/>
        <v>5421.0899999999992</v>
      </c>
      <c r="R28" s="395">
        <v>1580</v>
      </c>
      <c r="S28" s="395">
        <v>300</v>
      </c>
      <c r="T28" s="213">
        <f t="shared" si="0"/>
        <v>43854</v>
      </c>
      <c r="U28" s="403"/>
      <c r="V28" s="404"/>
      <c r="W28" s="403"/>
      <c r="X28" s="404"/>
      <c r="Y28" s="403"/>
      <c r="Z28" s="404"/>
      <c r="AA28" s="403"/>
      <c r="AB28" s="404"/>
      <c r="AC28" s="403">
        <v>200136</v>
      </c>
      <c r="AD28" s="393">
        <v>-2141.3200000000002</v>
      </c>
      <c r="AE28" s="403"/>
      <c r="AF28" s="404"/>
      <c r="AG28" s="404"/>
      <c r="AH28" s="404"/>
      <c r="AI28" s="403"/>
      <c r="AJ28" s="404"/>
      <c r="AK28" s="403"/>
      <c r="AL28" s="404"/>
      <c r="AM28" s="403" t="s">
        <v>417</v>
      </c>
      <c r="AN28" s="393">
        <v>404.35</v>
      </c>
      <c r="AO28" s="403" t="s">
        <v>418</v>
      </c>
      <c r="AP28" s="393">
        <v>90</v>
      </c>
      <c r="AQ28" s="165"/>
      <c r="AR28" s="404"/>
      <c r="AS28" s="187">
        <f t="shared" si="4"/>
        <v>-1646.9700000000003</v>
      </c>
    </row>
    <row r="29" spans="1:45" x14ac:dyDescent="0.25">
      <c r="A29" s="202">
        <f t="shared" si="1"/>
        <v>43855</v>
      </c>
      <c r="B29" s="394">
        <v>1419.43</v>
      </c>
      <c r="C29" s="394"/>
      <c r="D29" s="395">
        <v>1987.18</v>
      </c>
      <c r="E29" s="395">
        <v>890.53</v>
      </c>
      <c r="F29" s="395">
        <v>38.9</v>
      </c>
      <c r="G29" s="396">
        <v>174</v>
      </c>
      <c r="H29" s="396">
        <v>178.5</v>
      </c>
      <c r="I29" s="397">
        <v>200</v>
      </c>
      <c r="J29" s="398">
        <v>4</v>
      </c>
      <c r="K29" s="398"/>
      <c r="L29" s="398"/>
      <c r="M29" s="400"/>
      <c r="N29" s="209">
        <f t="shared" si="2"/>
        <v>4888.54</v>
      </c>
      <c r="O29" s="401">
        <v>1.3</v>
      </c>
      <c r="P29" s="401"/>
      <c r="Q29" s="209">
        <f t="shared" si="3"/>
        <v>4889.84</v>
      </c>
      <c r="R29" s="395">
        <v>1410</v>
      </c>
      <c r="S29" s="402"/>
      <c r="T29" s="213">
        <f t="shared" si="0"/>
        <v>43855</v>
      </c>
      <c r="U29" s="403"/>
      <c r="V29" s="404"/>
      <c r="W29" s="403"/>
      <c r="X29" s="404"/>
      <c r="Y29" s="403"/>
      <c r="Z29" s="404"/>
      <c r="AA29" s="403"/>
      <c r="AB29" s="404"/>
      <c r="AC29" s="403">
        <v>201137</v>
      </c>
      <c r="AD29" s="393">
        <v>2141.3200000000002</v>
      </c>
      <c r="AE29" s="403"/>
      <c r="AF29" s="404"/>
      <c r="AG29" s="404"/>
      <c r="AH29" s="404"/>
      <c r="AI29" s="403"/>
      <c r="AJ29" s="404"/>
      <c r="AK29" s="403"/>
      <c r="AL29" s="404"/>
      <c r="AM29" s="403"/>
      <c r="AN29" s="404"/>
      <c r="AO29" s="403"/>
      <c r="AP29" s="404"/>
      <c r="AQ29" s="165"/>
      <c r="AR29" s="404"/>
      <c r="AS29" s="187">
        <f t="shared" si="4"/>
        <v>2141.3200000000002</v>
      </c>
    </row>
    <row r="30" spans="1:45" x14ac:dyDescent="0.25">
      <c r="A30" s="202">
        <f t="shared" si="1"/>
        <v>43856</v>
      </c>
      <c r="B30" s="394">
        <v>1183.03</v>
      </c>
      <c r="C30" s="394"/>
      <c r="D30" s="395">
        <v>1120.3</v>
      </c>
      <c r="E30" s="395">
        <v>310.95</v>
      </c>
      <c r="F30" s="394"/>
      <c r="G30" s="396">
        <v>159</v>
      </c>
      <c r="H30" s="396">
        <v>88.05</v>
      </c>
      <c r="I30" s="397">
        <v>220</v>
      </c>
      <c r="J30" s="398">
        <v>4</v>
      </c>
      <c r="K30" s="398"/>
      <c r="L30" s="398"/>
      <c r="M30" s="400"/>
      <c r="N30" s="209">
        <f t="shared" si="2"/>
        <v>3081.33</v>
      </c>
      <c r="O30" s="401">
        <v>2</v>
      </c>
      <c r="P30" s="401"/>
      <c r="Q30" s="209">
        <f t="shared" si="3"/>
        <v>3083.33</v>
      </c>
      <c r="R30" s="395">
        <v>1180</v>
      </c>
      <c r="S30" s="402"/>
      <c r="T30" s="213">
        <f t="shared" si="0"/>
        <v>43856</v>
      </c>
      <c r="U30" s="403"/>
      <c r="V30" s="404"/>
      <c r="W30" s="403"/>
      <c r="X30" s="404"/>
      <c r="Y30" s="403"/>
      <c r="Z30" s="404"/>
      <c r="AA30" s="403"/>
      <c r="AB30" s="404"/>
      <c r="AC30" s="403"/>
      <c r="AD30" s="404"/>
      <c r="AE30" s="403"/>
      <c r="AF30" s="404"/>
      <c r="AG30" s="404"/>
      <c r="AH30" s="404"/>
      <c r="AI30" s="403"/>
      <c r="AJ30" s="404"/>
      <c r="AK30" s="403"/>
      <c r="AL30" s="404"/>
      <c r="AM30" s="403" t="s">
        <v>419</v>
      </c>
      <c r="AN30" s="393">
        <v>-263.38</v>
      </c>
      <c r="AO30" s="403"/>
      <c r="AP30" s="404"/>
      <c r="AQ30" s="165"/>
      <c r="AR30" s="404"/>
      <c r="AS30" s="187">
        <f t="shared" si="4"/>
        <v>-263.38</v>
      </c>
    </row>
    <row r="31" spans="1:45" x14ac:dyDescent="0.25">
      <c r="A31" s="202">
        <f t="shared" si="1"/>
        <v>43857</v>
      </c>
      <c r="B31" s="394">
        <v>1182.4100000000001</v>
      </c>
      <c r="C31" s="394"/>
      <c r="D31" s="395">
        <v>1167.3399999999999</v>
      </c>
      <c r="E31" s="395">
        <v>899.78</v>
      </c>
      <c r="F31" s="394"/>
      <c r="G31" s="396">
        <v>148</v>
      </c>
      <c r="H31" s="396">
        <v>587.5</v>
      </c>
      <c r="I31" s="397">
        <v>220</v>
      </c>
      <c r="J31" s="398">
        <v>6</v>
      </c>
      <c r="K31" s="398"/>
      <c r="L31" s="398"/>
      <c r="M31" s="400"/>
      <c r="N31" s="209">
        <f t="shared" si="2"/>
        <v>4205.03</v>
      </c>
      <c r="O31" s="401">
        <v>8</v>
      </c>
      <c r="P31" s="401"/>
      <c r="Q31" s="209">
        <f t="shared" si="3"/>
        <v>4213.03</v>
      </c>
      <c r="R31" s="395">
        <v>1180</v>
      </c>
      <c r="S31" s="402"/>
      <c r="T31" s="213">
        <f t="shared" si="0"/>
        <v>43857</v>
      </c>
      <c r="U31" s="403"/>
      <c r="V31" s="404"/>
      <c r="W31" s="403"/>
      <c r="X31" s="404"/>
      <c r="Y31" s="403"/>
      <c r="Z31" s="404"/>
      <c r="AA31" s="403"/>
      <c r="AB31" s="404"/>
      <c r="AC31" s="403"/>
      <c r="AD31" s="404"/>
      <c r="AE31" s="165"/>
      <c r="AF31" s="404"/>
      <c r="AG31" s="404"/>
      <c r="AH31" s="404"/>
      <c r="AI31" s="403"/>
      <c r="AJ31" s="404"/>
      <c r="AK31" s="403"/>
      <c r="AL31" s="404"/>
      <c r="AM31" s="403">
        <v>191254</v>
      </c>
      <c r="AN31" s="393">
        <v>-9.73</v>
      </c>
      <c r="AO31" s="403"/>
      <c r="AP31" s="404"/>
      <c r="AQ31" s="165"/>
      <c r="AR31" s="404"/>
      <c r="AS31" s="187">
        <f t="shared" si="4"/>
        <v>-9.73</v>
      </c>
    </row>
    <row r="32" spans="1:45" x14ac:dyDescent="0.25">
      <c r="A32" s="202">
        <f t="shared" si="1"/>
        <v>43858</v>
      </c>
      <c r="B32" s="394">
        <v>1030.51</v>
      </c>
      <c r="C32" s="394"/>
      <c r="D32" s="408">
        <v>1518.77</v>
      </c>
      <c r="E32" s="408">
        <v>693.77</v>
      </c>
      <c r="F32" s="394"/>
      <c r="G32" s="396">
        <v>506</v>
      </c>
      <c r="H32" s="396">
        <v>370.2</v>
      </c>
      <c r="I32" s="397">
        <v>240</v>
      </c>
      <c r="J32" s="398">
        <v>7</v>
      </c>
      <c r="K32" s="398"/>
      <c r="L32" s="399">
        <v>10</v>
      </c>
      <c r="M32" s="400"/>
      <c r="N32" s="209">
        <f t="shared" si="2"/>
        <v>4349.25</v>
      </c>
      <c r="O32" s="401">
        <v>1.8</v>
      </c>
      <c r="P32" s="401"/>
      <c r="Q32" s="209">
        <f t="shared" si="3"/>
        <v>4351.05</v>
      </c>
      <c r="R32" s="395">
        <v>1030</v>
      </c>
      <c r="S32" s="402"/>
      <c r="T32" s="213">
        <f t="shared" si="0"/>
        <v>43858</v>
      </c>
      <c r="U32" s="403"/>
      <c r="V32" s="404"/>
      <c r="W32" s="403"/>
      <c r="X32" s="404"/>
      <c r="Y32" s="403">
        <v>200123</v>
      </c>
      <c r="Z32" s="393">
        <v>521.59</v>
      </c>
      <c r="AA32" s="403"/>
      <c r="AB32" s="404"/>
      <c r="AC32" s="403" t="s">
        <v>420</v>
      </c>
      <c r="AD32" s="393">
        <v>-1979.93</v>
      </c>
      <c r="AE32" s="165"/>
      <c r="AF32" s="404"/>
      <c r="AG32" s="404"/>
      <c r="AH32" s="404"/>
      <c r="AI32" s="403"/>
      <c r="AJ32" s="404"/>
      <c r="AK32" s="403">
        <v>191245</v>
      </c>
      <c r="AL32" s="393">
        <v>1209.5999999999999</v>
      </c>
      <c r="AM32" s="403">
        <v>191252</v>
      </c>
      <c r="AN32" s="393">
        <v>356.34</v>
      </c>
      <c r="AO32" s="403"/>
      <c r="AP32" s="404"/>
      <c r="AQ32" s="165"/>
      <c r="AR32" s="404"/>
      <c r="AS32" s="187">
        <f t="shared" si="4"/>
        <v>107.59999999999974</v>
      </c>
    </row>
    <row r="33" spans="1:64" x14ac:dyDescent="0.25">
      <c r="A33" s="202">
        <f t="shared" si="1"/>
        <v>43859</v>
      </c>
      <c r="B33" s="394">
        <v>1890.28</v>
      </c>
      <c r="C33" s="394"/>
      <c r="D33" s="395">
        <v>1716.67</v>
      </c>
      <c r="E33" s="395">
        <v>792.67</v>
      </c>
      <c r="F33" s="395">
        <v>14.3</v>
      </c>
      <c r="G33" s="396">
        <v>225</v>
      </c>
      <c r="H33" s="396">
        <v>274.5</v>
      </c>
      <c r="I33" s="397">
        <v>270</v>
      </c>
      <c r="J33" s="398">
        <v>8</v>
      </c>
      <c r="K33" s="398"/>
      <c r="L33" s="398"/>
      <c r="M33" s="400"/>
      <c r="N33" s="209">
        <f t="shared" si="2"/>
        <v>5183.42</v>
      </c>
      <c r="O33" s="401">
        <v>1.8</v>
      </c>
      <c r="P33" s="401"/>
      <c r="Q33" s="209">
        <f t="shared" si="3"/>
        <v>5185.22</v>
      </c>
      <c r="R33" s="395">
        <v>1890</v>
      </c>
      <c r="S33" s="402"/>
      <c r="T33" s="213">
        <f t="shared" si="0"/>
        <v>43859</v>
      </c>
      <c r="U33" s="403"/>
      <c r="V33" s="404"/>
      <c r="W33" s="403"/>
      <c r="X33" s="404"/>
      <c r="Y33" s="403">
        <v>200124</v>
      </c>
      <c r="Z33" s="393">
        <v>241.49</v>
      </c>
      <c r="AA33" s="403">
        <v>200131</v>
      </c>
      <c r="AB33" s="393">
        <v>1931.34</v>
      </c>
      <c r="AC33" s="403"/>
      <c r="AD33" s="404"/>
      <c r="AE33" s="165"/>
      <c r="AF33" s="404"/>
      <c r="AG33" s="405">
        <v>200143</v>
      </c>
      <c r="AH33" s="393">
        <v>19</v>
      </c>
      <c r="AI33" s="403"/>
      <c r="AJ33" s="404"/>
      <c r="AK33" s="403"/>
      <c r="AL33" s="404"/>
      <c r="AM33" s="403">
        <v>191251</v>
      </c>
      <c r="AN33" s="393">
        <v>293.51</v>
      </c>
      <c r="AO33" s="403"/>
      <c r="AP33" s="404"/>
      <c r="AQ33" s="165"/>
      <c r="AR33" s="404"/>
      <c r="AS33" s="187">
        <f t="shared" si="4"/>
        <v>2485.34</v>
      </c>
    </row>
    <row r="34" spans="1:64" x14ac:dyDescent="0.25">
      <c r="A34" s="202">
        <f t="shared" si="1"/>
        <v>43860</v>
      </c>
      <c r="B34" s="394">
        <v>1571.32</v>
      </c>
      <c r="C34" s="394"/>
      <c r="D34" s="395">
        <v>1790.74</v>
      </c>
      <c r="E34" s="395">
        <v>750.43</v>
      </c>
      <c r="F34" s="394"/>
      <c r="G34" s="396">
        <v>173</v>
      </c>
      <c r="H34" s="396">
        <v>139.80000000000001</v>
      </c>
      <c r="I34" s="397">
        <v>160</v>
      </c>
      <c r="J34" s="398">
        <v>4</v>
      </c>
      <c r="K34" s="398"/>
      <c r="L34" s="399">
        <v>40</v>
      </c>
      <c r="M34" s="400"/>
      <c r="N34" s="209">
        <f t="shared" si="2"/>
        <v>4545.29</v>
      </c>
      <c r="O34" s="401">
        <v>4.5999999999999996</v>
      </c>
      <c r="P34" s="401"/>
      <c r="Q34" s="209">
        <f t="shared" si="3"/>
        <v>4549.8900000000003</v>
      </c>
      <c r="R34" s="395">
        <v>1590</v>
      </c>
      <c r="S34" s="402"/>
      <c r="T34" s="213">
        <f t="shared" si="0"/>
        <v>43860</v>
      </c>
      <c r="U34" s="403">
        <v>200106</v>
      </c>
      <c r="V34" s="393">
        <v>1523.28</v>
      </c>
      <c r="W34" s="165">
        <v>200116</v>
      </c>
      <c r="X34" s="393">
        <v>828.6</v>
      </c>
      <c r="Y34" s="403"/>
      <c r="Z34" s="404"/>
      <c r="AA34" s="165">
        <v>200132</v>
      </c>
      <c r="AB34" s="393">
        <v>1349.6</v>
      </c>
      <c r="AC34" s="403"/>
      <c r="AD34" s="404"/>
      <c r="AE34" s="403" t="s">
        <v>85</v>
      </c>
      <c r="AF34" s="393">
        <v>630</v>
      </c>
      <c r="AG34" s="404"/>
      <c r="AH34" s="404"/>
      <c r="AI34" s="403"/>
      <c r="AJ34" s="404"/>
      <c r="AK34" s="165"/>
      <c r="AL34" s="404"/>
      <c r="AM34" s="165">
        <v>191250</v>
      </c>
      <c r="AN34" s="393">
        <v>10.8</v>
      </c>
      <c r="AO34" s="165">
        <v>200164</v>
      </c>
      <c r="AP34" s="393">
        <v>420</v>
      </c>
      <c r="AQ34" s="165">
        <v>200167</v>
      </c>
      <c r="AR34" s="393">
        <v>231.6</v>
      </c>
      <c r="AS34" s="187">
        <f t="shared" si="4"/>
        <v>4993.88</v>
      </c>
    </row>
    <row r="35" spans="1:64" x14ac:dyDescent="0.25">
      <c r="A35" s="202">
        <f t="shared" si="1"/>
        <v>43861</v>
      </c>
      <c r="B35" s="394">
        <v>1833.01</v>
      </c>
      <c r="C35" s="395">
        <v>24.82</v>
      </c>
      <c r="D35" s="395">
        <v>2220.35</v>
      </c>
      <c r="E35" s="395">
        <v>862.1</v>
      </c>
      <c r="F35" s="394"/>
      <c r="G35" s="396">
        <v>246</v>
      </c>
      <c r="H35" s="396">
        <v>130.4</v>
      </c>
      <c r="I35" s="397">
        <v>170</v>
      </c>
      <c r="J35" s="398">
        <v>4</v>
      </c>
      <c r="K35" s="398"/>
      <c r="L35" s="398"/>
      <c r="M35" s="400"/>
      <c r="N35" s="209">
        <f t="shared" si="2"/>
        <v>5486.68</v>
      </c>
      <c r="O35" s="401">
        <v>48.6</v>
      </c>
      <c r="P35" s="401"/>
      <c r="Q35" s="209">
        <f t="shared" si="3"/>
        <v>5535.2800000000007</v>
      </c>
      <c r="R35" s="395">
        <v>1830</v>
      </c>
      <c r="S35" s="395">
        <v>180</v>
      </c>
      <c r="T35" s="213">
        <f t="shared" si="0"/>
        <v>43861</v>
      </c>
      <c r="U35" s="403"/>
      <c r="V35" s="393">
        <v>22.45</v>
      </c>
      <c r="W35" s="403">
        <v>200117</v>
      </c>
      <c r="X35" s="393">
        <v>104.92</v>
      </c>
      <c r="Y35" s="403"/>
      <c r="Z35" s="404"/>
      <c r="AA35" s="403">
        <v>200133</v>
      </c>
      <c r="AB35" s="393">
        <v>-45.1</v>
      </c>
      <c r="AC35" s="403">
        <v>200139</v>
      </c>
      <c r="AD35" s="404">
        <v>0</v>
      </c>
      <c r="AE35" s="403"/>
      <c r="AF35" s="404"/>
      <c r="AG35" s="405">
        <v>200144</v>
      </c>
      <c r="AH35" s="393">
        <v>-16.079999999999998</v>
      </c>
      <c r="AI35" s="403">
        <v>200146</v>
      </c>
      <c r="AJ35" s="393">
        <v>37.630000000000003</v>
      </c>
      <c r="AK35" s="403">
        <v>200151</v>
      </c>
      <c r="AL35" s="393">
        <v>2763.7</v>
      </c>
      <c r="AM35" s="403">
        <v>191249</v>
      </c>
      <c r="AN35" s="393">
        <v>121.32</v>
      </c>
      <c r="AO35" s="403">
        <v>200162</v>
      </c>
      <c r="AP35" s="393">
        <v>1255.17</v>
      </c>
      <c r="AQ35" s="165">
        <v>200165</v>
      </c>
      <c r="AR35" s="393">
        <v>210</v>
      </c>
      <c r="AS35" s="187">
        <f t="shared" si="4"/>
        <v>4454.01</v>
      </c>
    </row>
    <row r="36" spans="1:64" s="2" customFormat="1" x14ac:dyDescent="0.25">
      <c r="A36" s="172"/>
      <c r="B36" s="383">
        <f t="shared" ref="B36:L36" si="5">SUM(B5:B35)</f>
        <v>46034.910000000011</v>
      </c>
      <c r="C36" s="383">
        <f t="shared" si="5"/>
        <v>353.07</v>
      </c>
      <c r="D36" s="383">
        <f t="shared" si="5"/>
        <v>46164.429999999993</v>
      </c>
      <c r="E36" s="383">
        <f t="shared" si="5"/>
        <v>20058.929999999997</v>
      </c>
      <c r="F36" s="383">
        <f t="shared" si="5"/>
        <v>451.85000000000014</v>
      </c>
      <c r="G36" s="383">
        <f t="shared" si="5"/>
        <v>9194</v>
      </c>
      <c r="H36" s="383">
        <f t="shared" si="5"/>
        <v>10392.599999999999</v>
      </c>
      <c r="I36" s="383">
        <f t="shared" si="5"/>
        <v>5410</v>
      </c>
      <c r="J36" s="3">
        <f t="shared" si="5"/>
        <v>136</v>
      </c>
      <c r="K36" s="383">
        <f t="shared" si="5"/>
        <v>330</v>
      </c>
      <c r="L36" s="383">
        <f t="shared" si="5"/>
        <v>1407</v>
      </c>
      <c r="M36" s="128"/>
      <c r="N36" s="383">
        <f t="shared" ref="N36:S36" si="6">SUM(N5:N35)</f>
        <v>136982.79</v>
      </c>
      <c r="O36" s="389">
        <f t="shared" si="6"/>
        <v>319.40000000000009</v>
      </c>
      <c r="P36" s="383">
        <f t="shared" si="6"/>
        <v>151</v>
      </c>
      <c r="Q36" s="383">
        <f t="shared" si="6"/>
        <v>137151.19</v>
      </c>
      <c r="R36" s="128">
        <f t="shared" si="6"/>
        <v>46110</v>
      </c>
      <c r="S36" s="128">
        <f t="shared" si="6"/>
        <v>1650</v>
      </c>
      <c r="T36" s="225"/>
      <c r="U36" s="128"/>
      <c r="V36" s="128">
        <f>SUM(V5:V35)</f>
        <v>6245.91</v>
      </c>
      <c r="W36" s="128"/>
      <c r="X36" s="128">
        <f>SUM(X5:X35)</f>
        <v>2187.7600000000002</v>
      </c>
      <c r="Y36" s="128"/>
      <c r="Z36" s="128">
        <f>SUM(Z5:Z35)</f>
        <v>2375.58</v>
      </c>
      <c r="AA36" s="128"/>
      <c r="AB36" s="128">
        <f>SUM(AB6:AB34)</f>
        <v>14614.460000000001</v>
      </c>
      <c r="AC36" s="128"/>
      <c r="AD36" s="128">
        <f>SUM(AD5:AD35)</f>
        <v>64747.720000000008</v>
      </c>
      <c r="AE36" s="128"/>
      <c r="AF36" s="128">
        <f>SUM(AF5:AF35)</f>
        <v>5541.1799999999994</v>
      </c>
      <c r="AG36" s="128"/>
      <c r="AH36" s="128"/>
      <c r="AI36" s="128"/>
      <c r="AJ36" s="128">
        <f>SUM(AJ5:AJ35)</f>
        <v>1248.0600000000002</v>
      </c>
      <c r="AK36" s="71"/>
      <c r="AL36" s="128">
        <f>SUM(AL5:AL35)</f>
        <v>5802.36</v>
      </c>
      <c r="AM36" s="128"/>
      <c r="AN36" s="128">
        <f>SUM(AN5:AN35)</f>
        <v>1686.0199999999998</v>
      </c>
      <c r="AO36" s="128"/>
      <c r="AP36" s="128">
        <f>SUM(AP5:AP35)</f>
        <v>6185.84</v>
      </c>
      <c r="AQ36" s="128"/>
      <c r="AR36" s="128">
        <f>SUM(AR5:AR35)</f>
        <v>1075.7600000000002</v>
      </c>
      <c r="AS36" s="128">
        <f>SUM(AS5:AS35)</f>
        <v>111706.47</v>
      </c>
      <c r="AT36" s="71"/>
      <c r="AU36" s="71"/>
      <c r="AV36" s="71"/>
      <c r="AW36" s="71"/>
      <c r="AX36" s="71"/>
      <c r="AY36" s="71"/>
      <c r="AZ36" s="71"/>
      <c r="BA36" s="71"/>
      <c r="BB36" s="71"/>
      <c r="BC36" s="71"/>
      <c r="BD36" s="71"/>
      <c r="BE36" s="71"/>
      <c r="BF36" s="71"/>
      <c r="BG36" s="71"/>
      <c r="BH36" s="71"/>
      <c r="BI36" s="71"/>
      <c r="BJ36" s="71"/>
      <c r="BK36" s="71"/>
      <c r="BL36" s="71"/>
    </row>
    <row r="37" spans="1:64" x14ac:dyDescent="0.25">
      <c r="N37" s="128"/>
      <c r="Q37" s="130"/>
    </row>
    <row r="38" spans="1:64" x14ac:dyDescent="0.25">
      <c r="C38" s="131"/>
      <c r="F38" s="131"/>
      <c r="I38" s="132"/>
      <c r="N38" s="128"/>
    </row>
    <row r="39" spans="1:64" x14ac:dyDescent="0.25">
      <c r="I39" s="132"/>
      <c r="N39" s="128"/>
      <c r="AO39" s="77" t="s">
        <v>35</v>
      </c>
    </row>
    <row r="41" spans="1:64" ht="16.149999999999999" customHeight="1" x14ac:dyDescent="0.25">
      <c r="A41" s="575" t="s">
        <v>421</v>
      </c>
      <c r="B41" s="563"/>
      <c r="C41" s="563"/>
      <c r="D41" s="563"/>
      <c r="E41" s="563"/>
      <c r="F41" s="563"/>
      <c r="G41" s="563"/>
      <c r="H41" s="563"/>
      <c r="I41" s="563"/>
      <c r="J41" s="564"/>
      <c r="K41" s="564"/>
      <c r="L41" s="564"/>
      <c r="M41" s="80"/>
      <c r="N41" s="79"/>
      <c r="O41" s="565"/>
      <c r="P41" s="560"/>
      <c r="Q41" s="560"/>
      <c r="R41" s="560"/>
      <c r="S41" s="560"/>
      <c r="U41" s="559" t="str">
        <f>A41</f>
        <v>FEVRIER 2020</v>
      </c>
      <c r="V41" s="560"/>
      <c r="W41" s="560"/>
      <c r="X41" s="560"/>
      <c r="Y41" s="560"/>
      <c r="Z41" s="560"/>
      <c r="AA41" s="560"/>
      <c r="AB41" s="559" t="str">
        <f>A41</f>
        <v>FEVRIER 2020</v>
      </c>
      <c r="AC41" s="560"/>
      <c r="AD41" s="560"/>
      <c r="AE41" s="560"/>
      <c r="AF41" s="560"/>
      <c r="AG41" s="560"/>
      <c r="AH41" s="560"/>
      <c r="AI41" s="560"/>
      <c r="AJ41" s="560"/>
      <c r="AK41" s="559" t="str">
        <f>A41</f>
        <v>FEVRIER 2020</v>
      </c>
      <c r="AL41" s="560"/>
      <c r="AM41" s="560"/>
      <c r="AN41" s="560"/>
      <c r="AO41" s="560"/>
      <c r="AP41" s="560"/>
      <c r="AQ41" s="560"/>
    </row>
    <row r="42" spans="1:64" ht="16.149999999999999" customHeight="1" x14ac:dyDescent="0.25">
      <c r="A42" s="175"/>
      <c r="B42" s="81"/>
      <c r="C42" s="81"/>
      <c r="D42" s="81"/>
      <c r="E42" s="81"/>
      <c r="F42" s="81"/>
      <c r="G42" s="81"/>
      <c r="H42" s="81"/>
      <c r="I42" s="554"/>
      <c r="J42" s="554"/>
      <c r="K42" s="554"/>
      <c r="L42" s="554"/>
      <c r="M42" s="133"/>
      <c r="N42" s="134"/>
      <c r="O42" s="135"/>
      <c r="P42" s="134"/>
      <c r="Q42" s="134"/>
      <c r="R42" s="553" t="s">
        <v>2</v>
      </c>
      <c r="S42" s="554"/>
      <c r="T42" s="227"/>
      <c r="U42" s="551" t="str">
        <f>U3</f>
        <v>Agedi</v>
      </c>
      <c r="V42" s="552"/>
      <c r="W42" s="551" t="str">
        <f>W3</f>
        <v>Saf</v>
      </c>
      <c r="X42" s="552"/>
      <c r="Y42" s="551" t="str">
        <f>Y3</f>
        <v>Midi Libre</v>
      </c>
      <c r="Z42" s="552"/>
      <c r="AA42" s="551" t="str">
        <f>AA3</f>
        <v>Loto</v>
      </c>
      <c r="AB42" s="552"/>
      <c r="AC42" s="551" t="str">
        <f>AC3</f>
        <v>Altadis</v>
      </c>
      <c r="AD42" s="552"/>
      <c r="AE42" s="551" t="str">
        <f>AE3</f>
        <v>Crédit agricole</v>
      </c>
      <c r="AF42" s="552"/>
      <c r="AG42" s="555" t="s">
        <v>10</v>
      </c>
      <c r="AH42" s="556"/>
      <c r="AI42" s="551" t="s">
        <v>11</v>
      </c>
      <c r="AJ42" s="552"/>
      <c r="AK42" s="551" t="str">
        <f>AK3</f>
        <v>Poste TCN TF PVA</v>
      </c>
      <c r="AL42" s="552"/>
      <c r="AM42" s="551" t="str">
        <f>AM3</f>
        <v>GSA/NVX FR</v>
      </c>
      <c r="AN42" s="552"/>
      <c r="AO42" s="551" t="str">
        <f>AO3</f>
        <v>Charge</v>
      </c>
      <c r="AP42" s="552"/>
      <c r="AQ42" s="551" t="str">
        <f>AQ3</f>
        <v>Divers</v>
      </c>
      <c r="AR42" s="552"/>
      <c r="AS42" s="83" t="s">
        <v>16</v>
      </c>
    </row>
    <row r="43" spans="1:64" ht="16.149999999999999" customHeight="1" x14ac:dyDescent="0.25">
      <c r="A43" s="177"/>
      <c r="B43" s="85" t="s">
        <v>17</v>
      </c>
      <c r="C43" s="86" t="s">
        <v>18</v>
      </c>
      <c r="D43" s="86" t="s">
        <v>19</v>
      </c>
      <c r="E43" s="87" t="s">
        <v>20</v>
      </c>
      <c r="F43" s="87" t="s">
        <v>21</v>
      </c>
      <c r="G43" s="86" t="s">
        <v>22</v>
      </c>
      <c r="H43" s="86" t="s">
        <v>23</v>
      </c>
      <c r="I43" s="557" t="s">
        <v>24</v>
      </c>
      <c r="J43" s="558"/>
      <c r="K43" s="88" t="s">
        <v>25</v>
      </c>
      <c r="L43" s="88" t="s">
        <v>26</v>
      </c>
      <c r="M43" s="89" t="s">
        <v>27</v>
      </c>
      <c r="N43" s="90" t="s">
        <v>28</v>
      </c>
      <c r="O43" s="90" t="s">
        <v>29</v>
      </c>
      <c r="P43" s="90" t="s">
        <v>30</v>
      </c>
      <c r="Q43" s="91" t="s">
        <v>16</v>
      </c>
      <c r="R43" s="85" t="s">
        <v>32</v>
      </c>
      <c r="S43" s="91" t="s">
        <v>33</v>
      </c>
      <c r="T43" s="237"/>
      <c r="U43" s="93" t="s">
        <v>34</v>
      </c>
      <c r="V43" s="94"/>
      <c r="W43" s="95" t="s">
        <v>34</v>
      </c>
      <c r="X43" s="96"/>
      <c r="Y43" s="95" t="s">
        <v>34</v>
      </c>
      <c r="Z43" s="96"/>
      <c r="AA43" s="95" t="s">
        <v>34</v>
      </c>
      <c r="AB43" s="96"/>
      <c r="AC43" s="95" t="s">
        <v>34</v>
      </c>
      <c r="AD43" s="96"/>
      <c r="AE43" s="95" t="s">
        <v>34</v>
      </c>
      <c r="AF43" s="96"/>
      <c r="AG43" s="95" t="s">
        <v>34</v>
      </c>
      <c r="AH43" s="97"/>
      <c r="AI43" s="95" t="s">
        <v>34</v>
      </c>
      <c r="AJ43" s="96"/>
      <c r="AK43" s="98" t="s">
        <v>34</v>
      </c>
      <c r="AL43" s="94"/>
      <c r="AM43" s="95" t="s">
        <v>34</v>
      </c>
      <c r="AN43" s="94"/>
      <c r="AO43" s="95" t="s">
        <v>34</v>
      </c>
      <c r="AP43" s="94"/>
      <c r="AQ43" s="95" t="s">
        <v>34</v>
      </c>
      <c r="AR43" s="94"/>
      <c r="AS43" s="99"/>
    </row>
    <row r="44" spans="1:64" ht="16.149999999999999" customHeight="1" x14ac:dyDescent="0.25">
      <c r="A44" s="202">
        <f>A35+1</f>
        <v>43862</v>
      </c>
      <c r="B44" s="113">
        <v>1692.31</v>
      </c>
      <c r="C44" s="113"/>
      <c r="D44" s="317">
        <v>1445.2</v>
      </c>
      <c r="E44" s="317">
        <v>834.25</v>
      </c>
      <c r="F44" s="113"/>
      <c r="G44" s="114">
        <v>243</v>
      </c>
      <c r="H44" s="114">
        <v>169.8</v>
      </c>
      <c r="I44" s="316">
        <v>330</v>
      </c>
      <c r="J44" s="115">
        <v>7</v>
      </c>
      <c r="K44" s="115"/>
      <c r="L44" s="115"/>
      <c r="M44" s="116"/>
      <c r="N44" s="117">
        <f t="shared" ref="N44:N72" si="7">B44+C44+D44+F44+G44+H44+I44+K44-L44+M44+E44</f>
        <v>4714.5600000000004</v>
      </c>
      <c r="O44" s="113">
        <v>11.3</v>
      </c>
      <c r="P44" s="113"/>
      <c r="Q44" s="117">
        <f t="shared" ref="Q44:Q72" si="8">N44+O44-P44</f>
        <v>4725.8600000000006</v>
      </c>
      <c r="R44" s="317">
        <v>1690</v>
      </c>
      <c r="S44" s="119"/>
      <c r="T44" s="409">
        <f t="shared" ref="T44:T72" si="9">A44</f>
        <v>43862</v>
      </c>
      <c r="U44" s="121"/>
      <c r="V44" s="122"/>
      <c r="W44" s="123"/>
      <c r="X44" s="122"/>
      <c r="Y44" s="123"/>
      <c r="Z44" s="122"/>
      <c r="AA44" s="123"/>
      <c r="AB44" s="122"/>
      <c r="AC44" s="123"/>
      <c r="AD44" s="122"/>
      <c r="AE44" s="123">
        <v>200239</v>
      </c>
      <c r="AF44" s="147">
        <v>1.45</v>
      </c>
      <c r="AG44" s="124">
        <v>200240</v>
      </c>
      <c r="AH44" s="147">
        <v>-17.940000000000001</v>
      </c>
      <c r="AI44" s="123">
        <v>201145</v>
      </c>
      <c r="AJ44" s="147">
        <v>1029.23</v>
      </c>
      <c r="AK44" s="124"/>
      <c r="AL44" s="122"/>
      <c r="AM44" s="123"/>
      <c r="AN44" s="122"/>
      <c r="AO44" s="123" t="s">
        <v>276</v>
      </c>
      <c r="AP44" s="147">
        <v>2000</v>
      </c>
      <c r="AQ44" s="123"/>
      <c r="AR44" s="122"/>
      <c r="AS44" s="125">
        <f t="shared" ref="AS44:AS74" si="10">V44+X44+Z44+AB44+AD44+AF44+AJ44+AL44+AN44+AP44+AR44+AH44</f>
        <v>3012.7400000000002</v>
      </c>
    </row>
    <row r="45" spans="1:64" ht="16.149999999999999" customHeight="1" x14ac:dyDescent="0.25">
      <c r="A45" s="202">
        <f t="shared" ref="A45:A72" si="11">A44+1</f>
        <v>43863</v>
      </c>
      <c r="B45" s="113">
        <v>1101.55</v>
      </c>
      <c r="C45" s="113"/>
      <c r="D45" s="317">
        <v>1069.1199999999999</v>
      </c>
      <c r="E45" s="317">
        <v>472.7</v>
      </c>
      <c r="F45" s="113"/>
      <c r="G45" s="114">
        <v>173</v>
      </c>
      <c r="H45" s="114">
        <v>210.9</v>
      </c>
      <c r="I45" s="316">
        <v>40</v>
      </c>
      <c r="J45" s="115">
        <v>1</v>
      </c>
      <c r="K45" s="115"/>
      <c r="L45" s="115"/>
      <c r="M45" s="116"/>
      <c r="N45" s="117">
        <f t="shared" si="7"/>
        <v>3067.27</v>
      </c>
      <c r="O45" s="113">
        <v>12</v>
      </c>
      <c r="P45" s="113"/>
      <c r="Q45" s="117">
        <f t="shared" si="8"/>
        <v>3079.27</v>
      </c>
      <c r="R45" s="317">
        <v>1100</v>
      </c>
      <c r="S45" s="119"/>
      <c r="T45" s="409">
        <f t="shared" si="9"/>
        <v>43863</v>
      </c>
      <c r="U45" s="121"/>
      <c r="V45" s="122"/>
      <c r="W45" s="123"/>
      <c r="X45" s="122"/>
      <c r="Y45" s="121">
        <v>200223</v>
      </c>
      <c r="Z45" s="147">
        <v>272.02</v>
      </c>
      <c r="AA45" s="123"/>
      <c r="AB45" s="122"/>
      <c r="AC45" s="121"/>
      <c r="AD45" s="122"/>
      <c r="AE45" s="123">
        <v>200239</v>
      </c>
      <c r="AF45" s="147">
        <v>27</v>
      </c>
      <c r="AG45" s="122"/>
      <c r="AH45" s="122"/>
      <c r="AI45" s="121"/>
      <c r="AJ45" s="122"/>
      <c r="AK45" s="123"/>
      <c r="AL45" s="122"/>
      <c r="AM45" s="121"/>
      <c r="AN45" s="122"/>
      <c r="AO45" s="121"/>
      <c r="AP45" s="122"/>
      <c r="AQ45" s="123"/>
      <c r="AR45" s="122"/>
      <c r="AS45" s="125">
        <f t="shared" si="10"/>
        <v>299.02</v>
      </c>
    </row>
    <row r="46" spans="1:64" ht="16.149999999999999" customHeight="1" x14ac:dyDescent="0.25">
      <c r="A46" s="202">
        <f t="shared" si="11"/>
        <v>43864</v>
      </c>
      <c r="B46" s="113">
        <v>1655.44</v>
      </c>
      <c r="C46" s="317">
        <v>45</v>
      </c>
      <c r="D46" s="317">
        <v>1803.1</v>
      </c>
      <c r="E46" s="317">
        <v>1038.58</v>
      </c>
      <c r="F46" s="113"/>
      <c r="G46" s="114">
        <v>319</v>
      </c>
      <c r="H46" s="114">
        <v>463.25</v>
      </c>
      <c r="I46" s="316">
        <v>160</v>
      </c>
      <c r="J46" s="115">
        <v>5</v>
      </c>
      <c r="K46" s="410">
        <v>20</v>
      </c>
      <c r="L46" s="115"/>
      <c r="M46" s="116"/>
      <c r="N46" s="117">
        <f t="shared" si="7"/>
        <v>5504.37</v>
      </c>
      <c r="O46" s="113">
        <v>6.6</v>
      </c>
      <c r="P46" s="113"/>
      <c r="Q46" s="117">
        <f t="shared" si="8"/>
        <v>5510.97</v>
      </c>
      <c r="R46" s="317">
        <v>1650</v>
      </c>
      <c r="S46" s="119"/>
      <c r="T46" s="409">
        <f t="shared" si="9"/>
        <v>43864</v>
      </c>
      <c r="U46" s="121"/>
      <c r="V46" s="122"/>
      <c r="W46" s="123"/>
      <c r="X46" s="122"/>
      <c r="Y46" s="121"/>
      <c r="Z46" s="122"/>
      <c r="AA46" s="123"/>
      <c r="AB46" s="122"/>
      <c r="AC46" s="121"/>
      <c r="AD46" s="122"/>
      <c r="AE46" s="123">
        <v>200239</v>
      </c>
      <c r="AF46" s="147">
        <v>240.08</v>
      </c>
      <c r="AG46" s="122"/>
      <c r="AH46" s="122"/>
      <c r="AI46" s="121" t="s">
        <v>311</v>
      </c>
      <c r="AJ46" s="147">
        <v>128.4</v>
      </c>
      <c r="AK46" s="123"/>
      <c r="AL46" s="122"/>
      <c r="AM46" s="121"/>
      <c r="AN46" s="122"/>
      <c r="AO46" s="123"/>
      <c r="AP46" s="122"/>
      <c r="AQ46" s="123"/>
      <c r="AR46" s="122"/>
      <c r="AS46" s="125">
        <f t="shared" si="10"/>
        <v>368.48</v>
      </c>
    </row>
    <row r="47" spans="1:64" ht="16.149999999999999" customHeight="1" x14ac:dyDescent="0.25">
      <c r="A47" s="202">
        <f t="shared" si="11"/>
        <v>43865</v>
      </c>
      <c r="B47" s="113">
        <v>2046.53</v>
      </c>
      <c r="C47" s="113"/>
      <c r="D47" s="317">
        <v>2236.4</v>
      </c>
      <c r="E47" s="317">
        <v>858.95</v>
      </c>
      <c r="F47" s="317">
        <v>65.3</v>
      </c>
      <c r="G47" s="114">
        <v>334</v>
      </c>
      <c r="H47" s="114">
        <v>202.05</v>
      </c>
      <c r="I47" s="316">
        <v>160</v>
      </c>
      <c r="J47" s="115">
        <v>5</v>
      </c>
      <c r="K47" s="410">
        <v>30</v>
      </c>
      <c r="L47" s="115"/>
      <c r="M47" s="116">
        <v>125.8</v>
      </c>
      <c r="N47" s="117">
        <f t="shared" si="7"/>
        <v>6059.0300000000007</v>
      </c>
      <c r="O47" s="113">
        <v>4.5999999999999996</v>
      </c>
      <c r="P47" s="113">
        <v>258.10000000000002</v>
      </c>
      <c r="Q47" s="117">
        <f t="shared" si="8"/>
        <v>5805.5300000000007</v>
      </c>
      <c r="R47" s="317">
        <v>2040</v>
      </c>
      <c r="S47" s="119"/>
      <c r="T47" s="409">
        <f t="shared" si="9"/>
        <v>43865</v>
      </c>
      <c r="U47" s="121"/>
      <c r="V47" s="122"/>
      <c r="W47" s="123"/>
      <c r="X47" s="122"/>
      <c r="Y47" s="121"/>
      <c r="Z47" s="122"/>
      <c r="AA47" s="123"/>
      <c r="AB47" s="122"/>
      <c r="AC47" s="121"/>
      <c r="AD47" s="122"/>
      <c r="AE47" s="123">
        <v>200239</v>
      </c>
      <c r="AF47" s="147">
        <v>37.5</v>
      </c>
      <c r="AG47" s="122"/>
      <c r="AH47" s="122"/>
      <c r="AI47" s="121"/>
      <c r="AJ47" s="122"/>
      <c r="AK47" s="123"/>
      <c r="AL47" s="122"/>
      <c r="AM47" s="121"/>
      <c r="AN47" s="122"/>
      <c r="AO47" s="121" t="s">
        <v>104</v>
      </c>
      <c r="AP47" s="147">
        <v>125.84</v>
      </c>
      <c r="AQ47" s="123"/>
      <c r="AR47" s="122"/>
      <c r="AS47" s="125">
        <f t="shared" si="10"/>
        <v>163.34</v>
      </c>
    </row>
    <row r="48" spans="1:64" ht="16.149999999999999" customHeight="1" x14ac:dyDescent="0.25">
      <c r="A48" s="202">
        <f t="shared" si="11"/>
        <v>43866</v>
      </c>
      <c r="B48" s="113">
        <v>1739.93</v>
      </c>
      <c r="C48" s="113"/>
      <c r="D48" s="317">
        <v>1247.3699999999999</v>
      </c>
      <c r="E48" s="317">
        <v>685.61</v>
      </c>
      <c r="F48" s="317"/>
      <c r="G48" s="114">
        <v>941</v>
      </c>
      <c r="H48" s="114">
        <v>225</v>
      </c>
      <c r="I48" s="316">
        <v>280</v>
      </c>
      <c r="J48" s="115">
        <v>5</v>
      </c>
      <c r="K48" s="115"/>
      <c r="L48" s="410">
        <v>98</v>
      </c>
      <c r="M48" s="116"/>
      <c r="N48" s="117">
        <f t="shared" si="7"/>
        <v>5020.91</v>
      </c>
      <c r="O48" s="113">
        <v>13.1</v>
      </c>
      <c r="P48" s="113"/>
      <c r="Q48" s="117">
        <f t="shared" si="8"/>
        <v>5034.01</v>
      </c>
      <c r="R48" s="317">
        <v>1730</v>
      </c>
      <c r="S48" s="119"/>
      <c r="T48" s="409">
        <f t="shared" si="9"/>
        <v>43866</v>
      </c>
      <c r="U48" s="121">
        <v>200109</v>
      </c>
      <c r="V48" s="387">
        <v>883.78</v>
      </c>
      <c r="W48" s="123"/>
      <c r="X48" s="122"/>
      <c r="Y48" s="121"/>
      <c r="Z48" s="122"/>
      <c r="AA48" s="121">
        <v>200228</v>
      </c>
      <c r="AB48" s="147">
        <v>2333.94</v>
      </c>
      <c r="AC48" s="121">
        <v>200138</v>
      </c>
      <c r="AD48" s="387">
        <v>31770.81</v>
      </c>
      <c r="AE48" s="123">
        <v>200239</v>
      </c>
      <c r="AF48" s="147">
        <v>-135</v>
      </c>
      <c r="AG48" s="122"/>
      <c r="AH48" s="122"/>
      <c r="AI48" s="121"/>
      <c r="AJ48" s="122"/>
      <c r="AK48" s="121"/>
      <c r="AL48" s="122"/>
      <c r="AM48" s="121"/>
      <c r="AN48" s="122"/>
      <c r="AO48" s="121"/>
      <c r="AP48" s="122"/>
      <c r="AQ48" s="123"/>
      <c r="AR48" s="122"/>
      <c r="AS48" s="125">
        <f t="shared" si="10"/>
        <v>34853.53</v>
      </c>
    </row>
    <row r="49" spans="1:45" ht="16.149999999999999" customHeight="1" x14ac:dyDescent="0.25">
      <c r="A49" s="202">
        <f t="shared" si="11"/>
        <v>43867</v>
      </c>
      <c r="B49" s="113">
        <v>1236.4000000000001</v>
      </c>
      <c r="C49" s="113"/>
      <c r="D49" s="317">
        <v>1372.14</v>
      </c>
      <c r="E49" s="317">
        <v>751.27</v>
      </c>
      <c r="F49" s="317">
        <v>36.29</v>
      </c>
      <c r="G49" s="114">
        <v>291</v>
      </c>
      <c r="H49" s="114">
        <v>255.5</v>
      </c>
      <c r="I49" s="316">
        <v>150</v>
      </c>
      <c r="J49" s="115">
        <v>3</v>
      </c>
      <c r="K49" s="410">
        <v>20</v>
      </c>
      <c r="L49" s="115"/>
      <c r="M49" s="116"/>
      <c r="N49" s="117">
        <f t="shared" si="7"/>
        <v>4112.6000000000004</v>
      </c>
      <c r="O49" s="113">
        <v>13.1</v>
      </c>
      <c r="P49" s="113"/>
      <c r="Q49" s="117">
        <f t="shared" si="8"/>
        <v>4125.7000000000007</v>
      </c>
      <c r="R49" s="317">
        <v>1260</v>
      </c>
      <c r="S49" s="317">
        <v>440</v>
      </c>
      <c r="T49" s="409">
        <f t="shared" si="9"/>
        <v>43867</v>
      </c>
      <c r="U49" s="121"/>
      <c r="V49" s="387">
        <v>46.86</v>
      </c>
      <c r="W49" s="121"/>
      <c r="X49" s="122"/>
      <c r="Y49" s="121"/>
      <c r="Z49" s="122"/>
      <c r="AA49" s="121">
        <v>200232</v>
      </c>
      <c r="AB49" s="147">
        <v>128.6</v>
      </c>
      <c r="AC49" s="121">
        <v>200754</v>
      </c>
      <c r="AD49" s="387">
        <v>23</v>
      </c>
      <c r="AE49" s="123">
        <v>200239</v>
      </c>
      <c r="AF49" s="147">
        <v>-37.5</v>
      </c>
      <c r="AG49" s="122"/>
      <c r="AH49" s="122"/>
      <c r="AI49" s="121"/>
      <c r="AJ49" s="122"/>
      <c r="AK49" s="121"/>
      <c r="AL49" s="122"/>
      <c r="AM49" s="121" t="s">
        <v>422</v>
      </c>
      <c r="AN49" s="147">
        <v>-369.61</v>
      </c>
      <c r="AO49" s="121" t="s">
        <v>388</v>
      </c>
      <c r="AP49" s="147">
        <v>336.57</v>
      </c>
      <c r="AQ49" s="123"/>
      <c r="AR49" s="122"/>
      <c r="AS49" s="125">
        <f t="shared" si="10"/>
        <v>127.91999999999996</v>
      </c>
    </row>
    <row r="50" spans="1:45" ht="16.149999999999999" customHeight="1" x14ac:dyDescent="0.25">
      <c r="A50" s="202">
        <f t="shared" si="11"/>
        <v>43868</v>
      </c>
      <c r="B50" s="113">
        <v>2016.6</v>
      </c>
      <c r="C50" s="113"/>
      <c r="D50" s="317">
        <v>1700.58</v>
      </c>
      <c r="E50" s="317">
        <v>786.2</v>
      </c>
      <c r="F50" s="317"/>
      <c r="G50" s="114">
        <v>292</v>
      </c>
      <c r="H50" s="114">
        <v>624.4</v>
      </c>
      <c r="I50" s="316">
        <v>330</v>
      </c>
      <c r="J50" s="115">
        <v>6</v>
      </c>
      <c r="K50" s="115"/>
      <c r="L50" s="115"/>
      <c r="M50" s="116"/>
      <c r="N50" s="117">
        <f t="shared" si="7"/>
        <v>5749.78</v>
      </c>
      <c r="O50" s="113">
        <v>23.6</v>
      </c>
      <c r="P50" s="113"/>
      <c r="Q50" s="117">
        <f t="shared" si="8"/>
        <v>5773.38</v>
      </c>
      <c r="R50" s="317">
        <v>2010</v>
      </c>
      <c r="S50" s="119"/>
      <c r="T50" s="409">
        <f t="shared" si="9"/>
        <v>43868</v>
      </c>
      <c r="U50" s="121">
        <v>200113</v>
      </c>
      <c r="V50" s="147">
        <v>47.15</v>
      </c>
      <c r="W50" s="121"/>
      <c r="X50" s="122"/>
      <c r="Y50" s="121"/>
      <c r="Z50" s="122"/>
      <c r="AA50" s="121"/>
      <c r="AB50" s="122"/>
      <c r="AC50" s="121">
        <v>200755</v>
      </c>
      <c r="AD50" s="147">
        <v>480</v>
      </c>
      <c r="AE50" s="123">
        <v>200239</v>
      </c>
      <c r="AF50" s="147">
        <v>69</v>
      </c>
      <c r="AG50" s="122"/>
      <c r="AH50" s="122"/>
      <c r="AI50" s="121"/>
      <c r="AJ50" s="122"/>
      <c r="AK50" s="121"/>
      <c r="AL50" s="122"/>
      <c r="AM50" s="121"/>
      <c r="AN50" s="122"/>
      <c r="AO50" s="121"/>
      <c r="AP50" s="122"/>
      <c r="AQ50" s="123"/>
      <c r="AR50" s="122"/>
      <c r="AS50" s="125">
        <f t="shared" si="10"/>
        <v>596.15</v>
      </c>
    </row>
    <row r="51" spans="1:45" ht="16.149999999999999" customHeight="1" x14ac:dyDescent="0.25">
      <c r="A51" s="202">
        <f t="shared" si="11"/>
        <v>43869</v>
      </c>
      <c r="B51" s="113">
        <v>1455.48</v>
      </c>
      <c r="C51" s="113"/>
      <c r="D51" s="317">
        <v>1453.26</v>
      </c>
      <c r="E51" s="317">
        <v>511.33</v>
      </c>
      <c r="F51" s="317">
        <v>31.1</v>
      </c>
      <c r="G51" s="114">
        <v>341</v>
      </c>
      <c r="H51" s="114">
        <v>280</v>
      </c>
      <c r="I51" s="316">
        <v>220</v>
      </c>
      <c r="J51" s="115">
        <v>3</v>
      </c>
      <c r="K51" s="410">
        <v>100</v>
      </c>
      <c r="L51" s="381">
        <v>30</v>
      </c>
      <c r="M51" s="116"/>
      <c r="N51" s="117">
        <f t="shared" si="7"/>
        <v>4362.17</v>
      </c>
      <c r="O51" s="113">
        <v>15.1</v>
      </c>
      <c r="P51" s="113"/>
      <c r="Q51" s="117">
        <f t="shared" si="8"/>
        <v>4377.2700000000004</v>
      </c>
      <c r="R51" s="317">
        <v>1450</v>
      </c>
      <c r="S51" s="119"/>
      <c r="T51" s="409">
        <f t="shared" si="9"/>
        <v>43869</v>
      </c>
      <c r="U51" s="121"/>
      <c r="V51" s="122"/>
      <c r="W51" s="121"/>
      <c r="X51" s="122"/>
      <c r="Y51" s="121"/>
      <c r="Z51" s="122"/>
      <c r="AA51" s="121"/>
      <c r="AB51" s="122"/>
      <c r="AC51" s="121"/>
      <c r="AD51" s="122"/>
      <c r="AE51" s="121"/>
      <c r="AF51" s="122"/>
      <c r="AG51" s="122"/>
      <c r="AH51" s="122"/>
      <c r="AI51" s="121"/>
      <c r="AJ51" s="122"/>
      <c r="AK51" s="121"/>
      <c r="AL51" s="122"/>
      <c r="AM51" s="121"/>
      <c r="AN51" s="122"/>
      <c r="AO51" s="121" t="s">
        <v>199</v>
      </c>
      <c r="AP51" s="147">
        <v>77.02</v>
      </c>
      <c r="AQ51" s="123"/>
      <c r="AR51" s="122"/>
      <c r="AS51" s="125">
        <f t="shared" si="10"/>
        <v>77.02</v>
      </c>
    </row>
    <row r="52" spans="1:45" ht="16.149999999999999" customHeight="1" x14ac:dyDescent="0.25">
      <c r="A52" s="202">
        <f t="shared" si="11"/>
        <v>43870</v>
      </c>
      <c r="B52" s="113">
        <v>1268.8499999999999</v>
      </c>
      <c r="C52" s="113"/>
      <c r="D52" s="317">
        <v>780.5</v>
      </c>
      <c r="E52" s="317">
        <v>433.6</v>
      </c>
      <c r="F52" s="317">
        <v>26.6</v>
      </c>
      <c r="G52" s="114">
        <v>169</v>
      </c>
      <c r="H52" s="114">
        <v>124.1</v>
      </c>
      <c r="I52" s="316">
        <v>100</v>
      </c>
      <c r="J52" s="115">
        <v>3</v>
      </c>
      <c r="K52" s="115"/>
      <c r="L52" s="115"/>
      <c r="M52" s="116"/>
      <c r="N52" s="117">
        <f t="shared" si="7"/>
        <v>2902.6499999999996</v>
      </c>
      <c r="O52" s="113">
        <v>18.8</v>
      </c>
      <c r="P52" s="113">
        <v>25</v>
      </c>
      <c r="Q52" s="117">
        <f t="shared" si="8"/>
        <v>2896.45</v>
      </c>
      <c r="R52" s="317">
        <v>1260</v>
      </c>
      <c r="S52" s="119"/>
      <c r="T52" s="409">
        <f t="shared" si="9"/>
        <v>43870</v>
      </c>
      <c r="U52" s="121"/>
      <c r="V52" s="122"/>
      <c r="W52" s="121"/>
      <c r="X52" s="122"/>
      <c r="Y52" s="121"/>
      <c r="Z52" s="122"/>
      <c r="AA52" s="121"/>
      <c r="AB52" s="122"/>
      <c r="AC52" s="121"/>
      <c r="AD52" s="122"/>
      <c r="AE52" s="121" t="s">
        <v>345</v>
      </c>
      <c r="AF52" s="147">
        <v>-95.9</v>
      </c>
      <c r="AG52" s="122"/>
      <c r="AH52" s="122"/>
      <c r="AI52" s="121"/>
      <c r="AJ52" s="122"/>
      <c r="AK52" s="121"/>
      <c r="AL52" s="122"/>
      <c r="AM52" s="121"/>
      <c r="AN52" s="122"/>
      <c r="AO52" s="121"/>
      <c r="AP52" s="122"/>
      <c r="AQ52" s="123"/>
      <c r="AR52" s="122"/>
      <c r="AS52" s="125">
        <f t="shared" si="10"/>
        <v>-95.9</v>
      </c>
    </row>
    <row r="53" spans="1:45" ht="16.149999999999999" customHeight="1" x14ac:dyDescent="0.25">
      <c r="A53" s="202">
        <f t="shared" si="11"/>
        <v>43871</v>
      </c>
      <c r="B53" s="113">
        <v>1845.57</v>
      </c>
      <c r="C53" s="113"/>
      <c r="D53" s="317">
        <v>1319.79</v>
      </c>
      <c r="E53" s="317">
        <v>746.41</v>
      </c>
      <c r="F53" s="317">
        <v>118.15</v>
      </c>
      <c r="G53" s="114">
        <v>411</v>
      </c>
      <c r="H53" s="114">
        <v>203.85</v>
      </c>
      <c r="I53" s="316">
        <v>60</v>
      </c>
      <c r="J53" s="115">
        <v>1</v>
      </c>
      <c r="K53" s="115"/>
      <c r="L53" s="115"/>
      <c r="M53" s="116"/>
      <c r="N53" s="117">
        <f t="shared" si="7"/>
        <v>4704.7699999999995</v>
      </c>
      <c r="O53" s="113">
        <v>3.1</v>
      </c>
      <c r="P53" s="113"/>
      <c r="Q53" s="117">
        <f t="shared" si="8"/>
        <v>4707.87</v>
      </c>
      <c r="R53" s="317">
        <v>1840</v>
      </c>
      <c r="S53" s="119"/>
      <c r="T53" s="409">
        <f t="shared" si="9"/>
        <v>43871</v>
      </c>
      <c r="U53" s="121"/>
      <c r="V53" s="122"/>
      <c r="W53" s="121">
        <v>200118</v>
      </c>
      <c r="X53" s="147">
        <v>2390</v>
      </c>
      <c r="Y53" s="121"/>
      <c r="Z53" s="122"/>
      <c r="AA53" s="121"/>
      <c r="AB53" s="122"/>
      <c r="AC53" s="121"/>
      <c r="AD53" s="122"/>
      <c r="AE53" s="121"/>
      <c r="AF53" s="122"/>
      <c r="AG53" s="122"/>
      <c r="AH53" s="122"/>
      <c r="AI53" s="121"/>
      <c r="AJ53" s="122"/>
      <c r="AK53" s="121">
        <v>200149</v>
      </c>
      <c r="AL53" s="147">
        <v>148.52000000000001</v>
      </c>
      <c r="AM53" s="121">
        <v>191253</v>
      </c>
      <c r="AN53" s="147">
        <v>404.76</v>
      </c>
      <c r="AO53" s="121"/>
      <c r="AP53" s="122"/>
      <c r="AQ53" s="123"/>
      <c r="AR53" s="122"/>
      <c r="AS53" s="125">
        <f t="shared" si="10"/>
        <v>2943.2799999999997</v>
      </c>
    </row>
    <row r="54" spans="1:45" ht="16.149999999999999" customHeight="1" x14ac:dyDescent="0.25">
      <c r="A54" s="202">
        <f t="shared" si="11"/>
        <v>43872</v>
      </c>
      <c r="B54" s="113">
        <v>1868.59</v>
      </c>
      <c r="C54" s="113"/>
      <c r="D54" s="317">
        <v>1060.2</v>
      </c>
      <c r="E54" s="317">
        <v>760.77</v>
      </c>
      <c r="F54" s="317">
        <v>43.65</v>
      </c>
      <c r="G54" s="114">
        <v>202</v>
      </c>
      <c r="H54" s="114">
        <v>104.7</v>
      </c>
      <c r="I54" s="316">
        <v>240</v>
      </c>
      <c r="J54" s="115">
        <v>6</v>
      </c>
      <c r="K54" s="115"/>
      <c r="L54" s="381">
        <v>100</v>
      </c>
      <c r="M54" s="116"/>
      <c r="N54" s="117">
        <f t="shared" si="7"/>
        <v>4179.91</v>
      </c>
      <c r="O54" s="113">
        <v>4.5999999999999996</v>
      </c>
      <c r="P54" s="113"/>
      <c r="Q54" s="117">
        <f t="shared" si="8"/>
        <v>4184.51</v>
      </c>
      <c r="R54" s="317">
        <v>1900</v>
      </c>
      <c r="S54" s="119"/>
      <c r="T54" s="409">
        <f t="shared" si="9"/>
        <v>43872</v>
      </c>
      <c r="U54" s="121"/>
      <c r="V54" s="122"/>
      <c r="W54" s="121">
        <v>200119</v>
      </c>
      <c r="X54" s="147">
        <v>19.79</v>
      </c>
      <c r="Y54" s="121">
        <v>200224</v>
      </c>
      <c r="Z54" s="147">
        <v>518.15</v>
      </c>
      <c r="AA54" s="121"/>
      <c r="AB54" s="122"/>
      <c r="AC54" s="121"/>
      <c r="AD54" s="122"/>
      <c r="AE54" s="121"/>
      <c r="AF54" s="122"/>
      <c r="AG54" s="122"/>
      <c r="AH54" s="122"/>
      <c r="AI54" s="121" t="s">
        <v>216</v>
      </c>
      <c r="AJ54" s="147">
        <v>218.9</v>
      </c>
      <c r="AK54" s="121">
        <v>200150</v>
      </c>
      <c r="AL54" s="147">
        <v>641.08000000000004</v>
      </c>
      <c r="AM54" s="121"/>
      <c r="AN54" s="122"/>
      <c r="AO54" s="121">
        <v>200272</v>
      </c>
      <c r="AP54" s="147">
        <v>289</v>
      </c>
      <c r="AQ54" s="123"/>
      <c r="AR54" s="122"/>
      <c r="AS54" s="125">
        <f t="shared" si="10"/>
        <v>1686.92</v>
      </c>
    </row>
    <row r="55" spans="1:45" ht="16.149999999999999" customHeight="1" x14ac:dyDescent="0.25">
      <c r="A55" s="202">
        <f t="shared" si="11"/>
        <v>43873</v>
      </c>
      <c r="B55" s="113">
        <v>1296.1099999999999</v>
      </c>
      <c r="C55" s="113"/>
      <c r="D55" s="317">
        <v>2334.4699999999998</v>
      </c>
      <c r="E55" s="317">
        <v>594.99</v>
      </c>
      <c r="F55" s="317">
        <v>48.4</v>
      </c>
      <c r="G55" s="114">
        <v>320</v>
      </c>
      <c r="H55" s="114">
        <v>305.10000000000002</v>
      </c>
      <c r="I55" s="316">
        <v>390</v>
      </c>
      <c r="J55" s="115">
        <v>7</v>
      </c>
      <c r="K55" s="115"/>
      <c r="L55" s="115"/>
      <c r="M55" s="116"/>
      <c r="N55" s="117">
        <f t="shared" si="7"/>
        <v>5289.07</v>
      </c>
      <c r="O55" s="113">
        <v>1.8</v>
      </c>
      <c r="P55" s="113"/>
      <c r="Q55" s="117">
        <f t="shared" si="8"/>
        <v>5290.87</v>
      </c>
      <c r="R55" s="317">
        <v>1290</v>
      </c>
      <c r="S55" s="119"/>
      <c r="T55" s="409">
        <f t="shared" si="9"/>
        <v>43873</v>
      </c>
      <c r="U55" s="121"/>
      <c r="V55" s="122"/>
      <c r="W55" s="121"/>
      <c r="X55" s="122"/>
      <c r="Y55" s="121"/>
      <c r="Z55" s="122"/>
      <c r="AA55" s="121">
        <v>200229</v>
      </c>
      <c r="AB55" s="147">
        <v>3285.23</v>
      </c>
      <c r="AC55" s="121"/>
      <c r="AD55" s="122"/>
      <c r="AE55" s="121"/>
      <c r="AF55" s="122"/>
      <c r="AG55" s="122"/>
      <c r="AH55" s="122"/>
      <c r="AI55" s="121"/>
      <c r="AJ55" s="122"/>
      <c r="AK55" s="121"/>
      <c r="AL55" s="122"/>
      <c r="AM55" s="121"/>
      <c r="AN55" s="122"/>
      <c r="AO55" s="121">
        <v>200273</v>
      </c>
      <c r="AP55" s="147">
        <v>2952</v>
      </c>
      <c r="AQ55" s="123"/>
      <c r="AR55" s="122"/>
      <c r="AS55" s="125">
        <f t="shared" si="10"/>
        <v>6237.23</v>
      </c>
    </row>
    <row r="56" spans="1:45" ht="16.149999999999999" customHeight="1" x14ac:dyDescent="0.25">
      <c r="A56" s="202">
        <f t="shared" si="11"/>
        <v>43874</v>
      </c>
      <c r="B56" s="113">
        <v>1321.93</v>
      </c>
      <c r="C56" s="113"/>
      <c r="D56" s="317">
        <v>1246.2</v>
      </c>
      <c r="E56" s="317">
        <v>931.24</v>
      </c>
      <c r="F56" s="317"/>
      <c r="G56" s="114">
        <v>730</v>
      </c>
      <c r="H56" s="114">
        <v>100.9</v>
      </c>
      <c r="I56" s="316">
        <v>270</v>
      </c>
      <c r="J56" s="115">
        <v>5</v>
      </c>
      <c r="K56" s="115"/>
      <c r="L56" s="115"/>
      <c r="M56" s="116"/>
      <c r="N56" s="117">
        <f t="shared" si="7"/>
        <v>4600.2700000000004</v>
      </c>
      <c r="O56" s="113">
        <v>3.1</v>
      </c>
      <c r="P56" s="113"/>
      <c r="Q56" s="117">
        <f t="shared" si="8"/>
        <v>4603.3700000000008</v>
      </c>
      <c r="R56" s="317">
        <v>1320</v>
      </c>
      <c r="S56" s="119"/>
      <c r="T56" s="409">
        <f t="shared" si="9"/>
        <v>43874</v>
      </c>
      <c r="U56" s="121">
        <v>200201</v>
      </c>
      <c r="V56" s="147">
        <v>1637.48</v>
      </c>
      <c r="W56" s="121"/>
      <c r="X56" s="122"/>
      <c r="Y56" s="121"/>
      <c r="Z56" s="122"/>
      <c r="AA56" s="121">
        <v>200233</v>
      </c>
      <c r="AB56" s="147">
        <v>1288.5999999999999</v>
      </c>
      <c r="AC56" s="121"/>
      <c r="AD56" s="122"/>
      <c r="AE56" s="121" t="s">
        <v>137</v>
      </c>
      <c r="AF56" s="147">
        <v>-1030</v>
      </c>
      <c r="AG56" s="122"/>
      <c r="AH56" s="122"/>
      <c r="AI56" s="121"/>
      <c r="AJ56" s="122"/>
      <c r="AK56" s="121"/>
      <c r="AL56" s="122"/>
      <c r="AM56" s="121">
        <v>200260</v>
      </c>
      <c r="AN56" s="147">
        <v>104.95</v>
      </c>
      <c r="AO56" s="121"/>
      <c r="AP56" s="122"/>
      <c r="AQ56" s="123"/>
      <c r="AR56" s="122"/>
      <c r="AS56" s="125">
        <f t="shared" si="10"/>
        <v>2001.03</v>
      </c>
    </row>
    <row r="57" spans="1:45" ht="16.149999999999999" customHeight="1" x14ac:dyDescent="0.25">
      <c r="A57" s="202">
        <f t="shared" si="11"/>
        <v>43875</v>
      </c>
      <c r="B57" s="113">
        <v>2149.92</v>
      </c>
      <c r="C57" s="113"/>
      <c r="D57" s="317">
        <v>1750.59</v>
      </c>
      <c r="E57" s="317">
        <v>961.59</v>
      </c>
      <c r="F57" s="317">
        <v>74.3</v>
      </c>
      <c r="G57" s="114">
        <v>399</v>
      </c>
      <c r="H57" s="114">
        <v>380.6</v>
      </c>
      <c r="I57" s="316">
        <v>130</v>
      </c>
      <c r="J57" s="115">
        <v>3</v>
      </c>
      <c r="K57" s="381">
        <v>40</v>
      </c>
      <c r="L57" s="115"/>
      <c r="M57" s="116"/>
      <c r="N57" s="117">
        <f t="shared" si="7"/>
        <v>5886.0000000000009</v>
      </c>
      <c r="O57" s="113">
        <v>1.8</v>
      </c>
      <c r="P57" s="113"/>
      <c r="Q57" s="117">
        <f t="shared" si="8"/>
        <v>5887.8000000000011</v>
      </c>
      <c r="R57" s="317">
        <v>2140</v>
      </c>
      <c r="S57" s="317">
        <v>580</v>
      </c>
      <c r="T57" s="409">
        <f t="shared" si="9"/>
        <v>43875</v>
      </c>
      <c r="U57" s="121"/>
      <c r="V57" s="147">
        <v>381.76</v>
      </c>
      <c r="W57" s="121"/>
      <c r="X57" s="122"/>
      <c r="Y57" s="121"/>
      <c r="Z57" s="122"/>
      <c r="AA57" s="121"/>
      <c r="AB57" s="122"/>
      <c r="AC57" s="121"/>
      <c r="AD57" s="122"/>
      <c r="AE57" s="121" t="s">
        <v>137</v>
      </c>
      <c r="AF57" s="147">
        <v>1030</v>
      </c>
      <c r="AG57" s="122"/>
      <c r="AH57" s="122"/>
      <c r="AI57" s="121"/>
      <c r="AJ57" s="122"/>
      <c r="AK57" s="121"/>
      <c r="AL57" s="122"/>
      <c r="AM57" s="121"/>
      <c r="AN57" s="122"/>
      <c r="AO57" s="121"/>
      <c r="AP57" s="122"/>
      <c r="AQ57" s="123"/>
      <c r="AR57" s="387">
        <v>194</v>
      </c>
      <c r="AS57" s="125">
        <f t="shared" si="10"/>
        <v>1605.76</v>
      </c>
    </row>
    <row r="58" spans="1:45" ht="16.149999999999999" customHeight="1" x14ac:dyDescent="0.25">
      <c r="A58" s="202">
        <f t="shared" si="11"/>
        <v>43876</v>
      </c>
      <c r="B58" s="113">
        <v>1673.62</v>
      </c>
      <c r="C58" s="113"/>
      <c r="D58" s="317">
        <v>1480.05</v>
      </c>
      <c r="E58" s="317">
        <v>957.12</v>
      </c>
      <c r="F58" s="317">
        <v>17.8</v>
      </c>
      <c r="G58" s="114">
        <v>479</v>
      </c>
      <c r="H58" s="114">
        <v>284.8</v>
      </c>
      <c r="I58" s="316">
        <v>180</v>
      </c>
      <c r="J58" s="115">
        <v>3</v>
      </c>
      <c r="K58" s="115"/>
      <c r="L58" s="115"/>
      <c r="M58" s="116"/>
      <c r="N58" s="117">
        <f t="shared" si="7"/>
        <v>5072.3900000000003</v>
      </c>
      <c r="O58" s="113"/>
      <c r="P58" s="113"/>
      <c r="Q58" s="117">
        <f t="shared" si="8"/>
        <v>5072.3900000000003</v>
      </c>
      <c r="R58" s="317">
        <v>1670</v>
      </c>
      <c r="S58" s="119"/>
      <c r="T58" s="409">
        <f t="shared" si="9"/>
        <v>43876</v>
      </c>
      <c r="U58" s="121"/>
      <c r="V58" s="122"/>
      <c r="W58" s="121"/>
      <c r="X58" s="122"/>
      <c r="Y58" s="121"/>
      <c r="Z58" s="122"/>
      <c r="AA58" s="121"/>
      <c r="AB58" s="122"/>
      <c r="AC58" s="121"/>
      <c r="AD58" s="122"/>
      <c r="AE58" s="121"/>
      <c r="AF58" s="122"/>
      <c r="AG58" s="122"/>
      <c r="AH58" s="122"/>
      <c r="AI58" s="121"/>
      <c r="AJ58" s="122"/>
      <c r="AK58" s="121"/>
      <c r="AL58" s="122"/>
      <c r="AM58" s="121">
        <v>200153</v>
      </c>
      <c r="AN58" s="147">
        <v>459.15</v>
      </c>
      <c r="AO58" s="121">
        <v>200163</v>
      </c>
      <c r="AP58" s="147">
        <v>317</v>
      </c>
      <c r="AQ58" s="123"/>
      <c r="AR58" s="122"/>
      <c r="AS58" s="125">
        <f t="shared" si="10"/>
        <v>776.15</v>
      </c>
    </row>
    <row r="59" spans="1:45" ht="16.149999999999999" customHeight="1" x14ac:dyDescent="0.25">
      <c r="A59" s="202">
        <f t="shared" si="11"/>
        <v>43877</v>
      </c>
      <c r="B59" s="113">
        <v>1023.11</v>
      </c>
      <c r="C59" s="113"/>
      <c r="D59" s="317">
        <v>1137</v>
      </c>
      <c r="E59" s="317">
        <v>465.79</v>
      </c>
      <c r="F59" s="317">
        <v>18.2</v>
      </c>
      <c r="G59" s="114">
        <v>284</v>
      </c>
      <c r="H59" s="114">
        <v>168.3</v>
      </c>
      <c r="I59" s="316">
        <v>100</v>
      </c>
      <c r="J59" s="115">
        <v>3</v>
      </c>
      <c r="K59" s="115"/>
      <c r="L59" s="115"/>
      <c r="M59" s="116"/>
      <c r="N59" s="117">
        <f t="shared" si="7"/>
        <v>3196.4</v>
      </c>
      <c r="O59" s="113"/>
      <c r="P59" s="113"/>
      <c r="Q59" s="117">
        <f t="shared" si="8"/>
        <v>3196.4</v>
      </c>
      <c r="R59" s="317">
        <v>1020</v>
      </c>
      <c r="S59" s="119"/>
      <c r="T59" s="409">
        <f t="shared" si="9"/>
        <v>43877</v>
      </c>
      <c r="U59" s="121"/>
      <c r="V59" s="122"/>
      <c r="W59" s="121"/>
      <c r="X59" s="122"/>
      <c r="Y59" s="121"/>
      <c r="Z59" s="122"/>
      <c r="AA59" s="121"/>
      <c r="AB59" s="122"/>
      <c r="AC59" s="121"/>
      <c r="AD59" s="122"/>
      <c r="AE59" s="121" t="s">
        <v>423</v>
      </c>
      <c r="AF59" s="147">
        <v>45.39</v>
      </c>
      <c r="AG59" s="122"/>
      <c r="AH59" s="122"/>
      <c r="AI59" s="121"/>
      <c r="AJ59" s="122"/>
      <c r="AK59" s="121"/>
      <c r="AL59" s="122"/>
      <c r="AM59" s="121">
        <v>200154</v>
      </c>
      <c r="AN59" s="147">
        <v>16.32</v>
      </c>
      <c r="AO59" s="121"/>
      <c r="AP59" s="122"/>
      <c r="AQ59" s="123"/>
      <c r="AR59" s="122"/>
      <c r="AS59" s="125">
        <f t="shared" si="10"/>
        <v>61.71</v>
      </c>
    </row>
    <row r="60" spans="1:45" ht="16.149999999999999" customHeight="1" x14ac:dyDescent="0.25">
      <c r="A60" s="202">
        <f t="shared" si="11"/>
        <v>43878</v>
      </c>
      <c r="B60" s="113">
        <v>1407.82</v>
      </c>
      <c r="C60" s="113"/>
      <c r="D60" s="317">
        <v>1447.29</v>
      </c>
      <c r="E60" s="317">
        <v>739.37</v>
      </c>
      <c r="F60" s="317">
        <v>8.9</v>
      </c>
      <c r="G60" s="114">
        <v>248</v>
      </c>
      <c r="H60" s="114">
        <v>292.8</v>
      </c>
      <c r="I60" s="316">
        <v>50</v>
      </c>
      <c r="J60" s="115">
        <v>2</v>
      </c>
      <c r="K60" s="115"/>
      <c r="L60" s="115"/>
      <c r="M60" s="116"/>
      <c r="N60" s="117">
        <f t="shared" si="7"/>
        <v>4194.18</v>
      </c>
      <c r="O60" s="113">
        <v>3.1</v>
      </c>
      <c r="P60" s="113"/>
      <c r="Q60" s="117">
        <f t="shared" si="8"/>
        <v>4197.2800000000007</v>
      </c>
      <c r="R60" s="317">
        <v>1400</v>
      </c>
      <c r="S60" s="119"/>
      <c r="T60" s="409">
        <f t="shared" si="9"/>
        <v>43878</v>
      </c>
      <c r="U60" s="121"/>
      <c r="V60" s="122"/>
      <c r="W60" s="121"/>
      <c r="X60" s="122"/>
      <c r="Y60" s="121"/>
      <c r="Z60" s="122"/>
      <c r="AA60" s="121"/>
      <c r="AB60" s="122"/>
      <c r="AC60" s="121"/>
      <c r="AD60" s="122"/>
      <c r="AE60" s="121" t="s">
        <v>210</v>
      </c>
      <c r="AF60" s="147">
        <v>138.58000000000001</v>
      </c>
      <c r="AG60" s="122"/>
      <c r="AH60" s="122"/>
      <c r="AI60" s="121"/>
      <c r="AJ60" s="122"/>
      <c r="AK60" s="121"/>
      <c r="AL60" s="122"/>
      <c r="AM60" s="121"/>
      <c r="AN60" s="122"/>
      <c r="AO60" s="121"/>
      <c r="AP60" s="122"/>
      <c r="AQ60" s="123"/>
      <c r="AR60" s="122"/>
      <c r="AS60" s="125">
        <f t="shared" si="10"/>
        <v>138.58000000000001</v>
      </c>
    </row>
    <row r="61" spans="1:45" ht="16.149999999999999" customHeight="1" x14ac:dyDescent="0.25">
      <c r="A61" s="202">
        <f t="shared" si="11"/>
        <v>43879</v>
      </c>
      <c r="B61" s="113">
        <v>2634.08</v>
      </c>
      <c r="C61" s="113"/>
      <c r="D61" s="317">
        <v>1435.84</v>
      </c>
      <c r="E61" s="317">
        <v>622.27</v>
      </c>
      <c r="F61" s="317"/>
      <c r="G61" s="114">
        <v>186</v>
      </c>
      <c r="H61" s="114">
        <v>305.5</v>
      </c>
      <c r="I61" s="316">
        <v>280</v>
      </c>
      <c r="J61" s="115">
        <v>6</v>
      </c>
      <c r="K61" s="115"/>
      <c r="L61" s="381">
        <v>600</v>
      </c>
      <c r="M61" s="116"/>
      <c r="N61" s="117">
        <f t="shared" si="7"/>
        <v>4863.6900000000005</v>
      </c>
      <c r="O61" s="113">
        <v>4</v>
      </c>
      <c r="P61" s="113"/>
      <c r="Q61" s="117">
        <f t="shared" si="8"/>
        <v>4867.6900000000005</v>
      </c>
      <c r="R61" s="317">
        <v>2630</v>
      </c>
      <c r="S61" s="119"/>
      <c r="T61" s="409">
        <f t="shared" si="9"/>
        <v>43879</v>
      </c>
      <c r="U61" s="121"/>
      <c r="V61" s="122"/>
      <c r="W61" s="121"/>
      <c r="X61" s="122"/>
      <c r="Y61" s="121">
        <v>200225</v>
      </c>
      <c r="Z61" s="147">
        <v>506.8</v>
      </c>
      <c r="AA61" s="121"/>
      <c r="AB61" s="122"/>
      <c r="AC61" s="121"/>
      <c r="AD61" s="122"/>
      <c r="AE61" s="121" t="s">
        <v>156</v>
      </c>
      <c r="AF61" s="147">
        <v>2613.38</v>
      </c>
      <c r="AG61" s="122"/>
      <c r="AH61" s="122"/>
      <c r="AI61" s="121">
        <v>200242</v>
      </c>
      <c r="AJ61" s="147">
        <v>52.8</v>
      </c>
      <c r="AK61" s="121"/>
      <c r="AL61" s="122"/>
      <c r="AM61" s="121"/>
      <c r="AN61" s="122"/>
      <c r="AO61" s="121"/>
      <c r="AP61" s="122"/>
      <c r="AQ61" s="123"/>
      <c r="AR61" s="122"/>
      <c r="AS61" s="125">
        <f t="shared" si="10"/>
        <v>3172.9800000000005</v>
      </c>
    </row>
    <row r="62" spans="1:45" ht="16.149999999999999" customHeight="1" x14ac:dyDescent="0.25">
      <c r="A62" s="202">
        <f t="shared" si="11"/>
        <v>43880</v>
      </c>
      <c r="B62" s="113">
        <v>1697.96</v>
      </c>
      <c r="C62" s="113"/>
      <c r="D62" s="317">
        <v>1556.84</v>
      </c>
      <c r="E62" s="317">
        <v>433.14</v>
      </c>
      <c r="F62" s="317">
        <v>13.35</v>
      </c>
      <c r="G62" s="114">
        <v>401</v>
      </c>
      <c r="H62" s="114">
        <v>142.5</v>
      </c>
      <c r="I62" s="316">
        <v>540</v>
      </c>
      <c r="J62" s="115">
        <v>12</v>
      </c>
      <c r="K62" s="115"/>
      <c r="L62" s="115"/>
      <c r="M62" s="116"/>
      <c r="N62" s="117">
        <f t="shared" si="7"/>
        <v>4784.79</v>
      </c>
      <c r="O62" s="113">
        <v>32.200000000000003</v>
      </c>
      <c r="P62" s="113">
        <v>10.4</v>
      </c>
      <c r="Q62" s="117">
        <f t="shared" si="8"/>
        <v>4806.59</v>
      </c>
      <c r="R62" s="317">
        <v>1730</v>
      </c>
      <c r="S62" s="119"/>
      <c r="T62" s="409">
        <f t="shared" si="9"/>
        <v>43880</v>
      </c>
      <c r="U62" s="121">
        <v>200205</v>
      </c>
      <c r="V62" s="147">
        <v>1098.6400000000001</v>
      </c>
      <c r="W62" s="121"/>
      <c r="X62" s="122"/>
      <c r="Y62" s="121"/>
      <c r="Z62" s="122"/>
      <c r="AA62" s="121">
        <v>200230</v>
      </c>
      <c r="AB62" s="147">
        <v>4740.4399999999996</v>
      </c>
      <c r="AC62" s="121">
        <v>200236</v>
      </c>
      <c r="AD62" s="147">
        <v>38020.910000000003</v>
      </c>
      <c r="AE62" s="121"/>
      <c r="AF62" s="122"/>
      <c r="AG62" s="122"/>
      <c r="AH62" s="122"/>
      <c r="AI62" s="121"/>
      <c r="AJ62" s="122"/>
      <c r="AK62" s="121"/>
      <c r="AL62" s="122"/>
      <c r="AM62" s="121"/>
      <c r="AN62" s="122"/>
      <c r="AO62" s="121"/>
      <c r="AP62" s="122"/>
      <c r="AQ62" s="123"/>
      <c r="AR62" s="122"/>
      <c r="AS62" s="125">
        <f t="shared" si="10"/>
        <v>43859.990000000005</v>
      </c>
    </row>
    <row r="63" spans="1:45" ht="16.149999999999999" customHeight="1" x14ac:dyDescent="0.25">
      <c r="A63" s="202">
        <f t="shared" si="11"/>
        <v>43881</v>
      </c>
      <c r="B63" s="113">
        <v>1171.51</v>
      </c>
      <c r="C63" s="113"/>
      <c r="D63" s="317">
        <v>1546.3</v>
      </c>
      <c r="E63" s="317">
        <v>836.34</v>
      </c>
      <c r="F63" s="317">
        <v>9.1</v>
      </c>
      <c r="G63" s="114">
        <v>200</v>
      </c>
      <c r="H63" s="114">
        <v>403.9</v>
      </c>
      <c r="I63" s="316">
        <v>120</v>
      </c>
      <c r="J63" s="115">
        <v>3</v>
      </c>
      <c r="K63" s="115"/>
      <c r="L63" s="115"/>
      <c r="M63" s="116"/>
      <c r="N63" s="117">
        <f t="shared" si="7"/>
        <v>4287.1499999999996</v>
      </c>
      <c r="O63" s="113">
        <v>8</v>
      </c>
      <c r="P63" s="113"/>
      <c r="Q63" s="117">
        <f t="shared" si="8"/>
        <v>4295.1499999999996</v>
      </c>
      <c r="R63" s="317">
        <v>1180</v>
      </c>
      <c r="S63" s="119"/>
      <c r="T63" s="409">
        <f t="shared" si="9"/>
        <v>43881</v>
      </c>
      <c r="U63" s="121"/>
      <c r="V63" s="122"/>
      <c r="W63" s="123">
        <v>200217</v>
      </c>
      <c r="X63" s="147">
        <v>23.77</v>
      </c>
      <c r="Y63" s="121"/>
      <c r="Z63" s="122"/>
      <c r="AA63" s="123">
        <v>200234</v>
      </c>
      <c r="AB63" s="147">
        <v>293.8</v>
      </c>
      <c r="AC63" s="121"/>
      <c r="AD63" s="122"/>
      <c r="AE63" s="123"/>
      <c r="AF63" s="122"/>
      <c r="AG63" s="122"/>
      <c r="AH63" s="122"/>
      <c r="AI63" s="121"/>
      <c r="AJ63" s="122"/>
      <c r="AK63" s="123">
        <v>200148</v>
      </c>
      <c r="AL63" s="147">
        <v>1336.32</v>
      </c>
      <c r="AM63" s="121" t="s">
        <v>424</v>
      </c>
      <c r="AN63" s="147">
        <v>7.97</v>
      </c>
      <c r="AO63" s="123"/>
      <c r="AP63" s="122"/>
      <c r="AQ63" s="123"/>
      <c r="AR63" s="122"/>
      <c r="AS63" s="125">
        <f t="shared" si="10"/>
        <v>1661.86</v>
      </c>
    </row>
    <row r="64" spans="1:45" ht="16.149999999999999" customHeight="1" x14ac:dyDescent="0.25">
      <c r="A64" s="202">
        <f t="shared" si="11"/>
        <v>43882</v>
      </c>
      <c r="B64" s="113">
        <v>2427.56</v>
      </c>
      <c r="C64" s="113"/>
      <c r="D64" s="317">
        <v>1455.56</v>
      </c>
      <c r="E64" s="317">
        <v>828.22</v>
      </c>
      <c r="F64" s="317"/>
      <c r="G64" s="114">
        <v>327</v>
      </c>
      <c r="H64" s="114">
        <v>385.5</v>
      </c>
      <c r="I64" s="316">
        <v>210</v>
      </c>
      <c r="J64" s="115">
        <v>6</v>
      </c>
      <c r="K64" s="115"/>
      <c r="L64" s="381">
        <v>5</v>
      </c>
      <c r="M64" s="116"/>
      <c r="N64" s="117">
        <f t="shared" si="7"/>
        <v>5628.84</v>
      </c>
      <c r="O64" s="113">
        <v>1.8</v>
      </c>
      <c r="P64" s="113"/>
      <c r="Q64" s="117">
        <f t="shared" si="8"/>
        <v>5630.64</v>
      </c>
      <c r="R64" s="317">
        <v>2420</v>
      </c>
      <c r="S64" s="317">
        <v>320</v>
      </c>
      <c r="T64" s="409">
        <f t="shared" si="9"/>
        <v>43882</v>
      </c>
      <c r="U64" s="121"/>
      <c r="V64" s="122"/>
      <c r="W64" s="121">
        <v>20018</v>
      </c>
      <c r="X64" s="147">
        <v>783.53</v>
      </c>
      <c r="Y64" s="121"/>
      <c r="Z64" s="122"/>
      <c r="AA64" s="121"/>
      <c r="AB64" s="122"/>
      <c r="AC64" s="121"/>
      <c r="AD64" s="122"/>
      <c r="AE64" s="121" t="s">
        <v>85</v>
      </c>
      <c r="AF64" s="147">
        <v>560</v>
      </c>
      <c r="AG64" s="122"/>
      <c r="AH64" s="122"/>
      <c r="AI64" s="121">
        <v>200243</v>
      </c>
      <c r="AJ64" s="147">
        <v>-14.5</v>
      </c>
      <c r="AK64" s="121"/>
      <c r="AL64" s="122"/>
      <c r="AM64" s="121"/>
      <c r="AN64" s="122"/>
      <c r="AO64" s="121"/>
      <c r="AP64" s="122"/>
      <c r="AQ64" s="123"/>
      <c r="AR64" s="122"/>
      <c r="AS64" s="125">
        <f t="shared" si="10"/>
        <v>1329.03</v>
      </c>
    </row>
    <row r="65" spans="1:45" ht="16.149999999999999" customHeight="1" x14ac:dyDescent="0.25">
      <c r="A65" s="202">
        <f t="shared" si="11"/>
        <v>43883</v>
      </c>
      <c r="B65" s="113">
        <v>2461.9699999999998</v>
      </c>
      <c r="C65" s="113"/>
      <c r="D65" s="317">
        <v>1515.47</v>
      </c>
      <c r="E65" s="317">
        <v>795.85</v>
      </c>
      <c r="F65" s="317"/>
      <c r="G65" s="114">
        <v>305</v>
      </c>
      <c r="H65" s="114">
        <v>624.85</v>
      </c>
      <c r="I65" s="316">
        <v>140</v>
      </c>
      <c r="J65" s="115">
        <v>5</v>
      </c>
      <c r="K65" s="115"/>
      <c r="L65" s="381">
        <v>800</v>
      </c>
      <c r="M65" s="116"/>
      <c r="N65" s="117">
        <f t="shared" si="7"/>
        <v>5043.1400000000003</v>
      </c>
      <c r="O65" s="113">
        <v>2</v>
      </c>
      <c r="P65" s="113"/>
      <c r="Q65" s="117">
        <f t="shared" si="8"/>
        <v>5045.1400000000003</v>
      </c>
      <c r="R65" s="317">
        <v>2460</v>
      </c>
      <c r="S65" s="119"/>
      <c r="T65" s="409">
        <f t="shared" si="9"/>
        <v>43883</v>
      </c>
      <c r="U65" s="121"/>
      <c r="V65" s="122"/>
      <c r="W65" s="121"/>
      <c r="X65" s="122"/>
      <c r="Y65" s="121"/>
      <c r="Z65" s="122"/>
      <c r="AA65" s="121"/>
      <c r="AB65" s="122"/>
      <c r="AC65" s="121"/>
      <c r="AD65" s="122"/>
      <c r="AE65" s="121" t="s">
        <v>85</v>
      </c>
      <c r="AF65" s="147">
        <v>798</v>
      </c>
      <c r="AG65" s="122"/>
      <c r="AH65" s="122"/>
      <c r="AI65" s="121"/>
      <c r="AJ65" s="122"/>
      <c r="AK65" s="121"/>
      <c r="AL65" s="122"/>
      <c r="AM65" s="121">
        <v>200152</v>
      </c>
      <c r="AN65" s="147">
        <v>261.72000000000003</v>
      </c>
      <c r="AO65" s="121"/>
      <c r="AP65" s="122"/>
      <c r="AQ65" s="123"/>
      <c r="AR65" s="122"/>
      <c r="AS65" s="125">
        <f t="shared" si="10"/>
        <v>1059.72</v>
      </c>
    </row>
    <row r="66" spans="1:45" ht="16.149999999999999" customHeight="1" x14ac:dyDescent="0.25">
      <c r="A66" s="202">
        <f t="shared" si="11"/>
        <v>43884</v>
      </c>
      <c r="B66" s="113">
        <v>1848.38</v>
      </c>
      <c r="C66" s="113"/>
      <c r="D66" s="317">
        <v>588.04</v>
      </c>
      <c r="E66" s="317">
        <v>318.7</v>
      </c>
      <c r="F66" s="317">
        <v>29.5</v>
      </c>
      <c r="G66" s="114">
        <v>399</v>
      </c>
      <c r="H66" s="114">
        <v>209.4</v>
      </c>
      <c r="I66" s="316">
        <v>160</v>
      </c>
      <c r="J66" s="115">
        <v>2</v>
      </c>
      <c r="K66" s="115"/>
      <c r="L66" s="115"/>
      <c r="M66" s="116"/>
      <c r="N66" s="117">
        <f t="shared" si="7"/>
        <v>3553.02</v>
      </c>
      <c r="O66" s="113">
        <v>17</v>
      </c>
      <c r="P66" s="113"/>
      <c r="Q66" s="117">
        <f t="shared" si="8"/>
        <v>3570.02</v>
      </c>
      <c r="R66" s="317">
        <v>1840</v>
      </c>
      <c r="S66" s="119"/>
      <c r="T66" s="409">
        <f t="shared" si="9"/>
        <v>43884</v>
      </c>
      <c r="U66" s="121"/>
      <c r="V66" s="122"/>
      <c r="W66" s="121"/>
      <c r="X66" s="122"/>
      <c r="Y66" s="121"/>
      <c r="Z66" s="122"/>
      <c r="AA66" s="121"/>
      <c r="AB66" s="122"/>
      <c r="AC66" s="121"/>
      <c r="AD66" s="122"/>
      <c r="AE66" s="121" t="s">
        <v>85</v>
      </c>
      <c r="AF66" s="147">
        <v>404</v>
      </c>
      <c r="AG66" s="122"/>
      <c r="AH66" s="122"/>
      <c r="AI66" s="121"/>
      <c r="AJ66" s="122"/>
      <c r="AK66" s="121"/>
      <c r="AL66" s="122"/>
      <c r="AM66" s="121"/>
      <c r="AN66" s="122"/>
      <c r="AO66" s="121"/>
      <c r="AP66" s="122"/>
      <c r="AQ66" s="123"/>
      <c r="AR66" s="122"/>
      <c r="AS66" s="125">
        <f t="shared" si="10"/>
        <v>404</v>
      </c>
    </row>
    <row r="67" spans="1:45" ht="16.149999999999999" customHeight="1" x14ac:dyDescent="0.25">
      <c r="A67" s="202">
        <f t="shared" si="11"/>
        <v>43885</v>
      </c>
      <c r="B67" s="113">
        <v>1037.6600000000001</v>
      </c>
      <c r="C67" s="113"/>
      <c r="D67" s="317">
        <v>1751.36</v>
      </c>
      <c r="E67" s="317">
        <v>881.97</v>
      </c>
      <c r="F67" s="317"/>
      <c r="G67" s="114">
        <v>567</v>
      </c>
      <c r="H67" s="114">
        <v>643.70000000000005</v>
      </c>
      <c r="I67" s="316">
        <v>110</v>
      </c>
      <c r="J67" s="115">
        <v>4</v>
      </c>
      <c r="K67" s="115"/>
      <c r="L67" s="115"/>
      <c r="M67" s="116"/>
      <c r="N67" s="117">
        <f t="shared" si="7"/>
        <v>4991.6900000000005</v>
      </c>
      <c r="O67" s="113">
        <v>3.1</v>
      </c>
      <c r="P67" s="113"/>
      <c r="Q67" s="117">
        <f t="shared" si="8"/>
        <v>4994.7900000000009</v>
      </c>
      <c r="R67" s="317">
        <v>1030</v>
      </c>
      <c r="S67" s="119"/>
      <c r="T67" s="409">
        <f t="shared" si="9"/>
        <v>43885</v>
      </c>
      <c r="U67" s="121"/>
      <c r="V67" s="122"/>
      <c r="W67" s="121"/>
      <c r="X67" s="122"/>
      <c r="Y67" s="121"/>
      <c r="Z67" s="122"/>
      <c r="AA67" s="121"/>
      <c r="AB67" s="122"/>
      <c r="AC67" s="121"/>
      <c r="AD67" s="122"/>
      <c r="AE67" s="121"/>
      <c r="AF67" s="122"/>
      <c r="AG67" s="122"/>
      <c r="AH67" s="122"/>
      <c r="AI67" s="121">
        <v>200244</v>
      </c>
      <c r="AJ67" s="147">
        <v>132</v>
      </c>
      <c r="AK67" s="121"/>
      <c r="AL67" s="122"/>
      <c r="AM67" s="121"/>
      <c r="AN67" s="122"/>
      <c r="AO67" s="121"/>
      <c r="AP67" s="122"/>
      <c r="AQ67" s="123"/>
      <c r="AR67" s="122"/>
      <c r="AS67" s="125">
        <f t="shared" si="10"/>
        <v>132</v>
      </c>
    </row>
    <row r="68" spans="1:45" ht="16.149999999999999" customHeight="1" x14ac:dyDescent="0.25">
      <c r="A68" s="202">
        <f t="shared" si="11"/>
        <v>43886</v>
      </c>
      <c r="B68" s="113">
        <v>1990.81</v>
      </c>
      <c r="C68" s="113"/>
      <c r="D68" s="317">
        <v>1650.45</v>
      </c>
      <c r="E68" s="317">
        <v>500.69</v>
      </c>
      <c r="F68" s="317">
        <v>28.5</v>
      </c>
      <c r="G68" s="114">
        <v>184</v>
      </c>
      <c r="H68" s="114">
        <v>340.7</v>
      </c>
      <c r="I68" s="316">
        <v>140</v>
      </c>
      <c r="J68" s="115">
        <v>5</v>
      </c>
      <c r="K68" s="115"/>
      <c r="L68" s="115"/>
      <c r="M68" s="116"/>
      <c r="N68" s="117">
        <f t="shared" si="7"/>
        <v>4835.1499999999996</v>
      </c>
      <c r="O68" s="113">
        <v>4</v>
      </c>
      <c r="P68" s="113"/>
      <c r="Q68" s="117">
        <f t="shared" si="8"/>
        <v>4839.1499999999996</v>
      </c>
      <c r="R68" s="317">
        <v>1990</v>
      </c>
      <c r="S68" s="119"/>
      <c r="T68" s="409">
        <f t="shared" si="9"/>
        <v>43886</v>
      </c>
      <c r="U68" s="121"/>
      <c r="V68" s="122"/>
      <c r="W68" s="121"/>
      <c r="X68" s="122"/>
      <c r="Y68" s="121">
        <v>200226</v>
      </c>
      <c r="Z68" s="147">
        <v>498.28</v>
      </c>
      <c r="AA68" s="121"/>
      <c r="AB68" s="122"/>
      <c r="AC68" s="121"/>
      <c r="AD68" s="122"/>
      <c r="AE68" s="121"/>
      <c r="AF68" s="122"/>
      <c r="AG68" s="122"/>
      <c r="AH68" s="122"/>
      <c r="AI68" s="121">
        <v>191136</v>
      </c>
      <c r="AJ68" s="147">
        <v>54.3</v>
      </c>
      <c r="AK68" s="121"/>
      <c r="AL68" s="122"/>
      <c r="AM68" s="121"/>
      <c r="AN68" s="122"/>
      <c r="AO68" s="121">
        <v>200274</v>
      </c>
      <c r="AP68" s="147">
        <v>63.63</v>
      </c>
      <c r="AQ68" s="123"/>
      <c r="AR68" s="122"/>
      <c r="AS68" s="125">
        <f t="shared" si="10"/>
        <v>616.20999999999992</v>
      </c>
    </row>
    <row r="69" spans="1:45" ht="16.149999999999999" customHeight="1" x14ac:dyDescent="0.25">
      <c r="A69" s="202">
        <f t="shared" si="11"/>
        <v>43887</v>
      </c>
      <c r="B69" s="113">
        <v>1770.84</v>
      </c>
      <c r="C69" s="113"/>
      <c r="D69" s="317">
        <v>1928.65</v>
      </c>
      <c r="E69" s="317">
        <v>472.67</v>
      </c>
      <c r="F69" s="317">
        <v>12</v>
      </c>
      <c r="G69" s="114">
        <v>140</v>
      </c>
      <c r="H69" s="114">
        <v>72.849999999999994</v>
      </c>
      <c r="I69" s="316">
        <v>370</v>
      </c>
      <c r="J69" s="115">
        <v>8</v>
      </c>
      <c r="K69" s="115"/>
      <c r="L69" s="115"/>
      <c r="M69" s="116"/>
      <c r="N69" s="117">
        <f t="shared" si="7"/>
        <v>4767.01</v>
      </c>
      <c r="O69" s="113">
        <v>1.8</v>
      </c>
      <c r="P69" s="113"/>
      <c r="Q69" s="117">
        <f t="shared" si="8"/>
        <v>4768.8100000000004</v>
      </c>
      <c r="R69" s="317">
        <v>1770</v>
      </c>
      <c r="S69" s="119"/>
      <c r="T69" s="409">
        <f t="shared" si="9"/>
        <v>43887</v>
      </c>
      <c r="U69" s="121">
        <v>200206</v>
      </c>
      <c r="V69" s="147">
        <v>1431.89</v>
      </c>
      <c r="W69" s="121"/>
      <c r="X69" s="122"/>
      <c r="Y69" s="121"/>
      <c r="Z69" s="122"/>
      <c r="AA69" s="121">
        <v>200231</v>
      </c>
      <c r="AB69" s="147">
        <v>4355.17</v>
      </c>
      <c r="AC69" s="121"/>
      <c r="AD69" s="122"/>
      <c r="AE69" s="121"/>
      <c r="AF69" s="122"/>
      <c r="AG69" s="122"/>
      <c r="AH69" s="122"/>
      <c r="AI69" s="121"/>
      <c r="AJ69" s="122"/>
      <c r="AK69" s="121"/>
      <c r="AL69" s="122"/>
      <c r="AM69" s="121"/>
      <c r="AN69" s="122"/>
      <c r="AO69" s="121">
        <v>200274</v>
      </c>
      <c r="AP69" s="147">
        <v>128.53</v>
      </c>
      <c r="AQ69" s="123"/>
      <c r="AR69" s="122"/>
      <c r="AS69" s="125">
        <f t="shared" si="10"/>
        <v>5915.59</v>
      </c>
    </row>
    <row r="70" spans="1:45" ht="16.149999999999999" customHeight="1" x14ac:dyDescent="0.25">
      <c r="A70" s="202">
        <f t="shared" si="11"/>
        <v>43888</v>
      </c>
      <c r="B70" s="113">
        <v>1510.28</v>
      </c>
      <c r="C70" s="113"/>
      <c r="D70" s="317">
        <v>1104.56</v>
      </c>
      <c r="E70" s="317">
        <v>826.81</v>
      </c>
      <c r="F70" s="317">
        <v>8.9</v>
      </c>
      <c r="G70" s="114">
        <v>107</v>
      </c>
      <c r="H70" s="114">
        <v>219.1</v>
      </c>
      <c r="I70" s="316">
        <v>220</v>
      </c>
      <c r="J70" s="115">
        <v>5</v>
      </c>
      <c r="K70" s="381">
        <v>30</v>
      </c>
      <c r="L70" s="115"/>
      <c r="M70" s="116"/>
      <c r="N70" s="117">
        <f t="shared" si="7"/>
        <v>4026.65</v>
      </c>
      <c r="O70" s="113">
        <v>22.1</v>
      </c>
      <c r="P70" s="113"/>
      <c r="Q70" s="117">
        <f t="shared" si="8"/>
        <v>4048.75</v>
      </c>
      <c r="R70" s="317">
        <v>1530</v>
      </c>
      <c r="S70" s="119"/>
      <c r="T70" s="409">
        <f t="shared" si="9"/>
        <v>43888</v>
      </c>
      <c r="U70" s="121"/>
      <c r="V70" s="147">
        <v>-21.97</v>
      </c>
      <c r="W70" s="121"/>
      <c r="X70" s="122"/>
      <c r="Y70" s="121"/>
      <c r="Z70" s="122"/>
      <c r="AA70" s="121">
        <v>200235</v>
      </c>
      <c r="AB70" s="147">
        <v>772</v>
      </c>
      <c r="AC70" s="121"/>
      <c r="AD70" s="122"/>
      <c r="AE70" s="123"/>
      <c r="AF70" s="122"/>
      <c r="AG70" s="122"/>
      <c r="AH70" s="122"/>
      <c r="AI70" s="121"/>
      <c r="AJ70" s="122"/>
      <c r="AK70" s="121"/>
      <c r="AL70" s="122"/>
      <c r="AM70" s="121"/>
      <c r="AN70" s="122"/>
      <c r="AO70" s="121"/>
      <c r="AP70" s="122"/>
      <c r="AQ70" s="123"/>
      <c r="AR70" s="122"/>
      <c r="AS70" s="125">
        <f t="shared" si="10"/>
        <v>750.03</v>
      </c>
    </row>
    <row r="71" spans="1:45" ht="16.149999999999999" customHeight="1" x14ac:dyDescent="0.25">
      <c r="A71" s="202">
        <f t="shared" si="11"/>
        <v>43889</v>
      </c>
      <c r="B71" s="113">
        <v>2167.12</v>
      </c>
      <c r="C71" s="113"/>
      <c r="D71" s="317">
        <v>1886.21</v>
      </c>
      <c r="E71" s="317">
        <v>872.84</v>
      </c>
      <c r="F71" s="113"/>
      <c r="G71" s="114">
        <v>251</v>
      </c>
      <c r="H71" s="114">
        <v>385.4</v>
      </c>
      <c r="I71" s="316">
        <v>340</v>
      </c>
      <c r="J71" s="115">
        <v>8</v>
      </c>
      <c r="K71" s="115"/>
      <c r="L71" s="381">
        <v>300</v>
      </c>
      <c r="M71" s="116"/>
      <c r="N71" s="117">
        <f t="shared" si="7"/>
        <v>5602.57</v>
      </c>
      <c r="O71" s="113">
        <v>36.6</v>
      </c>
      <c r="P71" s="113"/>
      <c r="Q71" s="117">
        <f t="shared" si="8"/>
        <v>5639.17</v>
      </c>
      <c r="R71" s="317">
        <v>2160</v>
      </c>
      <c r="S71" s="317">
        <v>480</v>
      </c>
      <c r="T71" s="409">
        <f t="shared" si="9"/>
        <v>43889</v>
      </c>
      <c r="U71" s="121"/>
      <c r="V71" s="122"/>
      <c r="W71" s="121">
        <v>200220</v>
      </c>
      <c r="X71" s="147">
        <v>867.54</v>
      </c>
      <c r="Y71" s="121"/>
      <c r="Z71" s="122"/>
      <c r="AA71" s="121"/>
      <c r="AB71" s="122"/>
      <c r="AC71" s="121"/>
      <c r="AD71" s="122"/>
      <c r="AE71" s="123"/>
      <c r="AF71" s="122"/>
      <c r="AG71" s="122"/>
      <c r="AH71" s="122"/>
      <c r="AI71" s="121"/>
      <c r="AJ71" s="122"/>
      <c r="AK71" s="121"/>
      <c r="AL71" s="122"/>
      <c r="AM71" s="121">
        <v>200158</v>
      </c>
      <c r="AN71" s="147">
        <v>135</v>
      </c>
      <c r="AO71" s="121">
        <v>200270</v>
      </c>
      <c r="AP71" s="147">
        <v>1255.17</v>
      </c>
      <c r="AQ71" s="123"/>
      <c r="AR71" s="122"/>
      <c r="AS71" s="125">
        <f t="shared" si="10"/>
        <v>2257.71</v>
      </c>
    </row>
    <row r="72" spans="1:45" ht="16.149999999999999" customHeight="1" x14ac:dyDescent="0.25">
      <c r="A72" s="202">
        <f t="shared" si="11"/>
        <v>43890</v>
      </c>
      <c r="B72" s="113">
        <v>1900.08</v>
      </c>
      <c r="C72" s="113"/>
      <c r="D72" s="317">
        <v>1716.72</v>
      </c>
      <c r="E72" s="317">
        <v>788.7</v>
      </c>
      <c r="F72" s="113"/>
      <c r="G72" s="114">
        <v>224</v>
      </c>
      <c r="H72" s="114">
        <v>127.3</v>
      </c>
      <c r="I72" s="316">
        <v>300</v>
      </c>
      <c r="J72" s="115">
        <v>7</v>
      </c>
      <c r="K72" s="115"/>
      <c r="L72" s="381">
        <v>50</v>
      </c>
      <c r="M72" s="116"/>
      <c r="N72" s="117">
        <f t="shared" si="7"/>
        <v>5006.8</v>
      </c>
      <c r="O72" s="113">
        <v>5.0999999999999996</v>
      </c>
      <c r="P72" s="113"/>
      <c r="Q72" s="117">
        <f t="shared" si="8"/>
        <v>5011.9000000000005</v>
      </c>
      <c r="R72" s="317">
        <v>1900</v>
      </c>
      <c r="S72" s="119"/>
      <c r="T72" s="409">
        <f t="shared" si="9"/>
        <v>43890</v>
      </c>
      <c r="U72" s="121"/>
      <c r="V72" s="122"/>
      <c r="W72" s="121">
        <v>200219</v>
      </c>
      <c r="X72" s="147">
        <v>32.5</v>
      </c>
      <c r="Y72" s="121"/>
      <c r="Z72" s="122"/>
      <c r="AA72" s="121" t="s">
        <v>425</v>
      </c>
      <c r="AB72" s="147">
        <v>-36.53</v>
      </c>
      <c r="AC72" s="121" t="s">
        <v>426</v>
      </c>
      <c r="AD72" s="122">
        <v>0</v>
      </c>
      <c r="AE72" s="123"/>
      <c r="AF72" s="122"/>
      <c r="AG72" s="122"/>
      <c r="AH72" s="122"/>
      <c r="AI72" s="121">
        <v>200241</v>
      </c>
      <c r="AJ72" s="147">
        <v>37.630000000000003</v>
      </c>
      <c r="AK72" s="121">
        <v>200248</v>
      </c>
      <c r="AL72" s="147">
        <v>2374.23</v>
      </c>
      <c r="AM72" s="121">
        <v>200155</v>
      </c>
      <c r="AN72" s="147">
        <v>174.9</v>
      </c>
      <c r="AO72" s="123">
        <v>200164</v>
      </c>
      <c r="AP72" s="147">
        <v>420</v>
      </c>
      <c r="AQ72" s="123"/>
      <c r="AR72" s="122"/>
      <c r="AS72" s="125">
        <f t="shared" si="10"/>
        <v>3002.73</v>
      </c>
    </row>
    <row r="73" spans="1:45" ht="16.149999999999999" customHeight="1" x14ac:dyDescent="0.25">
      <c r="A73" s="202"/>
      <c r="B73" s="113"/>
      <c r="C73" s="113"/>
      <c r="D73" s="113"/>
      <c r="E73" s="113"/>
      <c r="F73" s="113"/>
      <c r="G73" s="114"/>
      <c r="H73" s="114"/>
      <c r="I73" s="114"/>
      <c r="J73" s="115"/>
      <c r="K73" s="115"/>
      <c r="L73" s="115"/>
      <c r="M73" s="116"/>
      <c r="N73" s="117"/>
      <c r="O73" s="113"/>
      <c r="P73" s="113"/>
      <c r="Q73" s="117"/>
      <c r="R73" s="119"/>
      <c r="S73" s="119"/>
      <c r="T73" s="409"/>
      <c r="U73" s="121"/>
      <c r="V73" s="122"/>
      <c r="W73" s="123"/>
      <c r="X73" s="122"/>
      <c r="Y73" s="121"/>
      <c r="Z73" s="122"/>
      <c r="AA73" s="123"/>
      <c r="AB73" s="122"/>
      <c r="AC73" s="121"/>
      <c r="AD73" s="122"/>
      <c r="AE73" s="123"/>
      <c r="AF73" s="122"/>
      <c r="AG73" s="122"/>
      <c r="AH73" s="122"/>
      <c r="AI73" s="121"/>
      <c r="AJ73" s="122"/>
      <c r="AK73" s="123"/>
      <c r="AL73" s="122"/>
      <c r="AM73" s="123">
        <v>200156</v>
      </c>
      <c r="AN73" s="147">
        <v>46.8</v>
      </c>
      <c r="AO73" s="123"/>
      <c r="AP73" s="122"/>
      <c r="AQ73" s="123"/>
      <c r="AR73" s="122"/>
      <c r="AS73" s="125">
        <f t="shared" si="10"/>
        <v>46.8</v>
      </c>
    </row>
    <row r="74" spans="1:45" ht="16.149999999999999" customHeight="1" x14ac:dyDescent="0.25">
      <c r="A74" s="225"/>
      <c r="B74" s="113"/>
      <c r="C74" s="113"/>
      <c r="D74" s="113"/>
      <c r="E74" s="113"/>
      <c r="F74" s="113"/>
      <c r="G74" s="114"/>
      <c r="H74" s="139"/>
      <c r="I74" s="114"/>
      <c r="J74" s="115"/>
      <c r="K74" s="115"/>
      <c r="L74" s="115"/>
      <c r="M74" s="116"/>
      <c r="N74" s="117"/>
      <c r="O74" s="113"/>
      <c r="P74" s="113"/>
      <c r="Q74" s="117"/>
      <c r="R74" s="119"/>
      <c r="S74" s="119"/>
      <c r="T74" s="409"/>
      <c r="U74" s="121"/>
      <c r="V74" s="122"/>
      <c r="W74" s="121"/>
      <c r="X74" s="122"/>
      <c r="Y74" s="121"/>
      <c r="Z74" s="122"/>
      <c r="AA74" s="121"/>
      <c r="AB74" s="122"/>
      <c r="AC74" s="121"/>
      <c r="AD74" s="122"/>
      <c r="AE74" s="121"/>
      <c r="AF74" s="122"/>
      <c r="AG74" s="122"/>
      <c r="AH74" s="122"/>
      <c r="AI74" s="121"/>
      <c r="AJ74" s="122"/>
      <c r="AK74" s="121"/>
      <c r="AL74" s="122"/>
      <c r="AM74" s="121">
        <v>200157</v>
      </c>
      <c r="AN74" s="147">
        <v>18</v>
      </c>
      <c r="AO74" s="123"/>
      <c r="AP74" s="122"/>
      <c r="AQ74" s="123"/>
      <c r="AR74" s="122"/>
      <c r="AS74" s="125">
        <f t="shared" si="10"/>
        <v>18</v>
      </c>
    </row>
    <row r="75" spans="1:45" x14ac:dyDescent="0.25">
      <c r="B75" s="128">
        <f t="shared" ref="B75:S75" si="12">SUM(B44:B74)</f>
        <v>49418.009999999995</v>
      </c>
      <c r="C75" s="128">
        <f t="shared" si="12"/>
        <v>45</v>
      </c>
      <c r="D75" s="128">
        <f t="shared" si="12"/>
        <v>43019.26</v>
      </c>
      <c r="E75" s="128">
        <f t="shared" si="12"/>
        <v>20707.97</v>
      </c>
      <c r="F75" s="383">
        <f t="shared" si="12"/>
        <v>590.04</v>
      </c>
      <c r="G75" s="128">
        <f t="shared" si="12"/>
        <v>9467</v>
      </c>
      <c r="H75" s="128">
        <f t="shared" si="12"/>
        <v>8256.75</v>
      </c>
      <c r="I75" s="128">
        <f t="shared" si="12"/>
        <v>6120</v>
      </c>
      <c r="J75" s="71">
        <f t="shared" si="12"/>
        <v>139</v>
      </c>
      <c r="K75" s="383">
        <f t="shared" si="12"/>
        <v>240</v>
      </c>
      <c r="L75" s="383">
        <f t="shared" si="12"/>
        <v>1983</v>
      </c>
      <c r="M75" s="128">
        <f t="shared" si="12"/>
        <v>125.8</v>
      </c>
      <c r="N75" s="128">
        <f t="shared" si="12"/>
        <v>136006.82999999996</v>
      </c>
      <c r="O75" s="140">
        <f t="shared" si="12"/>
        <v>273.40000000000003</v>
      </c>
      <c r="P75" s="128">
        <f t="shared" si="12"/>
        <v>293.5</v>
      </c>
      <c r="Q75" s="128">
        <f t="shared" si="12"/>
        <v>135986.73000000001</v>
      </c>
      <c r="R75" s="128">
        <f t="shared" si="12"/>
        <v>49410</v>
      </c>
      <c r="S75" s="128">
        <f t="shared" si="12"/>
        <v>1820</v>
      </c>
      <c r="U75" s="141"/>
      <c r="V75" s="141">
        <f>SUM(V44:V74)</f>
        <v>5505.59</v>
      </c>
      <c r="W75" s="141"/>
      <c r="X75" s="141">
        <f>SUM(X44:X74)</f>
        <v>4117.13</v>
      </c>
      <c r="Y75" s="141"/>
      <c r="Z75" s="141">
        <f>SUM(Z44:Z74)</f>
        <v>1795.25</v>
      </c>
      <c r="AA75" s="141"/>
      <c r="AB75" s="141">
        <f>SUM(AB44:AB74)</f>
        <v>17161.25</v>
      </c>
      <c r="AC75" s="141"/>
      <c r="AD75" s="141">
        <f>SUM(AD44:AD74)</f>
        <v>70294.720000000001</v>
      </c>
      <c r="AE75" s="141"/>
      <c r="AF75" s="141">
        <f>SUM(AF44:AF74)</f>
        <v>4665.9799999999996</v>
      </c>
      <c r="AG75" s="141"/>
      <c r="AH75" s="141"/>
      <c r="AI75" s="141"/>
      <c r="AJ75" s="141">
        <f>SUM(AJ44:AJ74)</f>
        <v>1638.7600000000002</v>
      </c>
      <c r="AL75" s="141">
        <f>SUM(AL44:AL74)</f>
        <v>4500.1499999999996</v>
      </c>
      <c r="AM75" s="141"/>
      <c r="AN75" s="141">
        <f>SUM(AN44:AN74)</f>
        <v>1259.96</v>
      </c>
      <c r="AO75" s="141"/>
      <c r="AP75" s="141">
        <f>SUM(AP44:AP74)</f>
        <v>7964.76</v>
      </c>
      <c r="AQ75" s="141"/>
      <c r="AR75" s="141">
        <f>SUM(AR44:AR74)</f>
        <v>194</v>
      </c>
      <c r="AS75" s="141">
        <f>SUM(AS44:AS74)</f>
        <v>119079.61000000002</v>
      </c>
    </row>
    <row r="76" spans="1:45" x14ac:dyDescent="0.25">
      <c r="N76" s="130"/>
      <c r="Q76" s="130"/>
    </row>
    <row r="77" spans="1:45" x14ac:dyDescent="0.25">
      <c r="C77" s="131"/>
      <c r="F77" s="131"/>
      <c r="I77" s="132"/>
    </row>
    <row r="78" spans="1:45" x14ac:dyDescent="0.25">
      <c r="I78" s="132"/>
    </row>
    <row r="80" spans="1:45" ht="16.149999999999999" customHeight="1" x14ac:dyDescent="0.25">
      <c r="A80" s="575" t="s">
        <v>427</v>
      </c>
      <c r="B80" s="563"/>
      <c r="C80" s="563"/>
      <c r="D80" s="563"/>
      <c r="E80" s="563"/>
      <c r="F80" s="563"/>
      <c r="G80" s="563"/>
      <c r="H80" s="563"/>
      <c r="I80" s="563"/>
      <c r="J80" s="564"/>
      <c r="K80" s="564"/>
      <c r="L80" s="564"/>
      <c r="M80" s="80"/>
      <c r="N80" s="79"/>
      <c r="O80" s="565"/>
      <c r="P80" s="560"/>
      <c r="Q80" s="560"/>
      <c r="R80" s="560"/>
      <c r="S80" s="560"/>
      <c r="U80" s="559" t="str">
        <f>A80</f>
        <v>MARS 2020</v>
      </c>
      <c r="V80" s="560"/>
      <c r="W80" s="560"/>
      <c r="X80" s="560"/>
      <c r="Y80" s="560"/>
      <c r="Z80" s="560"/>
      <c r="AA80" s="560"/>
      <c r="AB80" s="559" t="str">
        <f>A80</f>
        <v>MARS 2020</v>
      </c>
      <c r="AC80" s="560"/>
      <c r="AD80" s="560"/>
      <c r="AE80" s="560"/>
      <c r="AF80" s="560"/>
      <c r="AG80" s="560"/>
      <c r="AH80" s="560"/>
      <c r="AI80" s="560"/>
      <c r="AJ80" s="560"/>
      <c r="AK80" s="559" t="str">
        <f>A80</f>
        <v>MARS 2020</v>
      </c>
      <c r="AL80" s="560"/>
      <c r="AM80" s="560"/>
      <c r="AN80" s="560"/>
      <c r="AO80" s="560"/>
      <c r="AP80" s="560"/>
      <c r="AQ80" s="560"/>
    </row>
    <row r="81" spans="1:45" ht="16.149999999999999" customHeight="1" x14ac:dyDescent="0.25">
      <c r="A81" s="175"/>
      <c r="B81" s="81"/>
      <c r="C81" s="81"/>
      <c r="D81" s="81"/>
      <c r="E81" s="81"/>
      <c r="F81" s="81"/>
      <c r="G81" s="81"/>
      <c r="H81" s="81"/>
      <c r="I81" s="554"/>
      <c r="J81" s="554"/>
      <c r="K81" s="554"/>
      <c r="L81" s="554"/>
      <c r="M81" s="133"/>
      <c r="N81" s="134"/>
      <c r="O81" s="135"/>
      <c r="P81" s="134"/>
      <c r="Q81" s="134"/>
      <c r="R81" s="553" t="s">
        <v>2</v>
      </c>
      <c r="S81" s="554"/>
      <c r="T81" s="227"/>
      <c r="U81" s="551" t="str">
        <f>U3</f>
        <v>Agedi</v>
      </c>
      <c r="V81" s="552"/>
      <c r="W81" s="551" t="str">
        <f>W3</f>
        <v>Saf</v>
      </c>
      <c r="X81" s="552"/>
      <c r="Y81" s="551" t="str">
        <f>Y3</f>
        <v>Midi Libre</v>
      </c>
      <c r="Z81" s="552"/>
      <c r="AA81" s="551" t="str">
        <f>AA3</f>
        <v>Loto</v>
      </c>
      <c r="AB81" s="552"/>
      <c r="AC81" s="551" t="str">
        <f>AC3</f>
        <v>Altadis</v>
      </c>
      <c r="AD81" s="552"/>
      <c r="AE81" s="551" t="str">
        <f>AE3</f>
        <v>Crédit agricole</v>
      </c>
      <c r="AF81" s="552"/>
      <c r="AG81" s="555" t="s">
        <v>10</v>
      </c>
      <c r="AH81" s="556"/>
      <c r="AI81" s="551" t="str">
        <f>AI3</f>
        <v>charges locatives</v>
      </c>
      <c r="AJ81" s="552"/>
      <c r="AK81" s="551" t="str">
        <f>AK3</f>
        <v>Poste TCN TF PVA</v>
      </c>
      <c r="AL81" s="552"/>
      <c r="AM81" s="551" t="str">
        <f>AM3</f>
        <v>GSA/NVX FR</v>
      </c>
      <c r="AN81" s="552"/>
      <c r="AO81" s="551" t="str">
        <f>AO3</f>
        <v>Charge</v>
      </c>
      <c r="AP81" s="552"/>
      <c r="AQ81" s="551" t="str">
        <f>AQ3</f>
        <v>Divers</v>
      </c>
      <c r="AR81" s="552"/>
      <c r="AS81" s="83" t="s">
        <v>16</v>
      </c>
    </row>
    <row r="82" spans="1:45" ht="16.149999999999999" customHeight="1" x14ac:dyDescent="0.25">
      <c r="A82" s="177"/>
      <c r="B82" s="85" t="s">
        <v>17</v>
      </c>
      <c r="C82" s="86" t="s">
        <v>18</v>
      </c>
      <c r="D82" s="86" t="s">
        <v>19</v>
      </c>
      <c r="E82" s="87" t="s">
        <v>20</v>
      </c>
      <c r="F82" s="87" t="s">
        <v>21</v>
      </c>
      <c r="G82" s="86" t="s">
        <v>22</v>
      </c>
      <c r="H82" s="86" t="s">
        <v>23</v>
      </c>
      <c r="I82" s="557" t="s">
        <v>24</v>
      </c>
      <c r="J82" s="558"/>
      <c r="K82" s="88" t="s">
        <v>25</v>
      </c>
      <c r="L82" s="88" t="s">
        <v>26</v>
      </c>
      <c r="M82" s="89" t="s">
        <v>27</v>
      </c>
      <c r="N82" s="90" t="s">
        <v>28</v>
      </c>
      <c r="O82" s="90" t="s">
        <v>29</v>
      </c>
      <c r="P82" s="90" t="s">
        <v>30</v>
      </c>
      <c r="Q82" s="91" t="s">
        <v>38</v>
      </c>
      <c r="R82" s="85" t="s">
        <v>32</v>
      </c>
      <c r="S82" s="91" t="s">
        <v>33</v>
      </c>
      <c r="T82" s="237"/>
      <c r="U82" s="93" t="s">
        <v>34</v>
      </c>
      <c r="V82" s="94"/>
      <c r="W82" s="95" t="s">
        <v>34</v>
      </c>
      <c r="X82" s="96"/>
      <c r="Y82" s="95" t="s">
        <v>34</v>
      </c>
      <c r="Z82" s="96"/>
      <c r="AA82" s="95" t="s">
        <v>34</v>
      </c>
      <c r="AB82" s="96"/>
      <c r="AC82" s="95" t="s">
        <v>34</v>
      </c>
      <c r="AD82" s="96"/>
      <c r="AE82" s="95" t="s">
        <v>34</v>
      </c>
      <c r="AF82" s="96"/>
      <c r="AG82" s="95" t="s">
        <v>34</v>
      </c>
      <c r="AH82" s="97"/>
      <c r="AI82" s="95" t="s">
        <v>34</v>
      </c>
      <c r="AJ82" s="96"/>
      <c r="AK82" s="98" t="s">
        <v>34</v>
      </c>
      <c r="AL82" s="94"/>
      <c r="AM82" s="95" t="s">
        <v>34</v>
      </c>
      <c r="AN82" s="94"/>
      <c r="AO82" s="95" t="s">
        <v>34</v>
      </c>
      <c r="AP82" s="94"/>
      <c r="AQ82" s="95" t="s">
        <v>34</v>
      </c>
      <c r="AR82" s="94"/>
      <c r="AS82" s="99"/>
    </row>
    <row r="83" spans="1:45" ht="16.149999999999999" customHeight="1" x14ac:dyDescent="0.25">
      <c r="A83" s="202">
        <f>A72+1</f>
        <v>43891</v>
      </c>
      <c r="B83" s="113">
        <v>979.29</v>
      </c>
      <c r="C83" s="113"/>
      <c r="D83" s="317">
        <v>1089.52</v>
      </c>
      <c r="E83" s="317">
        <v>607.39</v>
      </c>
      <c r="F83" s="113"/>
      <c r="G83" s="114">
        <v>132</v>
      </c>
      <c r="H83" s="114">
        <v>264.39999999999998</v>
      </c>
      <c r="I83" s="316">
        <v>260</v>
      </c>
      <c r="J83" s="115">
        <v>5</v>
      </c>
      <c r="K83" s="115"/>
      <c r="L83" s="115"/>
      <c r="M83" s="116"/>
      <c r="N83" s="117">
        <f t="shared" ref="N83:N113" si="13">B83+C83+D83+F83+G83+H83+I83+K83-L83+M83+E83</f>
        <v>3332.6</v>
      </c>
      <c r="O83" s="113">
        <v>17</v>
      </c>
      <c r="P83" s="113"/>
      <c r="Q83" s="117">
        <f t="shared" ref="Q83:Q113" si="14">N83+O83-P83</f>
        <v>3349.6</v>
      </c>
      <c r="R83" s="317">
        <v>970</v>
      </c>
      <c r="S83" s="119"/>
      <c r="T83" s="409">
        <f t="shared" ref="T83:T113" si="15">A83</f>
        <v>43891</v>
      </c>
      <c r="U83" s="121"/>
      <c r="V83" s="122"/>
      <c r="W83" s="123"/>
      <c r="X83" s="122"/>
      <c r="Y83" s="123"/>
      <c r="Z83" s="122"/>
      <c r="AA83" s="121"/>
      <c r="AB83" s="122"/>
      <c r="AC83" s="123"/>
      <c r="AD83" s="122"/>
      <c r="AE83" s="123">
        <v>200338</v>
      </c>
      <c r="AF83" s="147">
        <v>1.45</v>
      </c>
      <c r="AG83" s="124" t="s">
        <v>428</v>
      </c>
      <c r="AH83" s="147">
        <v>-23.25</v>
      </c>
      <c r="AI83" s="123">
        <v>200145</v>
      </c>
      <c r="AJ83" s="147">
        <v>1029.23</v>
      </c>
      <c r="AK83" s="124"/>
      <c r="AL83" s="122"/>
      <c r="AM83" s="123"/>
      <c r="AN83" s="122"/>
      <c r="AO83" s="123" t="s">
        <v>276</v>
      </c>
      <c r="AP83" s="147">
        <v>2000</v>
      </c>
      <c r="AQ83" s="123"/>
      <c r="AR83" s="122"/>
      <c r="AS83" s="125">
        <f t="shared" ref="AS83:AS113" si="16">V83+X83+Z83+AB83+AD83+AF83+AJ83+AL83+AN83+AP83+AR83+AH83</f>
        <v>3007.4300000000003</v>
      </c>
    </row>
    <row r="84" spans="1:45" ht="16.149999999999999" customHeight="1" x14ac:dyDescent="0.25">
      <c r="A84" s="202">
        <f t="shared" ref="A84:A113" si="17">A83+1</f>
        <v>43892</v>
      </c>
      <c r="B84" s="113">
        <v>1211.68</v>
      </c>
      <c r="C84" s="113"/>
      <c r="D84" s="317">
        <v>2355.15</v>
      </c>
      <c r="E84" s="317">
        <v>751.4</v>
      </c>
      <c r="F84" s="113"/>
      <c r="G84" s="114">
        <v>532</v>
      </c>
      <c r="H84" s="114">
        <v>539.70000000000005</v>
      </c>
      <c r="I84" s="316">
        <v>50</v>
      </c>
      <c r="J84" s="115">
        <v>2</v>
      </c>
      <c r="K84" s="115">
        <v>30</v>
      </c>
      <c r="L84" s="115"/>
      <c r="M84" s="116"/>
      <c r="N84" s="117">
        <f t="shared" si="13"/>
        <v>5469.9299999999994</v>
      </c>
      <c r="O84" s="113">
        <v>3.1</v>
      </c>
      <c r="P84" s="113"/>
      <c r="Q84" s="117">
        <f t="shared" si="14"/>
        <v>5473.03</v>
      </c>
      <c r="R84" s="317">
        <v>1210</v>
      </c>
      <c r="S84" s="119"/>
      <c r="T84" s="409">
        <f t="shared" si="15"/>
        <v>43892</v>
      </c>
      <c r="U84" s="121"/>
      <c r="V84" s="122"/>
      <c r="W84" s="123"/>
      <c r="X84" s="122"/>
      <c r="Y84" s="121"/>
      <c r="Z84" s="122"/>
      <c r="AA84" s="121"/>
      <c r="AB84" s="122"/>
      <c r="AC84" s="121"/>
      <c r="AD84" s="122"/>
      <c r="AE84" s="123">
        <v>200338</v>
      </c>
      <c r="AF84" s="147">
        <v>27</v>
      </c>
      <c r="AG84" s="122"/>
      <c r="AH84" s="122"/>
      <c r="AI84" s="121"/>
      <c r="AJ84" s="122"/>
      <c r="AK84" s="123"/>
      <c r="AL84" s="122"/>
      <c r="AM84" s="123"/>
      <c r="AN84" s="122"/>
      <c r="AO84" s="121"/>
      <c r="AP84" s="122"/>
      <c r="AQ84" s="123"/>
      <c r="AR84" s="122"/>
      <c r="AS84" s="125">
        <f t="shared" si="16"/>
        <v>27</v>
      </c>
    </row>
    <row r="85" spans="1:45" ht="16.149999999999999" customHeight="1" x14ac:dyDescent="0.25">
      <c r="A85" s="202">
        <f t="shared" si="17"/>
        <v>43893</v>
      </c>
      <c r="B85" s="113">
        <v>2418.16</v>
      </c>
      <c r="C85" s="113"/>
      <c r="D85" s="317">
        <v>1469.3</v>
      </c>
      <c r="E85" s="317">
        <v>711.46</v>
      </c>
      <c r="F85" s="113"/>
      <c r="G85" s="114">
        <v>259</v>
      </c>
      <c r="H85" s="114">
        <v>305.35000000000002</v>
      </c>
      <c r="I85" s="316">
        <v>190</v>
      </c>
      <c r="J85" s="115">
        <v>4</v>
      </c>
      <c r="K85" s="115"/>
      <c r="L85" s="115"/>
      <c r="M85" s="116">
        <v>55.4</v>
      </c>
      <c r="N85" s="117">
        <f t="shared" si="13"/>
        <v>5408.67</v>
      </c>
      <c r="O85" s="113">
        <v>3.1</v>
      </c>
      <c r="P85" s="113">
        <v>211.1</v>
      </c>
      <c r="Q85" s="117">
        <f t="shared" si="14"/>
        <v>5200.67</v>
      </c>
      <c r="R85" s="317">
        <v>2410</v>
      </c>
      <c r="S85" s="119"/>
      <c r="T85" s="409">
        <f t="shared" si="15"/>
        <v>43893</v>
      </c>
      <c r="U85" s="121"/>
      <c r="V85" s="122"/>
      <c r="W85" s="123"/>
      <c r="X85" s="122"/>
      <c r="Y85" s="121">
        <v>200227</v>
      </c>
      <c r="Z85" s="147">
        <v>319.75</v>
      </c>
      <c r="AA85" s="123"/>
      <c r="AB85" s="122"/>
      <c r="AC85" s="121"/>
      <c r="AD85" s="122"/>
      <c r="AE85" s="123">
        <v>200338</v>
      </c>
      <c r="AF85" s="147">
        <v>224.73</v>
      </c>
      <c r="AG85" s="124"/>
      <c r="AH85" s="122"/>
      <c r="AI85" s="121" t="s">
        <v>311</v>
      </c>
      <c r="AJ85" s="147">
        <v>128.4</v>
      </c>
      <c r="AK85" s="123"/>
      <c r="AL85" s="122"/>
      <c r="AM85" s="121">
        <v>200161</v>
      </c>
      <c r="AN85" s="147">
        <v>-269.48</v>
      </c>
      <c r="AO85" s="123"/>
      <c r="AP85" s="122"/>
      <c r="AQ85" s="123"/>
      <c r="AR85" s="122"/>
      <c r="AS85" s="125">
        <f t="shared" si="16"/>
        <v>403.4</v>
      </c>
    </row>
    <row r="86" spans="1:45" ht="16.149999999999999" customHeight="1" x14ac:dyDescent="0.25">
      <c r="A86" s="202">
        <f t="shared" si="17"/>
        <v>43894</v>
      </c>
      <c r="B86" s="113">
        <v>2397.2600000000002</v>
      </c>
      <c r="C86" s="317">
        <v>77.2</v>
      </c>
      <c r="D86" s="317">
        <v>1059</v>
      </c>
      <c r="E86" s="317">
        <v>802.04</v>
      </c>
      <c r="F86" s="113"/>
      <c r="G86" s="114">
        <v>253</v>
      </c>
      <c r="H86" s="114">
        <v>150.1</v>
      </c>
      <c r="I86" s="316">
        <v>60</v>
      </c>
      <c r="J86" s="115">
        <v>3</v>
      </c>
      <c r="K86" s="115"/>
      <c r="L86" s="115">
        <v>380</v>
      </c>
      <c r="M86" s="116"/>
      <c r="N86" s="117">
        <f t="shared" si="13"/>
        <v>4418.6000000000004</v>
      </c>
      <c r="O86" s="113">
        <v>3.1</v>
      </c>
      <c r="P86" s="113"/>
      <c r="Q86" s="117">
        <f t="shared" si="14"/>
        <v>4421.7000000000007</v>
      </c>
      <c r="R86" s="317">
        <v>2390</v>
      </c>
      <c r="S86" s="119"/>
      <c r="T86" s="409">
        <f t="shared" si="15"/>
        <v>43894</v>
      </c>
      <c r="U86" s="121">
        <v>200209</v>
      </c>
      <c r="V86" s="147">
        <v>1411.97</v>
      </c>
      <c r="W86" s="123"/>
      <c r="X86" s="122"/>
      <c r="Y86" s="121">
        <v>200318</v>
      </c>
      <c r="Z86" s="122">
        <v>0</v>
      </c>
      <c r="AA86" s="123">
        <v>200324</v>
      </c>
      <c r="AB86" s="147">
        <v>3562.29</v>
      </c>
      <c r="AC86" s="121">
        <v>200238</v>
      </c>
      <c r="AD86" s="147">
        <v>37258.410000000003</v>
      </c>
      <c r="AE86" s="123">
        <v>200338</v>
      </c>
      <c r="AF86" s="147">
        <v>69</v>
      </c>
      <c r="AG86" s="122"/>
      <c r="AH86" s="122"/>
      <c r="AI86" s="121"/>
      <c r="AJ86" s="122"/>
      <c r="AK86" s="123"/>
      <c r="AL86" s="122"/>
      <c r="AM86" s="121"/>
      <c r="AN86" s="122"/>
      <c r="AO86" s="123"/>
      <c r="AP86" s="122"/>
      <c r="AQ86" s="123"/>
      <c r="AR86" s="122"/>
      <c r="AS86" s="125">
        <f t="shared" si="16"/>
        <v>42301.670000000006</v>
      </c>
    </row>
    <row r="87" spans="1:45" ht="16.149999999999999" customHeight="1" x14ac:dyDescent="0.25">
      <c r="A87" s="202">
        <f t="shared" si="17"/>
        <v>43895</v>
      </c>
      <c r="B87" s="113">
        <v>1807.63</v>
      </c>
      <c r="C87" s="113"/>
      <c r="D87" s="317">
        <v>2073.37</v>
      </c>
      <c r="E87" s="317">
        <v>797.8</v>
      </c>
      <c r="F87" s="113">
        <v>14.1</v>
      </c>
      <c r="G87" s="114">
        <v>155</v>
      </c>
      <c r="H87" s="114">
        <v>135.80000000000001</v>
      </c>
      <c r="I87" s="316">
        <v>80</v>
      </c>
      <c r="J87" s="115">
        <v>2</v>
      </c>
      <c r="K87" s="115"/>
      <c r="L87" s="115">
        <v>300</v>
      </c>
      <c r="M87" s="116"/>
      <c r="N87" s="117">
        <f t="shared" si="13"/>
        <v>4763.7</v>
      </c>
      <c r="O87" s="113">
        <v>25.5</v>
      </c>
      <c r="P87" s="113"/>
      <c r="Q87" s="117">
        <f t="shared" si="14"/>
        <v>4789.2</v>
      </c>
      <c r="R87" s="317">
        <v>1840</v>
      </c>
      <c r="S87" s="119"/>
      <c r="T87" s="409">
        <f t="shared" si="15"/>
        <v>43895</v>
      </c>
      <c r="U87" s="121"/>
      <c r="V87" s="147">
        <v>136.29</v>
      </c>
      <c r="W87" s="123"/>
      <c r="X87" s="122"/>
      <c r="Y87" s="121"/>
      <c r="Z87" s="122"/>
      <c r="AA87" s="121">
        <v>200329</v>
      </c>
      <c r="AB87" s="147">
        <v>522</v>
      </c>
      <c r="AC87" s="121"/>
      <c r="AD87" s="122"/>
      <c r="AE87" s="123">
        <v>200338</v>
      </c>
      <c r="AF87" s="147">
        <v>0.35</v>
      </c>
      <c r="AG87" s="122"/>
      <c r="AH87" s="122"/>
      <c r="AI87" s="121"/>
      <c r="AJ87" s="122"/>
      <c r="AK87" s="121"/>
      <c r="AL87" s="122"/>
      <c r="AM87" s="121"/>
      <c r="AN87" s="122"/>
      <c r="AO87" s="121" t="s">
        <v>104</v>
      </c>
      <c r="AP87" s="147">
        <v>125.84</v>
      </c>
      <c r="AQ87" s="123"/>
      <c r="AR87" s="122"/>
      <c r="AS87" s="125">
        <f t="shared" si="16"/>
        <v>784.48</v>
      </c>
    </row>
    <row r="88" spans="1:45" ht="16.149999999999999" customHeight="1" x14ac:dyDescent="0.25">
      <c r="A88" s="202">
        <f t="shared" si="17"/>
        <v>43896</v>
      </c>
      <c r="B88" s="113">
        <v>1482.39</v>
      </c>
      <c r="C88" s="113"/>
      <c r="D88" s="317">
        <v>1796.81</v>
      </c>
      <c r="E88" s="317">
        <v>800.82</v>
      </c>
      <c r="F88" s="113">
        <v>30.7</v>
      </c>
      <c r="G88" s="114">
        <v>194</v>
      </c>
      <c r="H88" s="114">
        <v>393.2</v>
      </c>
      <c r="I88" s="316">
        <v>300</v>
      </c>
      <c r="J88" s="115">
        <v>5</v>
      </c>
      <c r="K88" s="115">
        <v>20</v>
      </c>
      <c r="L88" s="115">
        <v>50</v>
      </c>
      <c r="M88" s="116"/>
      <c r="N88" s="117">
        <f t="shared" si="13"/>
        <v>4967.9199999999992</v>
      </c>
      <c r="O88" s="113"/>
      <c r="P88" s="113"/>
      <c r="Q88" s="117">
        <f t="shared" si="14"/>
        <v>4967.9199999999992</v>
      </c>
      <c r="R88" s="317">
        <v>1480</v>
      </c>
      <c r="S88" s="317">
        <v>690</v>
      </c>
      <c r="T88" s="409">
        <f t="shared" si="15"/>
        <v>43896</v>
      </c>
      <c r="U88" s="121"/>
      <c r="V88" s="122"/>
      <c r="W88" s="121"/>
      <c r="X88" s="122"/>
      <c r="Y88" s="121"/>
      <c r="Z88" s="122"/>
      <c r="AA88" s="121"/>
      <c r="AB88" s="122"/>
      <c r="AC88" s="121"/>
      <c r="AD88" s="122"/>
      <c r="AE88" s="123"/>
      <c r="AF88" s="122"/>
      <c r="AG88" s="124"/>
      <c r="AH88" s="122"/>
      <c r="AI88" s="121"/>
      <c r="AJ88" s="122"/>
      <c r="AK88" s="121"/>
      <c r="AL88" s="122"/>
      <c r="AM88" s="121"/>
      <c r="AN88" s="122"/>
      <c r="AO88" s="121"/>
      <c r="AP88" s="122"/>
      <c r="AQ88" s="123"/>
      <c r="AR88" s="122"/>
      <c r="AS88" s="125">
        <f t="shared" si="16"/>
        <v>0</v>
      </c>
    </row>
    <row r="89" spans="1:45" ht="16.149999999999999" customHeight="1" x14ac:dyDescent="0.25">
      <c r="A89" s="202">
        <f t="shared" si="17"/>
        <v>43897</v>
      </c>
      <c r="B89" s="113">
        <v>2138.2600000000002</v>
      </c>
      <c r="C89" s="113"/>
      <c r="D89" s="317">
        <v>1528.04</v>
      </c>
      <c r="E89" s="317">
        <v>784.18</v>
      </c>
      <c r="F89" s="113"/>
      <c r="G89" s="114">
        <v>73</v>
      </c>
      <c r="H89" s="114">
        <v>206.35</v>
      </c>
      <c r="I89" s="316">
        <v>140</v>
      </c>
      <c r="J89" s="115">
        <v>3</v>
      </c>
      <c r="K89" s="115">
        <v>100</v>
      </c>
      <c r="L89" s="115">
        <v>275</v>
      </c>
      <c r="M89" s="116"/>
      <c r="N89" s="117">
        <f t="shared" si="13"/>
        <v>4694.83</v>
      </c>
      <c r="O89" s="113">
        <v>8.3000000000000007</v>
      </c>
      <c r="P89" s="113"/>
      <c r="Q89" s="117">
        <f t="shared" si="14"/>
        <v>4703.13</v>
      </c>
      <c r="R89" s="317">
        <v>2130</v>
      </c>
      <c r="S89" s="119"/>
      <c r="T89" s="409">
        <f t="shared" si="15"/>
        <v>43897</v>
      </c>
      <c r="U89" s="121"/>
      <c r="V89" s="122"/>
      <c r="W89" s="121"/>
      <c r="X89" s="122"/>
      <c r="Y89" s="121"/>
      <c r="Z89" s="122"/>
      <c r="AA89" s="121"/>
      <c r="AB89" s="122"/>
      <c r="AC89" s="121"/>
      <c r="AD89" s="122"/>
      <c r="AE89" s="123" t="s">
        <v>271</v>
      </c>
      <c r="AF89" s="147">
        <v>-97.3</v>
      </c>
      <c r="AG89" s="122"/>
      <c r="AH89" s="122"/>
      <c r="AI89" s="121"/>
      <c r="AJ89" s="122"/>
      <c r="AK89" s="121"/>
      <c r="AL89" s="122"/>
      <c r="AM89" s="121">
        <v>200259</v>
      </c>
      <c r="AN89" s="147">
        <v>202.1</v>
      </c>
      <c r="AO89" s="121" t="s">
        <v>388</v>
      </c>
      <c r="AP89" s="147">
        <v>336.57</v>
      </c>
      <c r="AQ89" s="123"/>
      <c r="AR89" s="122"/>
      <c r="AS89" s="125">
        <f t="shared" si="16"/>
        <v>441.37</v>
      </c>
    </row>
    <row r="90" spans="1:45" ht="16.149999999999999" customHeight="1" x14ac:dyDescent="0.25">
      <c r="A90" s="202">
        <f t="shared" si="17"/>
        <v>43898</v>
      </c>
      <c r="B90" s="113">
        <v>1209.42</v>
      </c>
      <c r="C90" s="113"/>
      <c r="D90" s="317">
        <v>861.05</v>
      </c>
      <c r="E90" s="317">
        <v>545.34</v>
      </c>
      <c r="F90" s="113"/>
      <c r="G90" s="114">
        <v>76</v>
      </c>
      <c r="H90" s="114">
        <v>182.8</v>
      </c>
      <c r="I90" s="114"/>
      <c r="J90" s="115"/>
      <c r="K90" s="115">
        <v>20</v>
      </c>
      <c r="L90" s="115"/>
      <c r="M90" s="116"/>
      <c r="N90" s="117">
        <f t="shared" si="13"/>
        <v>2894.6100000000006</v>
      </c>
      <c r="O90" s="113">
        <v>2</v>
      </c>
      <c r="P90" s="113"/>
      <c r="Q90" s="117">
        <f t="shared" si="14"/>
        <v>2896.6100000000006</v>
      </c>
      <c r="R90" s="317">
        <v>1200</v>
      </c>
      <c r="S90" s="119"/>
      <c r="T90" s="409">
        <f t="shared" si="15"/>
        <v>43898</v>
      </c>
      <c r="U90" s="121"/>
      <c r="V90" s="122"/>
      <c r="W90" s="121"/>
      <c r="X90" s="122"/>
      <c r="Y90" s="121"/>
      <c r="Z90" s="122"/>
      <c r="AA90" s="121"/>
      <c r="AB90" s="122"/>
      <c r="AC90" s="121"/>
      <c r="AD90" s="122"/>
      <c r="AE90" s="123"/>
      <c r="AF90" s="122"/>
      <c r="AG90" s="122"/>
      <c r="AH90" s="122"/>
      <c r="AI90" s="121"/>
      <c r="AJ90" s="122"/>
      <c r="AK90" s="121"/>
      <c r="AL90" s="122"/>
      <c r="AM90" s="121"/>
      <c r="AN90" s="122"/>
      <c r="AO90" s="121"/>
      <c r="AP90" s="122"/>
      <c r="AQ90" s="123"/>
      <c r="AR90" s="122"/>
      <c r="AS90" s="125">
        <f t="shared" si="16"/>
        <v>0</v>
      </c>
    </row>
    <row r="91" spans="1:45" ht="16.149999999999999" customHeight="1" x14ac:dyDescent="0.25">
      <c r="A91" s="202">
        <f t="shared" si="17"/>
        <v>43899</v>
      </c>
      <c r="B91" s="113">
        <v>900.57</v>
      </c>
      <c r="C91" s="113"/>
      <c r="D91" s="317">
        <v>1786.94</v>
      </c>
      <c r="E91" s="317">
        <v>784.04</v>
      </c>
      <c r="F91" s="113"/>
      <c r="G91" s="114">
        <v>397</v>
      </c>
      <c r="H91" s="114">
        <v>848.25</v>
      </c>
      <c r="I91" s="316">
        <v>220</v>
      </c>
      <c r="J91" s="115">
        <v>5</v>
      </c>
      <c r="K91" s="115">
        <v>30</v>
      </c>
      <c r="L91" s="115"/>
      <c r="M91" s="116"/>
      <c r="N91" s="117">
        <f t="shared" si="13"/>
        <v>4966.8</v>
      </c>
      <c r="O91" s="113"/>
      <c r="P91" s="113"/>
      <c r="Q91" s="117">
        <f t="shared" si="14"/>
        <v>4966.8</v>
      </c>
      <c r="R91" s="317">
        <v>900</v>
      </c>
      <c r="S91" s="119"/>
      <c r="T91" s="409">
        <f t="shared" si="15"/>
        <v>43899</v>
      </c>
      <c r="U91" s="121"/>
      <c r="V91" s="122"/>
      <c r="W91" s="121"/>
      <c r="X91" s="122"/>
      <c r="Y91" s="121"/>
      <c r="Z91" s="122"/>
      <c r="AA91" s="121"/>
      <c r="AB91" s="122"/>
      <c r="AC91" s="121"/>
      <c r="AD91" s="122"/>
      <c r="AE91" s="123" t="s">
        <v>97</v>
      </c>
      <c r="AF91" s="147">
        <v>-28.8</v>
      </c>
      <c r="AG91" s="122"/>
      <c r="AH91" s="122"/>
      <c r="AI91" s="121"/>
      <c r="AJ91" s="122"/>
      <c r="AK91" s="121">
        <v>200247</v>
      </c>
      <c r="AL91" s="147">
        <v>862.92</v>
      </c>
      <c r="AM91" s="121"/>
      <c r="AN91" s="122"/>
      <c r="AO91" s="121" t="s">
        <v>199</v>
      </c>
      <c r="AP91" s="147">
        <v>77.02</v>
      </c>
      <c r="AQ91" s="123"/>
      <c r="AR91" s="122"/>
      <c r="AS91" s="125">
        <f t="shared" si="16"/>
        <v>911.14</v>
      </c>
    </row>
    <row r="92" spans="1:45" ht="16.149999999999999" customHeight="1" x14ac:dyDescent="0.25">
      <c r="A92" s="202">
        <f t="shared" si="17"/>
        <v>43900</v>
      </c>
      <c r="B92" s="113">
        <v>1434.78</v>
      </c>
      <c r="C92" s="113"/>
      <c r="D92" s="317">
        <v>1339.7</v>
      </c>
      <c r="E92" s="317">
        <v>1170.6400000000001</v>
      </c>
      <c r="F92" s="113">
        <v>9.8000000000000007</v>
      </c>
      <c r="G92" s="114">
        <v>223</v>
      </c>
      <c r="H92" s="114">
        <v>429.9</v>
      </c>
      <c r="I92" s="316">
        <v>60</v>
      </c>
      <c r="J92" s="115">
        <v>2</v>
      </c>
      <c r="K92" s="115"/>
      <c r="L92" s="115"/>
      <c r="M92" s="116"/>
      <c r="N92" s="117">
        <f t="shared" si="13"/>
        <v>4667.8200000000006</v>
      </c>
      <c r="O92" s="113">
        <v>1.3</v>
      </c>
      <c r="P92" s="113"/>
      <c r="Q92" s="117">
        <f t="shared" si="14"/>
        <v>4669.1200000000008</v>
      </c>
      <c r="R92" s="317">
        <v>1430</v>
      </c>
      <c r="S92" s="119"/>
      <c r="T92" s="409">
        <f t="shared" si="15"/>
        <v>43900</v>
      </c>
      <c r="U92" s="121"/>
      <c r="V92" s="122"/>
      <c r="W92" s="121">
        <v>200221</v>
      </c>
      <c r="X92" s="147">
        <v>40.39</v>
      </c>
      <c r="Y92" s="121">
        <v>200319</v>
      </c>
      <c r="Z92" s="147">
        <v>749.83</v>
      </c>
      <c r="AA92" s="121"/>
      <c r="AB92" s="122"/>
      <c r="AC92" s="121"/>
      <c r="AD92" s="122"/>
      <c r="AE92" s="123"/>
      <c r="AF92" s="122"/>
      <c r="AG92" s="122"/>
      <c r="AH92" s="122"/>
      <c r="AI92" s="121"/>
      <c r="AJ92" s="122"/>
      <c r="AK92" s="121">
        <v>200246</v>
      </c>
      <c r="AL92" s="147">
        <v>169.2</v>
      </c>
      <c r="AM92" s="121"/>
      <c r="AN92" s="122"/>
      <c r="AO92" s="121"/>
      <c r="AP92" s="122"/>
      <c r="AQ92" s="123"/>
      <c r="AR92" s="122"/>
      <c r="AS92" s="125">
        <f t="shared" si="16"/>
        <v>959.42000000000007</v>
      </c>
    </row>
    <row r="93" spans="1:45" ht="16.149999999999999" customHeight="1" x14ac:dyDescent="0.25">
      <c r="A93" s="202">
        <f t="shared" si="17"/>
        <v>43901</v>
      </c>
      <c r="B93" s="113">
        <v>1630.22</v>
      </c>
      <c r="C93" s="113"/>
      <c r="D93" s="317">
        <v>1352.5</v>
      </c>
      <c r="E93" s="317">
        <v>834.45</v>
      </c>
      <c r="F93" s="113">
        <v>30.6</v>
      </c>
      <c r="G93" s="114">
        <v>143</v>
      </c>
      <c r="H93" s="114">
        <v>46.8</v>
      </c>
      <c r="I93" s="316">
        <v>220</v>
      </c>
      <c r="J93" s="115">
        <v>4</v>
      </c>
      <c r="K93" s="115">
        <v>30</v>
      </c>
      <c r="L93" s="115"/>
      <c r="M93" s="116"/>
      <c r="N93" s="117">
        <f t="shared" si="13"/>
        <v>4287.5700000000006</v>
      </c>
      <c r="O93" s="113"/>
      <c r="P93" s="113"/>
      <c r="Q93" s="117">
        <f t="shared" si="14"/>
        <v>4287.5700000000006</v>
      </c>
      <c r="R93" s="317">
        <v>1630</v>
      </c>
      <c r="S93" s="119"/>
      <c r="T93" s="409">
        <f t="shared" si="15"/>
        <v>43901</v>
      </c>
      <c r="U93" s="121">
        <v>200212</v>
      </c>
      <c r="V93" s="147">
        <v>773.4</v>
      </c>
      <c r="W93" s="121">
        <v>200222</v>
      </c>
      <c r="X93" s="147">
        <v>186.9</v>
      </c>
      <c r="Y93" s="121"/>
      <c r="Z93" s="122"/>
      <c r="AA93" s="121">
        <v>200325</v>
      </c>
      <c r="AB93" s="147">
        <v>2616.4699999999998</v>
      </c>
      <c r="AC93" s="121"/>
      <c r="AD93" s="122"/>
      <c r="AE93" s="123" t="s">
        <v>165</v>
      </c>
      <c r="AF93" s="147">
        <v>44.39</v>
      </c>
      <c r="AG93" s="124">
        <v>200339</v>
      </c>
      <c r="AH93" s="147">
        <v>19</v>
      </c>
      <c r="AI93" s="121"/>
      <c r="AJ93" s="122"/>
      <c r="AK93" s="121"/>
      <c r="AL93" s="122"/>
      <c r="AM93" s="121"/>
      <c r="AN93" s="122"/>
      <c r="AO93" s="121"/>
      <c r="AP93" s="122"/>
      <c r="AQ93" s="123"/>
      <c r="AR93" s="122"/>
      <c r="AS93" s="125">
        <f t="shared" si="16"/>
        <v>3640.1599999999994</v>
      </c>
    </row>
    <row r="94" spans="1:45" ht="16.149999999999999" customHeight="1" x14ac:dyDescent="0.25">
      <c r="A94" s="202">
        <f t="shared" si="17"/>
        <v>43902</v>
      </c>
      <c r="B94" s="113">
        <v>1386.81</v>
      </c>
      <c r="C94" s="113"/>
      <c r="D94" s="317">
        <v>1468.62</v>
      </c>
      <c r="E94" s="317">
        <v>699.58</v>
      </c>
      <c r="F94" s="113">
        <v>25.79</v>
      </c>
      <c r="G94" s="114">
        <v>304</v>
      </c>
      <c r="H94" s="114">
        <v>931.25</v>
      </c>
      <c r="I94" s="114"/>
      <c r="J94" s="115"/>
      <c r="K94" s="115">
        <v>120</v>
      </c>
      <c r="L94" s="115">
        <v>200</v>
      </c>
      <c r="M94" s="116"/>
      <c r="N94" s="117">
        <f t="shared" si="13"/>
        <v>4736.0499999999993</v>
      </c>
      <c r="O94" s="113">
        <v>15.3</v>
      </c>
      <c r="P94" s="113">
        <v>7.2</v>
      </c>
      <c r="Q94" s="117">
        <f t="shared" si="14"/>
        <v>4744.1499999999996</v>
      </c>
      <c r="R94" s="317">
        <v>1420</v>
      </c>
      <c r="S94" s="119"/>
      <c r="T94" s="409">
        <f t="shared" si="15"/>
        <v>43902</v>
      </c>
      <c r="U94" s="121"/>
      <c r="V94" s="147">
        <v>-160.82</v>
      </c>
      <c r="W94" s="121"/>
      <c r="X94" s="122"/>
      <c r="Y94" s="121"/>
      <c r="Z94" s="122"/>
      <c r="AA94" s="121">
        <v>200330</v>
      </c>
      <c r="AB94" s="147">
        <v>1862.4</v>
      </c>
      <c r="AC94" s="121"/>
      <c r="AD94" s="122"/>
      <c r="AE94" s="121" t="s">
        <v>156</v>
      </c>
      <c r="AF94" s="147">
        <v>2616.4499999999998</v>
      </c>
      <c r="AG94" s="122"/>
      <c r="AH94" s="122"/>
      <c r="AI94" s="121" t="s">
        <v>216</v>
      </c>
      <c r="AJ94" s="147">
        <v>218.9</v>
      </c>
      <c r="AK94" s="121">
        <v>200245</v>
      </c>
      <c r="AL94" s="147">
        <v>1336.32</v>
      </c>
      <c r="AM94" s="121">
        <v>200349</v>
      </c>
      <c r="AN94" s="147">
        <v>90</v>
      </c>
      <c r="AO94" s="121"/>
      <c r="AP94" s="122"/>
      <c r="AQ94" s="123"/>
      <c r="AR94" s="122"/>
      <c r="AS94" s="125">
        <f t="shared" si="16"/>
        <v>5963.2499999999991</v>
      </c>
    </row>
    <row r="95" spans="1:45" ht="16.149999999999999" customHeight="1" x14ac:dyDescent="0.25">
      <c r="A95" s="202">
        <f t="shared" si="17"/>
        <v>43903</v>
      </c>
      <c r="B95" s="113">
        <v>2759.63</v>
      </c>
      <c r="C95" s="113"/>
      <c r="D95" s="317">
        <v>2980.47</v>
      </c>
      <c r="E95" s="317">
        <v>1205.7</v>
      </c>
      <c r="F95" s="113">
        <v>60.25</v>
      </c>
      <c r="G95" s="114">
        <v>243</v>
      </c>
      <c r="H95" s="114">
        <v>738.9</v>
      </c>
      <c r="I95" s="316">
        <v>290</v>
      </c>
      <c r="J95" s="115">
        <v>5</v>
      </c>
      <c r="K95" s="115"/>
      <c r="L95" s="115">
        <v>730</v>
      </c>
      <c r="M95" s="116"/>
      <c r="N95" s="117">
        <f t="shared" si="13"/>
        <v>7547.95</v>
      </c>
      <c r="O95" s="113">
        <v>19.600000000000001</v>
      </c>
      <c r="P95" s="113"/>
      <c r="Q95" s="117">
        <f t="shared" si="14"/>
        <v>7567.55</v>
      </c>
      <c r="R95" s="317">
        <v>2750</v>
      </c>
      <c r="S95" s="317">
        <v>450</v>
      </c>
      <c r="T95" s="409">
        <f t="shared" si="15"/>
        <v>43903</v>
      </c>
      <c r="U95" s="121"/>
      <c r="V95" s="122"/>
      <c r="W95" s="121"/>
      <c r="X95" s="122"/>
      <c r="Y95" s="121"/>
      <c r="Z95" s="122"/>
      <c r="AA95" s="121"/>
      <c r="AB95" s="122"/>
      <c r="AC95" s="121"/>
      <c r="AD95" s="122"/>
      <c r="AE95" s="121" t="s">
        <v>210</v>
      </c>
      <c r="AF95" s="147">
        <v>135.51</v>
      </c>
      <c r="AG95" s="122"/>
      <c r="AH95" s="122"/>
      <c r="AI95" s="121"/>
      <c r="AJ95" s="122"/>
      <c r="AK95" s="121"/>
      <c r="AL95" s="122"/>
      <c r="AM95" s="121"/>
      <c r="AN95" s="122"/>
      <c r="AO95" s="121">
        <v>200358</v>
      </c>
      <c r="AP95" s="147">
        <v>2200</v>
      </c>
      <c r="AQ95" s="123"/>
      <c r="AR95" s="122"/>
      <c r="AS95" s="125">
        <f t="shared" si="16"/>
        <v>2335.5100000000002</v>
      </c>
    </row>
    <row r="96" spans="1:45" ht="16.149999999999999" customHeight="1" x14ac:dyDescent="0.25">
      <c r="A96" s="202">
        <f t="shared" si="17"/>
        <v>43904</v>
      </c>
      <c r="B96" s="113">
        <v>845.58</v>
      </c>
      <c r="C96" s="113"/>
      <c r="D96" s="317">
        <v>1650.12</v>
      </c>
      <c r="E96" s="317">
        <v>804.32</v>
      </c>
      <c r="F96" s="113">
        <v>9.4</v>
      </c>
      <c r="G96" s="114">
        <v>306</v>
      </c>
      <c r="H96" s="114">
        <v>984.1</v>
      </c>
      <c r="I96" s="316">
        <v>390</v>
      </c>
      <c r="J96" s="115">
        <v>7</v>
      </c>
      <c r="K96" s="115">
        <v>80</v>
      </c>
      <c r="L96" s="115"/>
      <c r="M96" s="116"/>
      <c r="N96" s="117">
        <f t="shared" si="13"/>
        <v>5069.5199999999995</v>
      </c>
      <c r="O96" s="113">
        <v>12.9</v>
      </c>
      <c r="P96" s="113"/>
      <c r="Q96" s="117">
        <f t="shared" si="14"/>
        <v>5082.4199999999992</v>
      </c>
      <c r="R96" s="317">
        <v>870</v>
      </c>
      <c r="S96" s="119"/>
      <c r="T96" s="409">
        <f t="shared" si="15"/>
        <v>43904</v>
      </c>
      <c r="U96" s="121"/>
      <c r="V96" s="122"/>
      <c r="W96" s="121"/>
      <c r="X96" s="122"/>
      <c r="Y96" s="121"/>
      <c r="Z96" s="122"/>
      <c r="AA96" s="121"/>
      <c r="AB96" s="122"/>
      <c r="AC96" s="121"/>
      <c r="AD96" s="122"/>
      <c r="AE96" s="121"/>
      <c r="AF96" s="122"/>
      <c r="AG96" s="122"/>
      <c r="AH96" s="122"/>
      <c r="AI96" s="121"/>
      <c r="AJ96" s="122"/>
      <c r="AK96" s="121"/>
      <c r="AL96" s="122"/>
      <c r="AM96" s="121"/>
      <c r="AN96" s="122"/>
      <c r="AO96" s="121"/>
      <c r="AP96" s="122"/>
      <c r="AQ96" s="123"/>
      <c r="AR96" s="122"/>
      <c r="AS96" s="125">
        <f t="shared" si="16"/>
        <v>0</v>
      </c>
    </row>
    <row r="97" spans="1:45" ht="16.149999999999999" customHeight="1" x14ac:dyDescent="0.25">
      <c r="A97" s="202">
        <f t="shared" si="17"/>
        <v>43905</v>
      </c>
      <c r="B97" s="113">
        <v>1458.59</v>
      </c>
      <c r="C97" s="113"/>
      <c r="D97" s="317">
        <v>2264.34</v>
      </c>
      <c r="E97" s="317">
        <v>464.26</v>
      </c>
      <c r="F97" s="113">
        <v>61</v>
      </c>
      <c r="G97" s="114">
        <v>345</v>
      </c>
      <c r="H97" s="114">
        <v>160.4</v>
      </c>
      <c r="I97" s="316">
        <v>270</v>
      </c>
      <c r="J97" s="115">
        <v>5</v>
      </c>
      <c r="K97" s="115">
        <v>20</v>
      </c>
      <c r="L97" s="115"/>
      <c r="M97" s="116"/>
      <c r="N97" s="117">
        <f t="shared" si="13"/>
        <v>5043.59</v>
      </c>
      <c r="O97" s="113">
        <v>3.3</v>
      </c>
      <c r="P97" s="113"/>
      <c r="Q97" s="117">
        <f t="shared" si="14"/>
        <v>5046.8900000000003</v>
      </c>
      <c r="R97" s="317">
        <v>1450</v>
      </c>
      <c r="S97" s="119"/>
      <c r="T97" s="409">
        <f t="shared" si="15"/>
        <v>43905</v>
      </c>
      <c r="U97" s="121"/>
      <c r="V97" s="122"/>
      <c r="W97" s="121"/>
      <c r="X97" s="122"/>
      <c r="Y97" s="121"/>
      <c r="Z97" s="122"/>
      <c r="AA97" s="121"/>
      <c r="AB97" s="122"/>
      <c r="AC97" s="121"/>
      <c r="AD97" s="122"/>
      <c r="AE97" s="121" t="s">
        <v>85</v>
      </c>
      <c r="AF97" s="147">
        <v>740</v>
      </c>
      <c r="AG97" s="122"/>
      <c r="AH97" s="122"/>
      <c r="AI97" s="121"/>
      <c r="AJ97" s="122"/>
      <c r="AK97" s="121"/>
      <c r="AL97" s="122"/>
      <c r="AM97" s="121">
        <v>200268</v>
      </c>
      <c r="AN97" s="147">
        <v>-5.69</v>
      </c>
      <c r="AO97" s="121">
        <v>200271</v>
      </c>
      <c r="AP97" s="147">
        <v>317</v>
      </c>
      <c r="AQ97" s="123"/>
      <c r="AR97" s="122"/>
      <c r="AS97" s="125">
        <f t="shared" si="16"/>
        <v>1051.31</v>
      </c>
    </row>
    <row r="98" spans="1:45" ht="16.149999999999999" customHeight="1" x14ac:dyDescent="0.25">
      <c r="A98" s="202">
        <f t="shared" si="17"/>
        <v>43906</v>
      </c>
      <c r="B98" s="113">
        <v>3527.47</v>
      </c>
      <c r="C98" s="317">
        <v>13.92</v>
      </c>
      <c r="D98" s="317">
        <v>6568.95</v>
      </c>
      <c r="E98" s="317">
        <v>924.4</v>
      </c>
      <c r="F98" s="113">
        <v>28.6</v>
      </c>
      <c r="G98" s="114">
        <v>327</v>
      </c>
      <c r="H98" s="114">
        <v>257.10000000000002</v>
      </c>
      <c r="I98" s="316">
        <v>80</v>
      </c>
      <c r="J98" s="115">
        <v>3</v>
      </c>
      <c r="K98" s="115">
        <v>20</v>
      </c>
      <c r="L98" s="115">
        <v>170</v>
      </c>
      <c r="M98" s="116"/>
      <c r="N98" s="117">
        <f t="shared" si="13"/>
        <v>11577.44</v>
      </c>
      <c r="O98" s="113">
        <v>3.3</v>
      </c>
      <c r="P98" s="113"/>
      <c r="Q98" s="117">
        <f t="shared" si="14"/>
        <v>11580.74</v>
      </c>
      <c r="R98" s="317">
        <v>3520</v>
      </c>
      <c r="S98" s="119"/>
      <c r="T98" s="409">
        <f t="shared" si="15"/>
        <v>43906</v>
      </c>
      <c r="U98" s="121"/>
      <c r="V98" s="122"/>
      <c r="W98" s="121"/>
      <c r="X98" s="122"/>
      <c r="Y98" s="121"/>
      <c r="Z98" s="122"/>
      <c r="AA98" s="121"/>
      <c r="AB98" s="122"/>
      <c r="AC98" s="121"/>
      <c r="AD98" s="122"/>
      <c r="AE98" s="121" t="s">
        <v>85</v>
      </c>
      <c r="AF98" s="147">
        <v>500</v>
      </c>
      <c r="AG98" s="122"/>
      <c r="AH98" s="122"/>
      <c r="AI98" s="121"/>
      <c r="AJ98" s="122"/>
      <c r="AK98" s="121"/>
      <c r="AL98" s="122"/>
      <c r="AM98" s="121">
        <v>200267</v>
      </c>
      <c r="AN98" s="147">
        <v>-91.56</v>
      </c>
      <c r="AO98" s="121"/>
      <c r="AP98" s="122"/>
      <c r="AQ98" s="123">
        <v>200360</v>
      </c>
      <c r="AR98" s="147">
        <v>27.98</v>
      </c>
      <c r="AS98" s="125">
        <f t="shared" si="16"/>
        <v>436.42</v>
      </c>
    </row>
    <row r="99" spans="1:45" ht="16.149999999999999" customHeight="1" x14ac:dyDescent="0.25">
      <c r="A99" s="202">
        <f t="shared" si="17"/>
        <v>43907</v>
      </c>
      <c r="B99" s="113">
        <v>1976.83</v>
      </c>
      <c r="C99" s="317">
        <v>59.4</v>
      </c>
      <c r="D99" s="317">
        <v>4011.84</v>
      </c>
      <c r="E99" s="317">
        <v>826.75</v>
      </c>
      <c r="F99" s="113">
        <v>68.8</v>
      </c>
      <c r="G99" s="114">
        <v>170</v>
      </c>
      <c r="H99" s="114">
        <v>306.3</v>
      </c>
      <c r="I99" s="316">
        <v>140</v>
      </c>
      <c r="J99" s="115">
        <v>2</v>
      </c>
      <c r="K99" s="115"/>
      <c r="L99" s="115">
        <v>200</v>
      </c>
      <c r="M99" s="116"/>
      <c r="N99" s="117">
        <f t="shared" si="13"/>
        <v>7359.92</v>
      </c>
      <c r="O99" s="113">
        <v>1.8</v>
      </c>
      <c r="P99" s="113"/>
      <c r="Q99" s="117">
        <f t="shared" si="14"/>
        <v>7361.72</v>
      </c>
      <c r="R99" s="317">
        <v>1990</v>
      </c>
      <c r="S99" s="119"/>
      <c r="T99" s="409">
        <f t="shared" si="15"/>
        <v>43907</v>
      </c>
      <c r="U99" s="121"/>
      <c r="V99" s="122"/>
      <c r="W99" s="121"/>
      <c r="X99" s="122"/>
      <c r="Y99" s="121">
        <v>200320</v>
      </c>
      <c r="Z99" s="147">
        <v>538.88</v>
      </c>
      <c r="AA99" s="121"/>
      <c r="AB99" s="122"/>
      <c r="AC99" s="121"/>
      <c r="AD99" s="122"/>
      <c r="AE99" s="121" t="s">
        <v>85</v>
      </c>
      <c r="AF99" s="147">
        <v>980</v>
      </c>
      <c r="AG99" s="122"/>
      <c r="AH99" s="122"/>
      <c r="AI99" s="121">
        <v>200359</v>
      </c>
      <c r="AJ99" s="147">
        <v>74.91</v>
      </c>
      <c r="AK99" s="121"/>
      <c r="AL99" s="122"/>
      <c r="AM99" s="121">
        <v>200266</v>
      </c>
      <c r="AN99" s="147">
        <v>16.27</v>
      </c>
      <c r="AO99" s="121"/>
      <c r="AP99" s="122"/>
      <c r="AQ99" s="123"/>
      <c r="AR99" s="122"/>
      <c r="AS99" s="125">
        <f t="shared" si="16"/>
        <v>1610.0600000000002</v>
      </c>
    </row>
    <row r="100" spans="1:45" ht="16.149999999999999" customHeight="1" x14ac:dyDescent="0.25">
      <c r="A100" s="202">
        <f t="shared" si="17"/>
        <v>43908</v>
      </c>
      <c r="B100" s="113">
        <v>396.01</v>
      </c>
      <c r="C100" s="113"/>
      <c r="D100" s="317">
        <v>837</v>
      </c>
      <c r="E100" s="317">
        <v>201.42</v>
      </c>
      <c r="F100" s="113"/>
      <c r="G100" s="114">
        <v>75</v>
      </c>
      <c r="H100" s="114">
        <v>340.8</v>
      </c>
      <c r="I100" s="316">
        <v>30</v>
      </c>
      <c r="J100" s="115">
        <v>1</v>
      </c>
      <c r="K100" s="115"/>
      <c r="L100" s="115"/>
      <c r="M100" s="116"/>
      <c r="N100" s="117">
        <f t="shared" si="13"/>
        <v>1880.23</v>
      </c>
      <c r="O100" s="113">
        <v>1.8</v>
      </c>
      <c r="P100" s="113"/>
      <c r="Q100" s="117">
        <f t="shared" si="14"/>
        <v>1882.03</v>
      </c>
      <c r="R100" s="317">
        <v>390</v>
      </c>
      <c r="S100" s="119"/>
      <c r="T100" s="409">
        <f t="shared" si="15"/>
        <v>43908</v>
      </c>
      <c r="U100" s="121">
        <v>200301</v>
      </c>
      <c r="V100" s="147">
        <v>881.38</v>
      </c>
      <c r="W100" s="121"/>
      <c r="X100" s="122"/>
      <c r="Y100" s="121"/>
      <c r="Z100" s="122"/>
      <c r="AA100" s="121">
        <v>200326</v>
      </c>
      <c r="AB100" s="147">
        <v>1981.38</v>
      </c>
      <c r="AC100" s="121">
        <v>200336</v>
      </c>
      <c r="AD100" s="147">
        <v>34134.46</v>
      </c>
      <c r="AE100" s="121"/>
      <c r="AF100" s="122"/>
      <c r="AG100" s="122"/>
      <c r="AH100" s="122"/>
      <c r="AI100" s="121">
        <v>200342</v>
      </c>
      <c r="AJ100" s="147">
        <v>52.8</v>
      </c>
      <c r="AK100" s="121"/>
      <c r="AL100" s="122"/>
      <c r="AM100" s="121">
        <v>200265</v>
      </c>
      <c r="AN100" s="147">
        <v>144.81</v>
      </c>
      <c r="AO100" s="121"/>
      <c r="AP100" s="122"/>
      <c r="AQ100" s="123"/>
      <c r="AR100" s="122"/>
      <c r="AS100" s="125">
        <f t="shared" si="16"/>
        <v>37194.83</v>
      </c>
    </row>
    <row r="101" spans="1:45" ht="16.149999999999999" customHeight="1" x14ac:dyDescent="0.25">
      <c r="A101" s="202">
        <f t="shared" si="17"/>
        <v>43909</v>
      </c>
      <c r="B101" s="113">
        <v>1186.32</v>
      </c>
      <c r="C101" s="113"/>
      <c r="D101" s="317">
        <v>931.92</v>
      </c>
      <c r="E101" s="317">
        <v>395.84</v>
      </c>
      <c r="F101" s="113">
        <v>52.1</v>
      </c>
      <c r="G101" s="114">
        <v>191</v>
      </c>
      <c r="H101" s="114">
        <v>109</v>
      </c>
      <c r="I101" s="316">
        <v>20</v>
      </c>
      <c r="J101" s="115">
        <v>1</v>
      </c>
      <c r="K101" s="115"/>
      <c r="L101" s="115">
        <v>50</v>
      </c>
      <c r="M101" s="116"/>
      <c r="N101" s="117">
        <f t="shared" si="13"/>
        <v>2836.18</v>
      </c>
      <c r="O101" s="113">
        <v>1.8</v>
      </c>
      <c r="P101" s="113"/>
      <c r="Q101" s="117">
        <f t="shared" si="14"/>
        <v>2837.98</v>
      </c>
      <c r="R101" s="317">
        <v>1180</v>
      </c>
      <c r="S101" s="317">
        <v>440</v>
      </c>
      <c r="T101" s="409">
        <f t="shared" si="15"/>
        <v>43909</v>
      </c>
      <c r="U101" s="121"/>
      <c r="V101" s="147">
        <v>218.63</v>
      </c>
      <c r="W101" s="121"/>
      <c r="X101" s="122"/>
      <c r="Y101" s="121"/>
      <c r="Z101" s="122"/>
      <c r="AA101" s="121">
        <v>200331</v>
      </c>
      <c r="AB101" s="147">
        <v>309.39999999999998</v>
      </c>
      <c r="AC101" s="121"/>
      <c r="AD101" s="122"/>
      <c r="AE101" s="121"/>
      <c r="AF101" s="147">
        <v>500</v>
      </c>
      <c r="AG101" s="124">
        <v>2000340</v>
      </c>
      <c r="AH101" s="147">
        <v>-500</v>
      </c>
      <c r="AI101" s="121"/>
      <c r="AJ101" s="122"/>
      <c r="AK101" s="121"/>
      <c r="AL101" s="122"/>
      <c r="AM101" s="121"/>
      <c r="AN101" s="122"/>
      <c r="AO101" s="121"/>
      <c r="AP101" s="122"/>
      <c r="AQ101" s="123"/>
      <c r="AR101" s="122"/>
      <c r="AS101" s="125">
        <f t="shared" si="16"/>
        <v>528.03</v>
      </c>
    </row>
    <row r="102" spans="1:45" ht="16.149999999999999" customHeight="1" x14ac:dyDescent="0.25">
      <c r="A102" s="202">
        <f t="shared" si="17"/>
        <v>43910</v>
      </c>
      <c r="B102" s="113">
        <v>1359.06</v>
      </c>
      <c r="C102" s="113"/>
      <c r="D102" s="317">
        <v>1552.92</v>
      </c>
      <c r="E102" s="317">
        <v>470.81</v>
      </c>
      <c r="F102" s="113">
        <v>9.8000000000000007</v>
      </c>
      <c r="G102" s="114">
        <v>39</v>
      </c>
      <c r="H102" s="114">
        <v>225.2</v>
      </c>
      <c r="I102" s="114"/>
      <c r="J102" s="115"/>
      <c r="K102" s="115"/>
      <c r="L102" s="115"/>
      <c r="M102" s="116"/>
      <c r="N102" s="117">
        <f t="shared" si="13"/>
        <v>3656.79</v>
      </c>
      <c r="O102" s="113">
        <v>1.8</v>
      </c>
      <c r="P102" s="113"/>
      <c r="Q102" s="117">
        <f t="shared" si="14"/>
        <v>3658.59</v>
      </c>
      <c r="R102" s="317">
        <v>1350</v>
      </c>
      <c r="S102" s="119"/>
      <c r="T102" s="409">
        <f t="shared" si="15"/>
        <v>43910</v>
      </c>
      <c r="U102" s="121"/>
      <c r="V102" s="122"/>
      <c r="W102" s="123">
        <v>200313</v>
      </c>
      <c r="X102" s="147">
        <v>748.79</v>
      </c>
      <c r="Y102" s="121"/>
      <c r="Z102" s="122"/>
      <c r="AA102" s="123"/>
      <c r="AB102" s="122"/>
      <c r="AC102" s="121">
        <v>200237</v>
      </c>
      <c r="AD102" s="147">
        <v>262.8</v>
      </c>
      <c r="AE102" s="123"/>
      <c r="AF102" s="122"/>
      <c r="AG102" s="122"/>
      <c r="AH102" s="122"/>
      <c r="AI102" s="121"/>
      <c r="AJ102" s="122"/>
      <c r="AK102" s="123"/>
      <c r="AL102" s="122"/>
      <c r="AM102" s="121"/>
      <c r="AN102" s="122"/>
      <c r="AO102" s="123"/>
      <c r="AP102" s="122"/>
      <c r="AQ102" s="123"/>
      <c r="AR102" s="122"/>
      <c r="AS102" s="125">
        <f t="shared" si="16"/>
        <v>1011.5899999999999</v>
      </c>
    </row>
    <row r="103" spans="1:45" ht="16.149999999999999" customHeight="1" x14ac:dyDescent="0.25">
      <c r="A103" s="202">
        <f t="shared" si="17"/>
        <v>43911</v>
      </c>
      <c r="B103" s="113">
        <v>1647.18</v>
      </c>
      <c r="C103" s="113"/>
      <c r="D103" s="317">
        <v>1273.18</v>
      </c>
      <c r="E103" s="317">
        <v>545.98</v>
      </c>
      <c r="F103" s="113">
        <v>10.4</v>
      </c>
      <c r="G103" s="114">
        <v>129</v>
      </c>
      <c r="H103" s="114">
        <v>186.4</v>
      </c>
      <c r="I103" s="316">
        <v>100</v>
      </c>
      <c r="J103" s="115">
        <v>2</v>
      </c>
      <c r="K103" s="115"/>
      <c r="L103" s="115">
        <v>50</v>
      </c>
      <c r="M103" s="116"/>
      <c r="N103" s="117">
        <f t="shared" si="13"/>
        <v>3842.1400000000003</v>
      </c>
      <c r="O103" s="113">
        <v>2.8</v>
      </c>
      <c r="P103" s="113"/>
      <c r="Q103" s="117">
        <f t="shared" si="14"/>
        <v>3844.9400000000005</v>
      </c>
      <c r="R103" s="317">
        <v>1640</v>
      </c>
      <c r="S103" s="119"/>
      <c r="T103" s="409">
        <f t="shared" si="15"/>
        <v>43911</v>
      </c>
      <c r="U103" s="121"/>
      <c r="V103" s="122"/>
      <c r="W103" s="121">
        <v>200314</v>
      </c>
      <c r="X103" s="147">
        <v>642.48</v>
      </c>
      <c r="Y103" s="121"/>
      <c r="Z103" s="122"/>
      <c r="AA103" s="121"/>
      <c r="AB103" s="122"/>
      <c r="AC103" s="121"/>
      <c r="AD103" s="122"/>
      <c r="AE103" s="121"/>
      <c r="AF103" s="122"/>
      <c r="AG103" s="122"/>
      <c r="AH103" s="122"/>
      <c r="AI103" s="121"/>
      <c r="AJ103" s="122"/>
      <c r="AK103" s="121"/>
      <c r="AL103" s="122"/>
      <c r="AM103" s="121">
        <v>200249</v>
      </c>
      <c r="AN103" s="147">
        <v>223.56</v>
      </c>
      <c r="AO103" s="121"/>
      <c r="AP103" s="122"/>
      <c r="AQ103" s="123"/>
      <c r="AR103" s="122"/>
      <c r="AS103" s="125">
        <f t="shared" si="16"/>
        <v>866.04</v>
      </c>
    </row>
    <row r="104" spans="1:45" ht="16.149999999999999" customHeight="1" x14ac:dyDescent="0.25">
      <c r="A104" s="202">
        <f t="shared" si="17"/>
        <v>43912</v>
      </c>
      <c r="B104" s="113">
        <v>1407.88</v>
      </c>
      <c r="C104" s="113"/>
      <c r="D104" s="317">
        <v>1695.46</v>
      </c>
      <c r="E104" s="317">
        <v>764.22</v>
      </c>
      <c r="F104" s="113">
        <v>108.8</v>
      </c>
      <c r="G104" s="114">
        <v>114</v>
      </c>
      <c r="H104" s="114">
        <v>196.9</v>
      </c>
      <c r="I104" s="316">
        <v>150</v>
      </c>
      <c r="J104" s="115">
        <v>2</v>
      </c>
      <c r="K104" s="115"/>
      <c r="L104" s="115"/>
      <c r="M104" s="116"/>
      <c r="N104" s="117">
        <f t="shared" si="13"/>
        <v>4437.26</v>
      </c>
      <c r="O104" s="113">
        <v>1.8</v>
      </c>
      <c r="P104" s="113"/>
      <c r="Q104" s="117">
        <f t="shared" si="14"/>
        <v>4439.0600000000004</v>
      </c>
      <c r="R104" s="317">
        <v>1400</v>
      </c>
      <c r="S104" s="119"/>
      <c r="T104" s="409">
        <f t="shared" si="15"/>
        <v>43912</v>
      </c>
      <c r="U104" s="121"/>
      <c r="V104" s="122"/>
      <c r="W104" s="121">
        <v>200315</v>
      </c>
      <c r="X104" s="147">
        <v>56.57</v>
      </c>
      <c r="Y104" s="121"/>
      <c r="Z104" s="122"/>
      <c r="AA104" s="121"/>
      <c r="AB104" s="122"/>
      <c r="AC104" s="121"/>
      <c r="AD104" s="122"/>
      <c r="AE104" s="121"/>
      <c r="AF104" s="122"/>
      <c r="AG104" s="122"/>
      <c r="AH104" s="122"/>
      <c r="AI104" s="121"/>
      <c r="AJ104" s="122"/>
      <c r="AK104" s="121"/>
      <c r="AL104" s="122"/>
      <c r="AM104" s="121"/>
      <c r="AN104" s="122"/>
      <c r="AO104" s="121"/>
      <c r="AP104" s="122"/>
      <c r="AQ104" s="123"/>
      <c r="AR104" s="122"/>
      <c r="AS104" s="125">
        <f t="shared" si="16"/>
        <v>56.57</v>
      </c>
    </row>
    <row r="105" spans="1:45" ht="16.149999999999999" customHeight="1" x14ac:dyDescent="0.25">
      <c r="A105" s="202">
        <f t="shared" si="17"/>
        <v>43913</v>
      </c>
      <c r="B105" s="113">
        <v>1054.08</v>
      </c>
      <c r="C105" s="113"/>
      <c r="D105" s="317">
        <v>1580.48</v>
      </c>
      <c r="E105" s="317">
        <v>417.89</v>
      </c>
      <c r="F105" s="113"/>
      <c r="G105" s="114">
        <v>55</v>
      </c>
      <c r="H105" s="114">
        <v>472.2</v>
      </c>
      <c r="I105" s="316">
        <v>20</v>
      </c>
      <c r="J105" s="115">
        <v>1</v>
      </c>
      <c r="K105" s="115"/>
      <c r="L105" s="115"/>
      <c r="M105" s="116"/>
      <c r="N105" s="117">
        <f t="shared" si="13"/>
        <v>3599.6499999999996</v>
      </c>
      <c r="O105" s="113">
        <v>2.5</v>
      </c>
      <c r="P105" s="113"/>
      <c r="Q105" s="117">
        <f t="shared" si="14"/>
        <v>3602.1499999999996</v>
      </c>
      <c r="R105" s="317">
        <v>1080</v>
      </c>
      <c r="S105" s="119"/>
      <c r="T105" s="409">
        <f t="shared" si="15"/>
        <v>43913</v>
      </c>
      <c r="U105" s="121"/>
      <c r="V105" s="122"/>
      <c r="W105" s="121"/>
      <c r="X105" s="122"/>
      <c r="Y105" s="121"/>
      <c r="Z105" s="122"/>
      <c r="AA105" s="121"/>
      <c r="AB105" s="122"/>
      <c r="AC105" s="121"/>
      <c r="AD105" s="122"/>
      <c r="AE105" s="121"/>
      <c r="AF105" s="122"/>
      <c r="AG105" s="122"/>
      <c r="AH105" s="122"/>
      <c r="AI105" s="121"/>
      <c r="AJ105" s="122"/>
      <c r="AK105" s="121"/>
      <c r="AL105" s="122"/>
      <c r="AM105" s="121">
        <v>200258</v>
      </c>
      <c r="AN105" s="147">
        <v>-50.4</v>
      </c>
      <c r="AO105" s="121"/>
      <c r="AP105" s="122"/>
      <c r="AQ105" s="123"/>
      <c r="AR105" s="122"/>
      <c r="AS105" s="125">
        <f t="shared" si="16"/>
        <v>-50.4</v>
      </c>
    </row>
    <row r="106" spans="1:45" ht="16.149999999999999" customHeight="1" x14ac:dyDescent="0.25">
      <c r="A106" s="202">
        <f t="shared" si="17"/>
        <v>43914</v>
      </c>
      <c r="B106" s="113">
        <v>1283.24</v>
      </c>
      <c r="C106" s="113"/>
      <c r="D106" s="317">
        <v>2512.0100000000002</v>
      </c>
      <c r="E106" s="317">
        <v>689.96</v>
      </c>
      <c r="F106" s="113"/>
      <c r="G106" s="114">
        <v>121</v>
      </c>
      <c r="H106" s="114">
        <v>57.4</v>
      </c>
      <c r="I106" s="316">
        <v>20</v>
      </c>
      <c r="J106" s="115">
        <v>1</v>
      </c>
      <c r="K106" s="115"/>
      <c r="L106" s="115">
        <v>10</v>
      </c>
      <c r="M106" s="116"/>
      <c r="N106" s="117">
        <f t="shared" si="13"/>
        <v>4673.6100000000006</v>
      </c>
      <c r="O106" s="113">
        <v>6.2</v>
      </c>
      <c r="P106" s="113"/>
      <c r="Q106" s="117">
        <f t="shared" si="14"/>
        <v>4679.8100000000004</v>
      </c>
      <c r="R106" s="317">
        <v>1280</v>
      </c>
      <c r="S106" s="119"/>
      <c r="T106" s="409">
        <f t="shared" si="15"/>
        <v>43914</v>
      </c>
      <c r="U106" s="121"/>
      <c r="V106" s="122"/>
      <c r="W106" s="121"/>
      <c r="X106" s="122"/>
      <c r="Y106" s="121">
        <v>200321</v>
      </c>
      <c r="Z106" s="147">
        <v>592.20000000000005</v>
      </c>
      <c r="AA106" s="121"/>
      <c r="AB106" s="122"/>
      <c r="AC106" s="121"/>
      <c r="AD106" s="122"/>
      <c r="AE106" s="121"/>
      <c r="AF106" s="122"/>
      <c r="AG106" s="122"/>
      <c r="AH106" s="122"/>
      <c r="AI106" s="121"/>
      <c r="AJ106" s="122"/>
      <c r="AK106" s="121"/>
      <c r="AL106" s="122"/>
      <c r="AM106" s="121">
        <v>200257</v>
      </c>
      <c r="AN106" s="147">
        <v>165</v>
      </c>
      <c r="AO106" s="121"/>
      <c r="AP106" s="122"/>
      <c r="AQ106" s="123"/>
      <c r="AR106" s="122"/>
      <c r="AS106" s="125">
        <f t="shared" si="16"/>
        <v>757.2</v>
      </c>
    </row>
    <row r="107" spans="1:45" ht="16.149999999999999" customHeight="1" x14ac:dyDescent="0.25">
      <c r="A107" s="202">
        <f t="shared" si="17"/>
        <v>43915</v>
      </c>
      <c r="B107" s="113">
        <v>1270.3699999999999</v>
      </c>
      <c r="C107" s="113"/>
      <c r="D107" s="317">
        <v>977.86</v>
      </c>
      <c r="E107" s="317">
        <v>538.19000000000005</v>
      </c>
      <c r="F107" s="113"/>
      <c r="G107" s="114">
        <v>33</v>
      </c>
      <c r="H107" s="114">
        <v>67</v>
      </c>
      <c r="I107" s="316">
        <v>330</v>
      </c>
      <c r="J107" s="115">
        <v>5</v>
      </c>
      <c r="K107" s="115"/>
      <c r="L107" s="115">
        <v>20</v>
      </c>
      <c r="M107" s="116"/>
      <c r="N107" s="117">
        <f t="shared" si="13"/>
        <v>3196.42</v>
      </c>
      <c r="O107" s="113">
        <v>31.42</v>
      </c>
      <c r="P107" s="113"/>
      <c r="Q107" s="117">
        <f t="shared" si="14"/>
        <v>3227.84</v>
      </c>
      <c r="R107" s="317">
        <v>1270</v>
      </c>
      <c r="S107" s="119"/>
      <c r="T107" s="409">
        <f t="shared" si="15"/>
        <v>43915</v>
      </c>
      <c r="U107" s="121">
        <v>200305</v>
      </c>
      <c r="V107" s="147">
        <v>1462.95</v>
      </c>
      <c r="W107" s="121"/>
      <c r="X107" s="122"/>
      <c r="Y107" s="121"/>
      <c r="Z107" s="122"/>
      <c r="AA107" s="121">
        <v>200327</v>
      </c>
      <c r="AB107" s="147">
        <v>1012.28</v>
      </c>
      <c r="AC107" s="121"/>
      <c r="AD107" s="122"/>
      <c r="AE107" s="121"/>
      <c r="AF107" s="122"/>
      <c r="AG107" s="122"/>
      <c r="AH107" s="122"/>
      <c r="AI107" s="121"/>
      <c r="AJ107" s="122"/>
      <c r="AK107" s="121"/>
      <c r="AL107" s="122"/>
      <c r="AM107" s="121">
        <v>200256</v>
      </c>
      <c r="AN107" s="147">
        <v>21.6</v>
      </c>
      <c r="AO107" s="121"/>
      <c r="AP107" s="122"/>
      <c r="AQ107" s="123"/>
      <c r="AR107" s="122"/>
      <c r="AS107" s="125">
        <f t="shared" si="16"/>
        <v>2496.83</v>
      </c>
    </row>
    <row r="108" spans="1:45" ht="16.149999999999999" customHeight="1" x14ac:dyDescent="0.25">
      <c r="A108" s="202">
        <f t="shared" si="17"/>
        <v>43916</v>
      </c>
      <c r="B108" s="113">
        <v>893.94</v>
      </c>
      <c r="C108" s="113"/>
      <c r="D108" s="317">
        <v>1110.9100000000001</v>
      </c>
      <c r="E108" s="317">
        <v>621.54999999999995</v>
      </c>
      <c r="F108" s="113">
        <v>52.99</v>
      </c>
      <c r="G108" s="114">
        <v>107</v>
      </c>
      <c r="H108" s="114">
        <v>48.6</v>
      </c>
      <c r="I108" s="316">
        <v>40</v>
      </c>
      <c r="J108" s="115">
        <v>2</v>
      </c>
      <c r="K108" s="115"/>
      <c r="L108" s="115"/>
      <c r="M108" s="116"/>
      <c r="N108" s="117">
        <f t="shared" si="13"/>
        <v>2874.99</v>
      </c>
      <c r="O108" s="113">
        <v>1</v>
      </c>
      <c r="P108" s="113"/>
      <c r="Q108" s="117">
        <f t="shared" si="14"/>
        <v>2875.99</v>
      </c>
      <c r="R108" s="317">
        <v>890</v>
      </c>
      <c r="S108" s="119"/>
      <c r="T108" s="409">
        <f t="shared" si="15"/>
        <v>43916</v>
      </c>
      <c r="U108" s="121"/>
      <c r="V108" s="147">
        <v>99.94</v>
      </c>
      <c r="W108" s="121"/>
      <c r="X108" s="122"/>
      <c r="Y108" s="121"/>
      <c r="Z108" s="122"/>
      <c r="AA108" s="121">
        <v>200332</v>
      </c>
      <c r="AB108" s="147">
        <v>372.2</v>
      </c>
      <c r="AC108" s="121"/>
      <c r="AD108" s="122"/>
      <c r="AE108" s="121"/>
      <c r="AF108" s="122"/>
      <c r="AG108" s="122"/>
      <c r="AH108" s="122"/>
      <c r="AI108" s="121"/>
      <c r="AJ108" s="122"/>
      <c r="AK108" s="121"/>
      <c r="AL108" s="122"/>
      <c r="AM108" s="121">
        <v>200255</v>
      </c>
      <c r="AN108" s="147">
        <v>64.8</v>
      </c>
      <c r="AO108" s="121"/>
      <c r="AP108" s="122"/>
      <c r="AQ108" s="123"/>
      <c r="AR108" s="122"/>
      <c r="AS108" s="125">
        <f t="shared" si="16"/>
        <v>536.93999999999994</v>
      </c>
    </row>
    <row r="109" spans="1:45" ht="16.149999999999999" customHeight="1" x14ac:dyDescent="0.25">
      <c r="A109" s="202">
        <f t="shared" si="17"/>
        <v>43917</v>
      </c>
      <c r="B109" s="113">
        <v>1072.0899999999999</v>
      </c>
      <c r="C109" s="113"/>
      <c r="D109" s="317">
        <v>2139.25</v>
      </c>
      <c r="E109" s="317">
        <v>616.21</v>
      </c>
      <c r="F109" s="113"/>
      <c r="G109" s="114">
        <v>225</v>
      </c>
      <c r="H109" s="114">
        <v>66.7</v>
      </c>
      <c r="I109" s="316">
        <v>20</v>
      </c>
      <c r="J109" s="115">
        <v>1</v>
      </c>
      <c r="K109" s="115"/>
      <c r="L109" s="115"/>
      <c r="M109" s="116"/>
      <c r="N109" s="117">
        <f t="shared" si="13"/>
        <v>4139.25</v>
      </c>
      <c r="O109" s="113">
        <v>1</v>
      </c>
      <c r="P109" s="113"/>
      <c r="Q109" s="117">
        <f t="shared" si="14"/>
        <v>4140.25</v>
      </c>
      <c r="R109" s="317">
        <v>1070</v>
      </c>
      <c r="S109" s="317">
        <v>360</v>
      </c>
      <c r="T109" s="409">
        <f t="shared" si="15"/>
        <v>43917</v>
      </c>
      <c r="U109" s="121"/>
      <c r="V109" s="122"/>
      <c r="W109" s="121"/>
      <c r="X109" s="122"/>
      <c r="Y109" s="121"/>
      <c r="Z109" s="122"/>
      <c r="AA109" s="121"/>
      <c r="AB109" s="122"/>
      <c r="AC109" s="121"/>
      <c r="AD109" s="122"/>
      <c r="AE109" s="123"/>
      <c r="AF109" s="122"/>
      <c r="AG109" s="122"/>
      <c r="AH109" s="122"/>
      <c r="AI109" s="121"/>
      <c r="AJ109" s="122"/>
      <c r="AK109" s="121"/>
      <c r="AL109" s="122"/>
      <c r="AM109" s="121">
        <v>200254</v>
      </c>
      <c r="AN109" s="147">
        <v>198.88</v>
      </c>
      <c r="AO109" s="121"/>
      <c r="AP109" s="122"/>
      <c r="AQ109" s="123"/>
      <c r="AR109" s="122"/>
      <c r="AS109" s="125">
        <f t="shared" si="16"/>
        <v>198.88</v>
      </c>
    </row>
    <row r="110" spans="1:45" ht="16.149999999999999" customHeight="1" x14ac:dyDescent="0.25">
      <c r="A110" s="202">
        <f t="shared" si="17"/>
        <v>43918</v>
      </c>
      <c r="B110" s="113">
        <v>1446.12</v>
      </c>
      <c r="C110" s="113"/>
      <c r="D110" s="317">
        <v>2238.3000000000002</v>
      </c>
      <c r="E110" s="317">
        <v>683.46</v>
      </c>
      <c r="F110" s="113"/>
      <c r="G110" s="114">
        <v>62</v>
      </c>
      <c r="H110" s="114">
        <v>71.3</v>
      </c>
      <c r="I110" s="316">
        <v>80</v>
      </c>
      <c r="J110" s="115">
        <v>2</v>
      </c>
      <c r="K110" s="115"/>
      <c r="L110" s="115"/>
      <c r="M110" s="116"/>
      <c r="N110" s="117">
        <f t="shared" si="13"/>
        <v>4581.18</v>
      </c>
      <c r="O110" s="113">
        <v>2</v>
      </c>
      <c r="P110" s="113"/>
      <c r="Q110" s="117">
        <f t="shared" si="14"/>
        <v>4583.18</v>
      </c>
      <c r="R110" s="317">
        <v>1460</v>
      </c>
      <c r="S110" s="119"/>
      <c r="T110" s="409">
        <f t="shared" si="15"/>
        <v>43918</v>
      </c>
      <c r="U110" s="121"/>
      <c r="V110" s="122"/>
      <c r="W110" s="121"/>
      <c r="X110" s="122"/>
      <c r="Y110" s="121"/>
      <c r="Z110" s="122"/>
      <c r="AA110" s="121"/>
      <c r="AB110" s="122"/>
      <c r="AC110" s="121"/>
      <c r="AD110" s="122"/>
      <c r="AE110" s="123"/>
      <c r="AF110" s="122"/>
      <c r="AG110" s="122"/>
      <c r="AH110" s="122"/>
      <c r="AI110" s="121"/>
      <c r="AJ110" s="122"/>
      <c r="AK110" s="121"/>
      <c r="AL110" s="122"/>
      <c r="AM110" s="121">
        <v>200253</v>
      </c>
      <c r="AN110" s="147">
        <v>32.4</v>
      </c>
      <c r="AO110" s="123" t="s">
        <v>429</v>
      </c>
      <c r="AP110" s="147">
        <v>90</v>
      </c>
      <c r="AQ110" s="123"/>
      <c r="AR110" s="122"/>
      <c r="AS110" s="125">
        <f t="shared" si="16"/>
        <v>122.4</v>
      </c>
    </row>
    <row r="111" spans="1:45" ht="16.149999999999999" customHeight="1" x14ac:dyDescent="0.25">
      <c r="A111" s="202">
        <f t="shared" si="17"/>
        <v>43919</v>
      </c>
      <c r="B111" s="113">
        <v>1088.04</v>
      </c>
      <c r="C111" s="113"/>
      <c r="D111" s="317">
        <v>1230.99</v>
      </c>
      <c r="E111" s="317">
        <v>366</v>
      </c>
      <c r="F111" s="113">
        <v>29.5</v>
      </c>
      <c r="G111" s="114">
        <v>42</v>
      </c>
      <c r="H111" s="114">
        <v>122.7</v>
      </c>
      <c r="I111" s="114"/>
      <c r="J111" s="115"/>
      <c r="K111" s="115"/>
      <c r="L111" s="115"/>
      <c r="M111" s="116"/>
      <c r="N111" s="117">
        <f t="shared" si="13"/>
        <v>2879.2299999999996</v>
      </c>
      <c r="O111" s="113">
        <v>1</v>
      </c>
      <c r="P111" s="113"/>
      <c r="Q111" s="117">
        <f t="shared" si="14"/>
        <v>2880.2299999999996</v>
      </c>
      <c r="R111" s="317">
        <v>1080</v>
      </c>
      <c r="S111" s="119"/>
      <c r="T111" s="409">
        <f t="shared" si="15"/>
        <v>43919</v>
      </c>
      <c r="U111" s="121"/>
      <c r="V111" s="122"/>
      <c r="W111" s="121"/>
      <c r="X111" s="122"/>
      <c r="Y111" s="121"/>
      <c r="Z111" s="122"/>
      <c r="AA111" s="121"/>
      <c r="AB111" s="122"/>
      <c r="AC111" s="121"/>
      <c r="AD111" s="122"/>
      <c r="AE111" s="123"/>
      <c r="AF111" s="122"/>
      <c r="AG111" s="122"/>
      <c r="AH111" s="122"/>
      <c r="AI111" s="121"/>
      <c r="AJ111" s="122"/>
      <c r="AK111" s="121"/>
      <c r="AL111" s="122"/>
      <c r="AM111" s="121">
        <v>200252</v>
      </c>
      <c r="AN111" s="147">
        <v>168.3</v>
      </c>
      <c r="AO111" s="121">
        <v>200357</v>
      </c>
      <c r="AP111" s="147">
        <v>1255.17</v>
      </c>
      <c r="AQ111" s="123"/>
      <c r="AR111" s="122"/>
      <c r="AS111" s="125">
        <f t="shared" si="16"/>
        <v>1423.47</v>
      </c>
    </row>
    <row r="112" spans="1:45" ht="16.149999999999999" customHeight="1" x14ac:dyDescent="0.25">
      <c r="A112" s="202">
        <f t="shared" si="17"/>
        <v>43920</v>
      </c>
      <c r="B112" s="113">
        <v>1112.3499999999999</v>
      </c>
      <c r="C112" s="113"/>
      <c r="D112" s="317">
        <v>1521.7</v>
      </c>
      <c r="E112" s="317">
        <v>501.75</v>
      </c>
      <c r="F112" s="113"/>
      <c r="G112" s="114">
        <v>26</v>
      </c>
      <c r="H112" s="114">
        <v>28.5</v>
      </c>
      <c r="I112" s="114"/>
      <c r="J112" s="115"/>
      <c r="K112" s="115"/>
      <c r="L112" s="115"/>
      <c r="M112" s="116"/>
      <c r="N112" s="117">
        <f t="shared" si="13"/>
        <v>3190.3</v>
      </c>
      <c r="O112" s="113">
        <v>2.5</v>
      </c>
      <c r="P112" s="113"/>
      <c r="Q112" s="117">
        <f t="shared" si="14"/>
        <v>3192.8</v>
      </c>
      <c r="R112" s="317">
        <v>1110</v>
      </c>
      <c r="S112" s="119"/>
      <c r="T112" s="409">
        <f t="shared" si="15"/>
        <v>43920</v>
      </c>
      <c r="U112" s="121" t="s">
        <v>430</v>
      </c>
      <c r="V112" s="147">
        <v>-252.72</v>
      </c>
      <c r="W112" s="123">
        <v>200316</v>
      </c>
      <c r="X112" s="147">
        <v>610.67999999999995</v>
      </c>
      <c r="Y112" s="121"/>
      <c r="Z112" s="122"/>
      <c r="AA112" s="123"/>
      <c r="AB112" s="122"/>
      <c r="AC112" s="121"/>
      <c r="AD112" s="122"/>
      <c r="AE112" s="123"/>
      <c r="AF112" s="122"/>
      <c r="AG112" s="122"/>
      <c r="AH112" s="122"/>
      <c r="AI112" s="121"/>
      <c r="AJ112" s="122"/>
      <c r="AK112" s="123"/>
      <c r="AL112" s="122"/>
      <c r="AM112" s="123">
        <v>200251</v>
      </c>
      <c r="AN112" s="147">
        <v>176.76</v>
      </c>
      <c r="AO112" s="123">
        <v>200275</v>
      </c>
      <c r="AP112" s="147">
        <v>114</v>
      </c>
      <c r="AQ112" s="123"/>
      <c r="AR112" s="122"/>
      <c r="AS112" s="125">
        <f t="shared" si="16"/>
        <v>648.71999999999991</v>
      </c>
    </row>
    <row r="113" spans="1:45" ht="16.149999999999999" customHeight="1" x14ac:dyDescent="0.25">
      <c r="A113" s="202">
        <f t="shared" si="17"/>
        <v>43921</v>
      </c>
      <c r="B113" s="113">
        <v>835.66</v>
      </c>
      <c r="C113" s="113"/>
      <c r="D113" s="317">
        <v>1988.17</v>
      </c>
      <c r="E113" s="317">
        <v>625.24</v>
      </c>
      <c r="F113" s="113"/>
      <c r="G113" s="114">
        <v>103</v>
      </c>
      <c r="H113" s="114">
        <v>78.5</v>
      </c>
      <c r="I113" s="114"/>
      <c r="J113" s="115"/>
      <c r="K113" s="115"/>
      <c r="L113" s="115"/>
      <c r="M113" s="116"/>
      <c r="N113" s="117">
        <f t="shared" si="13"/>
        <v>3630.5699999999997</v>
      </c>
      <c r="O113" s="113">
        <v>37.42</v>
      </c>
      <c r="P113" s="113">
        <v>18.899999999999999</v>
      </c>
      <c r="Q113" s="117">
        <f t="shared" si="14"/>
        <v>3649.0899999999997</v>
      </c>
      <c r="R113" s="317">
        <v>830</v>
      </c>
      <c r="S113" s="119"/>
      <c r="T113" s="409">
        <f t="shared" si="15"/>
        <v>43921</v>
      </c>
      <c r="U113" s="121"/>
      <c r="V113" s="122"/>
      <c r="W113" s="121">
        <v>200317</v>
      </c>
      <c r="X113" s="147">
        <v>104.52</v>
      </c>
      <c r="Y113" s="121">
        <v>200322</v>
      </c>
      <c r="Z113" s="147">
        <v>456.71</v>
      </c>
      <c r="AA113" s="121">
        <v>200334</v>
      </c>
      <c r="AB113" s="147">
        <v>-19.64</v>
      </c>
      <c r="AC113" s="121" t="s">
        <v>431</v>
      </c>
      <c r="AD113" s="122">
        <v>0</v>
      </c>
      <c r="AE113" s="121"/>
      <c r="AF113" s="122"/>
      <c r="AG113" s="122"/>
      <c r="AH113" s="122"/>
      <c r="AI113" s="121">
        <v>200341</v>
      </c>
      <c r="AJ113" s="147">
        <v>37.630000000000003</v>
      </c>
      <c r="AK113" s="121">
        <v>200346</v>
      </c>
      <c r="AL113" s="147">
        <v>1565.3</v>
      </c>
      <c r="AM113" s="121">
        <v>200250</v>
      </c>
      <c r="AN113" s="147">
        <v>25.2</v>
      </c>
      <c r="AO113" s="123">
        <v>200164</v>
      </c>
      <c r="AP113" s="147">
        <v>420</v>
      </c>
      <c r="AQ113" s="123"/>
      <c r="AR113" s="122"/>
      <c r="AS113" s="125">
        <f t="shared" si="16"/>
        <v>2589.7199999999998</v>
      </c>
    </row>
    <row r="114" spans="1:45" x14ac:dyDescent="0.25">
      <c r="B114" s="385">
        <f t="shared" ref="B114:S114" si="18">SUM(B83:B113)</f>
        <v>45616.910000000011</v>
      </c>
      <c r="C114" s="385">
        <f t="shared" si="18"/>
        <v>150.52000000000001</v>
      </c>
      <c r="D114" s="385">
        <f t="shared" si="18"/>
        <v>57245.87</v>
      </c>
      <c r="E114" s="385">
        <f t="shared" si="18"/>
        <v>20953.089999999997</v>
      </c>
      <c r="F114" s="385">
        <f t="shared" si="18"/>
        <v>602.63</v>
      </c>
      <c r="G114" s="385">
        <f t="shared" si="18"/>
        <v>5454</v>
      </c>
      <c r="H114" s="385">
        <f t="shared" si="18"/>
        <v>8951.9</v>
      </c>
      <c r="I114" s="385">
        <f t="shared" si="18"/>
        <v>3560</v>
      </c>
      <c r="J114" s="71">
        <f t="shared" si="18"/>
        <v>75</v>
      </c>
      <c r="K114" s="385">
        <f t="shared" si="18"/>
        <v>470</v>
      </c>
      <c r="L114" s="385">
        <f t="shared" si="18"/>
        <v>2435</v>
      </c>
      <c r="M114" s="385">
        <f t="shared" si="18"/>
        <v>55.4</v>
      </c>
      <c r="N114" s="128">
        <f t="shared" si="18"/>
        <v>140625.31999999998</v>
      </c>
      <c r="O114" s="128">
        <f t="shared" si="18"/>
        <v>214.64</v>
      </c>
      <c r="P114" s="128">
        <f t="shared" si="18"/>
        <v>237.2</v>
      </c>
      <c r="Q114" s="128">
        <f t="shared" si="18"/>
        <v>140602.76</v>
      </c>
      <c r="R114" s="128">
        <f t="shared" si="18"/>
        <v>45620</v>
      </c>
      <c r="S114" s="128">
        <f t="shared" si="18"/>
        <v>1940</v>
      </c>
      <c r="U114" s="141"/>
      <c r="V114" s="141">
        <f>SUM(V83:V113)</f>
        <v>4571.0199999999995</v>
      </c>
      <c r="W114" s="141"/>
      <c r="X114" s="141">
        <f>SUM(X83:X113)</f>
        <v>2390.33</v>
      </c>
      <c r="Y114" s="141"/>
      <c r="Z114" s="141">
        <f>SUM(Z83:Z113)</f>
        <v>2657.37</v>
      </c>
      <c r="AA114" s="141"/>
      <c r="AB114" s="141">
        <f>SUM(AB83:AB113)</f>
        <v>12218.780000000002</v>
      </c>
      <c r="AC114" s="141"/>
      <c r="AD114" s="141">
        <f>SUM(AD83:AD113)</f>
        <v>71655.67</v>
      </c>
      <c r="AE114" s="141"/>
      <c r="AF114" s="142">
        <f>SUM(AF83:AF113)</f>
        <v>5712.78</v>
      </c>
      <c r="AG114" s="141"/>
      <c r="AH114" s="141"/>
      <c r="AI114" s="141"/>
      <c r="AJ114" s="141">
        <f>SUM(AJ83:AJ113)</f>
        <v>1541.8700000000003</v>
      </c>
      <c r="AL114" s="141">
        <f>SUM(AL83:AL113)</f>
        <v>3933.74</v>
      </c>
      <c r="AM114" s="141"/>
      <c r="AN114" s="141">
        <f>SUM(AN83:AN113)</f>
        <v>1112.5500000000002</v>
      </c>
      <c r="AO114" s="141"/>
      <c r="AP114" s="141">
        <f>SUM(AP83:AP113)</f>
        <v>6935.6</v>
      </c>
      <c r="AQ114" s="141"/>
      <c r="AR114" s="141">
        <f>SUM(AR83:AR113)</f>
        <v>27.98</v>
      </c>
      <c r="AS114" s="141">
        <f>SUM(AS83:AS113)</f>
        <v>112253.44000000002</v>
      </c>
    </row>
    <row r="115" spans="1:45" x14ac:dyDescent="0.25">
      <c r="N115" s="130"/>
      <c r="Q115" s="130"/>
    </row>
    <row r="116" spans="1:45" x14ac:dyDescent="0.25">
      <c r="C116" s="131"/>
      <c r="F116" s="131"/>
      <c r="I116" s="132"/>
      <c r="AO116" s="411"/>
    </row>
    <row r="117" spans="1:45" x14ac:dyDescent="0.25">
      <c r="I117" s="132"/>
    </row>
    <row r="119" spans="1:45" ht="16.149999999999999" customHeight="1" x14ac:dyDescent="0.25">
      <c r="A119" s="575" t="s">
        <v>432</v>
      </c>
      <c r="B119" s="563"/>
      <c r="C119" s="563"/>
      <c r="D119" s="563"/>
      <c r="E119" s="563"/>
      <c r="F119" s="563"/>
      <c r="G119" s="563"/>
      <c r="H119" s="563"/>
      <c r="I119" s="563"/>
      <c r="J119" s="564"/>
      <c r="K119" s="564"/>
      <c r="L119" s="564"/>
      <c r="M119" s="80"/>
      <c r="N119" s="79"/>
      <c r="O119" s="565"/>
      <c r="P119" s="560"/>
      <c r="Q119" s="560"/>
      <c r="R119" s="560"/>
      <c r="S119" s="560"/>
      <c r="U119" s="559" t="str">
        <f>A119</f>
        <v>AVRIL 2020</v>
      </c>
      <c r="V119" s="560"/>
      <c r="W119" s="560"/>
      <c r="X119" s="560"/>
      <c r="Y119" s="560"/>
      <c r="Z119" s="560"/>
      <c r="AA119" s="560"/>
      <c r="AB119" s="559" t="str">
        <f>A119</f>
        <v>AVRIL 2020</v>
      </c>
      <c r="AC119" s="560"/>
      <c r="AD119" s="560"/>
      <c r="AE119" s="560"/>
      <c r="AF119" s="560"/>
      <c r="AG119" s="560"/>
      <c r="AH119" s="560"/>
      <c r="AI119" s="560"/>
      <c r="AJ119" s="560"/>
      <c r="AK119" s="559" t="str">
        <f>A119</f>
        <v>AVRIL 2020</v>
      </c>
      <c r="AL119" s="560"/>
      <c r="AM119" s="560"/>
      <c r="AN119" s="560"/>
      <c r="AO119" s="560"/>
      <c r="AP119" s="560"/>
      <c r="AQ119" s="560"/>
    </row>
    <row r="120" spans="1:45" ht="16.149999999999999" customHeight="1" x14ac:dyDescent="0.25">
      <c r="A120" s="175"/>
      <c r="B120" s="81"/>
      <c r="C120" s="81"/>
      <c r="D120" s="81"/>
      <c r="E120" s="81"/>
      <c r="F120" s="81"/>
      <c r="G120" s="81"/>
      <c r="H120" s="81"/>
      <c r="I120" s="554"/>
      <c r="J120" s="554"/>
      <c r="K120" s="554"/>
      <c r="L120" s="554"/>
      <c r="M120" s="133"/>
      <c r="N120" s="134"/>
      <c r="O120" s="135"/>
      <c r="P120" s="134"/>
      <c r="Q120" s="134"/>
      <c r="R120" s="553" t="s">
        <v>2</v>
      </c>
      <c r="S120" s="554"/>
      <c r="T120" s="227"/>
      <c r="U120" s="551" t="str">
        <f>U3</f>
        <v>Agedi</v>
      </c>
      <c r="V120" s="552"/>
      <c r="W120" s="551" t="str">
        <f>W3</f>
        <v>Saf</v>
      </c>
      <c r="X120" s="552"/>
      <c r="Y120" s="551" t="str">
        <f>Y3</f>
        <v>Midi Libre</v>
      </c>
      <c r="Z120" s="552"/>
      <c r="AA120" s="551" t="str">
        <f>AA3</f>
        <v>Loto</v>
      </c>
      <c r="AB120" s="552"/>
      <c r="AC120" s="551" t="str">
        <f>AC3</f>
        <v>Altadis</v>
      </c>
      <c r="AD120" s="552"/>
      <c r="AE120" s="551" t="str">
        <f>AE3</f>
        <v>Crédit agricole</v>
      </c>
      <c r="AF120" s="552"/>
      <c r="AG120" s="555" t="s">
        <v>10</v>
      </c>
      <c r="AH120" s="556"/>
      <c r="AI120" s="551" t="str">
        <f>AI3</f>
        <v>charges locatives</v>
      </c>
      <c r="AJ120" s="552"/>
      <c r="AK120" s="551" t="str">
        <f>AK3</f>
        <v>Poste TCN TF PVA</v>
      </c>
      <c r="AL120" s="552"/>
      <c r="AM120" s="551" t="str">
        <f>AM3</f>
        <v>GSA/NVX FR</v>
      </c>
      <c r="AN120" s="552"/>
      <c r="AO120" s="551" t="str">
        <f>AO3</f>
        <v>Charge</v>
      </c>
      <c r="AP120" s="552"/>
      <c r="AQ120" s="551" t="str">
        <f>AQ3</f>
        <v>Divers</v>
      </c>
      <c r="AR120" s="552"/>
      <c r="AS120" s="83" t="s">
        <v>16</v>
      </c>
    </row>
    <row r="121" spans="1:45" ht="16.149999999999999" customHeight="1" x14ac:dyDescent="0.25">
      <c r="A121" s="177"/>
      <c r="B121" s="85" t="s">
        <v>17</v>
      </c>
      <c r="C121" s="86" t="s">
        <v>18</v>
      </c>
      <c r="D121" s="86" t="s">
        <v>19</v>
      </c>
      <c r="E121" s="87" t="s">
        <v>20</v>
      </c>
      <c r="F121" s="87" t="s">
        <v>21</v>
      </c>
      <c r="G121" s="86" t="s">
        <v>22</v>
      </c>
      <c r="H121" s="86" t="s">
        <v>23</v>
      </c>
      <c r="I121" s="557" t="s">
        <v>24</v>
      </c>
      <c r="J121" s="558"/>
      <c r="K121" s="88" t="s">
        <v>25</v>
      </c>
      <c r="L121" s="88" t="s">
        <v>26</v>
      </c>
      <c r="M121" s="89" t="s">
        <v>27</v>
      </c>
      <c r="N121" s="90" t="s">
        <v>28</v>
      </c>
      <c r="O121" s="90" t="s">
        <v>29</v>
      </c>
      <c r="P121" s="90" t="s">
        <v>30</v>
      </c>
      <c r="Q121" s="91" t="s">
        <v>16</v>
      </c>
      <c r="R121" s="85" t="s">
        <v>32</v>
      </c>
      <c r="S121" s="91" t="s">
        <v>33</v>
      </c>
      <c r="T121" s="237"/>
      <c r="U121" s="93" t="s">
        <v>34</v>
      </c>
      <c r="V121" s="94"/>
      <c r="W121" s="95" t="s">
        <v>34</v>
      </c>
      <c r="X121" s="96"/>
      <c r="Y121" s="95" t="s">
        <v>34</v>
      </c>
      <c r="Z121" s="96"/>
      <c r="AA121" s="95" t="s">
        <v>34</v>
      </c>
      <c r="AB121" s="96"/>
      <c r="AC121" s="95" t="s">
        <v>34</v>
      </c>
      <c r="AD121" s="96"/>
      <c r="AE121" s="95" t="s">
        <v>34</v>
      </c>
      <c r="AF121" s="96"/>
      <c r="AG121" s="95" t="s">
        <v>34</v>
      </c>
      <c r="AH121" s="97"/>
      <c r="AI121" s="95" t="s">
        <v>34</v>
      </c>
      <c r="AJ121" s="96"/>
      <c r="AK121" s="98" t="s">
        <v>34</v>
      </c>
      <c r="AL121" s="94"/>
      <c r="AM121" s="95" t="s">
        <v>34</v>
      </c>
      <c r="AN121" s="94"/>
      <c r="AO121" s="95" t="s">
        <v>34</v>
      </c>
      <c r="AP121" s="94"/>
      <c r="AQ121" s="95" t="s">
        <v>34</v>
      </c>
      <c r="AR121" s="94"/>
      <c r="AS121" s="99"/>
    </row>
    <row r="122" spans="1:45" ht="16.149999999999999" customHeight="1" x14ac:dyDescent="0.25">
      <c r="A122" s="202">
        <f>A113+1</f>
        <v>43922</v>
      </c>
      <c r="B122" s="113">
        <v>613.77</v>
      </c>
      <c r="C122" s="113"/>
      <c r="D122" s="317">
        <v>2073.3000000000002</v>
      </c>
      <c r="E122" s="317">
        <v>791</v>
      </c>
      <c r="F122" s="113"/>
      <c r="G122" s="114">
        <v>177</v>
      </c>
      <c r="H122" s="114">
        <v>36.799999999999997</v>
      </c>
      <c r="I122" s="316">
        <v>180</v>
      </c>
      <c r="J122" s="115">
        <v>4</v>
      </c>
      <c r="K122" s="115"/>
      <c r="L122" s="115"/>
      <c r="M122" s="116"/>
      <c r="N122" s="117">
        <f t="shared" ref="N122:N151" si="19">B122+C122+D122+F122+G122+H122+I122+K122-L122+M122+E122</f>
        <v>3871.8700000000003</v>
      </c>
      <c r="O122" s="113">
        <v>1</v>
      </c>
      <c r="P122" s="113"/>
      <c r="Q122" s="117">
        <f t="shared" ref="Q122:Q152" si="20">N122+O122-P122</f>
        <v>3872.8700000000003</v>
      </c>
      <c r="R122" s="317">
        <v>610</v>
      </c>
      <c r="S122" s="119"/>
      <c r="T122" s="409">
        <f t="shared" ref="T122:T151" si="21">A122</f>
        <v>43922</v>
      </c>
      <c r="U122" s="121">
        <v>200307</v>
      </c>
      <c r="V122" s="147">
        <v>1330.64</v>
      </c>
      <c r="W122" s="123"/>
      <c r="X122" s="122"/>
      <c r="Y122" s="123">
        <v>200323</v>
      </c>
      <c r="Z122" s="147">
        <v>29.28</v>
      </c>
      <c r="AA122" s="123">
        <v>200328</v>
      </c>
      <c r="AB122" s="147">
        <v>1383.99</v>
      </c>
      <c r="AC122" s="123">
        <v>200337</v>
      </c>
      <c r="AD122" s="147">
        <v>42277.120000000003</v>
      </c>
      <c r="AE122" s="123">
        <v>200429</v>
      </c>
      <c r="AF122" s="147">
        <v>1.45</v>
      </c>
      <c r="AG122" s="124">
        <v>200430</v>
      </c>
      <c r="AH122" s="147">
        <v>-5</v>
      </c>
      <c r="AI122" s="123">
        <v>200145</v>
      </c>
      <c r="AJ122" s="147">
        <v>1029.23</v>
      </c>
      <c r="AK122" s="124"/>
      <c r="AL122" s="122"/>
      <c r="AM122" s="123"/>
      <c r="AN122" s="122"/>
      <c r="AO122" s="123" t="s">
        <v>276</v>
      </c>
      <c r="AP122" s="147">
        <v>2000</v>
      </c>
      <c r="AQ122" s="123"/>
      <c r="AR122" s="122"/>
      <c r="AS122" s="125">
        <f t="shared" ref="AS122:AS152" si="22">V122+X122+Z122+AB122+AD122+AF122+AJ122+AL122+AN122+AP122+AR122+AH122</f>
        <v>48046.71</v>
      </c>
    </row>
    <row r="123" spans="1:45" ht="16.149999999999999" customHeight="1" x14ac:dyDescent="0.25">
      <c r="A123" s="202">
        <f t="shared" ref="A123:A151" si="23">A122+1</f>
        <v>43923</v>
      </c>
      <c r="B123" s="113">
        <v>884.27</v>
      </c>
      <c r="C123" s="113"/>
      <c r="D123" s="317">
        <v>2133.2800000000002</v>
      </c>
      <c r="E123" s="317">
        <v>807.84</v>
      </c>
      <c r="F123" s="113">
        <v>40.299999999999997</v>
      </c>
      <c r="G123" s="114">
        <v>110</v>
      </c>
      <c r="H123" s="114">
        <v>97.1</v>
      </c>
      <c r="I123" s="316">
        <v>150</v>
      </c>
      <c r="J123" s="115">
        <v>2</v>
      </c>
      <c r="K123" s="115"/>
      <c r="L123" s="115"/>
      <c r="M123" s="116"/>
      <c r="N123" s="117">
        <f t="shared" si="19"/>
        <v>4222.79</v>
      </c>
      <c r="O123" s="113">
        <v>1</v>
      </c>
      <c r="P123" s="113"/>
      <c r="Q123" s="117">
        <f t="shared" si="20"/>
        <v>4223.79</v>
      </c>
      <c r="R123" s="317">
        <v>890</v>
      </c>
      <c r="S123" s="119"/>
      <c r="T123" s="409">
        <f t="shared" si="21"/>
        <v>43923</v>
      </c>
      <c r="U123" s="121"/>
      <c r="V123" s="147">
        <v>22.08</v>
      </c>
      <c r="W123" s="123"/>
      <c r="X123" s="122"/>
      <c r="Y123" s="121"/>
      <c r="Z123" s="147"/>
      <c r="AA123" s="123">
        <v>200333</v>
      </c>
      <c r="AB123" s="147">
        <v>492.6</v>
      </c>
      <c r="AC123" s="121"/>
      <c r="AD123" s="122"/>
      <c r="AE123" s="123">
        <v>200429</v>
      </c>
      <c r="AF123" s="147">
        <v>27</v>
      </c>
      <c r="AG123" s="124"/>
      <c r="AH123" s="122"/>
      <c r="AI123" s="121"/>
      <c r="AJ123" s="122"/>
      <c r="AK123" s="123">
        <v>200343</v>
      </c>
      <c r="AL123" s="147">
        <v>1336.32</v>
      </c>
      <c r="AM123" s="121">
        <v>200264</v>
      </c>
      <c r="AN123" s="147">
        <v>-375.36</v>
      </c>
      <c r="AO123" s="121"/>
      <c r="AP123" s="122"/>
      <c r="AQ123" s="123"/>
      <c r="AR123" s="122"/>
      <c r="AS123" s="125">
        <f t="shared" si="22"/>
        <v>1502.6399999999999</v>
      </c>
    </row>
    <row r="124" spans="1:45" ht="16.149999999999999" customHeight="1" x14ac:dyDescent="0.25">
      <c r="A124" s="202">
        <f t="shared" si="23"/>
        <v>43924</v>
      </c>
      <c r="B124" s="113">
        <v>1196.45</v>
      </c>
      <c r="C124" s="113"/>
      <c r="D124" s="317">
        <v>2809.76</v>
      </c>
      <c r="E124" s="317">
        <v>688</v>
      </c>
      <c r="F124" s="113"/>
      <c r="G124" s="114">
        <v>114</v>
      </c>
      <c r="H124" s="114">
        <v>58.6</v>
      </c>
      <c r="I124" s="316">
        <v>30</v>
      </c>
      <c r="J124" s="115">
        <v>1</v>
      </c>
      <c r="K124" s="115"/>
      <c r="L124" s="115"/>
      <c r="M124" s="116"/>
      <c r="N124" s="117">
        <f t="shared" si="19"/>
        <v>4896.8100000000004</v>
      </c>
      <c r="O124" s="113">
        <v>1</v>
      </c>
      <c r="P124" s="113"/>
      <c r="Q124" s="117">
        <f t="shared" si="20"/>
        <v>4897.8100000000004</v>
      </c>
      <c r="R124" s="317">
        <v>1190</v>
      </c>
      <c r="S124" s="119"/>
      <c r="T124" s="409">
        <f t="shared" si="21"/>
        <v>43924</v>
      </c>
      <c r="U124" s="121"/>
      <c r="V124" s="122"/>
      <c r="W124" s="123"/>
      <c r="X124" s="122"/>
      <c r="Y124" s="121"/>
      <c r="Z124" s="147"/>
      <c r="AA124" s="123"/>
      <c r="AB124" s="122"/>
      <c r="AC124" s="121">
        <v>200335</v>
      </c>
      <c r="AD124" s="147">
        <v>82.99</v>
      </c>
      <c r="AE124" s="123">
        <v>200429</v>
      </c>
      <c r="AF124" s="147">
        <v>265.04000000000002</v>
      </c>
      <c r="AG124" s="122"/>
      <c r="AH124" s="122"/>
      <c r="AI124" s="121" t="s">
        <v>311</v>
      </c>
      <c r="AJ124" s="147">
        <v>128.4</v>
      </c>
      <c r="AK124" s="123"/>
      <c r="AL124" s="122"/>
      <c r="AM124" s="121">
        <v>200263</v>
      </c>
      <c r="AN124" s="147">
        <v>930.24</v>
      </c>
      <c r="AO124" s="123"/>
      <c r="AP124" s="122"/>
      <c r="AQ124" s="123"/>
      <c r="AR124" s="122"/>
      <c r="AS124" s="125">
        <f t="shared" si="22"/>
        <v>1406.67</v>
      </c>
    </row>
    <row r="125" spans="1:45" ht="16.149999999999999" customHeight="1" x14ac:dyDescent="0.25">
      <c r="A125" s="202">
        <f t="shared" si="23"/>
        <v>43925</v>
      </c>
      <c r="B125" s="113">
        <v>1265.3399999999999</v>
      </c>
      <c r="C125" s="113"/>
      <c r="D125" s="317">
        <v>2543.39</v>
      </c>
      <c r="E125" s="317">
        <v>708.87</v>
      </c>
      <c r="F125" s="113"/>
      <c r="G125" s="114">
        <v>64</v>
      </c>
      <c r="H125" s="114">
        <v>99.5</v>
      </c>
      <c r="I125" s="316">
        <v>310</v>
      </c>
      <c r="J125" s="115">
        <v>7</v>
      </c>
      <c r="K125" s="115"/>
      <c r="L125" s="115">
        <v>200</v>
      </c>
      <c r="M125" s="116"/>
      <c r="N125" s="117">
        <f t="shared" si="19"/>
        <v>4791.0999999999995</v>
      </c>
      <c r="O125" s="113">
        <v>2</v>
      </c>
      <c r="P125" s="113"/>
      <c r="Q125" s="117">
        <f t="shared" si="20"/>
        <v>4793.0999999999995</v>
      </c>
      <c r="R125" s="317">
        <v>1260</v>
      </c>
      <c r="S125" s="119"/>
      <c r="T125" s="409">
        <f t="shared" si="21"/>
        <v>43925</v>
      </c>
      <c r="U125" s="121"/>
      <c r="V125" s="122"/>
      <c r="W125" s="121"/>
      <c r="X125" s="122"/>
      <c r="Y125" s="121"/>
      <c r="Z125" s="147"/>
      <c r="AA125" s="123"/>
      <c r="AB125" s="122"/>
      <c r="AC125" s="121"/>
      <c r="AD125" s="122"/>
      <c r="AE125" s="123">
        <v>200429</v>
      </c>
      <c r="AF125" s="147">
        <v>69</v>
      </c>
      <c r="AG125" s="122"/>
      <c r="AH125" s="122"/>
      <c r="AI125" s="121"/>
      <c r="AJ125" s="122"/>
      <c r="AK125" s="123"/>
      <c r="AL125" s="122"/>
      <c r="AM125" s="121">
        <v>200261</v>
      </c>
      <c r="AN125" s="147">
        <v>505.55</v>
      </c>
      <c r="AO125" s="123"/>
      <c r="AP125" s="122"/>
      <c r="AQ125" s="123"/>
      <c r="AR125" s="122"/>
      <c r="AS125" s="125">
        <f t="shared" si="22"/>
        <v>574.54999999999995</v>
      </c>
    </row>
    <row r="126" spans="1:45" ht="16.149999999999999" customHeight="1" x14ac:dyDescent="0.25">
      <c r="A126" s="202">
        <f t="shared" si="23"/>
        <v>43926</v>
      </c>
      <c r="B126" s="113">
        <v>1280.6099999999999</v>
      </c>
      <c r="C126" s="113"/>
      <c r="D126" s="317">
        <v>1786.5</v>
      </c>
      <c r="E126" s="317">
        <v>466.8</v>
      </c>
      <c r="F126" s="113">
        <v>9.8000000000000007</v>
      </c>
      <c r="G126" s="114">
        <v>226</v>
      </c>
      <c r="H126" s="114">
        <v>121.2</v>
      </c>
      <c r="I126" s="316">
        <v>110</v>
      </c>
      <c r="J126" s="115">
        <v>3</v>
      </c>
      <c r="K126" s="115"/>
      <c r="L126" s="115"/>
      <c r="M126" s="116"/>
      <c r="N126" s="117">
        <f t="shared" si="19"/>
        <v>4000.91</v>
      </c>
      <c r="O126" s="113">
        <v>1</v>
      </c>
      <c r="P126" s="113"/>
      <c r="Q126" s="117">
        <f t="shared" si="20"/>
        <v>4001.91</v>
      </c>
      <c r="R126" s="317">
        <v>1280</v>
      </c>
      <c r="S126" s="119"/>
      <c r="T126" s="409">
        <f t="shared" si="21"/>
        <v>43926</v>
      </c>
      <c r="U126" s="121"/>
      <c r="V126" s="122"/>
      <c r="W126" s="121"/>
      <c r="X126" s="122"/>
      <c r="Y126" s="121"/>
      <c r="Z126" s="147"/>
      <c r="AA126" s="121"/>
      <c r="AB126" s="122"/>
      <c r="AC126" s="121"/>
      <c r="AD126" s="122"/>
      <c r="AE126" s="121"/>
      <c r="AF126" s="122"/>
      <c r="AG126" s="122"/>
      <c r="AH126" s="122"/>
      <c r="AI126" s="121"/>
      <c r="AJ126" s="122"/>
      <c r="AK126" s="121"/>
      <c r="AL126" s="122"/>
      <c r="AM126" s="121">
        <v>200262</v>
      </c>
      <c r="AN126" s="147">
        <v>-11.84</v>
      </c>
      <c r="AO126" s="121"/>
      <c r="AP126" s="122"/>
      <c r="AQ126" s="123"/>
      <c r="AR126" s="122"/>
      <c r="AS126" s="125">
        <f t="shared" si="22"/>
        <v>-11.84</v>
      </c>
    </row>
    <row r="127" spans="1:45" ht="16.149999999999999" customHeight="1" x14ac:dyDescent="0.25">
      <c r="A127" s="202">
        <f t="shared" si="23"/>
        <v>43927</v>
      </c>
      <c r="B127" s="113">
        <v>1273.3399999999999</v>
      </c>
      <c r="C127" s="113"/>
      <c r="D127" s="317">
        <v>1607.87</v>
      </c>
      <c r="E127" s="317">
        <v>531.48</v>
      </c>
      <c r="F127" s="113">
        <v>31.8</v>
      </c>
      <c r="G127" s="114">
        <v>149</v>
      </c>
      <c r="H127" s="114">
        <v>191.9</v>
      </c>
      <c r="I127" s="316">
        <v>130</v>
      </c>
      <c r="J127" s="115">
        <v>2</v>
      </c>
      <c r="K127" s="115"/>
      <c r="L127" s="115"/>
      <c r="M127" s="116">
        <v>29.8</v>
      </c>
      <c r="N127" s="117">
        <f t="shared" si="19"/>
        <v>3945.1900000000005</v>
      </c>
      <c r="O127" s="113">
        <v>20</v>
      </c>
      <c r="P127" s="113">
        <v>170.92</v>
      </c>
      <c r="Q127" s="117">
        <f t="shared" si="20"/>
        <v>3794.2700000000004</v>
      </c>
      <c r="R127" s="317">
        <v>1270</v>
      </c>
      <c r="S127" s="119"/>
      <c r="T127" s="409">
        <f t="shared" si="21"/>
        <v>43927</v>
      </c>
      <c r="U127" s="121"/>
      <c r="V127" s="122"/>
      <c r="W127" s="121"/>
      <c r="X127" s="122"/>
      <c r="Y127" s="121"/>
      <c r="Z127" s="147"/>
      <c r="AA127" s="121"/>
      <c r="AB127" s="122"/>
      <c r="AC127" s="121"/>
      <c r="AD127" s="122"/>
      <c r="AE127" s="121" t="s">
        <v>85</v>
      </c>
      <c r="AF127" s="147">
        <v>645</v>
      </c>
      <c r="AG127" s="122"/>
      <c r="AH127" s="122"/>
      <c r="AI127" s="121"/>
      <c r="AJ127" s="122"/>
      <c r="AK127" s="121"/>
      <c r="AL127" s="122"/>
      <c r="AM127" s="121"/>
      <c r="AN127" s="122"/>
      <c r="AO127" s="121" t="s">
        <v>104</v>
      </c>
      <c r="AP127" s="147">
        <v>125.84</v>
      </c>
      <c r="AQ127" s="123"/>
      <c r="AR127" s="122"/>
      <c r="AS127" s="125">
        <f t="shared" si="22"/>
        <v>770.84</v>
      </c>
    </row>
    <row r="128" spans="1:45" ht="16.149999999999999" customHeight="1" x14ac:dyDescent="0.25">
      <c r="A128" s="202">
        <f t="shared" si="23"/>
        <v>43928</v>
      </c>
      <c r="B128" s="113">
        <v>1093.5899999999999</v>
      </c>
      <c r="C128" s="113"/>
      <c r="D128" s="317">
        <v>3734.1</v>
      </c>
      <c r="E128" s="317">
        <v>597.54</v>
      </c>
      <c r="F128" s="113">
        <v>46.29</v>
      </c>
      <c r="G128" s="114">
        <v>100</v>
      </c>
      <c r="H128" s="114">
        <v>89.1</v>
      </c>
      <c r="I128" s="114"/>
      <c r="J128" s="115"/>
      <c r="K128" s="115"/>
      <c r="L128" s="115"/>
      <c r="M128" s="116"/>
      <c r="N128" s="117">
        <f t="shared" si="19"/>
        <v>5660.62</v>
      </c>
      <c r="O128" s="113">
        <v>15.3</v>
      </c>
      <c r="P128" s="113"/>
      <c r="Q128" s="117">
        <f t="shared" si="20"/>
        <v>5675.92</v>
      </c>
      <c r="R128" s="317">
        <v>1090</v>
      </c>
      <c r="S128" s="119"/>
      <c r="T128" s="409">
        <f t="shared" si="21"/>
        <v>43928</v>
      </c>
      <c r="U128" s="121"/>
      <c r="V128" s="122"/>
      <c r="W128" s="121"/>
      <c r="X128" s="122"/>
      <c r="Y128" s="121">
        <v>200413</v>
      </c>
      <c r="Z128" s="147">
        <v>327.06</v>
      </c>
      <c r="AA128" s="121"/>
      <c r="AB128" s="122"/>
      <c r="AC128" s="121"/>
      <c r="AD128" s="122"/>
      <c r="AE128" s="121"/>
      <c r="AF128" s="122"/>
      <c r="AG128" s="122"/>
      <c r="AH128" s="122"/>
      <c r="AI128" s="121"/>
      <c r="AJ128" s="122"/>
      <c r="AK128" s="121"/>
      <c r="AL128" s="122"/>
      <c r="AM128" s="121">
        <v>200269</v>
      </c>
      <c r="AN128" s="147">
        <v>-230.69</v>
      </c>
      <c r="AO128" s="121"/>
      <c r="AP128" s="122"/>
      <c r="AQ128" s="123"/>
      <c r="AR128" s="122"/>
      <c r="AS128" s="125">
        <f t="shared" si="22"/>
        <v>96.37</v>
      </c>
    </row>
    <row r="129" spans="1:45" ht="16.149999999999999" customHeight="1" x14ac:dyDescent="0.25">
      <c r="A129" s="202">
        <f t="shared" si="23"/>
        <v>43929</v>
      </c>
      <c r="B129" s="113">
        <v>888.13</v>
      </c>
      <c r="C129" s="113"/>
      <c r="D129" s="317">
        <v>1997.9</v>
      </c>
      <c r="E129" s="317">
        <v>786.21</v>
      </c>
      <c r="F129" s="113">
        <v>14.2</v>
      </c>
      <c r="G129" s="114">
        <v>57</v>
      </c>
      <c r="H129" s="114">
        <v>114.1</v>
      </c>
      <c r="I129" s="316">
        <v>160</v>
      </c>
      <c r="J129" s="115">
        <v>2</v>
      </c>
      <c r="K129" s="115"/>
      <c r="L129" s="115">
        <v>100</v>
      </c>
      <c r="M129" s="116"/>
      <c r="N129" s="117">
        <f t="shared" si="19"/>
        <v>3917.54</v>
      </c>
      <c r="O129" s="113">
        <v>1</v>
      </c>
      <c r="P129" s="113"/>
      <c r="Q129" s="117">
        <f t="shared" si="20"/>
        <v>3918.54</v>
      </c>
      <c r="R129" s="317">
        <v>910</v>
      </c>
      <c r="S129" s="119"/>
      <c r="T129" s="409">
        <f t="shared" si="21"/>
        <v>43929</v>
      </c>
      <c r="U129" s="121">
        <v>200310</v>
      </c>
      <c r="V129" s="147">
        <v>503.16</v>
      </c>
      <c r="W129" s="121"/>
      <c r="X129" s="122"/>
      <c r="Y129" s="121"/>
      <c r="Z129" s="122"/>
      <c r="AA129" s="121">
        <v>200418</v>
      </c>
      <c r="AB129" s="147">
        <v>1576.06</v>
      </c>
      <c r="AC129" s="121"/>
      <c r="AD129" s="122"/>
      <c r="AE129" s="121" t="s">
        <v>271</v>
      </c>
      <c r="AF129" s="147">
        <v>-57.4</v>
      </c>
      <c r="AG129" s="122"/>
      <c r="AH129" s="122"/>
      <c r="AI129" s="121"/>
      <c r="AJ129" s="122"/>
      <c r="AK129" s="121"/>
      <c r="AL129" s="122"/>
      <c r="AM129" s="121"/>
      <c r="AN129" s="122"/>
      <c r="AO129" s="121" t="s">
        <v>388</v>
      </c>
      <c r="AP129" s="147">
        <v>336.57</v>
      </c>
      <c r="AQ129" s="123"/>
      <c r="AR129" s="122"/>
      <c r="AS129" s="125">
        <f t="shared" si="22"/>
        <v>2358.39</v>
      </c>
    </row>
    <row r="130" spans="1:45" ht="16.149999999999999" customHeight="1" x14ac:dyDescent="0.25">
      <c r="A130" s="202">
        <f t="shared" si="23"/>
        <v>43930</v>
      </c>
      <c r="B130" s="113">
        <v>854.15</v>
      </c>
      <c r="C130" s="113"/>
      <c r="D130" s="317">
        <v>1980.64</v>
      </c>
      <c r="E130" s="317">
        <v>752.5</v>
      </c>
      <c r="F130" s="113">
        <v>20</v>
      </c>
      <c r="G130" s="114">
        <v>68</v>
      </c>
      <c r="H130" s="114">
        <v>35.799999999999997</v>
      </c>
      <c r="I130" s="316">
        <v>150</v>
      </c>
      <c r="J130" s="115">
        <v>3</v>
      </c>
      <c r="K130" s="115"/>
      <c r="L130" s="115"/>
      <c r="M130" s="116"/>
      <c r="N130" s="117">
        <f t="shared" si="19"/>
        <v>3861.09</v>
      </c>
      <c r="O130" s="113">
        <v>1</v>
      </c>
      <c r="P130" s="113"/>
      <c r="Q130" s="117">
        <f t="shared" si="20"/>
        <v>3862.09</v>
      </c>
      <c r="R130" s="317">
        <v>860</v>
      </c>
      <c r="S130" s="119"/>
      <c r="T130" s="409">
        <f t="shared" si="21"/>
        <v>43930</v>
      </c>
      <c r="U130" s="121"/>
      <c r="V130" s="147">
        <v>48.43</v>
      </c>
      <c r="W130" s="121"/>
      <c r="X130" s="122"/>
      <c r="Y130" s="121"/>
      <c r="Z130" s="122"/>
      <c r="AA130" s="121">
        <v>200419</v>
      </c>
      <c r="AB130" s="147">
        <v>1585.4</v>
      </c>
      <c r="AC130" s="121"/>
      <c r="AD130" s="122"/>
      <c r="AE130" s="121"/>
      <c r="AF130" s="122"/>
      <c r="AG130" s="122"/>
      <c r="AH130" s="122"/>
      <c r="AI130" s="121"/>
      <c r="AJ130" s="122"/>
      <c r="AK130" s="121"/>
      <c r="AL130" s="122"/>
      <c r="AM130" s="121">
        <v>200347</v>
      </c>
      <c r="AN130" s="147">
        <v>467.6</v>
      </c>
      <c r="AO130" s="121"/>
      <c r="AP130" s="122"/>
      <c r="AQ130" s="123"/>
      <c r="AR130" s="122"/>
      <c r="AS130" s="125">
        <f t="shared" si="22"/>
        <v>2101.4300000000003</v>
      </c>
    </row>
    <row r="131" spans="1:45" ht="16.149999999999999" customHeight="1" x14ac:dyDescent="0.25">
      <c r="A131" s="202">
        <f t="shared" si="23"/>
        <v>43931</v>
      </c>
      <c r="B131" s="113">
        <v>1434.04</v>
      </c>
      <c r="C131" s="317">
        <v>66.2</v>
      </c>
      <c r="D131" s="317">
        <v>2448.0500000000002</v>
      </c>
      <c r="E131" s="317">
        <v>889.8</v>
      </c>
      <c r="F131" s="113"/>
      <c r="G131" s="114">
        <v>187</v>
      </c>
      <c r="H131" s="114">
        <v>134.6</v>
      </c>
      <c r="I131" s="316">
        <v>60</v>
      </c>
      <c r="J131" s="115">
        <v>2</v>
      </c>
      <c r="K131" s="115"/>
      <c r="L131" s="115"/>
      <c r="M131" s="116"/>
      <c r="N131" s="117">
        <f t="shared" si="19"/>
        <v>5219.6900000000005</v>
      </c>
      <c r="O131" s="113">
        <v>1</v>
      </c>
      <c r="P131" s="113"/>
      <c r="Q131" s="117">
        <f t="shared" si="20"/>
        <v>5220.6900000000005</v>
      </c>
      <c r="R131" s="317">
        <v>1430</v>
      </c>
      <c r="S131" s="119"/>
      <c r="T131" s="409">
        <f t="shared" si="21"/>
        <v>43931</v>
      </c>
      <c r="U131" s="121"/>
      <c r="V131" s="122"/>
      <c r="W131" s="121">
        <v>200318</v>
      </c>
      <c r="X131" s="147">
        <v>1585.83</v>
      </c>
      <c r="Y131" s="121"/>
      <c r="Z131" s="122"/>
      <c r="AA131" s="121"/>
      <c r="AB131" s="122"/>
      <c r="AC131" s="121"/>
      <c r="AD131" s="122"/>
      <c r="AE131" s="121"/>
      <c r="AF131" s="122"/>
      <c r="AG131" s="122"/>
      <c r="AH131" s="122"/>
      <c r="AI131" s="121" t="s">
        <v>216</v>
      </c>
      <c r="AJ131" s="147">
        <v>218.9</v>
      </c>
      <c r="AK131" s="121"/>
      <c r="AL131" s="122"/>
      <c r="AM131" s="121"/>
      <c r="AN131" s="122"/>
      <c r="AO131" s="121" t="s">
        <v>199</v>
      </c>
      <c r="AP131" s="147">
        <v>77.02</v>
      </c>
      <c r="AQ131" s="123">
        <v>200447</v>
      </c>
      <c r="AR131" s="147">
        <v>46</v>
      </c>
      <c r="AS131" s="125">
        <f t="shared" si="22"/>
        <v>1927.75</v>
      </c>
    </row>
    <row r="132" spans="1:45" ht="16.149999999999999" customHeight="1" x14ac:dyDescent="0.25">
      <c r="A132" s="202">
        <f t="shared" si="23"/>
        <v>43932</v>
      </c>
      <c r="B132" s="113">
        <v>967.74</v>
      </c>
      <c r="C132" s="113"/>
      <c r="D132" s="317">
        <v>2388.9499999999998</v>
      </c>
      <c r="E132" s="317">
        <v>717.72</v>
      </c>
      <c r="F132" s="113">
        <v>112.2</v>
      </c>
      <c r="G132" s="114">
        <v>277</v>
      </c>
      <c r="H132" s="114">
        <v>75.8</v>
      </c>
      <c r="I132" s="316">
        <v>130</v>
      </c>
      <c r="J132" s="115">
        <v>3</v>
      </c>
      <c r="K132" s="115"/>
      <c r="L132" s="115"/>
      <c r="M132" s="116"/>
      <c r="N132" s="117">
        <f t="shared" si="19"/>
        <v>4669.41</v>
      </c>
      <c r="O132" s="113">
        <v>1</v>
      </c>
      <c r="P132" s="113"/>
      <c r="Q132" s="117">
        <f t="shared" si="20"/>
        <v>4670.41</v>
      </c>
      <c r="R132" s="317">
        <v>960</v>
      </c>
      <c r="S132" s="119"/>
      <c r="T132" s="409">
        <f t="shared" si="21"/>
        <v>43932</v>
      </c>
      <c r="U132" s="121"/>
      <c r="V132" s="122"/>
      <c r="W132" s="121">
        <v>200319</v>
      </c>
      <c r="X132" s="147">
        <v>51.56</v>
      </c>
      <c r="Y132" s="121"/>
      <c r="Z132" s="122"/>
      <c r="AA132" s="121"/>
      <c r="AB132" s="122"/>
      <c r="AC132" s="121"/>
      <c r="AD132" s="122"/>
      <c r="AE132" s="121" t="s">
        <v>332</v>
      </c>
      <c r="AF132" s="147">
        <v>43.38</v>
      </c>
      <c r="AG132" s="122"/>
      <c r="AH132" s="122"/>
      <c r="AI132" s="121"/>
      <c r="AJ132" s="122"/>
      <c r="AK132" s="121"/>
      <c r="AL132" s="122"/>
      <c r="AM132" s="121"/>
      <c r="AN132" s="122"/>
      <c r="AO132" s="121"/>
      <c r="AP132" s="122"/>
      <c r="AQ132" s="123"/>
      <c r="AR132" s="122"/>
      <c r="AS132" s="125">
        <f t="shared" si="22"/>
        <v>94.94</v>
      </c>
    </row>
    <row r="133" spans="1:45" ht="16.149999999999999" customHeight="1" x14ac:dyDescent="0.25">
      <c r="A133" s="202">
        <f t="shared" si="23"/>
        <v>43933</v>
      </c>
      <c r="B133" s="113">
        <v>751.2</v>
      </c>
      <c r="C133" s="113"/>
      <c r="D133" s="317">
        <v>2294.1799999999998</v>
      </c>
      <c r="E133" s="317">
        <v>648.66999999999996</v>
      </c>
      <c r="F133" s="113">
        <v>42.3</v>
      </c>
      <c r="G133" s="114">
        <v>127</v>
      </c>
      <c r="H133" s="114">
        <v>619.4</v>
      </c>
      <c r="I133" s="316">
        <v>20</v>
      </c>
      <c r="J133" s="115">
        <v>1</v>
      </c>
      <c r="K133" s="115"/>
      <c r="L133" s="115"/>
      <c r="M133" s="116"/>
      <c r="N133" s="117">
        <f t="shared" si="19"/>
        <v>4502.75</v>
      </c>
      <c r="O133" s="113">
        <v>1</v>
      </c>
      <c r="P133" s="113"/>
      <c r="Q133" s="117">
        <f t="shared" si="20"/>
        <v>4503.75</v>
      </c>
      <c r="R133" s="317">
        <v>770</v>
      </c>
      <c r="S133" s="119"/>
      <c r="T133" s="409">
        <f t="shared" si="21"/>
        <v>43933</v>
      </c>
      <c r="U133" s="121"/>
      <c r="V133" s="122"/>
      <c r="W133" s="121"/>
      <c r="X133" s="122"/>
      <c r="Y133" s="121"/>
      <c r="Z133" s="122"/>
      <c r="AA133" s="121"/>
      <c r="AB133" s="122"/>
      <c r="AC133" s="121"/>
      <c r="AD133" s="122"/>
      <c r="AE133" s="121" t="s">
        <v>210</v>
      </c>
      <c r="AF133" s="147">
        <v>132.44</v>
      </c>
      <c r="AG133" s="122"/>
      <c r="AH133" s="122"/>
      <c r="AI133" s="121"/>
      <c r="AJ133" s="122"/>
      <c r="AK133" s="121"/>
      <c r="AL133" s="122"/>
      <c r="AM133" s="121"/>
      <c r="AN133" s="122"/>
      <c r="AO133" s="121"/>
      <c r="AP133" s="122"/>
      <c r="AQ133" s="123"/>
      <c r="AR133" s="122"/>
      <c r="AS133" s="125">
        <f t="shared" si="22"/>
        <v>132.44</v>
      </c>
    </row>
    <row r="134" spans="1:45" ht="16.149999999999999" customHeight="1" x14ac:dyDescent="0.25">
      <c r="A134" s="202">
        <f t="shared" si="23"/>
        <v>43934</v>
      </c>
      <c r="B134" s="113">
        <v>985.95</v>
      </c>
      <c r="C134" s="113"/>
      <c r="D134" s="317">
        <v>891.69</v>
      </c>
      <c r="E134" s="317">
        <v>467.5</v>
      </c>
      <c r="F134" s="113">
        <v>10</v>
      </c>
      <c r="G134" s="114">
        <v>146</v>
      </c>
      <c r="H134" s="114">
        <v>26.6</v>
      </c>
      <c r="I134" s="114"/>
      <c r="J134" s="115"/>
      <c r="K134" s="115"/>
      <c r="L134" s="115"/>
      <c r="M134" s="116"/>
      <c r="N134" s="117">
        <f t="shared" si="19"/>
        <v>2527.7400000000002</v>
      </c>
      <c r="O134" s="113"/>
      <c r="P134" s="113"/>
      <c r="Q134" s="117">
        <f t="shared" si="20"/>
        <v>2527.7400000000002</v>
      </c>
      <c r="R134" s="317">
        <v>980</v>
      </c>
      <c r="S134" s="119"/>
      <c r="T134" s="409">
        <f t="shared" si="21"/>
        <v>43934</v>
      </c>
      <c r="U134" s="121"/>
      <c r="V134" s="122"/>
      <c r="W134" s="121"/>
      <c r="X134" s="122"/>
      <c r="Y134" s="121"/>
      <c r="Z134" s="122"/>
      <c r="AA134" s="121"/>
      <c r="AB134" s="122"/>
      <c r="AC134" s="121"/>
      <c r="AD134" s="122"/>
      <c r="AE134" s="121" t="s">
        <v>156</v>
      </c>
      <c r="AF134" s="147">
        <v>2619.52</v>
      </c>
      <c r="AG134" s="122"/>
      <c r="AH134" s="122"/>
      <c r="AI134" s="121"/>
      <c r="AJ134" s="122"/>
      <c r="AK134" s="121"/>
      <c r="AL134" s="122"/>
      <c r="AM134" s="121"/>
      <c r="AN134" s="122"/>
      <c r="AO134" s="121"/>
      <c r="AP134" s="122"/>
      <c r="AQ134" s="123"/>
      <c r="AR134" s="122"/>
      <c r="AS134" s="125">
        <f t="shared" si="22"/>
        <v>2619.52</v>
      </c>
    </row>
    <row r="135" spans="1:45" ht="16.149999999999999" customHeight="1" x14ac:dyDescent="0.25">
      <c r="A135" s="202">
        <f t="shared" si="23"/>
        <v>43935</v>
      </c>
      <c r="B135" s="113">
        <v>1233.52</v>
      </c>
      <c r="C135" s="113"/>
      <c r="D135" s="317">
        <v>2422.08</v>
      </c>
      <c r="E135" s="317">
        <v>661.95</v>
      </c>
      <c r="F135" s="113"/>
      <c r="G135" s="114">
        <v>75</v>
      </c>
      <c r="H135" s="114">
        <v>142.1</v>
      </c>
      <c r="I135" s="316">
        <v>100</v>
      </c>
      <c r="J135" s="115">
        <v>2</v>
      </c>
      <c r="K135" s="115"/>
      <c r="L135" s="115"/>
      <c r="M135" s="116"/>
      <c r="N135" s="117">
        <f t="shared" si="19"/>
        <v>4634.6499999999996</v>
      </c>
      <c r="O135" s="113">
        <v>2.5</v>
      </c>
      <c r="P135" s="113"/>
      <c r="Q135" s="117">
        <f t="shared" si="20"/>
        <v>4637.1499999999996</v>
      </c>
      <c r="R135" s="317">
        <v>1230</v>
      </c>
      <c r="S135" s="119"/>
      <c r="T135" s="409">
        <f t="shared" si="21"/>
        <v>43935</v>
      </c>
      <c r="U135" s="121"/>
      <c r="V135" s="122"/>
      <c r="W135" s="121"/>
      <c r="X135" s="122"/>
      <c r="Y135" s="121">
        <v>200414</v>
      </c>
      <c r="Z135" s="147">
        <v>403.77</v>
      </c>
      <c r="AA135" s="121"/>
      <c r="AB135" s="122"/>
      <c r="AC135" s="121"/>
      <c r="AD135" s="122"/>
      <c r="AE135" s="121"/>
      <c r="AF135" s="122"/>
      <c r="AG135" s="122"/>
      <c r="AH135" s="122"/>
      <c r="AI135" s="121"/>
      <c r="AJ135" s="122"/>
      <c r="AK135" s="121">
        <v>200344</v>
      </c>
      <c r="AL135" s="147">
        <v>202.1</v>
      </c>
      <c r="AM135" s="121"/>
      <c r="AN135" s="122"/>
      <c r="AO135" s="121"/>
      <c r="AP135" s="122"/>
      <c r="AQ135" s="123"/>
      <c r="AR135" s="122"/>
      <c r="AS135" s="125">
        <f t="shared" si="22"/>
        <v>605.87</v>
      </c>
    </row>
    <row r="136" spans="1:45" ht="16.149999999999999" customHeight="1" x14ac:dyDescent="0.25">
      <c r="A136" s="202">
        <f t="shared" si="23"/>
        <v>43936</v>
      </c>
      <c r="B136" s="113">
        <v>988.19</v>
      </c>
      <c r="C136" s="113"/>
      <c r="D136" s="317">
        <v>2302.6</v>
      </c>
      <c r="E136" s="317">
        <v>781.49</v>
      </c>
      <c r="F136" s="113">
        <v>36.200000000000003</v>
      </c>
      <c r="G136" s="114">
        <v>65</v>
      </c>
      <c r="H136" s="114">
        <v>59.9</v>
      </c>
      <c r="I136" s="316">
        <v>40</v>
      </c>
      <c r="J136" s="115">
        <v>2</v>
      </c>
      <c r="K136" s="115"/>
      <c r="L136" s="115"/>
      <c r="M136" s="116"/>
      <c r="N136" s="117">
        <f t="shared" si="19"/>
        <v>4273.38</v>
      </c>
      <c r="O136" s="113">
        <v>1</v>
      </c>
      <c r="P136" s="113"/>
      <c r="Q136" s="117">
        <f t="shared" si="20"/>
        <v>4274.38</v>
      </c>
      <c r="R136" s="317">
        <v>980</v>
      </c>
      <c r="S136" s="119"/>
      <c r="T136" s="409">
        <f t="shared" si="21"/>
        <v>43936</v>
      </c>
      <c r="U136" s="121">
        <v>200402</v>
      </c>
      <c r="V136" s="147">
        <v>1145</v>
      </c>
      <c r="W136" s="121"/>
      <c r="X136" s="122"/>
      <c r="Y136" s="121"/>
      <c r="Z136" s="122"/>
      <c r="AA136" s="121">
        <v>200420</v>
      </c>
      <c r="AB136" s="147">
        <v>1187.82</v>
      </c>
      <c r="AC136" s="121"/>
      <c r="AD136" s="122"/>
      <c r="AE136" s="121"/>
      <c r="AF136" s="122"/>
      <c r="AG136" s="122"/>
      <c r="AH136" s="122"/>
      <c r="AI136" s="121"/>
      <c r="AJ136" s="122"/>
      <c r="AK136" s="121">
        <v>200345</v>
      </c>
      <c r="AL136" s="147">
        <v>443.68</v>
      </c>
      <c r="AM136" s="121"/>
      <c r="AN136" s="122"/>
      <c r="AO136" s="121" t="s">
        <v>433</v>
      </c>
      <c r="AP136" s="147">
        <v>317</v>
      </c>
      <c r="AQ136" s="123"/>
      <c r="AR136" s="122"/>
      <c r="AS136" s="125">
        <f t="shared" si="22"/>
        <v>3093.4999999999995</v>
      </c>
    </row>
    <row r="137" spans="1:45" ht="16.149999999999999" customHeight="1" x14ac:dyDescent="0.25">
      <c r="A137" s="202">
        <f t="shared" si="23"/>
        <v>43937</v>
      </c>
      <c r="B137" s="113">
        <v>1458.7</v>
      </c>
      <c r="C137" s="113"/>
      <c r="D137" s="317">
        <v>1656.92</v>
      </c>
      <c r="E137" s="317">
        <v>729.14</v>
      </c>
      <c r="F137" s="113">
        <v>20.6</v>
      </c>
      <c r="G137" s="114">
        <v>337</v>
      </c>
      <c r="H137" s="114">
        <v>43.7</v>
      </c>
      <c r="I137" s="114"/>
      <c r="J137" s="115"/>
      <c r="K137" s="115"/>
      <c r="L137" s="115"/>
      <c r="M137" s="116"/>
      <c r="N137" s="117">
        <f t="shared" si="19"/>
        <v>4246.0599999999995</v>
      </c>
      <c r="O137" s="113">
        <v>1</v>
      </c>
      <c r="P137" s="113"/>
      <c r="Q137" s="117">
        <f t="shared" si="20"/>
        <v>4247.0599999999995</v>
      </c>
      <c r="R137" s="317">
        <v>1470</v>
      </c>
      <c r="S137" s="119"/>
      <c r="T137" s="409">
        <f t="shared" si="21"/>
        <v>43937</v>
      </c>
      <c r="U137" s="121"/>
      <c r="V137" s="147">
        <v>169.71</v>
      </c>
      <c r="W137" s="121"/>
      <c r="X137" s="122"/>
      <c r="Y137" s="121"/>
      <c r="Z137" s="122"/>
      <c r="AA137" s="121">
        <v>200421</v>
      </c>
      <c r="AB137" s="147">
        <v>313.60000000000002</v>
      </c>
      <c r="AC137" s="121">
        <v>200426</v>
      </c>
      <c r="AD137" s="147">
        <v>45938.1</v>
      </c>
      <c r="AE137" s="121"/>
      <c r="AF137" s="122"/>
      <c r="AG137" s="122"/>
      <c r="AH137" s="122"/>
      <c r="AI137" s="121"/>
      <c r="AJ137" s="122"/>
      <c r="AK137" s="121"/>
      <c r="AL137" s="122"/>
      <c r="AM137" s="121">
        <v>200435</v>
      </c>
      <c r="AN137" s="147">
        <v>-13.32</v>
      </c>
      <c r="AO137" s="121" t="s">
        <v>433</v>
      </c>
      <c r="AP137" s="147">
        <v>212.96</v>
      </c>
      <c r="AQ137" s="123"/>
      <c r="AR137" s="122"/>
      <c r="AS137" s="125">
        <f t="shared" si="22"/>
        <v>46621.049999999996</v>
      </c>
    </row>
    <row r="138" spans="1:45" ht="16.149999999999999" customHeight="1" x14ac:dyDescent="0.25">
      <c r="A138" s="202">
        <f t="shared" si="23"/>
        <v>43938</v>
      </c>
      <c r="B138" s="113">
        <v>1450.3</v>
      </c>
      <c r="C138" s="113"/>
      <c r="D138" s="317">
        <v>2807.59</v>
      </c>
      <c r="E138" s="317">
        <v>720.95</v>
      </c>
      <c r="F138" s="113">
        <v>19.600000000000001</v>
      </c>
      <c r="G138" s="114">
        <v>114</v>
      </c>
      <c r="H138" s="114">
        <v>36.1</v>
      </c>
      <c r="I138" s="114"/>
      <c r="J138" s="115"/>
      <c r="K138" s="115"/>
      <c r="L138" s="115"/>
      <c r="M138" s="116"/>
      <c r="N138" s="117">
        <f t="shared" si="19"/>
        <v>5148.5400000000009</v>
      </c>
      <c r="O138" s="113">
        <v>1</v>
      </c>
      <c r="P138" s="113"/>
      <c r="Q138" s="117">
        <f t="shared" si="20"/>
        <v>5149.5400000000009</v>
      </c>
      <c r="R138" s="317">
        <v>1450</v>
      </c>
      <c r="S138" s="317">
        <v>390</v>
      </c>
      <c r="T138" s="409">
        <f t="shared" si="21"/>
        <v>43938</v>
      </c>
      <c r="U138" s="121"/>
      <c r="V138" s="122"/>
      <c r="W138" s="121"/>
      <c r="X138" s="122"/>
      <c r="Y138" s="121"/>
      <c r="Z138" s="122"/>
      <c r="AA138" s="121"/>
      <c r="AB138" s="122"/>
      <c r="AC138" s="121"/>
      <c r="AD138" s="122"/>
      <c r="AE138" s="121"/>
      <c r="AF138" s="122"/>
      <c r="AG138" s="122"/>
      <c r="AH138" s="122"/>
      <c r="AI138" s="121"/>
      <c r="AJ138" s="122"/>
      <c r="AK138" s="121"/>
      <c r="AL138" s="122"/>
      <c r="AM138" s="121"/>
      <c r="AN138" s="122"/>
      <c r="AO138" s="121"/>
      <c r="AP138" s="122"/>
      <c r="AQ138" s="123"/>
      <c r="AR138" s="122"/>
      <c r="AS138" s="125">
        <f t="shared" si="22"/>
        <v>0</v>
      </c>
    </row>
    <row r="139" spans="1:45" ht="16.149999999999999" customHeight="1" x14ac:dyDescent="0.25">
      <c r="A139" s="202">
        <f t="shared" si="23"/>
        <v>43939</v>
      </c>
      <c r="B139" s="113">
        <v>1172.95</v>
      </c>
      <c r="C139" s="113"/>
      <c r="D139" s="317">
        <v>2262.1999999999998</v>
      </c>
      <c r="E139" s="317">
        <v>742.93</v>
      </c>
      <c r="F139" s="113">
        <v>72.900000000000006</v>
      </c>
      <c r="G139" s="114">
        <v>192</v>
      </c>
      <c r="H139" s="114">
        <v>50.1</v>
      </c>
      <c r="I139" s="316">
        <v>100</v>
      </c>
      <c r="J139" s="115">
        <v>4</v>
      </c>
      <c r="K139" s="115"/>
      <c r="L139" s="115"/>
      <c r="M139" s="116"/>
      <c r="N139" s="117">
        <f t="shared" si="19"/>
        <v>4593.08</v>
      </c>
      <c r="O139" s="113">
        <v>1</v>
      </c>
      <c r="P139" s="113"/>
      <c r="Q139" s="117">
        <f t="shared" si="20"/>
        <v>4594.08</v>
      </c>
      <c r="R139" s="317">
        <v>1170</v>
      </c>
      <c r="S139" s="119"/>
      <c r="T139" s="409">
        <f t="shared" si="21"/>
        <v>43939</v>
      </c>
      <c r="U139" s="121"/>
      <c r="V139" s="122"/>
      <c r="W139" s="121"/>
      <c r="X139" s="122"/>
      <c r="Y139" s="121"/>
      <c r="Z139" s="122"/>
      <c r="AA139" s="121"/>
      <c r="AB139" s="122"/>
      <c r="AC139" s="121"/>
      <c r="AD139" s="122"/>
      <c r="AE139" s="121"/>
      <c r="AF139" s="122"/>
      <c r="AG139" s="122"/>
      <c r="AH139" s="122"/>
      <c r="AI139" s="121">
        <v>200432</v>
      </c>
      <c r="AJ139" s="147">
        <v>52.8</v>
      </c>
      <c r="AK139" s="121"/>
      <c r="AL139" s="122"/>
      <c r="AM139" s="121"/>
      <c r="AN139" s="122"/>
      <c r="AO139" s="121"/>
      <c r="AP139" s="122"/>
      <c r="AQ139" s="123"/>
      <c r="AR139" s="122"/>
      <c r="AS139" s="125">
        <f t="shared" si="22"/>
        <v>52.8</v>
      </c>
    </row>
    <row r="140" spans="1:45" ht="16.149999999999999" customHeight="1" x14ac:dyDescent="0.25">
      <c r="A140" s="202">
        <f t="shared" si="23"/>
        <v>43940</v>
      </c>
      <c r="B140" s="113">
        <v>957.34</v>
      </c>
      <c r="C140" s="113"/>
      <c r="D140" s="317">
        <v>1193.24</v>
      </c>
      <c r="E140" s="317">
        <v>499.5</v>
      </c>
      <c r="F140" s="113"/>
      <c r="G140" s="114">
        <v>102</v>
      </c>
      <c r="H140" s="114">
        <v>171.3</v>
      </c>
      <c r="I140" s="316">
        <v>90</v>
      </c>
      <c r="J140" s="115">
        <v>2</v>
      </c>
      <c r="K140" s="115"/>
      <c r="L140" s="115">
        <v>50</v>
      </c>
      <c r="M140" s="116"/>
      <c r="N140" s="117">
        <f t="shared" si="19"/>
        <v>2963.38</v>
      </c>
      <c r="O140" s="113">
        <v>1</v>
      </c>
      <c r="P140" s="113"/>
      <c r="Q140" s="117">
        <f t="shared" si="20"/>
        <v>2964.38</v>
      </c>
      <c r="R140" s="317">
        <v>950</v>
      </c>
      <c r="S140" s="119"/>
      <c r="T140" s="409">
        <f t="shared" si="21"/>
        <v>43940</v>
      </c>
      <c r="U140" s="121"/>
      <c r="V140" s="122"/>
      <c r="W140" s="121"/>
      <c r="X140" s="122"/>
      <c r="Y140" s="121"/>
      <c r="Z140" s="122"/>
      <c r="AA140" s="121"/>
      <c r="AB140" s="122"/>
      <c r="AC140" s="121"/>
      <c r="AD140" s="122"/>
      <c r="AE140" s="121"/>
      <c r="AF140" s="122"/>
      <c r="AG140" s="124"/>
      <c r="AH140" s="122"/>
      <c r="AI140" s="121"/>
      <c r="AJ140" s="122"/>
      <c r="AK140" s="121"/>
      <c r="AL140" s="122"/>
      <c r="AM140" s="121"/>
      <c r="AN140" s="122"/>
      <c r="AO140" s="121"/>
      <c r="AP140" s="122"/>
      <c r="AQ140" s="123"/>
      <c r="AR140" s="122"/>
      <c r="AS140" s="125">
        <f t="shared" si="22"/>
        <v>0</v>
      </c>
    </row>
    <row r="141" spans="1:45" ht="16.149999999999999" customHeight="1" x14ac:dyDescent="0.25">
      <c r="A141" s="202">
        <f t="shared" si="23"/>
        <v>43941</v>
      </c>
      <c r="B141" s="113">
        <v>1016.09</v>
      </c>
      <c r="C141" s="113"/>
      <c r="D141" s="317">
        <v>1535.35</v>
      </c>
      <c r="E141" s="317">
        <v>470.5</v>
      </c>
      <c r="F141" s="113">
        <v>142.80000000000001</v>
      </c>
      <c r="G141" s="114">
        <v>86</v>
      </c>
      <c r="H141" s="114">
        <v>134.69999999999999</v>
      </c>
      <c r="I141" s="316">
        <v>50</v>
      </c>
      <c r="J141" s="115">
        <v>1</v>
      </c>
      <c r="K141" s="115"/>
      <c r="L141" s="115"/>
      <c r="M141" s="116"/>
      <c r="N141" s="117">
        <f t="shared" si="19"/>
        <v>3435.44</v>
      </c>
      <c r="O141" s="113">
        <v>2.5</v>
      </c>
      <c r="P141" s="113"/>
      <c r="Q141" s="117">
        <f t="shared" si="20"/>
        <v>3437.94</v>
      </c>
      <c r="R141" s="317">
        <v>1010</v>
      </c>
      <c r="S141" s="119"/>
      <c r="T141" s="409">
        <f t="shared" si="21"/>
        <v>43941</v>
      </c>
      <c r="U141" s="121"/>
      <c r="V141" s="122"/>
      <c r="W141" s="123">
        <v>200409</v>
      </c>
      <c r="X141" s="147">
        <v>108.13</v>
      </c>
      <c r="Y141" s="121"/>
      <c r="Z141" s="122"/>
      <c r="AA141" s="123"/>
      <c r="AB141" s="122"/>
      <c r="AC141" s="121"/>
      <c r="AD141" s="122"/>
      <c r="AE141" s="123"/>
      <c r="AF141" s="122"/>
      <c r="AG141" s="122"/>
      <c r="AH141" s="122"/>
      <c r="AI141" s="121"/>
      <c r="AJ141" s="122"/>
      <c r="AK141" s="123"/>
      <c r="AL141" s="122"/>
      <c r="AM141" s="121"/>
      <c r="AN141" s="122"/>
      <c r="AO141" s="123"/>
      <c r="AP141" s="122"/>
      <c r="AQ141" s="123"/>
      <c r="AR141" s="122"/>
      <c r="AS141" s="125">
        <f t="shared" si="22"/>
        <v>108.13</v>
      </c>
    </row>
    <row r="142" spans="1:45" ht="16.149999999999999" customHeight="1" x14ac:dyDescent="0.25">
      <c r="A142" s="202">
        <f t="shared" si="23"/>
        <v>43942</v>
      </c>
      <c r="B142" s="113">
        <v>1136.49</v>
      </c>
      <c r="C142" s="113"/>
      <c r="D142" s="317">
        <v>2769.93</v>
      </c>
      <c r="E142" s="317">
        <v>797.29</v>
      </c>
      <c r="F142" s="113">
        <v>47.29</v>
      </c>
      <c r="G142" s="114">
        <v>131</v>
      </c>
      <c r="H142" s="114">
        <v>109</v>
      </c>
      <c r="I142" s="316">
        <v>40</v>
      </c>
      <c r="J142" s="115">
        <v>2</v>
      </c>
      <c r="K142" s="115"/>
      <c r="L142" s="115">
        <v>50</v>
      </c>
      <c r="M142" s="116"/>
      <c r="N142" s="117">
        <f t="shared" si="19"/>
        <v>4981</v>
      </c>
      <c r="O142" s="113">
        <v>1</v>
      </c>
      <c r="P142" s="113"/>
      <c r="Q142" s="117">
        <f t="shared" si="20"/>
        <v>4982</v>
      </c>
      <c r="R142" s="317">
        <v>1130</v>
      </c>
      <c r="S142" s="119"/>
      <c r="T142" s="409">
        <f t="shared" si="21"/>
        <v>43942</v>
      </c>
      <c r="U142" s="121"/>
      <c r="V142" s="122"/>
      <c r="W142" s="121">
        <v>200410</v>
      </c>
      <c r="X142" s="147">
        <v>554.04</v>
      </c>
      <c r="Y142" s="121">
        <v>200415</v>
      </c>
      <c r="Z142" s="147">
        <v>384.51</v>
      </c>
      <c r="AA142" s="121"/>
      <c r="AB142" s="122"/>
      <c r="AC142" s="121"/>
      <c r="AD142" s="122"/>
      <c r="AE142" s="121"/>
      <c r="AF142" s="122"/>
      <c r="AG142" s="122"/>
      <c r="AH142" s="122"/>
      <c r="AI142" s="121"/>
      <c r="AJ142" s="122"/>
      <c r="AK142" s="121"/>
      <c r="AL142" s="122"/>
      <c r="AM142" s="121"/>
      <c r="AN142" s="122"/>
      <c r="AO142" s="121"/>
      <c r="AP142" s="122"/>
      <c r="AQ142" s="123"/>
      <c r="AR142" s="122"/>
      <c r="AS142" s="125">
        <f t="shared" si="22"/>
        <v>938.55</v>
      </c>
    </row>
    <row r="143" spans="1:45" ht="16.149999999999999" customHeight="1" x14ac:dyDescent="0.25">
      <c r="A143" s="202">
        <f t="shared" si="23"/>
        <v>43943</v>
      </c>
      <c r="B143" s="113">
        <v>1195.3</v>
      </c>
      <c r="C143" s="113"/>
      <c r="D143" s="317">
        <v>1855.18</v>
      </c>
      <c r="E143" s="317">
        <v>557.15</v>
      </c>
      <c r="F143" s="113"/>
      <c r="G143" s="114">
        <v>67</v>
      </c>
      <c r="H143" s="114">
        <v>43.5</v>
      </c>
      <c r="I143" s="316">
        <v>20</v>
      </c>
      <c r="J143" s="115">
        <v>1</v>
      </c>
      <c r="K143" s="115"/>
      <c r="L143" s="115"/>
      <c r="M143" s="116"/>
      <c r="N143" s="117">
        <f t="shared" si="19"/>
        <v>3738.13</v>
      </c>
      <c r="O143" s="113">
        <v>1</v>
      </c>
      <c r="P143" s="113"/>
      <c r="Q143" s="117">
        <f t="shared" si="20"/>
        <v>3739.13</v>
      </c>
      <c r="R143" s="317">
        <v>1190</v>
      </c>
      <c r="S143" s="119"/>
      <c r="T143" s="409">
        <f t="shared" si="21"/>
        <v>43943</v>
      </c>
      <c r="U143" s="121">
        <v>200403</v>
      </c>
      <c r="V143" s="147">
        <v>1074.5</v>
      </c>
      <c r="W143" s="121"/>
      <c r="X143" s="122"/>
      <c r="Y143" s="121"/>
      <c r="Z143" s="122"/>
      <c r="AA143" s="121">
        <v>200422</v>
      </c>
      <c r="AB143" s="147">
        <v>1412.06</v>
      </c>
      <c r="AC143" s="121"/>
      <c r="AD143" s="122"/>
      <c r="AE143" s="121"/>
      <c r="AF143" s="122"/>
      <c r="AG143" s="124">
        <v>200431</v>
      </c>
      <c r="AH143" s="147">
        <v>19</v>
      </c>
      <c r="AI143" s="121"/>
      <c r="AJ143" s="122"/>
      <c r="AK143" s="121"/>
      <c r="AL143" s="122"/>
      <c r="AM143" s="121"/>
      <c r="AN143" s="122"/>
      <c r="AO143" s="121"/>
      <c r="AP143" s="122"/>
      <c r="AQ143" s="123"/>
      <c r="AR143" s="122"/>
      <c r="AS143" s="125">
        <f t="shared" si="22"/>
        <v>2505.56</v>
      </c>
    </row>
    <row r="144" spans="1:45" ht="16.149999999999999" customHeight="1" x14ac:dyDescent="0.25">
      <c r="A144" s="202">
        <f t="shared" si="23"/>
        <v>43944</v>
      </c>
      <c r="B144" s="113">
        <v>1132.6300000000001</v>
      </c>
      <c r="C144" s="113"/>
      <c r="D144" s="317">
        <v>1137.6300000000001</v>
      </c>
      <c r="E144" s="317">
        <v>988</v>
      </c>
      <c r="F144" s="113">
        <v>27.2</v>
      </c>
      <c r="G144" s="114">
        <v>118</v>
      </c>
      <c r="H144" s="114">
        <v>46</v>
      </c>
      <c r="I144" s="316">
        <v>40</v>
      </c>
      <c r="J144" s="115">
        <v>1</v>
      </c>
      <c r="K144" s="115"/>
      <c r="L144" s="115"/>
      <c r="M144" s="116"/>
      <c r="N144" s="117">
        <f t="shared" si="19"/>
        <v>3489.46</v>
      </c>
      <c r="O144" s="113">
        <v>1</v>
      </c>
      <c r="P144" s="113"/>
      <c r="Q144" s="117">
        <f t="shared" si="20"/>
        <v>3490.46</v>
      </c>
      <c r="R144" s="317">
        <v>1130</v>
      </c>
      <c r="S144" s="119"/>
      <c r="T144" s="409">
        <f t="shared" si="21"/>
        <v>43944</v>
      </c>
      <c r="U144" s="121">
        <v>200403</v>
      </c>
      <c r="V144" s="147">
        <v>33.020000000000003</v>
      </c>
      <c r="W144" s="121"/>
      <c r="X144" s="122"/>
      <c r="Y144" s="121"/>
      <c r="Z144" s="122"/>
      <c r="AA144" s="121">
        <v>200423</v>
      </c>
      <c r="AB144" s="147">
        <v>-36.799999999999997</v>
      </c>
      <c r="AC144" s="121"/>
      <c r="AD144" s="122"/>
      <c r="AE144" s="121"/>
      <c r="AF144" s="122"/>
      <c r="AG144" s="122"/>
      <c r="AH144" s="122"/>
      <c r="AI144" s="121"/>
      <c r="AJ144" s="122"/>
      <c r="AK144" s="121"/>
      <c r="AL144" s="122"/>
      <c r="AM144" s="121"/>
      <c r="AN144" s="122"/>
      <c r="AO144" s="121"/>
      <c r="AP144" s="122"/>
      <c r="AQ144" s="123"/>
      <c r="AR144" s="122"/>
      <c r="AS144" s="125">
        <f t="shared" si="22"/>
        <v>-3.779999999999994</v>
      </c>
    </row>
    <row r="145" spans="1:50" ht="16.149999999999999" customHeight="1" x14ac:dyDescent="0.25">
      <c r="A145" s="202">
        <f t="shared" si="23"/>
        <v>43945</v>
      </c>
      <c r="B145" s="113">
        <v>973.51</v>
      </c>
      <c r="C145" s="113"/>
      <c r="D145" s="317">
        <v>2184.56</v>
      </c>
      <c r="E145" s="317">
        <v>673.43</v>
      </c>
      <c r="F145" s="113">
        <v>31.5</v>
      </c>
      <c r="G145" s="114">
        <v>118</v>
      </c>
      <c r="H145" s="114">
        <v>149.9</v>
      </c>
      <c r="I145" s="316">
        <v>20</v>
      </c>
      <c r="J145" s="115">
        <v>1</v>
      </c>
      <c r="K145" s="115"/>
      <c r="L145" s="115"/>
      <c r="M145" s="116"/>
      <c r="N145" s="117">
        <f t="shared" si="19"/>
        <v>4150.8999999999996</v>
      </c>
      <c r="O145" s="113">
        <v>1</v>
      </c>
      <c r="P145" s="113"/>
      <c r="Q145" s="117">
        <f t="shared" si="20"/>
        <v>4151.8999999999996</v>
      </c>
      <c r="R145" s="317">
        <v>970</v>
      </c>
      <c r="S145" s="119"/>
      <c r="T145" s="409">
        <f t="shared" si="21"/>
        <v>43945</v>
      </c>
      <c r="U145" s="121"/>
      <c r="V145" s="122"/>
      <c r="W145" s="121"/>
      <c r="X145" s="122"/>
      <c r="Y145" s="121"/>
      <c r="Z145" s="122"/>
      <c r="AA145" s="121"/>
      <c r="AB145" s="147">
        <v>36.799999999999997</v>
      </c>
      <c r="AC145" s="121"/>
      <c r="AD145" s="122"/>
      <c r="AE145" s="121"/>
      <c r="AF145" s="122"/>
      <c r="AG145" s="122"/>
      <c r="AH145" s="122"/>
      <c r="AI145" s="121" t="s">
        <v>434</v>
      </c>
      <c r="AJ145" s="147">
        <v>514.79999999999995</v>
      </c>
      <c r="AK145" s="121"/>
      <c r="AL145" s="122"/>
      <c r="AM145" s="121">
        <v>200348</v>
      </c>
      <c r="AN145" s="147">
        <v>362.64</v>
      </c>
      <c r="AO145" s="121">
        <v>200448</v>
      </c>
      <c r="AP145" s="147">
        <v>844.9</v>
      </c>
      <c r="AQ145" s="123"/>
      <c r="AR145" s="122"/>
      <c r="AS145" s="125">
        <f t="shared" si="22"/>
        <v>1759.1399999999999</v>
      </c>
      <c r="AX145" s="143"/>
    </row>
    <row r="146" spans="1:50" ht="16.149999999999999" customHeight="1" x14ac:dyDescent="0.25">
      <c r="A146" s="202">
        <f t="shared" si="23"/>
        <v>43946</v>
      </c>
      <c r="B146" s="113">
        <v>1320.02</v>
      </c>
      <c r="C146" s="113"/>
      <c r="D146" s="317">
        <v>2899.57</v>
      </c>
      <c r="E146" s="317">
        <v>770.63</v>
      </c>
      <c r="F146" s="113">
        <v>98</v>
      </c>
      <c r="G146" s="114">
        <v>115</v>
      </c>
      <c r="H146" s="114">
        <v>38.5</v>
      </c>
      <c r="I146" s="316">
        <v>170</v>
      </c>
      <c r="J146" s="115">
        <v>4</v>
      </c>
      <c r="K146" s="115"/>
      <c r="L146" s="115"/>
      <c r="M146" s="116"/>
      <c r="N146" s="117">
        <f t="shared" si="19"/>
        <v>5411.72</v>
      </c>
      <c r="O146" s="113">
        <v>1</v>
      </c>
      <c r="P146" s="113"/>
      <c r="Q146" s="117">
        <f t="shared" si="20"/>
        <v>5412.72</v>
      </c>
      <c r="R146" s="317">
        <v>1320</v>
      </c>
      <c r="S146" s="119"/>
      <c r="T146" s="409">
        <f t="shared" si="21"/>
        <v>43946</v>
      </c>
      <c r="U146" s="121"/>
      <c r="V146" s="122"/>
      <c r="W146" s="121"/>
      <c r="X146" s="122"/>
      <c r="Y146" s="121"/>
      <c r="Z146" s="122"/>
      <c r="AA146" s="121"/>
      <c r="AB146" s="147">
        <v>-36.799999999999997</v>
      </c>
      <c r="AC146" s="121"/>
      <c r="AD146" s="122"/>
      <c r="AE146" s="121"/>
      <c r="AF146" s="122"/>
      <c r="AG146" s="122"/>
      <c r="AH146" s="122"/>
      <c r="AI146" s="121"/>
      <c r="AJ146" s="122"/>
      <c r="AK146" s="121"/>
      <c r="AL146" s="122"/>
      <c r="AM146" s="121">
        <v>200350</v>
      </c>
      <c r="AN146" s="147">
        <v>85.74</v>
      </c>
      <c r="AO146" s="121"/>
      <c r="AP146" s="122"/>
      <c r="AQ146" s="123"/>
      <c r="AR146" s="122"/>
      <c r="AS146" s="125">
        <f t="shared" si="22"/>
        <v>48.94</v>
      </c>
    </row>
    <row r="147" spans="1:50" ht="16.149999999999999" customHeight="1" x14ac:dyDescent="0.25">
      <c r="A147" s="202">
        <f t="shared" si="23"/>
        <v>43947</v>
      </c>
      <c r="B147" s="113">
        <v>1832.7</v>
      </c>
      <c r="C147" s="113"/>
      <c r="D147" s="317">
        <v>2359.1999999999998</v>
      </c>
      <c r="E147" s="317">
        <v>686.58</v>
      </c>
      <c r="F147" s="113"/>
      <c r="G147" s="114">
        <v>81</v>
      </c>
      <c r="H147" s="114">
        <v>163.1</v>
      </c>
      <c r="I147" s="316">
        <v>70</v>
      </c>
      <c r="J147" s="115">
        <v>2</v>
      </c>
      <c r="K147" s="115"/>
      <c r="L147" s="115"/>
      <c r="M147" s="116"/>
      <c r="N147" s="117">
        <f t="shared" si="19"/>
        <v>5192.58</v>
      </c>
      <c r="O147" s="113">
        <v>1</v>
      </c>
      <c r="P147" s="113"/>
      <c r="Q147" s="117">
        <f t="shared" si="20"/>
        <v>5193.58</v>
      </c>
      <c r="R147" s="317">
        <v>1830</v>
      </c>
      <c r="S147" s="119"/>
      <c r="T147" s="409">
        <f t="shared" si="21"/>
        <v>43947</v>
      </c>
      <c r="U147" s="121"/>
      <c r="V147" s="122"/>
      <c r="W147" s="123"/>
      <c r="X147" s="122"/>
      <c r="Y147" s="121"/>
      <c r="Z147" s="122"/>
      <c r="AA147" s="121"/>
      <c r="AB147" s="122"/>
      <c r="AC147" s="121"/>
      <c r="AD147" s="122"/>
      <c r="AE147" s="121"/>
      <c r="AF147" s="122"/>
      <c r="AG147" s="122"/>
      <c r="AH147" s="122"/>
      <c r="AI147" s="121"/>
      <c r="AJ147" s="122"/>
      <c r="AK147" s="121"/>
      <c r="AL147" s="122"/>
      <c r="AM147" s="121">
        <v>200355</v>
      </c>
      <c r="AN147" s="147">
        <v>121.98</v>
      </c>
      <c r="AO147" s="121"/>
      <c r="AP147" s="122"/>
      <c r="AQ147" s="123"/>
      <c r="AR147" s="122"/>
      <c r="AS147" s="125">
        <f t="shared" si="22"/>
        <v>121.98</v>
      </c>
    </row>
    <row r="148" spans="1:50" ht="16.149999999999999" customHeight="1" x14ac:dyDescent="0.25">
      <c r="A148" s="202">
        <f t="shared" si="23"/>
        <v>43948</v>
      </c>
      <c r="B148" s="113">
        <v>1055.04</v>
      </c>
      <c r="C148" s="113"/>
      <c r="D148" s="317">
        <v>1430.84</v>
      </c>
      <c r="E148" s="317">
        <v>645.95000000000005</v>
      </c>
      <c r="F148" s="113">
        <v>25.7</v>
      </c>
      <c r="G148" s="114">
        <v>115</v>
      </c>
      <c r="H148" s="114">
        <v>49</v>
      </c>
      <c r="I148" s="316">
        <v>40</v>
      </c>
      <c r="J148" s="115">
        <v>1</v>
      </c>
      <c r="K148" s="115"/>
      <c r="L148" s="115"/>
      <c r="M148" s="116"/>
      <c r="N148" s="117">
        <f t="shared" si="19"/>
        <v>3361.5299999999997</v>
      </c>
      <c r="O148" s="113">
        <v>2.5</v>
      </c>
      <c r="P148" s="113"/>
      <c r="Q148" s="117">
        <f t="shared" si="20"/>
        <v>3364.0299999999997</v>
      </c>
      <c r="R148" s="317">
        <v>1080</v>
      </c>
      <c r="S148" s="119"/>
      <c r="T148" s="409">
        <f t="shared" si="21"/>
        <v>43948</v>
      </c>
      <c r="U148" s="121"/>
      <c r="V148" s="122"/>
      <c r="W148" s="121"/>
      <c r="X148" s="122"/>
      <c r="Y148" s="121"/>
      <c r="Z148" s="122"/>
      <c r="AA148" s="121"/>
      <c r="AB148" s="122"/>
      <c r="AC148" s="121"/>
      <c r="AD148" s="122"/>
      <c r="AE148" s="123"/>
      <c r="AF148" s="122"/>
      <c r="AG148" s="122"/>
      <c r="AH148" s="122"/>
      <c r="AI148" s="121"/>
      <c r="AJ148" s="122"/>
      <c r="AK148" s="121"/>
      <c r="AL148" s="122"/>
      <c r="AM148" s="121">
        <v>200354</v>
      </c>
      <c r="AN148" s="147">
        <v>315.54000000000002</v>
      </c>
      <c r="AO148" s="121" t="s">
        <v>435</v>
      </c>
      <c r="AP148" s="147">
        <v>-1250</v>
      </c>
      <c r="AQ148" s="123"/>
      <c r="AR148" s="122"/>
      <c r="AS148" s="125">
        <f t="shared" si="22"/>
        <v>-934.46</v>
      </c>
    </row>
    <row r="149" spans="1:50" ht="16.149999999999999" customHeight="1" x14ac:dyDescent="0.25">
      <c r="A149" s="202">
        <f t="shared" si="23"/>
        <v>43949</v>
      </c>
      <c r="B149" s="113">
        <v>1352.2</v>
      </c>
      <c r="C149" s="113"/>
      <c r="D149" s="317">
        <v>1387.76</v>
      </c>
      <c r="E149" s="317">
        <v>700.67</v>
      </c>
      <c r="F149" s="113"/>
      <c r="G149" s="114">
        <v>17</v>
      </c>
      <c r="H149" s="114">
        <v>64.400000000000006</v>
      </c>
      <c r="I149" s="114"/>
      <c r="J149" s="115"/>
      <c r="K149" s="115"/>
      <c r="L149" s="115"/>
      <c r="M149" s="116"/>
      <c r="N149" s="117">
        <f t="shared" si="19"/>
        <v>3522.03</v>
      </c>
      <c r="O149" s="113">
        <v>1</v>
      </c>
      <c r="P149" s="113"/>
      <c r="Q149" s="117">
        <f t="shared" si="20"/>
        <v>3523.03</v>
      </c>
      <c r="R149" s="317">
        <v>1350</v>
      </c>
      <c r="S149" s="119"/>
      <c r="T149" s="409">
        <f t="shared" si="21"/>
        <v>43949</v>
      </c>
      <c r="U149" s="121"/>
      <c r="V149" s="122"/>
      <c r="W149" s="121"/>
      <c r="X149" s="122"/>
      <c r="Y149" s="121">
        <v>200416</v>
      </c>
      <c r="Z149" s="147">
        <v>413.92</v>
      </c>
      <c r="AA149" s="121"/>
      <c r="AB149" s="122"/>
      <c r="AC149" s="121"/>
      <c r="AD149" s="122"/>
      <c r="AE149" s="123"/>
      <c r="AF149" s="122"/>
      <c r="AG149" s="122"/>
      <c r="AH149" s="122"/>
      <c r="AI149" s="121"/>
      <c r="AJ149" s="122"/>
      <c r="AK149" s="121"/>
      <c r="AL149" s="122"/>
      <c r="AM149" s="121">
        <v>200353</v>
      </c>
      <c r="AN149" s="147">
        <v>50.4</v>
      </c>
      <c r="AO149" s="121"/>
      <c r="AP149" s="122"/>
      <c r="AQ149" s="123"/>
      <c r="AR149" s="122"/>
      <c r="AS149" s="125">
        <f t="shared" si="22"/>
        <v>464.32</v>
      </c>
    </row>
    <row r="150" spans="1:50" ht="16.149999999999999" customHeight="1" x14ac:dyDescent="0.25">
      <c r="A150" s="202">
        <f t="shared" si="23"/>
        <v>43950</v>
      </c>
      <c r="B150" s="113">
        <v>1189.33</v>
      </c>
      <c r="C150" s="113"/>
      <c r="D150" s="317">
        <v>2843.54</v>
      </c>
      <c r="E150" s="317">
        <v>563.24</v>
      </c>
      <c r="F150" s="113">
        <v>111.27</v>
      </c>
      <c r="G150" s="114">
        <v>80</v>
      </c>
      <c r="H150" s="114">
        <v>186</v>
      </c>
      <c r="I150" s="316">
        <v>300</v>
      </c>
      <c r="J150" s="115">
        <v>4</v>
      </c>
      <c r="K150" s="115"/>
      <c r="L150" s="115"/>
      <c r="M150" s="116"/>
      <c r="N150" s="117">
        <f t="shared" si="19"/>
        <v>5273.38</v>
      </c>
      <c r="O150" s="113">
        <v>1</v>
      </c>
      <c r="P150" s="113"/>
      <c r="Q150" s="117">
        <f t="shared" si="20"/>
        <v>5274.38</v>
      </c>
      <c r="R150" s="317">
        <v>1180</v>
      </c>
      <c r="S150" s="119"/>
      <c r="T150" s="409">
        <f t="shared" si="21"/>
        <v>43950</v>
      </c>
      <c r="U150" s="121">
        <v>200405</v>
      </c>
      <c r="V150" s="147">
        <v>1154.8399999999999</v>
      </c>
      <c r="W150" s="121">
        <v>200411</v>
      </c>
      <c r="X150" s="147">
        <v>75.97</v>
      </c>
      <c r="Y150" s="121"/>
      <c r="Z150" s="122"/>
      <c r="AA150" s="121">
        <v>200424</v>
      </c>
      <c r="AB150" s="147">
        <v>1928.37</v>
      </c>
      <c r="AC150" s="121">
        <v>200427</v>
      </c>
      <c r="AD150" s="147">
        <v>44072.52</v>
      </c>
      <c r="AE150" s="123"/>
      <c r="AF150" s="122"/>
      <c r="AG150" s="122"/>
      <c r="AH150" s="122"/>
      <c r="AI150" s="121"/>
      <c r="AJ150" s="122"/>
      <c r="AK150" s="121"/>
      <c r="AL150" s="122"/>
      <c r="AM150" s="121">
        <v>200351</v>
      </c>
      <c r="AN150" s="147">
        <v>172.06</v>
      </c>
      <c r="AO150" s="121"/>
      <c r="AP150" s="122"/>
      <c r="AQ150" s="123"/>
      <c r="AR150" s="122"/>
      <c r="AS150" s="125">
        <f t="shared" si="22"/>
        <v>47403.759999999995</v>
      </c>
    </row>
    <row r="151" spans="1:50" ht="16.149999999999999" customHeight="1" x14ac:dyDescent="0.25">
      <c r="A151" s="202">
        <f t="shared" si="23"/>
        <v>43951</v>
      </c>
      <c r="B151" s="113">
        <v>1317.65</v>
      </c>
      <c r="C151" s="113"/>
      <c r="D151" s="317">
        <v>3209.83</v>
      </c>
      <c r="E151" s="317">
        <v>1131.96</v>
      </c>
      <c r="F151" s="113"/>
      <c r="G151" s="114">
        <v>75</v>
      </c>
      <c r="H151" s="114">
        <v>123.6</v>
      </c>
      <c r="I151" s="114"/>
      <c r="J151" s="115"/>
      <c r="K151" s="115"/>
      <c r="L151" s="115"/>
      <c r="M151" s="116"/>
      <c r="N151" s="117">
        <f t="shared" si="19"/>
        <v>5858.04</v>
      </c>
      <c r="O151" s="113">
        <v>1</v>
      </c>
      <c r="P151" s="113"/>
      <c r="Q151" s="117">
        <f t="shared" si="20"/>
        <v>5859.04</v>
      </c>
      <c r="R151" s="317">
        <v>1310</v>
      </c>
      <c r="S151" s="119"/>
      <c r="T151" s="409">
        <f t="shared" si="21"/>
        <v>43951</v>
      </c>
      <c r="U151" s="121"/>
      <c r="V151" s="147">
        <v>213.45</v>
      </c>
      <c r="W151" s="123">
        <v>200412</v>
      </c>
      <c r="X151" s="147">
        <v>837.25</v>
      </c>
      <c r="Y151" s="121"/>
      <c r="Z151" s="122"/>
      <c r="AA151" s="123">
        <v>200425</v>
      </c>
      <c r="AB151" s="147">
        <v>702.4</v>
      </c>
      <c r="AC151" s="121" t="s">
        <v>436</v>
      </c>
      <c r="AD151" s="122">
        <v>0</v>
      </c>
      <c r="AE151" s="123"/>
      <c r="AF151" s="122"/>
      <c r="AG151" s="122"/>
      <c r="AH151" s="122"/>
      <c r="AI151" s="121">
        <v>200433</v>
      </c>
      <c r="AJ151" s="147">
        <v>37.630000000000003</v>
      </c>
      <c r="AK151" s="123"/>
      <c r="AL151" s="147"/>
      <c r="AM151" s="123">
        <v>200352</v>
      </c>
      <c r="AN151" s="147">
        <v>36</v>
      </c>
      <c r="AO151" s="123" t="s">
        <v>437</v>
      </c>
      <c r="AP151" s="147">
        <v>420</v>
      </c>
      <c r="AQ151" s="123"/>
      <c r="AR151" s="122"/>
      <c r="AS151" s="125">
        <f t="shared" si="22"/>
        <v>2246.73</v>
      </c>
    </row>
    <row r="152" spans="1:50" ht="16.149999999999999" customHeight="1" x14ac:dyDescent="0.25">
      <c r="A152" s="225"/>
      <c r="B152" s="113"/>
      <c r="C152" s="113"/>
      <c r="D152" s="113"/>
      <c r="E152" s="113"/>
      <c r="F152" s="113"/>
      <c r="G152" s="114"/>
      <c r="H152" s="114"/>
      <c r="I152" s="114"/>
      <c r="J152" s="115"/>
      <c r="K152" s="115"/>
      <c r="L152" s="115"/>
      <c r="M152" s="116"/>
      <c r="N152" s="117"/>
      <c r="O152" s="113"/>
      <c r="P152" s="113"/>
      <c r="Q152" s="117">
        <f t="shared" si="20"/>
        <v>0</v>
      </c>
      <c r="R152" s="119"/>
      <c r="S152" s="119"/>
      <c r="T152" s="409"/>
      <c r="U152" s="121"/>
      <c r="V152" s="122"/>
      <c r="W152" s="121"/>
      <c r="X152" s="122"/>
      <c r="Y152" s="121"/>
      <c r="Z152" s="122"/>
      <c r="AA152" s="121"/>
      <c r="AB152" s="122"/>
      <c r="AC152" s="121"/>
      <c r="AD152" s="122"/>
      <c r="AE152" s="121"/>
      <c r="AF152" s="122"/>
      <c r="AG152" s="122"/>
      <c r="AH152" s="122"/>
      <c r="AI152" s="121"/>
      <c r="AJ152" s="122"/>
      <c r="AK152" s="121"/>
      <c r="AL152" s="122"/>
      <c r="AM152" s="121">
        <v>200356</v>
      </c>
      <c r="AN152" s="147">
        <v>32.4</v>
      </c>
      <c r="AO152" s="121">
        <v>200445</v>
      </c>
      <c r="AP152" s="147">
        <v>1255.1600000000001</v>
      </c>
      <c r="AQ152" s="123"/>
      <c r="AR152" s="122"/>
      <c r="AS152" s="125">
        <f t="shared" si="22"/>
        <v>1287.5600000000002</v>
      </c>
    </row>
    <row r="153" spans="1:50" x14ac:dyDescent="0.25">
      <c r="B153" s="385">
        <f t="shared" ref="B153:S153" si="24">SUM(B122:B152)</f>
        <v>34270.540000000008</v>
      </c>
      <c r="C153" s="385">
        <f t="shared" si="24"/>
        <v>66.2</v>
      </c>
      <c r="D153" s="385">
        <f t="shared" si="24"/>
        <v>64947.629999999976</v>
      </c>
      <c r="E153" s="385">
        <f t="shared" si="24"/>
        <v>20975.29</v>
      </c>
      <c r="F153" s="385">
        <f t="shared" si="24"/>
        <v>959.95</v>
      </c>
      <c r="G153" s="385">
        <f t="shared" si="24"/>
        <v>3690</v>
      </c>
      <c r="H153" s="385">
        <f t="shared" si="24"/>
        <v>3311.3999999999996</v>
      </c>
      <c r="I153" s="385">
        <f t="shared" si="24"/>
        <v>2510</v>
      </c>
      <c r="J153" s="71">
        <f t="shared" si="24"/>
        <v>57</v>
      </c>
      <c r="K153" s="128">
        <f t="shared" si="24"/>
        <v>0</v>
      </c>
      <c r="L153" s="385">
        <f t="shared" si="24"/>
        <v>400</v>
      </c>
      <c r="M153" s="385">
        <f t="shared" si="24"/>
        <v>29.8</v>
      </c>
      <c r="N153" s="385">
        <f t="shared" si="24"/>
        <v>130360.81000000003</v>
      </c>
      <c r="O153" s="385">
        <f t="shared" si="24"/>
        <v>67.8</v>
      </c>
      <c r="P153" s="385">
        <f t="shared" si="24"/>
        <v>170.92</v>
      </c>
      <c r="Q153" s="385">
        <f t="shared" si="24"/>
        <v>130257.69000000003</v>
      </c>
      <c r="R153" s="128">
        <f t="shared" si="24"/>
        <v>34250</v>
      </c>
      <c r="S153" s="128">
        <f t="shared" si="24"/>
        <v>390</v>
      </c>
      <c r="U153" s="144"/>
      <c r="V153" s="144">
        <f>SUM(V122:V152)</f>
        <v>5694.8300000000008</v>
      </c>
      <c r="W153" s="144"/>
      <c r="X153" s="144">
        <f>SUM(X122:X152)</f>
        <v>3212.7799999999997</v>
      </c>
      <c r="Y153" s="144"/>
      <c r="Z153" s="144">
        <f>SUM(Z122:Z152)</f>
        <v>1558.54</v>
      </c>
      <c r="AA153" s="144"/>
      <c r="AB153" s="144">
        <f>SUM(AB122:AB152)</f>
        <v>10545.5</v>
      </c>
      <c r="AC153" s="144"/>
      <c r="AD153" s="144">
        <f>SUM(AD122:AD152)</f>
        <v>132370.72999999998</v>
      </c>
      <c r="AE153" s="144"/>
      <c r="AF153" s="144">
        <f>SUM(AF122:AF152)</f>
        <v>3745.4300000000003</v>
      </c>
      <c r="AG153" s="144"/>
      <c r="AH153" s="144"/>
      <c r="AI153" s="144"/>
      <c r="AJ153" s="144">
        <f>SUM(AJ122:AJ152)</f>
        <v>1981.7600000000002</v>
      </c>
      <c r="AK153" s="145"/>
      <c r="AL153" s="144">
        <f>SUM(AL122:AL152)</f>
        <v>1982.1</v>
      </c>
      <c r="AM153" s="144"/>
      <c r="AN153" s="144">
        <f>SUM(AN122:AN152)</f>
        <v>2448.9400000000005</v>
      </c>
      <c r="AO153" s="144"/>
      <c r="AP153" s="144">
        <f>SUM(AP122:AP152)</f>
        <v>4339.4500000000007</v>
      </c>
      <c r="AQ153" s="144"/>
      <c r="AR153" s="144">
        <f>SUM(AR122:AR152)</f>
        <v>46</v>
      </c>
      <c r="AS153" s="141">
        <f>SUM(AS122:AS152)</f>
        <v>167940.06000000003</v>
      </c>
    </row>
    <row r="154" spans="1:50" x14ac:dyDescent="0.25">
      <c r="N154" s="130"/>
      <c r="Q154" s="130"/>
    </row>
    <row r="155" spans="1:50" x14ac:dyDescent="0.25">
      <c r="C155" s="131"/>
      <c r="F155" s="131"/>
      <c r="I155" s="132"/>
    </row>
    <row r="156" spans="1:50" x14ac:dyDescent="0.25">
      <c r="I156" s="132"/>
      <c r="R156" s="71"/>
      <c r="S156" s="71"/>
    </row>
    <row r="158" spans="1:50" ht="16.149999999999999" customHeight="1" x14ac:dyDescent="0.25">
      <c r="A158" s="575" t="s">
        <v>40</v>
      </c>
      <c r="B158" s="563"/>
      <c r="C158" s="563"/>
      <c r="D158" s="563"/>
      <c r="E158" s="563"/>
      <c r="F158" s="563"/>
      <c r="G158" s="563"/>
      <c r="H158" s="563"/>
      <c r="I158" s="563"/>
      <c r="J158" s="564"/>
      <c r="K158" s="564"/>
      <c r="L158" s="564"/>
      <c r="M158" s="80"/>
      <c r="N158" s="79"/>
      <c r="O158" s="565"/>
      <c r="P158" s="560"/>
      <c r="Q158" s="560"/>
      <c r="R158" s="560"/>
      <c r="S158" s="560"/>
      <c r="U158" s="559" t="str">
        <f>A158</f>
        <v>MAI 2019</v>
      </c>
      <c r="V158" s="560"/>
      <c r="W158" s="560"/>
      <c r="X158" s="560"/>
      <c r="Y158" s="560"/>
      <c r="Z158" s="560"/>
      <c r="AA158" s="560"/>
      <c r="AB158" s="559" t="str">
        <f>A158</f>
        <v>MAI 2019</v>
      </c>
      <c r="AC158" s="560"/>
      <c r="AD158" s="560"/>
      <c r="AE158" s="560"/>
      <c r="AF158" s="560"/>
      <c r="AG158" s="560"/>
      <c r="AH158" s="560"/>
      <c r="AI158" s="560"/>
      <c r="AJ158" s="560"/>
      <c r="AK158" s="559" t="str">
        <f>A158</f>
        <v>MAI 2019</v>
      </c>
      <c r="AL158" s="560"/>
      <c r="AM158" s="560"/>
      <c r="AN158" s="560"/>
      <c r="AO158" s="560"/>
      <c r="AP158" s="560"/>
      <c r="AQ158" s="560"/>
    </row>
    <row r="159" spans="1:50" ht="16.149999999999999" customHeight="1" x14ac:dyDescent="0.25">
      <c r="A159" s="175"/>
      <c r="B159" s="81"/>
      <c r="C159" s="81"/>
      <c r="D159" s="81"/>
      <c r="E159" s="81"/>
      <c r="F159" s="81"/>
      <c r="G159" s="81"/>
      <c r="H159" s="81"/>
      <c r="I159" s="554"/>
      <c r="J159" s="554"/>
      <c r="K159" s="554"/>
      <c r="L159" s="554"/>
      <c r="M159" s="133"/>
      <c r="N159" s="134"/>
      <c r="O159" s="135"/>
      <c r="P159" s="134"/>
      <c r="Q159" s="134"/>
      <c r="R159" s="553" t="s">
        <v>2</v>
      </c>
      <c r="S159" s="554"/>
      <c r="T159" s="227" t="s">
        <v>3</v>
      </c>
      <c r="U159" s="551" t="str">
        <f>U3</f>
        <v>Agedi</v>
      </c>
      <c r="V159" s="552"/>
      <c r="W159" s="551" t="str">
        <f>W3</f>
        <v>Saf</v>
      </c>
      <c r="X159" s="552"/>
      <c r="Y159" s="551" t="str">
        <f>Y3</f>
        <v>Midi Libre</v>
      </c>
      <c r="Z159" s="552"/>
      <c r="AA159" s="551" t="str">
        <f>AA3</f>
        <v>Loto</v>
      </c>
      <c r="AB159" s="552"/>
      <c r="AC159" s="551" t="str">
        <f>AC3</f>
        <v>Altadis</v>
      </c>
      <c r="AD159" s="552"/>
      <c r="AE159" s="551" t="str">
        <f>AE3</f>
        <v>Crédit agricole</v>
      </c>
      <c r="AF159" s="552"/>
      <c r="AG159" s="555" t="s">
        <v>10</v>
      </c>
      <c r="AH159" s="556"/>
      <c r="AI159" s="551" t="str">
        <f>AI3</f>
        <v>charges locatives</v>
      </c>
      <c r="AJ159" s="552"/>
      <c r="AK159" s="551" t="str">
        <f>AK3</f>
        <v>Poste TCN TF PVA</v>
      </c>
      <c r="AL159" s="552"/>
      <c r="AM159" s="551" t="str">
        <f>AM3</f>
        <v>GSA/NVX FR</v>
      </c>
      <c r="AN159" s="552"/>
      <c r="AO159" s="551" t="str">
        <f>AO3</f>
        <v>Charge</v>
      </c>
      <c r="AP159" s="552"/>
      <c r="AQ159" s="551" t="str">
        <f>AQ3</f>
        <v>Divers</v>
      </c>
      <c r="AR159" s="552"/>
      <c r="AS159" s="83" t="s">
        <v>16</v>
      </c>
    </row>
    <row r="160" spans="1:50" ht="16.149999999999999" customHeight="1" x14ac:dyDescent="0.25">
      <c r="A160" s="177"/>
      <c r="B160" s="85" t="s">
        <v>17</v>
      </c>
      <c r="C160" s="86" t="s">
        <v>18</v>
      </c>
      <c r="D160" s="86" t="s">
        <v>19</v>
      </c>
      <c r="E160" s="87" t="s">
        <v>20</v>
      </c>
      <c r="F160" s="87" t="s">
        <v>21</v>
      </c>
      <c r="G160" s="86" t="s">
        <v>22</v>
      </c>
      <c r="H160" s="86" t="s">
        <v>23</v>
      </c>
      <c r="I160" s="557" t="s">
        <v>24</v>
      </c>
      <c r="J160" s="558"/>
      <c r="K160" s="88" t="s">
        <v>25</v>
      </c>
      <c r="L160" s="88" t="s">
        <v>26</v>
      </c>
      <c r="M160" s="89" t="s">
        <v>27</v>
      </c>
      <c r="N160" s="90" t="s">
        <v>28</v>
      </c>
      <c r="O160" s="90" t="s">
        <v>29</v>
      </c>
      <c r="P160" s="90" t="s">
        <v>30</v>
      </c>
      <c r="Q160" s="91" t="s">
        <v>16</v>
      </c>
      <c r="R160" s="85" t="s">
        <v>32</v>
      </c>
      <c r="S160" s="91" t="s">
        <v>33</v>
      </c>
      <c r="T160" s="237"/>
      <c r="U160" s="93" t="s">
        <v>34</v>
      </c>
      <c r="V160" s="94"/>
      <c r="W160" s="95" t="s">
        <v>34</v>
      </c>
      <c r="X160" s="96"/>
      <c r="Y160" s="95" t="s">
        <v>34</v>
      </c>
      <c r="Z160" s="96"/>
      <c r="AA160" s="95" t="s">
        <v>34</v>
      </c>
      <c r="AB160" s="96"/>
      <c r="AC160" s="95" t="s">
        <v>34</v>
      </c>
      <c r="AD160" s="96"/>
      <c r="AE160" s="95" t="s">
        <v>34</v>
      </c>
      <c r="AF160" s="96"/>
      <c r="AG160" s="95" t="s">
        <v>34</v>
      </c>
      <c r="AH160" s="97"/>
      <c r="AI160" s="95" t="s">
        <v>34</v>
      </c>
      <c r="AJ160" s="96"/>
      <c r="AK160" s="98" t="s">
        <v>34</v>
      </c>
      <c r="AL160" s="94"/>
      <c r="AM160" s="95" t="s">
        <v>34</v>
      </c>
      <c r="AN160" s="94"/>
      <c r="AO160" s="95" t="s">
        <v>34</v>
      </c>
      <c r="AP160" s="94"/>
      <c r="AQ160" s="95" t="s">
        <v>34</v>
      </c>
      <c r="AR160" s="94"/>
      <c r="AS160" s="99"/>
    </row>
    <row r="161" spans="1:45" ht="16.149999999999999" customHeight="1" x14ac:dyDescent="0.25">
      <c r="A161" s="188">
        <f>A151+1</f>
        <v>43952</v>
      </c>
      <c r="B161" s="106"/>
      <c r="C161" s="106"/>
      <c r="D161" s="106"/>
      <c r="E161" s="106"/>
      <c r="F161" s="106"/>
      <c r="G161" s="102"/>
      <c r="H161" s="102"/>
      <c r="I161" s="102"/>
      <c r="J161" s="103"/>
      <c r="K161" s="103"/>
      <c r="L161" s="103"/>
      <c r="M161" s="104"/>
      <c r="N161" s="105"/>
      <c r="O161" s="106"/>
      <c r="P161" s="106"/>
      <c r="Q161" s="105"/>
      <c r="R161" s="106"/>
      <c r="S161" s="106"/>
      <c r="T161" s="246">
        <f t="shared" ref="T161:T191" si="25">A161</f>
        <v>43952</v>
      </c>
      <c r="U161" s="146"/>
      <c r="V161" s="147"/>
      <c r="W161" s="148"/>
      <c r="X161" s="149"/>
      <c r="Y161" s="148"/>
      <c r="Z161" s="149"/>
      <c r="AA161" s="148"/>
      <c r="AB161" s="147"/>
      <c r="AC161" s="148"/>
      <c r="AD161" s="149"/>
      <c r="AE161" s="148"/>
      <c r="AF161" s="149"/>
      <c r="AG161" s="149"/>
      <c r="AH161" s="149"/>
      <c r="AI161" s="148">
        <v>200145</v>
      </c>
      <c r="AJ161" s="147">
        <v>1029.23</v>
      </c>
      <c r="AK161" s="150"/>
      <c r="AL161" s="149"/>
      <c r="AM161" s="148"/>
      <c r="AN161" s="149"/>
      <c r="AO161" s="148"/>
      <c r="AP161" s="149"/>
      <c r="AQ161" s="148"/>
      <c r="AR161" s="149"/>
      <c r="AS161" s="106">
        <f>V161+X161+Z161+AB161+AD161+AF161+AJ161+AL161+AN161+AP161+AR161</f>
        <v>1029.23</v>
      </c>
    </row>
    <row r="162" spans="1:45" ht="16.149999999999999" customHeight="1" x14ac:dyDescent="0.25">
      <c r="A162" s="202">
        <f t="shared" ref="A162:A191" si="26">A161+1</f>
        <v>43953</v>
      </c>
      <c r="B162" s="113">
        <v>1091.82</v>
      </c>
      <c r="C162" s="317">
        <v>199.9</v>
      </c>
      <c r="D162" s="317">
        <v>1949.39</v>
      </c>
      <c r="E162" s="317">
        <v>1623.59</v>
      </c>
      <c r="F162" s="317">
        <v>42.1</v>
      </c>
      <c r="G162" s="114">
        <v>46</v>
      </c>
      <c r="H162" s="114">
        <v>295.39999999999998</v>
      </c>
      <c r="I162" s="412">
        <v>130</v>
      </c>
      <c r="J162" s="115">
        <v>3</v>
      </c>
      <c r="K162" s="115"/>
      <c r="L162" s="115"/>
      <c r="M162" s="116"/>
      <c r="N162" s="117">
        <f t="shared" ref="N162:N191" si="27">B162+C162+D162+F162+G162+H162+I162+K162-L162+M162+E162</f>
        <v>5378.2</v>
      </c>
      <c r="O162" s="113">
        <v>1</v>
      </c>
      <c r="P162" s="113">
        <v>199.9</v>
      </c>
      <c r="Q162" s="117">
        <f t="shared" ref="Q162:Q191" si="28">N162+O162-P162</f>
        <v>5179.3</v>
      </c>
      <c r="R162" s="317">
        <v>1090</v>
      </c>
      <c r="S162" s="119"/>
      <c r="T162" s="409">
        <f t="shared" si="25"/>
        <v>43953</v>
      </c>
      <c r="U162" s="121"/>
      <c r="V162" s="122"/>
      <c r="W162" s="123"/>
      <c r="X162" s="122"/>
      <c r="Y162" s="121"/>
      <c r="Z162" s="122"/>
      <c r="AA162" s="123"/>
      <c r="AB162" s="122"/>
      <c r="AC162" s="121"/>
      <c r="AD162" s="147"/>
      <c r="AE162" s="121">
        <v>200539</v>
      </c>
      <c r="AF162" s="147">
        <v>1.45</v>
      </c>
      <c r="AG162" s="124">
        <v>200543</v>
      </c>
      <c r="AH162" s="147">
        <v>-16.670000000000002</v>
      </c>
      <c r="AI162" s="123"/>
      <c r="AJ162" s="122"/>
      <c r="AK162" s="123"/>
      <c r="AL162" s="122"/>
      <c r="AM162" s="121"/>
      <c r="AN162" s="122"/>
      <c r="AO162" s="123" t="s">
        <v>276</v>
      </c>
      <c r="AP162" s="147">
        <v>2000</v>
      </c>
      <c r="AQ162" s="123">
        <v>200574</v>
      </c>
      <c r="AR162" s="147">
        <v>14</v>
      </c>
      <c r="AS162" s="125">
        <f t="shared" ref="AS162:AS191" si="29">V162+X162+Z162+AB162+AD162+AF162+AJ162+AL162+AN162+AP162+AR162+AH162</f>
        <v>1998.78</v>
      </c>
    </row>
    <row r="163" spans="1:45" ht="16.149999999999999" customHeight="1" x14ac:dyDescent="0.25">
      <c r="A163" s="202">
        <f t="shared" si="26"/>
        <v>43954</v>
      </c>
      <c r="B163" s="113">
        <v>1324.55</v>
      </c>
      <c r="C163" s="113"/>
      <c r="D163" s="317">
        <v>1507.62</v>
      </c>
      <c r="E163" s="317">
        <v>1235.02</v>
      </c>
      <c r="F163" s="317"/>
      <c r="G163" s="114">
        <v>192</v>
      </c>
      <c r="H163" s="114">
        <v>123</v>
      </c>
      <c r="I163" s="412">
        <v>100</v>
      </c>
      <c r="J163" s="115">
        <v>3</v>
      </c>
      <c r="K163" s="115"/>
      <c r="L163" s="115">
        <v>150</v>
      </c>
      <c r="M163" s="116"/>
      <c r="N163" s="117">
        <f t="shared" si="27"/>
        <v>4332.1900000000005</v>
      </c>
      <c r="O163" s="113">
        <v>3</v>
      </c>
      <c r="P163" s="113">
        <v>16.3</v>
      </c>
      <c r="Q163" s="117">
        <f t="shared" si="28"/>
        <v>4318.8900000000003</v>
      </c>
      <c r="R163" s="317">
        <v>1320</v>
      </c>
      <c r="S163" s="119"/>
      <c r="T163" s="409">
        <f t="shared" si="25"/>
        <v>43954</v>
      </c>
      <c r="U163" s="121"/>
      <c r="V163" s="122"/>
      <c r="W163" s="123"/>
      <c r="X163" s="122"/>
      <c r="Y163" s="121"/>
      <c r="Z163" s="122"/>
      <c r="AA163" s="123"/>
      <c r="AB163" s="122"/>
      <c r="AC163" s="121"/>
      <c r="AD163" s="122"/>
      <c r="AE163" s="121">
        <v>200539</v>
      </c>
      <c r="AF163" s="147">
        <v>27</v>
      </c>
      <c r="AG163" s="124"/>
      <c r="AH163" s="122"/>
      <c r="AI163" s="121" t="s">
        <v>311</v>
      </c>
      <c r="AJ163" s="147">
        <v>128.4</v>
      </c>
      <c r="AK163" s="123"/>
      <c r="AL163" s="122"/>
      <c r="AM163" s="121"/>
      <c r="AN163" s="122"/>
      <c r="AO163" s="121"/>
      <c r="AP163" s="122"/>
      <c r="AQ163" s="123"/>
      <c r="AR163" s="122"/>
      <c r="AS163" s="125">
        <f t="shared" si="29"/>
        <v>155.4</v>
      </c>
    </row>
    <row r="164" spans="1:45" ht="16.149999999999999" customHeight="1" x14ac:dyDescent="0.25">
      <c r="A164" s="202">
        <f t="shared" si="26"/>
        <v>43955</v>
      </c>
      <c r="B164" s="113">
        <v>1350.79</v>
      </c>
      <c r="C164" s="113"/>
      <c r="D164" s="317">
        <v>974.85</v>
      </c>
      <c r="E164" s="317">
        <v>1277.06</v>
      </c>
      <c r="F164" s="317"/>
      <c r="G164" s="114">
        <v>198</v>
      </c>
      <c r="H164" s="114">
        <v>71.5</v>
      </c>
      <c r="I164" s="114"/>
      <c r="J164" s="115"/>
      <c r="K164" s="115"/>
      <c r="L164" s="115">
        <v>40</v>
      </c>
      <c r="M164" s="116"/>
      <c r="N164" s="117">
        <f t="shared" si="27"/>
        <v>3832.2</v>
      </c>
      <c r="O164" s="113">
        <v>1</v>
      </c>
      <c r="P164" s="113"/>
      <c r="Q164" s="117">
        <f t="shared" si="28"/>
        <v>3833.2</v>
      </c>
      <c r="R164" s="317">
        <v>1350</v>
      </c>
      <c r="S164" s="317">
        <v>640</v>
      </c>
      <c r="T164" s="409">
        <f t="shared" si="25"/>
        <v>43955</v>
      </c>
      <c r="U164" s="121"/>
      <c r="V164" s="122"/>
      <c r="W164" s="123"/>
      <c r="X164" s="122"/>
      <c r="Y164" s="121"/>
      <c r="Z164" s="122"/>
      <c r="AA164" s="123"/>
      <c r="AB164" s="122"/>
      <c r="AC164" s="121"/>
      <c r="AD164" s="147"/>
      <c r="AE164" s="121">
        <v>200539</v>
      </c>
      <c r="AF164" s="147">
        <v>288.55</v>
      </c>
      <c r="AG164" s="122"/>
      <c r="AH164" s="122"/>
      <c r="AI164" s="121"/>
      <c r="AJ164" s="122"/>
      <c r="AK164" s="123"/>
      <c r="AL164" s="122"/>
      <c r="AM164" s="121"/>
      <c r="AN164" s="122"/>
      <c r="AO164" s="123"/>
      <c r="AP164" s="122"/>
      <c r="AQ164" s="123"/>
      <c r="AR164" s="122"/>
      <c r="AS164" s="125">
        <f t="shared" si="29"/>
        <v>288.55</v>
      </c>
    </row>
    <row r="165" spans="1:45" ht="16.149999999999999" customHeight="1" x14ac:dyDescent="0.25">
      <c r="A165" s="202">
        <f t="shared" si="26"/>
        <v>43956</v>
      </c>
      <c r="B165" s="113">
        <v>890.65</v>
      </c>
      <c r="C165" s="113"/>
      <c r="D165" s="317">
        <v>2466.3200000000002</v>
      </c>
      <c r="E165" s="317">
        <v>1256.42</v>
      </c>
      <c r="F165" s="317">
        <v>24.6</v>
      </c>
      <c r="G165" s="114">
        <v>282</v>
      </c>
      <c r="H165" s="114">
        <v>78.900000000000006</v>
      </c>
      <c r="I165" s="114"/>
      <c r="J165" s="115"/>
      <c r="K165" s="115"/>
      <c r="L165" s="115"/>
      <c r="M165" s="116"/>
      <c r="N165" s="117">
        <f t="shared" si="27"/>
        <v>4998.8900000000003</v>
      </c>
      <c r="O165" s="113">
        <v>2.5</v>
      </c>
      <c r="P165" s="113"/>
      <c r="Q165" s="117">
        <f t="shared" si="28"/>
        <v>5001.3900000000003</v>
      </c>
      <c r="R165" s="317">
        <v>890</v>
      </c>
      <c r="S165" s="119"/>
      <c r="T165" s="409">
        <f t="shared" si="25"/>
        <v>43956</v>
      </c>
      <c r="U165" s="121"/>
      <c r="V165" s="122"/>
      <c r="W165" s="123"/>
      <c r="X165" s="122"/>
      <c r="Y165" s="121">
        <v>200417</v>
      </c>
      <c r="Z165" s="147">
        <v>149.81</v>
      </c>
      <c r="AA165" s="121"/>
      <c r="AB165" s="122"/>
      <c r="AC165" s="121"/>
      <c r="AD165" s="122"/>
      <c r="AE165" s="121">
        <v>200539</v>
      </c>
      <c r="AF165" s="147">
        <v>69</v>
      </c>
      <c r="AG165" s="122"/>
      <c r="AH165" s="122"/>
      <c r="AI165" s="121"/>
      <c r="AJ165" s="122"/>
      <c r="AK165" s="121"/>
      <c r="AL165" s="122"/>
      <c r="AM165" s="121"/>
      <c r="AN165" s="122"/>
      <c r="AO165" s="121"/>
      <c r="AP165" s="122"/>
      <c r="AQ165" s="123"/>
      <c r="AR165" s="122"/>
      <c r="AS165" s="125">
        <f t="shared" si="29"/>
        <v>218.81</v>
      </c>
    </row>
    <row r="166" spans="1:45" ht="16.149999999999999" customHeight="1" x14ac:dyDescent="0.25">
      <c r="A166" s="202">
        <f t="shared" si="26"/>
        <v>43957</v>
      </c>
      <c r="B166" s="113">
        <v>1255.58</v>
      </c>
      <c r="C166" s="113"/>
      <c r="D166" s="317">
        <v>1596.99</v>
      </c>
      <c r="E166" s="317">
        <v>1405.98</v>
      </c>
      <c r="F166" s="317">
        <v>14.2</v>
      </c>
      <c r="G166" s="114">
        <v>82</v>
      </c>
      <c r="H166" s="114">
        <v>33.9</v>
      </c>
      <c r="I166" s="412">
        <v>130</v>
      </c>
      <c r="J166" s="115">
        <v>2</v>
      </c>
      <c r="K166" s="115"/>
      <c r="L166" s="115">
        <v>50</v>
      </c>
      <c r="M166" s="116"/>
      <c r="N166" s="117">
        <f t="shared" si="27"/>
        <v>4468.6499999999996</v>
      </c>
      <c r="O166" s="113">
        <v>1</v>
      </c>
      <c r="P166" s="113"/>
      <c r="Q166" s="117">
        <f t="shared" si="28"/>
        <v>4469.6499999999996</v>
      </c>
      <c r="R166" s="317">
        <v>1250</v>
      </c>
      <c r="S166" s="119"/>
      <c r="T166" s="409">
        <f t="shared" si="25"/>
        <v>43957</v>
      </c>
      <c r="U166" s="121">
        <v>200408</v>
      </c>
      <c r="V166" s="147">
        <v>1111.24</v>
      </c>
      <c r="W166" s="121"/>
      <c r="X166" s="122"/>
      <c r="Y166" s="121">
        <v>200517</v>
      </c>
      <c r="Z166" s="147">
        <v>237.19</v>
      </c>
      <c r="AA166" s="121">
        <v>200522</v>
      </c>
      <c r="AB166" s="147">
        <v>1358.71</v>
      </c>
      <c r="AC166" s="121"/>
      <c r="AD166" s="122"/>
      <c r="AE166" s="123"/>
      <c r="AF166" s="122"/>
      <c r="AG166" s="122"/>
      <c r="AH166" s="122"/>
      <c r="AI166" s="121"/>
      <c r="AJ166" s="122"/>
      <c r="AK166" s="121"/>
      <c r="AL166" s="122"/>
      <c r="AM166" s="121"/>
      <c r="AN166" s="122"/>
      <c r="AO166" s="121" t="s">
        <v>104</v>
      </c>
      <c r="AP166" s="147">
        <v>125.84</v>
      </c>
      <c r="AQ166" s="123"/>
      <c r="AR166" s="122"/>
      <c r="AS166" s="125">
        <f t="shared" si="29"/>
        <v>2832.9800000000005</v>
      </c>
    </row>
    <row r="167" spans="1:45" ht="16.149999999999999" customHeight="1" x14ac:dyDescent="0.25">
      <c r="A167" s="202">
        <f t="shared" si="26"/>
        <v>43958</v>
      </c>
      <c r="B167" s="113">
        <v>1302.1400000000001</v>
      </c>
      <c r="C167" s="113"/>
      <c r="D167" s="317">
        <v>1474.11</v>
      </c>
      <c r="E167" s="317">
        <v>1386.25</v>
      </c>
      <c r="F167" s="317">
        <v>103</v>
      </c>
      <c r="G167" s="114">
        <v>161</v>
      </c>
      <c r="H167" s="114">
        <v>3.8</v>
      </c>
      <c r="I167" s="412">
        <v>50</v>
      </c>
      <c r="J167" s="115">
        <v>2</v>
      </c>
      <c r="K167" s="115"/>
      <c r="L167" s="115"/>
      <c r="M167" s="116"/>
      <c r="N167" s="117">
        <f t="shared" si="27"/>
        <v>4480.3</v>
      </c>
      <c r="O167" s="113">
        <v>1</v>
      </c>
      <c r="P167" s="113"/>
      <c r="Q167" s="117">
        <f t="shared" si="28"/>
        <v>4481.3</v>
      </c>
      <c r="R167" s="317">
        <v>1300</v>
      </c>
      <c r="S167" s="119"/>
      <c r="T167" s="409">
        <f t="shared" si="25"/>
        <v>43958</v>
      </c>
      <c r="U167" s="121">
        <v>200303</v>
      </c>
      <c r="V167" s="147">
        <v>21.36</v>
      </c>
      <c r="W167" s="121"/>
      <c r="X167" s="122"/>
      <c r="Y167" s="121"/>
      <c r="Z167" s="122"/>
      <c r="AA167" s="121">
        <v>200523</v>
      </c>
      <c r="AB167" s="147">
        <v>324.60000000000002</v>
      </c>
      <c r="AC167" s="121"/>
      <c r="AD167" s="122"/>
      <c r="AE167" s="123"/>
      <c r="AF167" s="122"/>
      <c r="AG167" s="122"/>
      <c r="AH167" s="122"/>
      <c r="AI167" s="121"/>
      <c r="AJ167" s="122"/>
      <c r="AK167" s="121"/>
      <c r="AL167" s="122"/>
      <c r="AM167" s="121" t="s">
        <v>438</v>
      </c>
      <c r="AN167" s="147">
        <v>-158.72</v>
      </c>
      <c r="AO167" s="121"/>
      <c r="AP167" s="122"/>
      <c r="AQ167" s="123"/>
      <c r="AR167" s="122"/>
      <c r="AS167" s="125">
        <f t="shared" si="29"/>
        <v>187.24000000000004</v>
      </c>
    </row>
    <row r="168" spans="1:45" ht="16.149999999999999" customHeight="1" x14ac:dyDescent="0.25">
      <c r="A168" s="202">
        <f t="shared" si="26"/>
        <v>43959</v>
      </c>
      <c r="B168" s="113">
        <v>1227.3399999999999</v>
      </c>
      <c r="C168" s="113"/>
      <c r="D168" s="317">
        <v>1954.35</v>
      </c>
      <c r="E168" s="317">
        <v>1137.94</v>
      </c>
      <c r="F168" s="317"/>
      <c r="G168" s="114">
        <v>242</v>
      </c>
      <c r="H168" s="114">
        <v>89.1</v>
      </c>
      <c r="I168" s="412">
        <v>30</v>
      </c>
      <c r="J168" s="115">
        <v>1</v>
      </c>
      <c r="K168" s="115"/>
      <c r="L168" s="115"/>
      <c r="M168" s="116"/>
      <c r="N168" s="117">
        <f t="shared" si="27"/>
        <v>4680.7299999999996</v>
      </c>
      <c r="O168" s="113">
        <v>1</v>
      </c>
      <c r="P168" s="113"/>
      <c r="Q168" s="117">
        <f t="shared" si="28"/>
        <v>4681.7299999999996</v>
      </c>
      <c r="R168" s="317">
        <v>1220</v>
      </c>
      <c r="S168" s="119"/>
      <c r="T168" s="409">
        <f t="shared" si="25"/>
        <v>43959</v>
      </c>
      <c r="U168" s="121"/>
      <c r="V168" s="122"/>
      <c r="W168" s="121"/>
      <c r="X168" s="122"/>
      <c r="Y168" s="121"/>
      <c r="Z168" s="122"/>
      <c r="AA168" s="121"/>
      <c r="AB168" s="122"/>
      <c r="AC168" s="121"/>
      <c r="AD168" s="122"/>
      <c r="AE168" s="123" t="s">
        <v>271</v>
      </c>
      <c r="AF168" s="147">
        <v>-39.9</v>
      </c>
      <c r="AG168" s="122"/>
      <c r="AH168" s="122"/>
      <c r="AI168" s="121"/>
      <c r="AJ168" s="122"/>
      <c r="AK168" s="121"/>
      <c r="AL168" s="122"/>
      <c r="AM168" s="121"/>
      <c r="AN168" s="122"/>
      <c r="AO168" s="121" t="s">
        <v>388</v>
      </c>
      <c r="AP168" s="147">
        <v>336.57</v>
      </c>
      <c r="AQ168" s="123"/>
      <c r="AR168" s="122"/>
      <c r="AS168" s="125">
        <f t="shared" si="29"/>
        <v>296.67</v>
      </c>
    </row>
    <row r="169" spans="1:45" ht="16.149999999999999" customHeight="1" x14ac:dyDescent="0.25">
      <c r="A169" s="202">
        <f t="shared" si="26"/>
        <v>43960</v>
      </c>
      <c r="B169" s="113">
        <v>1261.57</v>
      </c>
      <c r="C169" s="113"/>
      <c r="D169" s="317">
        <v>2380.85</v>
      </c>
      <c r="E169" s="317">
        <v>1497.54</v>
      </c>
      <c r="F169" s="317">
        <v>120.4</v>
      </c>
      <c r="G169" s="114">
        <v>134</v>
      </c>
      <c r="H169" s="114">
        <v>79.8</v>
      </c>
      <c r="I169" s="114"/>
      <c r="J169" s="115"/>
      <c r="K169" s="115"/>
      <c r="L169" s="115">
        <v>40</v>
      </c>
      <c r="M169" s="116"/>
      <c r="N169" s="117">
        <f t="shared" si="27"/>
        <v>5434.16</v>
      </c>
      <c r="O169" s="113">
        <v>1</v>
      </c>
      <c r="P169" s="113"/>
      <c r="Q169" s="117">
        <f t="shared" si="28"/>
        <v>5435.16</v>
      </c>
      <c r="R169" s="317">
        <v>1260</v>
      </c>
      <c r="S169" s="119"/>
      <c r="T169" s="409">
        <f t="shared" si="25"/>
        <v>43960</v>
      </c>
      <c r="U169" s="121"/>
      <c r="V169" s="122"/>
      <c r="W169" s="121"/>
      <c r="X169" s="122"/>
      <c r="Y169" s="121"/>
      <c r="Z169" s="122"/>
      <c r="AA169" s="121"/>
      <c r="AB169" s="122"/>
      <c r="AC169" s="121"/>
      <c r="AD169" s="122"/>
      <c r="AE169" s="123"/>
      <c r="AF169" s="122"/>
      <c r="AG169" s="122"/>
      <c r="AH169" s="122"/>
      <c r="AI169" s="121"/>
      <c r="AJ169" s="122"/>
      <c r="AK169" s="121"/>
      <c r="AL169" s="122"/>
      <c r="AM169" s="121"/>
      <c r="AN169" s="122"/>
      <c r="AO169" s="121"/>
      <c r="AP169" s="122"/>
      <c r="AQ169" s="123"/>
      <c r="AR169" s="122"/>
      <c r="AS169" s="125">
        <f t="shared" si="29"/>
        <v>0</v>
      </c>
    </row>
    <row r="170" spans="1:45" ht="16.149999999999999" customHeight="1" x14ac:dyDescent="0.25">
      <c r="A170" s="202">
        <f t="shared" si="26"/>
        <v>43961</v>
      </c>
      <c r="B170" s="113">
        <v>1178.5899999999999</v>
      </c>
      <c r="C170" s="113"/>
      <c r="D170" s="317">
        <v>915.84</v>
      </c>
      <c r="E170" s="317">
        <v>1204.96</v>
      </c>
      <c r="F170" s="317"/>
      <c r="G170" s="114">
        <v>118</v>
      </c>
      <c r="H170" s="114">
        <v>173.6</v>
      </c>
      <c r="I170" s="412">
        <v>200</v>
      </c>
      <c r="J170" s="115">
        <v>4</v>
      </c>
      <c r="K170" s="381">
        <v>110</v>
      </c>
      <c r="L170" s="115"/>
      <c r="M170" s="116"/>
      <c r="N170" s="117">
        <f t="shared" si="27"/>
        <v>3900.99</v>
      </c>
      <c r="O170" s="113">
        <v>1</v>
      </c>
      <c r="P170" s="113"/>
      <c r="Q170" s="117">
        <f t="shared" si="28"/>
        <v>3901.99</v>
      </c>
      <c r="R170" s="317">
        <v>1170</v>
      </c>
      <c r="S170" s="119"/>
      <c r="T170" s="409">
        <f t="shared" si="25"/>
        <v>43961</v>
      </c>
      <c r="U170" s="121"/>
      <c r="V170" s="122"/>
      <c r="W170" s="121" t="s">
        <v>439</v>
      </c>
      <c r="X170" s="147">
        <v>32.46</v>
      </c>
      <c r="Y170" s="121"/>
      <c r="Z170" s="122"/>
      <c r="AA170" s="121"/>
      <c r="AB170" s="122"/>
      <c r="AC170" s="121"/>
      <c r="AD170" s="122"/>
      <c r="AE170" s="121" t="s">
        <v>165</v>
      </c>
      <c r="AF170" s="147">
        <v>42.37</v>
      </c>
      <c r="AG170" s="122"/>
      <c r="AH170" s="122"/>
      <c r="AI170" s="121"/>
      <c r="AJ170" s="122"/>
      <c r="AK170" s="121"/>
      <c r="AL170" s="122"/>
      <c r="AM170" s="121"/>
      <c r="AN170" s="122"/>
      <c r="AO170" s="121" t="s">
        <v>199</v>
      </c>
      <c r="AP170" s="147">
        <v>77.02</v>
      </c>
      <c r="AQ170" s="123"/>
      <c r="AR170" s="122"/>
      <c r="AS170" s="125">
        <f t="shared" si="29"/>
        <v>151.85</v>
      </c>
    </row>
    <row r="171" spans="1:45" ht="16.149999999999999" customHeight="1" x14ac:dyDescent="0.25">
      <c r="A171" s="202">
        <f t="shared" si="26"/>
        <v>43962</v>
      </c>
      <c r="B171" s="113">
        <v>1141.3</v>
      </c>
      <c r="C171" s="113"/>
      <c r="D171" s="317">
        <v>1163.04</v>
      </c>
      <c r="E171" s="317">
        <v>1319.66</v>
      </c>
      <c r="F171" s="317">
        <v>28.2</v>
      </c>
      <c r="G171" s="114">
        <v>354</v>
      </c>
      <c r="H171" s="114">
        <v>179.8</v>
      </c>
      <c r="I171" s="412">
        <v>540</v>
      </c>
      <c r="J171" s="115">
        <v>8</v>
      </c>
      <c r="K171" s="115"/>
      <c r="L171" s="115"/>
      <c r="M171" s="116"/>
      <c r="N171" s="117">
        <f t="shared" si="27"/>
        <v>4726</v>
      </c>
      <c r="O171" s="113">
        <v>2.5</v>
      </c>
      <c r="P171" s="113"/>
      <c r="Q171" s="117">
        <f t="shared" si="28"/>
        <v>4728.5</v>
      </c>
      <c r="R171" s="317">
        <v>1140</v>
      </c>
      <c r="S171" s="119"/>
      <c r="T171" s="409">
        <f t="shared" si="25"/>
        <v>43962</v>
      </c>
      <c r="U171" s="121"/>
      <c r="V171" s="122"/>
      <c r="W171" s="121" t="s">
        <v>440</v>
      </c>
      <c r="X171" s="147">
        <v>471.57</v>
      </c>
      <c r="Y171" s="121"/>
      <c r="Z171" s="122"/>
      <c r="AA171" s="121"/>
      <c r="AB171" s="122"/>
      <c r="AC171" s="121"/>
      <c r="AD171" s="122"/>
      <c r="AE171" s="121"/>
      <c r="AF171" s="122"/>
      <c r="AG171" s="122"/>
      <c r="AH171" s="122"/>
      <c r="AI171" s="121"/>
      <c r="AJ171" s="122"/>
      <c r="AK171" s="121" t="s">
        <v>441</v>
      </c>
      <c r="AL171" s="147">
        <v>23.5</v>
      </c>
      <c r="AM171" s="121"/>
      <c r="AN171" s="122"/>
      <c r="AO171" s="121"/>
      <c r="AP171" s="122"/>
      <c r="AQ171" s="123"/>
      <c r="AR171" s="122"/>
      <c r="AS171" s="125">
        <f t="shared" si="29"/>
        <v>495.07</v>
      </c>
    </row>
    <row r="172" spans="1:45" ht="16.149999999999999" customHeight="1" x14ac:dyDescent="0.25">
      <c r="A172" s="202">
        <f t="shared" si="26"/>
        <v>43963</v>
      </c>
      <c r="B172" s="113">
        <v>898.74</v>
      </c>
      <c r="C172" s="113"/>
      <c r="D172" s="317">
        <v>1847.82</v>
      </c>
      <c r="E172" s="317">
        <v>1584.26</v>
      </c>
      <c r="F172" s="317">
        <v>43.59</v>
      </c>
      <c r="G172" s="114">
        <v>142</v>
      </c>
      <c r="H172" s="114">
        <v>125.2</v>
      </c>
      <c r="I172" s="412">
        <v>300</v>
      </c>
      <c r="J172" s="115">
        <v>8</v>
      </c>
      <c r="K172" s="115"/>
      <c r="L172" s="115">
        <v>50</v>
      </c>
      <c r="M172" s="116"/>
      <c r="N172" s="117">
        <f t="shared" si="27"/>
        <v>4891.6099999999997</v>
      </c>
      <c r="O172" s="113"/>
      <c r="P172" s="113"/>
      <c r="Q172" s="117">
        <f t="shared" si="28"/>
        <v>4891.6099999999997</v>
      </c>
      <c r="R172" s="317">
        <v>890</v>
      </c>
      <c r="S172" s="119"/>
      <c r="T172" s="409">
        <f t="shared" si="25"/>
        <v>43963</v>
      </c>
      <c r="U172" s="121"/>
      <c r="V172" s="122"/>
      <c r="W172" s="121"/>
      <c r="X172" s="122"/>
      <c r="Y172" s="121"/>
      <c r="Z172" s="122"/>
      <c r="AA172" s="121"/>
      <c r="AB172" s="122"/>
      <c r="AC172" s="121"/>
      <c r="AD172" s="122"/>
      <c r="AE172" s="121"/>
      <c r="AF172" s="122"/>
      <c r="AG172" s="122"/>
      <c r="AH172" s="122"/>
      <c r="AI172" s="121" t="s">
        <v>216</v>
      </c>
      <c r="AJ172" s="147">
        <v>218.9</v>
      </c>
      <c r="AK172" s="121"/>
      <c r="AL172" s="122"/>
      <c r="AM172" s="121"/>
      <c r="AN172" s="122"/>
      <c r="AO172" s="121"/>
      <c r="AP172" s="122"/>
      <c r="AQ172" s="123"/>
      <c r="AR172" s="122"/>
      <c r="AS172" s="125">
        <f t="shared" si="29"/>
        <v>218.9</v>
      </c>
    </row>
    <row r="173" spans="1:45" ht="16.149999999999999" customHeight="1" x14ac:dyDescent="0.25">
      <c r="A173" s="202">
        <f t="shared" si="26"/>
        <v>43964</v>
      </c>
      <c r="B173" s="113">
        <v>1302.72</v>
      </c>
      <c r="C173" s="113"/>
      <c r="D173" s="317">
        <v>1559.45</v>
      </c>
      <c r="E173" s="317">
        <v>1486.9</v>
      </c>
      <c r="F173" s="317">
        <v>53.4</v>
      </c>
      <c r="G173" s="114">
        <v>161</v>
      </c>
      <c r="H173" s="114">
        <v>111.2</v>
      </c>
      <c r="I173" s="412">
        <v>340</v>
      </c>
      <c r="J173" s="115">
        <v>6</v>
      </c>
      <c r="K173" s="115"/>
      <c r="L173" s="115">
        <v>220</v>
      </c>
      <c r="M173" s="116"/>
      <c r="N173" s="117">
        <f t="shared" si="27"/>
        <v>4794.67</v>
      </c>
      <c r="O173" s="113">
        <v>4.9000000000000004</v>
      </c>
      <c r="P173" s="113"/>
      <c r="Q173" s="117">
        <f t="shared" si="28"/>
        <v>4799.57</v>
      </c>
      <c r="R173" s="317">
        <v>1300</v>
      </c>
      <c r="S173" s="119"/>
      <c r="T173" s="409">
        <f t="shared" si="25"/>
        <v>43964</v>
      </c>
      <c r="U173" s="121">
        <v>200501</v>
      </c>
      <c r="V173" s="147">
        <v>1188.43</v>
      </c>
      <c r="W173" s="121"/>
      <c r="X173" s="122"/>
      <c r="Y173" s="121">
        <v>200518</v>
      </c>
      <c r="Z173" s="147">
        <v>406.09</v>
      </c>
      <c r="AA173" s="121">
        <v>200524</v>
      </c>
      <c r="AB173" s="147">
        <v>1337.11</v>
      </c>
      <c r="AC173" s="121"/>
      <c r="AD173" s="122"/>
      <c r="AE173" s="121"/>
      <c r="AF173" s="122"/>
      <c r="AG173" s="121">
        <v>200540</v>
      </c>
      <c r="AH173" s="147">
        <v>19</v>
      </c>
      <c r="AI173" s="121"/>
      <c r="AJ173" s="122"/>
      <c r="AK173" s="121"/>
      <c r="AL173" s="122"/>
      <c r="AM173" s="121"/>
      <c r="AN173" s="122"/>
      <c r="AO173" s="121"/>
      <c r="AP173" s="122"/>
      <c r="AQ173" s="123"/>
      <c r="AR173" s="122"/>
      <c r="AS173" s="125">
        <f t="shared" si="29"/>
        <v>2950.63</v>
      </c>
    </row>
    <row r="174" spans="1:45" ht="16.149999999999999" customHeight="1" x14ac:dyDescent="0.25">
      <c r="A174" s="202">
        <f t="shared" si="26"/>
        <v>43965</v>
      </c>
      <c r="B174" s="113">
        <v>1446.59</v>
      </c>
      <c r="C174" s="113"/>
      <c r="D174" s="317">
        <v>2366.0500000000002</v>
      </c>
      <c r="E174" s="317">
        <v>1625.59</v>
      </c>
      <c r="F174" s="317"/>
      <c r="G174" s="114">
        <v>370</v>
      </c>
      <c r="H174" s="114">
        <v>53</v>
      </c>
      <c r="I174" s="412">
        <v>20</v>
      </c>
      <c r="J174" s="115">
        <v>1</v>
      </c>
      <c r="K174" s="115"/>
      <c r="L174" s="115"/>
      <c r="M174" s="116"/>
      <c r="N174" s="117">
        <f t="shared" si="27"/>
        <v>5881.2300000000005</v>
      </c>
      <c r="O174" s="113"/>
      <c r="P174" s="113"/>
      <c r="Q174" s="117">
        <f t="shared" si="28"/>
        <v>5881.2300000000005</v>
      </c>
      <c r="R174" s="317">
        <v>1520</v>
      </c>
      <c r="S174" s="119"/>
      <c r="T174" s="409">
        <f t="shared" si="25"/>
        <v>43965</v>
      </c>
      <c r="U174" s="121"/>
      <c r="V174" s="122"/>
      <c r="W174" s="121"/>
      <c r="X174" s="122"/>
      <c r="Y174" s="121"/>
      <c r="Z174" s="122"/>
      <c r="AA174" s="121">
        <v>200525</v>
      </c>
      <c r="AB174" s="147">
        <v>626.79999999999995</v>
      </c>
      <c r="AC174" s="121"/>
      <c r="AD174" s="122"/>
      <c r="AE174" s="121" t="s">
        <v>156</v>
      </c>
      <c r="AF174" s="147">
        <v>2622.6</v>
      </c>
      <c r="AG174" s="122"/>
      <c r="AH174" s="122"/>
      <c r="AI174" s="121"/>
      <c r="AJ174" s="122"/>
      <c r="AK174" s="121"/>
      <c r="AL174" s="122"/>
      <c r="AM174" s="121">
        <v>200436</v>
      </c>
      <c r="AN174" s="147">
        <v>258.36</v>
      </c>
      <c r="AO174" s="121"/>
      <c r="AP174" s="122"/>
      <c r="AQ174" s="123"/>
      <c r="AR174" s="122"/>
      <c r="AS174" s="125">
        <f t="shared" si="29"/>
        <v>3507.7599999999998</v>
      </c>
    </row>
    <row r="175" spans="1:45" ht="16.149999999999999" customHeight="1" x14ac:dyDescent="0.25">
      <c r="A175" s="202">
        <f t="shared" si="26"/>
        <v>43966</v>
      </c>
      <c r="B175" s="113">
        <v>1717.76</v>
      </c>
      <c r="C175" s="317">
        <v>87.4</v>
      </c>
      <c r="D175" s="317">
        <v>1966.65</v>
      </c>
      <c r="E175" s="317">
        <v>1195</v>
      </c>
      <c r="F175" s="317"/>
      <c r="G175" s="114">
        <v>142</v>
      </c>
      <c r="H175" s="114">
        <v>71.7</v>
      </c>
      <c r="I175" s="114"/>
      <c r="J175" s="115"/>
      <c r="K175" s="115"/>
      <c r="L175" s="115"/>
      <c r="M175" s="116"/>
      <c r="N175" s="117">
        <f t="shared" si="27"/>
        <v>5180.51</v>
      </c>
      <c r="O175" s="113"/>
      <c r="P175" s="113"/>
      <c r="Q175" s="117">
        <f t="shared" si="28"/>
        <v>5180.51</v>
      </c>
      <c r="R175" s="317">
        <v>1710</v>
      </c>
      <c r="S175" s="317">
        <v>370</v>
      </c>
      <c r="T175" s="409">
        <f t="shared" si="25"/>
        <v>43966</v>
      </c>
      <c r="U175" s="121">
        <v>200401</v>
      </c>
      <c r="V175" s="147">
        <v>-704.43</v>
      </c>
      <c r="W175" s="121"/>
      <c r="X175" s="122"/>
      <c r="Y175" s="121"/>
      <c r="Z175" s="122"/>
      <c r="AA175" s="121"/>
      <c r="AB175" s="122"/>
      <c r="AC175" s="121">
        <v>200428</v>
      </c>
      <c r="AD175" s="147">
        <v>37466.089999999997</v>
      </c>
      <c r="AE175" s="121" t="s">
        <v>166</v>
      </c>
      <c r="AF175" s="147">
        <v>129.36000000000001</v>
      </c>
      <c r="AG175" s="122"/>
      <c r="AH175" s="122"/>
      <c r="AI175" s="121">
        <v>200546</v>
      </c>
      <c r="AJ175" s="147">
        <v>132</v>
      </c>
      <c r="AK175" s="121"/>
      <c r="AL175" s="122"/>
      <c r="AM175" s="121"/>
      <c r="AN175" s="122"/>
      <c r="AO175" s="121">
        <v>200573</v>
      </c>
      <c r="AP175" s="147">
        <v>-1349.04</v>
      </c>
      <c r="AQ175" s="123"/>
      <c r="AR175" s="122"/>
      <c r="AS175" s="125">
        <f t="shared" si="29"/>
        <v>35673.979999999996</v>
      </c>
    </row>
    <row r="176" spans="1:45" ht="16.149999999999999" customHeight="1" x14ac:dyDescent="0.25">
      <c r="A176" s="202">
        <f t="shared" si="26"/>
        <v>43967</v>
      </c>
      <c r="B176" s="113">
        <v>2775.81</v>
      </c>
      <c r="C176" s="317"/>
      <c r="D176" s="317">
        <v>1975.85</v>
      </c>
      <c r="E176" s="317">
        <v>1474.05</v>
      </c>
      <c r="F176" s="317"/>
      <c r="G176" s="114">
        <v>143</v>
      </c>
      <c r="H176" s="114">
        <v>75.900000000000006</v>
      </c>
      <c r="I176" s="412">
        <v>80</v>
      </c>
      <c r="J176" s="115">
        <v>3</v>
      </c>
      <c r="K176" s="115"/>
      <c r="L176" s="115">
        <v>50</v>
      </c>
      <c r="M176" s="116"/>
      <c r="N176" s="117">
        <f t="shared" si="27"/>
        <v>6474.61</v>
      </c>
      <c r="O176" s="113"/>
      <c r="P176" s="113"/>
      <c r="Q176" s="117">
        <f t="shared" si="28"/>
        <v>6474.61</v>
      </c>
      <c r="R176" s="317">
        <v>2770</v>
      </c>
      <c r="S176" s="119"/>
      <c r="T176" s="409">
        <f t="shared" si="25"/>
        <v>43967</v>
      </c>
      <c r="U176" s="121"/>
      <c r="V176" s="122"/>
      <c r="W176" s="121"/>
      <c r="X176" s="122"/>
      <c r="Y176" s="121"/>
      <c r="Z176" s="122"/>
      <c r="AA176" s="121"/>
      <c r="AB176" s="122"/>
      <c r="AC176" s="121"/>
      <c r="AD176" s="122"/>
      <c r="AE176" s="121"/>
      <c r="AF176" s="122"/>
      <c r="AG176" s="122"/>
      <c r="AH176" s="122"/>
      <c r="AI176" s="121"/>
      <c r="AJ176" s="122"/>
      <c r="AK176" s="121"/>
      <c r="AL176" s="122"/>
      <c r="AM176" s="121">
        <v>200560</v>
      </c>
      <c r="AN176" s="147">
        <v>138.09</v>
      </c>
      <c r="AO176" s="121"/>
      <c r="AP176" s="122"/>
      <c r="AQ176" s="123"/>
      <c r="AR176" s="122"/>
      <c r="AS176" s="125">
        <f t="shared" si="29"/>
        <v>138.09</v>
      </c>
    </row>
    <row r="177" spans="1:45" ht="16.149999999999999" customHeight="1" x14ac:dyDescent="0.25">
      <c r="A177" s="202">
        <f t="shared" si="26"/>
        <v>43968</v>
      </c>
      <c r="B177" s="113">
        <v>660.5</v>
      </c>
      <c r="C177" s="317"/>
      <c r="D177" s="317">
        <v>970.26</v>
      </c>
      <c r="E177" s="317">
        <v>936.2</v>
      </c>
      <c r="F177" s="317">
        <v>51.9</v>
      </c>
      <c r="G177" s="114">
        <v>301</v>
      </c>
      <c r="H177" s="114">
        <v>362.2</v>
      </c>
      <c r="I177" s="412">
        <v>120</v>
      </c>
      <c r="J177" s="115">
        <v>3</v>
      </c>
      <c r="K177" s="115"/>
      <c r="L177" s="115"/>
      <c r="M177" s="116"/>
      <c r="N177" s="117">
        <f t="shared" si="27"/>
        <v>3402.0600000000004</v>
      </c>
      <c r="O177" s="113"/>
      <c r="P177" s="113"/>
      <c r="Q177" s="117">
        <f t="shared" si="28"/>
        <v>3402.0600000000004</v>
      </c>
      <c r="R177" s="317">
        <v>660</v>
      </c>
      <c r="S177" s="119"/>
      <c r="T177" s="409">
        <f t="shared" si="25"/>
        <v>43968</v>
      </c>
      <c r="U177" s="121"/>
      <c r="V177" s="122"/>
      <c r="W177" s="121"/>
      <c r="X177" s="122"/>
      <c r="Y177" s="121"/>
      <c r="Z177" s="122"/>
      <c r="AA177" s="121"/>
      <c r="AB177" s="122"/>
      <c r="AC177" s="121"/>
      <c r="AD177" s="122"/>
      <c r="AE177" s="121" t="s">
        <v>85</v>
      </c>
      <c r="AF177" s="147">
        <v>280</v>
      </c>
      <c r="AG177" s="122"/>
      <c r="AH177" s="122"/>
      <c r="AI177" s="121"/>
      <c r="AJ177" s="122"/>
      <c r="AK177" s="121"/>
      <c r="AL177" s="122"/>
      <c r="AM177" s="121"/>
      <c r="AN177" s="122"/>
      <c r="AO177" s="121"/>
      <c r="AP177" s="122"/>
      <c r="AQ177" s="123"/>
      <c r="AR177" s="122"/>
      <c r="AS177" s="125">
        <f t="shared" si="29"/>
        <v>280</v>
      </c>
    </row>
    <row r="178" spans="1:45" ht="16.149999999999999" customHeight="1" x14ac:dyDescent="0.25">
      <c r="A178" s="202">
        <f t="shared" si="26"/>
        <v>43969</v>
      </c>
      <c r="B178" s="113">
        <v>1720.91</v>
      </c>
      <c r="C178" s="317"/>
      <c r="D178" s="317">
        <v>1286.5</v>
      </c>
      <c r="E178" s="317">
        <v>1263.27</v>
      </c>
      <c r="F178" s="317"/>
      <c r="G178" s="114">
        <v>157</v>
      </c>
      <c r="H178" s="114">
        <v>175.9</v>
      </c>
      <c r="I178" s="412">
        <v>60</v>
      </c>
      <c r="J178" s="115">
        <v>2</v>
      </c>
      <c r="K178" s="115"/>
      <c r="L178" s="115"/>
      <c r="M178" s="116"/>
      <c r="N178" s="117">
        <f t="shared" si="27"/>
        <v>4663.58</v>
      </c>
      <c r="O178" s="113">
        <v>1.5</v>
      </c>
      <c r="P178" s="113"/>
      <c r="Q178" s="117">
        <f t="shared" si="28"/>
        <v>4665.08</v>
      </c>
      <c r="R178" s="317">
        <v>1720</v>
      </c>
      <c r="S178" s="119"/>
      <c r="T178" s="409">
        <f t="shared" si="25"/>
        <v>43969</v>
      </c>
      <c r="U178" s="121"/>
      <c r="V178" s="122"/>
      <c r="W178" s="121"/>
      <c r="X178" s="122"/>
      <c r="Y178" s="121"/>
      <c r="Z178" s="122"/>
      <c r="AA178" s="121"/>
      <c r="AB178" s="122"/>
      <c r="AC178" s="121"/>
      <c r="AD178" s="122"/>
      <c r="AE178" s="121"/>
      <c r="AF178" s="122"/>
      <c r="AG178" s="122"/>
      <c r="AH178" s="122"/>
      <c r="AI178" s="121">
        <v>200544</v>
      </c>
      <c r="AJ178" s="147">
        <v>52.8</v>
      </c>
      <c r="AK178" s="121"/>
      <c r="AL178" s="122"/>
      <c r="AM178" s="121"/>
      <c r="AN178" s="122"/>
      <c r="AO178" s="121">
        <v>200446</v>
      </c>
      <c r="AP178" s="147">
        <v>138</v>
      </c>
      <c r="AQ178" s="123"/>
      <c r="AR178" s="122"/>
      <c r="AS178" s="125">
        <f t="shared" si="29"/>
        <v>190.8</v>
      </c>
    </row>
    <row r="179" spans="1:45" ht="16.149999999999999" customHeight="1" x14ac:dyDescent="0.25">
      <c r="A179" s="202">
        <f t="shared" si="26"/>
        <v>43970</v>
      </c>
      <c r="B179" s="113">
        <v>2187.21</v>
      </c>
      <c r="C179" s="317">
        <v>27.84</v>
      </c>
      <c r="D179" s="317">
        <v>1932.88</v>
      </c>
      <c r="E179" s="317">
        <v>1972.57</v>
      </c>
      <c r="F179" s="317"/>
      <c r="G179" s="114">
        <v>178</v>
      </c>
      <c r="H179" s="114">
        <v>77.3</v>
      </c>
      <c r="I179" s="412">
        <v>40</v>
      </c>
      <c r="J179" s="115">
        <v>1</v>
      </c>
      <c r="K179" s="115"/>
      <c r="L179" s="115"/>
      <c r="M179" s="116"/>
      <c r="N179" s="117">
        <f t="shared" si="27"/>
        <v>6415.8</v>
      </c>
      <c r="O179" s="113">
        <v>1.8</v>
      </c>
      <c r="P179" s="113"/>
      <c r="Q179" s="117">
        <f t="shared" si="28"/>
        <v>6417.6</v>
      </c>
      <c r="R179" s="317">
        <v>2180</v>
      </c>
      <c r="S179" s="119"/>
      <c r="T179" s="409">
        <f t="shared" si="25"/>
        <v>43970</v>
      </c>
      <c r="U179" s="121"/>
      <c r="V179" s="122"/>
      <c r="W179" s="121"/>
      <c r="X179" s="122"/>
      <c r="Y179" s="121">
        <v>200519</v>
      </c>
      <c r="Z179" s="147">
        <v>445.95</v>
      </c>
      <c r="AA179" s="121"/>
      <c r="AB179" s="122"/>
      <c r="AC179" s="121"/>
      <c r="AD179" s="122"/>
      <c r="AE179" s="121" t="s">
        <v>137</v>
      </c>
      <c r="AF179" s="147">
        <v>-1000</v>
      </c>
      <c r="AG179" s="122"/>
      <c r="AH179" s="122"/>
      <c r="AI179" s="121"/>
      <c r="AJ179" s="122"/>
      <c r="AK179" s="121"/>
      <c r="AL179" s="122"/>
      <c r="AM179" s="121"/>
      <c r="AN179" s="122"/>
      <c r="AO179" s="121"/>
      <c r="AP179" s="122"/>
      <c r="AQ179" s="123"/>
      <c r="AR179" s="122"/>
      <c r="AS179" s="125">
        <f t="shared" si="29"/>
        <v>-554.04999999999995</v>
      </c>
    </row>
    <row r="180" spans="1:45" ht="16.149999999999999" customHeight="1" x14ac:dyDescent="0.25">
      <c r="A180" s="202">
        <f t="shared" si="26"/>
        <v>43971</v>
      </c>
      <c r="B180" s="113">
        <v>1869.11</v>
      </c>
      <c r="C180" s="113"/>
      <c r="D180" s="317">
        <v>1951.91</v>
      </c>
      <c r="E180" s="317">
        <v>1702.07</v>
      </c>
      <c r="F180" s="317"/>
      <c r="G180" s="114">
        <v>181</v>
      </c>
      <c r="H180" s="114">
        <v>238.8</v>
      </c>
      <c r="I180" s="412">
        <v>200</v>
      </c>
      <c r="J180" s="115">
        <v>2</v>
      </c>
      <c r="K180" s="115"/>
      <c r="L180" s="115"/>
      <c r="M180" s="116"/>
      <c r="N180" s="117">
        <f t="shared" si="27"/>
        <v>6142.8899999999994</v>
      </c>
      <c r="O180" s="113">
        <v>1.8</v>
      </c>
      <c r="P180" s="113"/>
      <c r="Q180" s="117">
        <f t="shared" si="28"/>
        <v>6144.69</v>
      </c>
      <c r="R180" s="317">
        <v>1860</v>
      </c>
      <c r="S180" s="119"/>
      <c r="T180" s="409">
        <f t="shared" si="25"/>
        <v>43971</v>
      </c>
      <c r="U180" s="121">
        <v>200502</v>
      </c>
      <c r="V180" s="122">
        <v>809.81</v>
      </c>
      <c r="W180" s="123">
        <v>200511</v>
      </c>
      <c r="X180" s="147">
        <v>60.63</v>
      </c>
      <c r="Y180" s="121"/>
      <c r="Z180" s="122"/>
      <c r="AA180" s="123">
        <v>200526</v>
      </c>
      <c r="AB180" s="147">
        <v>1581.56</v>
      </c>
      <c r="AC180" s="121"/>
      <c r="AD180" s="122"/>
      <c r="AE180" s="123"/>
      <c r="AF180" s="122"/>
      <c r="AG180" s="123">
        <v>200541</v>
      </c>
      <c r="AH180" s="147">
        <v>19</v>
      </c>
      <c r="AI180" s="121"/>
      <c r="AJ180" s="122"/>
      <c r="AK180" s="123"/>
      <c r="AL180" s="122"/>
      <c r="AM180" s="121"/>
      <c r="AN180" s="122"/>
      <c r="AO180" s="123"/>
      <c r="AP180" s="122"/>
      <c r="AQ180" s="123"/>
      <c r="AR180" s="122"/>
      <c r="AS180" s="125">
        <f t="shared" si="29"/>
        <v>2471</v>
      </c>
    </row>
    <row r="181" spans="1:45" ht="16.149999999999999" customHeight="1" x14ac:dyDescent="0.25">
      <c r="A181" s="202">
        <f t="shared" si="26"/>
        <v>43972</v>
      </c>
      <c r="B181" s="113">
        <v>693.91</v>
      </c>
      <c r="C181" s="113"/>
      <c r="D181" s="317">
        <v>964.8</v>
      </c>
      <c r="E181" s="317">
        <v>914.42</v>
      </c>
      <c r="F181" s="317">
        <v>30.7</v>
      </c>
      <c r="G181" s="114">
        <v>199</v>
      </c>
      <c r="H181" s="114">
        <v>88.8</v>
      </c>
      <c r="I181" s="114"/>
      <c r="J181" s="115"/>
      <c r="K181" s="381">
        <v>10</v>
      </c>
      <c r="L181" s="115"/>
      <c r="M181" s="116"/>
      <c r="N181" s="117">
        <f t="shared" si="27"/>
        <v>2901.63</v>
      </c>
      <c r="O181" s="113"/>
      <c r="P181" s="113"/>
      <c r="Q181" s="117">
        <f t="shared" si="28"/>
        <v>2901.63</v>
      </c>
      <c r="R181" s="317">
        <v>720</v>
      </c>
      <c r="S181" s="119"/>
      <c r="T181" s="409">
        <f t="shared" si="25"/>
        <v>43972</v>
      </c>
      <c r="U181" s="121"/>
      <c r="V181" s="122">
        <v>351.33</v>
      </c>
      <c r="W181" s="121">
        <v>200512</v>
      </c>
      <c r="X181" s="147">
        <v>373.75</v>
      </c>
      <c r="Y181" s="121"/>
      <c r="Z181" s="122"/>
      <c r="AA181" s="121">
        <v>200527</v>
      </c>
      <c r="AB181" s="147">
        <v>658.6</v>
      </c>
      <c r="AC181" s="121"/>
      <c r="AD181" s="122"/>
      <c r="AE181" s="121"/>
      <c r="AF181" s="122"/>
      <c r="AG181" s="122"/>
      <c r="AH181" s="122"/>
      <c r="AI181" s="121"/>
      <c r="AJ181" s="122"/>
      <c r="AK181" s="121"/>
      <c r="AL181" s="122"/>
      <c r="AM181" s="121"/>
      <c r="AN181" s="122"/>
      <c r="AO181" s="121"/>
      <c r="AP181" s="122"/>
      <c r="AQ181" s="123">
        <v>200575</v>
      </c>
      <c r="AR181" s="147">
        <v>41.23</v>
      </c>
      <c r="AS181" s="125">
        <f t="shared" si="29"/>
        <v>1424.9099999999999</v>
      </c>
    </row>
    <row r="182" spans="1:45" ht="16.149999999999999" customHeight="1" x14ac:dyDescent="0.25">
      <c r="A182" s="202">
        <f t="shared" si="26"/>
        <v>43973</v>
      </c>
      <c r="B182" s="113">
        <v>2261.11</v>
      </c>
      <c r="C182" s="113"/>
      <c r="D182" s="317">
        <v>1979.8</v>
      </c>
      <c r="E182" s="317">
        <v>2044.06</v>
      </c>
      <c r="F182" s="317">
        <v>40.200000000000003</v>
      </c>
      <c r="G182" s="114">
        <v>238</v>
      </c>
      <c r="H182" s="114">
        <v>170.1</v>
      </c>
      <c r="I182" s="412">
        <v>360</v>
      </c>
      <c r="J182" s="115">
        <v>7</v>
      </c>
      <c r="K182" s="381">
        <v>10</v>
      </c>
      <c r="L182" s="115">
        <v>120</v>
      </c>
      <c r="M182" s="116"/>
      <c r="N182" s="117">
        <f t="shared" si="27"/>
        <v>6983.27</v>
      </c>
      <c r="O182" s="113"/>
      <c r="P182" s="113"/>
      <c r="Q182" s="117">
        <f t="shared" si="28"/>
        <v>6983.27</v>
      </c>
      <c r="R182" s="317">
        <v>2260</v>
      </c>
      <c r="S182" s="119"/>
      <c r="T182" s="409">
        <f t="shared" si="25"/>
        <v>43973</v>
      </c>
      <c r="U182" s="121"/>
      <c r="V182" s="122"/>
      <c r="W182" s="121"/>
      <c r="X182" s="122"/>
      <c r="Y182" s="121"/>
      <c r="Z182" s="122"/>
      <c r="AA182" s="121"/>
      <c r="AB182" s="122"/>
      <c r="AC182" s="121"/>
      <c r="AD182" s="122"/>
      <c r="AE182" s="121" t="s">
        <v>137</v>
      </c>
      <c r="AF182" s="147">
        <v>1000</v>
      </c>
      <c r="AG182" s="122"/>
      <c r="AH182" s="122"/>
      <c r="AI182" s="121"/>
      <c r="AJ182" s="122"/>
      <c r="AK182" s="121">
        <v>200434</v>
      </c>
      <c r="AL182" s="147">
        <v>1336.32</v>
      </c>
      <c r="AM182" s="121">
        <v>200561</v>
      </c>
      <c r="AN182" s="147">
        <v>90</v>
      </c>
      <c r="AO182" s="121"/>
      <c r="AP182" s="122"/>
      <c r="AQ182" s="123"/>
      <c r="AR182" s="122"/>
      <c r="AS182" s="125">
        <f t="shared" si="29"/>
        <v>2426.3199999999997</v>
      </c>
    </row>
    <row r="183" spans="1:45" ht="16.149999999999999" customHeight="1" x14ac:dyDescent="0.25">
      <c r="A183" s="202">
        <f t="shared" si="26"/>
        <v>43974</v>
      </c>
      <c r="B183" s="113">
        <v>1967.81</v>
      </c>
      <c r="C183" s="113"/>
      <c r="D183" s="317">
        <v>1664.07</v>
      </c>
      <c r="E183" s="317">
        <v>1658.49</v>
      </c>
      <c r="F183" s="317">
        <v>41.1</v>
      </c>
      <c r="G183" s="114">
        <v>83</v>
      </c>
      <c r="H183" s="114">
        <v>34.5</v>
      </c>
      <c r="I183" s="412">
        <v>280</v>
      </c>
      <c r="J183" s="115">
        <v>5</v>
      </c>
      <c r="K183" s="115"/>
      <c r="L183" s="115">
        <v>40</v>
      </c>
      <c r="M183" s="116"/>
      <c r="N183" s="117">
        <f t="shared" si="27"/>
        <v>5688.97</v>
      </c>
      <c r="O183" s="113"/>
      <c r="P183" s="113"/>
      <c r="Q183" s="117">
        <f t="shared" si="28"/>
        <v>5688.97</v>
      </c>
      <c r="R183" s="317">
        <v>1960</v>
      </c>
      <c r="S183" s="119"/>
      <c r="T183" s="409">
        <f t="shared" si="25"/>
        <v>43974</v>
      </c>
      <c r="U183" s="121"/>
      <c r="V183" s="122"/>
      <c r="W183" s="121"/>
      <c r="X183" s="122"/>
      <c r="Y183" s="121"/>
      <c r="Z183" s="122"/>
      <c r="AA183" s="121"/>
      <c r="AB183" s="122"/>
      <c r="AC183" s="121"/>
      <c r="AD183" s="122"/>
      <c r="AE183" s="121"/>
      <c r="AF183" s="122"/>
      <c r="AG183" s="122"/>
      <c r="AH183" s="122"/>
      <c r="AI183" s="121"/>
      <c r="AJ183" s="122"/>
      <c r="AK183" s="121"/>
      <c r="AL183" s="122"/>
      <c r="AM183" s="121"/>
      <c r="AN183" s="122"/>
      <c r="AO183" s="121"/>
      <c r="AP183" s="122"/>
      <c r="AQ183" s="123"/>
      <c r="AR183" s="122"/>
      <c r="AS183" s="125">
        <f t="shared" si="29"/>
        <v>0</v>
      </c>
    </row>
    <row r="184" spans="1:45" ht="16.149999999999999" customHeight="1" x14ac:dyDescent="0.25">
      <c r="A184" s="202">
        <f t="shared" si="26"/>
        <v>43975</v>
      </c>
      <c r="B184" s="113">
        <v>1264.24</v>
      </c>
      <c r="C184" s="113"/>
      <c r="D184" s="317">
        <v>1516.9</v>
      </c>
      <c r="E184" s="317">
        <v>989.65</v>
      </c>
      <c r="F184" s="317">
        <v>19.600000000000001</v>
      </c>
      <c r="G184" s="114">
        <v>148</v>
      </c>
      <c r="H184" s="114">
        <v>177.9</v>
      </c>
      <c r="I184" s="412">
        <v>40</v>
      </c>
      <c r="J184" s="115">
        <v>2</v>
      </c>
      <c r="K184" s="115"/>
      <c r="L184" s="115"/>
      <c r="M184" s="116"/>
      <c r="N184" s="117">
        <f t="shared" si="27"/>
        <v>4156.29</v>
      </c>
      <c r="O184" s="113"/>
      <c r="P184" s="113"/>
      <c r="Q184" s="117">
        <f t="shared" si="28"/>
        <v>4156.29</v>
      </c>
      <c r="R184" s="317">
        <v>1260</v>
      </c>
      <c r="S184" s="119"/>
      <c r="T184" s="409">
        <f t="shared" si="25"/>
        <v>43975</v>
      </c>
      <c r="U184" s="121"/>
      <c r="V184" s="122"/>
      <c r="W184" s="121"/>
      <c r="X184" s="122"/>
      <c r="Y184" s="121"/>
      <c r="Z184" s="122"/>
      <c r="AA184" s="121"/>
      <c r="AB184" s="122"/>
      <c r="AC184" s="121"/>
      <c r="AD184" s="122"/>
      <c r="AE184" s="121"/>
      <c r="AF184" s="122"/>
      <c r="AG184" s="122"/>
      <c r="AH184" s="122"/>
      <c r="AI184" s="121"/>
      <c r="AJ184" s="122"/>
      <c r="AK184" s="121"/>
      <c r="AL184" s="122"/>
      <c r="AM184" s="121">
        <v>200444</v>
      </c>
      <c r="AN184" s="147">
        <v>14.4</v>
      </c>
      <c r="AO184" s="121"/>
      <c r="AP184" s="122"/>
      <c r="AQ184" s="123"/>
      <c r="AR184" s="122"/>
      <c r="AS184" s="125">
        <f t="shared" si="29"/>
        <v>14.4</v>
      </c>
    </row>
    <row r="185" spans="1:45" ht="16.149999999999999" customHeight="1" x14ac:dyDescent="0.25">
      <c r="A185" s="202">
        <f t="shared" si="26"/>
        <v>43976</v>
      </c>
      <c r="B185" s="113">
        <v>1877.53</v>
      </c>
      <c r="C185" s="113"/>
      <c r="D185" s="317">
        <v>1100.55</v>
      </c>
      <c r="E185" s="317">
        <v>1700.84</v>
      </c>
      <c r="F185" s="317"/>
      <c r="G185" s="114">
        <v>118</v>
      </c>
      <c r="H185" s="114">
        <v>282.2</v>
      </c>
      <c r="I185" s="412">
        <v>200</v>
      </c>
      <c r="J185" s="115">
        <v>3</v>
      </c>
      <c r="K185" s="115"/>
      <c r="L185" s="115">
        <v>220</v>
      </c>
      <c r="M185" s="116"/>
      <c r="N185" s="117">
        <f t="shared" si="27"/>
        <v>5059.12</v>
      </c>
      <c r="O185" s="113">
        <v>3.3</v>
      </c>
      <c r="P185" s="113"/>
      <c r="Q185" s="117">
        <f t="shared" si="28"/>
        <v>5062.42</v>
      </c>
      <c r="R185" s="317">
        <v>1870</v>
      </c>
      <c r="S185" s="119"/>
      <c r="T185" s="409">
        <f t="shared" si="25"/>
        <v>43976</v>
      </c>
      <c r="U185" s="121"/>
      <c r="V185" s="122"/>
      <c r="W185" s="121"/>
      <c r="X185" s="122"/>
      <c r="Y185" s="121"/>
      <c r="Z185" s="122"/>
      <c r="AA185" s="121"/>
      <c r="AB185" s="122"/>
      <c r="AC185" s="121"/>
      <c r="AD185" s="122"/>
      <c r="AE185" s="121"/>
      <c r="AF185" s="122"/>
      <c r="AG185" s="122"/>
      <c r="AH185" s="122"/>
      <c r="AI185" s="121"/>
      <c r="AJ185" s="122"/>
      <c r="AK185" s="121"/>
      <c r="AL185" s="122"/>
      <c r="AM185" s="121">
        <v>200443</v>
      </c>
      <c r="AN185" s="147">
        <v>131.15</v>
      </c>
      <c r="AO185" s="121"/>
      <c r="AP185" s="122"/>
      <c r="AQ185" s="123"/>
      <c r="AR185" s="122"/>
      <c r="AS185" s="125">
        <f t="shared" si="29"/>
        <v>131.15</v>
      </c>
    </row>
    <row r="186" spans="1:45" ht="16.149999999999999" customHeight="1" x14ac:dyDescent="0.25">
      <c r="A186" s="202">
        <f t="shared" si="26"/>
        <v>43977</v>
      </c>
      <c r="B186" s="113">
        <v>1776.04</v>
      </c>
      <c r="C186" s="113"/>
      <c r="D186" s="317">
        <v>1609.34</v>
      </c>
      <c r="E186" s="317">
        <v>1838.01</v>
      </c>
      <c r="F186" s="317">
        <v>28.9</v>
      </c>
      <c r="G186" s="114">
        <v>118</v>
      </c>
      <c r="H186" s="114">
        <v>297</v>
      </c>
      <c r="I186" s="412">
        <v>230</v>
      </c>
      <c r="J186" s="115">
        <v>5</v>
      </c>
      <c r="K186" s="115"/>
      <c r="L186" s="115">
        <v>50</v>
      </c>
      <c r="M186" s="116"/>
      <c r="N186" s="117">
        <f t="shared" si="27"/>
        <v>5847.29</v>
      </c>
      <c r="O186" s="113">
        <v>1.8</v>
      </c>
      <c r="P186" s="113"/>
      <c r="Q186" s="117">
        <f t="shared" si="28"/>
        <v>5849.09</v>
      </c>
      <c r="R186" s="317">
        <v>1770</v>
      </c>
      <c r="S186" s="119"/>
      <c r="T186" s="409">
        <f t="shared" si="25"/>
        <v>43977</v>
      </c>
      <c r="U186" s="121"/>
      <c r="V186" s="122"/>
      <c r="W186" s="121"/>
      <c r="X186" s="122"/>
      <c r="Y186" s="121">
        <v>200520</v>
      </c>
      <c r="Z186" s="147">
        <v>408.84</v>
      </c>
      <c r="AA186" s="121"/>
      <c r="AB186" s="122"/>
      <c r="AC186" s="121"/>
      <c r="AD186" s="122"/>
      <c r="AE186" s="121" t="s">
        <v>85</v>
      </c>
      <c r="AF186" s="147">
        <v>450</v>
      </c>
      <c r="AG186" s="122"/>
      <c r="AH186" s="122"/>
      <c r="AI186" s="121"/>
      <c r="AJ186" s="122"/>
      <c r="AK186" s="121"/>
      <c r="AL186" s="122"/>
      <c r="AM186" s="121">
        <v>200442</v>
      </c>
      <c r="AN186" s="147">
        <v>317.33999999999997</v>
      </c>
      <c r="AO186" s="121"/>
      <c r="AP186" s="122"/>
      <c r="AQ186" s="123"/>
      <c r="AR186" s="122"/>
      <c r="AS186" s="125">
        <f t="shared" si="29"/>
        <v>1176.1799999999998</v>
      </c>
    </row>
    <row r="187" spans="1:45" ht="16.149999999999999" customHeight="1" x14ac:dyDescent="0.25">
      <c r="A187" s="202">
        <f t="shared" si="26"/>
        <v>43978</v>
      </c>
      <c r="B187" s="113">
        <v>1431.95</v>
      </c>
      <c r="C187" s="113"/>
      <c r="D187" s="317">
        <v>1848.84</v>
      </c>
      <c r="E187" s="317">
        <v>1593.4</v>
      </c>
      <c r="F187" s="317"/>
      <c r="G187" s="114">
        <v>403</v>
      </c>
      <c r="H187" s="114">
        <v>87</v>
      </c>
      <c r="I187" s="412">
        <v>140</v>
      </c>
      <c r="J187" s="115">
        <v>4</v>
      </c>
      <c r="K187" s="115"/>
      <c r="L187" s="115">
        <v>50</v>
      </c>
      <c r="M187" s="116"/>
      <c r="N187" s="117">
        <f t="shared" si="27"/>
        <v>5454.1900000000005</v>
      </c>
      <c r="O187" s="113">
        <v>12.6</v>
      </c>
      <c r="P187" s="113"/>
      <c r="Q187" s="117">
        <f t="shared" si="28"/>
        <v>5466.7900000000009</v>
      </c>
      <c r="R187" s="317">
        <v>1430</v>
      </c>
      <c r="S187" s="119"/>
      <c r="T187" s="409">
        <f t="shared" si="25"/>
        <v>43978</v>
      </c>
      <c r="U187" s="121">
        <v>200503</v>
      </c>
      <c r="V187" s="147">
        <v>1072.82</v>
      </c>
      <c r="W187" s="121"/>
      <c r="X187" s="122"/>
      <c r="Y187" s="121"/>
      <c r="Z187" s="122"/>
      <c r="AA187" s="121">
        <v>200528</v>
      </c>
      <c r="AB187" s="147">
        <v>664.8</v>
      </c>
      <c r="AC187" s="121">
        <v>200532</v>
      </c>
      <c r="AD187" s="122">
        <v>10085.34</v>
      </c>
      <c r="AE187" s="123"/>
      <c r="AF187" s="122"/>
      <c r="AG187" s="123">
        <v>200542</v>
      </c>
      <c r="AH187" s="147">
        <v>19</v>
      </c>
      <c r="AI187" s="121"/>
      <c r="AJ187" s="122"/>
      <c r="AK187" s="121"/>
      <c r="AL187" s="122"/>
      <c r="AM187" s="121">
        <v>200441</v>
      </c>
      <c r="AN187" s="147">
        <v>25.2</v>
      </c>
      <c r="AO187" s="121"/>
      <c r="AP187" s="122"/>
      <c r="AQ187" s="123"/>
      <c r="AR187" s="122"/>
      <c r="AS187" s="125">
        <f t="shared" si="29"/>
        <v>11867.16</v>
      </c>
    </row>
    <row r="188" spans="1:45" ht="16.149999999999999" customHeight="1" x14ac:dyDescent="0.25">
      <c r="A188" s="202">
        <f t="shared" si="26"/>
        <v>43979</v>
      </c>
      <c r="B188" s="113">
        <v>2195.36</v>
      </c>
      <c r="C188" s="317">
        <v>30</v>
      </c>
      <c r="D188" s="317">
        <v>1020.57</v>
      </c>
      <c r="E188" s="317">
        <v>1815.6</v>
      </c>
      <c r="F188" s="317"/>
      <c r="G188" s="114">
        <v>496</v>
      </c>
      <c r="H188" s="114">
        <v>326.39999999999998</v>
      </c>
      <c r="I188" s="412">
        <v>130</v>
      </c>
      <c r="J188" s="115">
        <v>3</v>
      </c>
      <c r="K188" s="115"/>
      <c r="L188" s="115">
        <v>220</v>
      </c>
      <c r="M188" s="116"/>
      <c r="N188" s="117">
        <f t="shared" si="27"/>
        <v>5793.93</v>
      </c>
      <c r="O188" s="113">
        <v>1.8</v>
      </c>
      <c r="P188" s="113"/>
      <c r="Q188" s="117">
        <f t="shared" si="28"/>
        <v>5795.7300000000005</v>
      </c>
      <c r="R188" s="317">
        <v>2230</v>
      </c>
      <c r="S188" s="119"/>
      <c r="T188" s="409">
        <f t="shared" si="25"/>
        <v>43979</v>
      </c>
      <c r="U188" s="121"/>
      <c r="V188" s="147">
        <v>40.22</v>
      </c>
      <c r="W188" s="121"/>
      <c r="X188" s="122"/>
      <c r="Y188" s="121"/>
      <c r="Z188" s="122"/>
      <c r="AA188" s="121">
        <v>200529</v>
      </c>
      <c r="AB188" s="147">
        <v>1938.45</v>
      </c>
      <c r="AC188" s="121">
        <v>200533</v>
      </c>
      <c r="AD188" s="122">
        <v>-10085.34</v>
      </c>
      <c r="AE188" s="123"/>
      <c r="AF188" s="147"/>
      <c r="AG188" s="122"/>
      <c r="AH188" s="122"/>
      <c r="AI188" s="121"/>
      <c r="AJ188" s="122"/>
      <c r="AK188" s="121"/>
      <c r="AL188" s="122"/>
      <c r="AM188" s="121">
        <v>200440</v>
      </c>
      <c r="AN188" s="147">
        <v>140.22</v>
      </c>
      <c r="AO188" s="121"/>
      <c r="AP188" s="122"/>
      <c r="AQ188" s="123"/>
      <c r="AR188" s="122"/>
      <c r="AS188" s="125">
        <f t="shared" si="29"/>
        <v>-7966.45</v>
      </c>
    </row>
    <row r="189" spans="1:45" ht="16.149999999999999" customHeight="1" x14ac:dyDescent="0.25">
      <c r="A189" s="202">
        <f t="shared" si="26"/>
        <v>43980</v>
      </c>
      <c r="B189" s="113">
        <v>1446.03</v>
      </c>
      <c r="C189" s="113"/>
      <c r="D189" s="317">
        <v>2520.7199999999998</v>
      </c>
      <c r="E189" s="317">
        <v>2320.4</v>
      </c>
      <c r="F189" s="317"/>
      <c r="G189" s="114">
        <v>125</v>
      </c>
      <c r="H189" s="114">
        <v>293.5</v>
      </c>
      <c r="I189" s="316">
        <v>60</v>
      </c>
      <c r="J189" s="115">
        <v>2</v>
      </c>
      <c r="K189" s="381">
        <v>25</v>
      </c>
      <c r="L189" s="115"/>
      <c r="M189" s="116"/>
      <c r="N189" s="117">
        <f t="shared" si="27"/>
        <v>6790.65</v>
      </c>
      <c r="O189" s="113">
        <v>1.8</v>
      </c>
      <c r="P189" s="113"/>
      <c r="Q189" s="117">
        <f t="shared" si="28"/>
        <v>6792.45</v>
      </c>
      <c r="R189" s="317">
        <v>1440</v>
      </c>
      <c r="S189" s="317">
        <v>590</v>
      </c>
      <c r="T189" s="409">
        <f t="shared" si="25"/>
        <v>43980</v>
      </c>
      <c r="U189" s="121"/>
      <c r="V189" s="122"/>
      <c r="W189" s="121"/>
      <c r="X189" s="122"/>
      <c r="Y189" s="121"/>
      <c r="Z189" s="122"/>
      <c r="AA189" s="121"/>
      <c r="AB189" s="122"/>
      <c r="AC189" s="121"/>
      <c r="AD189" s="122"/>
      <c r="AE189" s="123"/>
      <c r="AF189" s="122"/>
      <c r="AG189" s="122"/>
      <c r="AH189" s="122"/>
      <c r="AI189" s="121"/>
      <c r="AJ189" s="122"/>
      <c r="AK189" s="121"/>
      <c r="AL189" s="122"/>
      <c r="AM189" s="121">
        <v>200439</v>
      </c>
      <c r="AN189" s="147">
        <v>64.8</v>
      </c>
      <c r="AO189" s="121"/>
      <c r="AP189" s="122"/>
      <c r="AQ189" s="123"/>
      <c r="AR189" s="122"/>
      <c r="AS189" s="125">
        <f t="shared" si="29"/>
        <v>64.8</v>
      </c>
    </row>
    <row r="190" spans="1:45" ht="16.149999999999999" customHeight="1" x14ac:dyDescent="0.25">
      <c r="A190" s="202">
        <f t="shared" si="26"/>
        <v>43981</v>
      </c>
      <c r="B190" s="113">
        <v>1852.9</v>
      </c>
      <c r="C190" s="113"/>
      <c r="D190" s="317">
        <v>2137.0500000000002</v>
      </c>
      <c r="E190" s="317">
        <v>2194.16</v>
      </c>
      <c r="F190" s="317">
        <v>19.600000000000001</v>
      </c>
      <c r="G190" s="114">
        <v>142</v>
      </c>
      <c r="H190" s="114">
        <v>163.1</v>
      </c>
      <c r="I190" s="316">
        <v>290</v>
      </c>
      <c r="J190" s="115">
        <v>5</v>
      </c>
      <c r="K190" s="115"/>
      <c r="L190" s="115"/>
      <c r="M190" s="116"/>
      <c r="N190" s="117">
        <f t="shared" si="27"/>
        <v>6798.81</v>
      </c>
      <c r="O190" s="113">
        <v>1.8</v>
      </c>
      <c r="P190" s="113"/>
      <c r="Q190" s="117">
        <f t="shared" si="28"/>
        <v>6800.6100000000006</v>
      </c>
      <c r="R190" s="317">
        <v>1850</v>
      </c>
      <c r="S190" s="119"/>
      <c r="T190" s="409">
        <f t="shared" si="25"/>
        <v>43981</v>
      </c>
      <c r="U190" s="121"/>
      <c r="V190" s="122"/>
      <c r="W190" s="123">
        <v>200513</v>
      </c>
      <c r="X190" s="147">
        <v>1245.3800000000001</v>
      </c>
      <c r="Y190" s="121"/>
      <c r="Z190" s="122"/>
      <c r="AA190" s="123"/>
      <c r="AB190" s="122"/>
      <c r="AC190" s="121"/>
      <c r="AD190" s="122"/>
      <c r="AE190" s="123"/>
      <c r="AF190" s="122"/>
      <c r="AG190" s="122"/>
      <c r="AH190" s="122"/>
      <c r="AI190" s="121"/>
      <c r="AJ190" s="122"/>
      <c r="AK190" s="123"/>
      <c r="AL190" s="122"/>
      <c r="AM190" s="123">
        <v>200438</v>
      </c>
      <c r="AN190" s="147">
        <v>28.8</v>
      </c>
      <c r="AO190" s="123">
        <v>200571</v>
      </c>
      <c r="AP190" s="147">
        <v>1255.17</v>
      </c>
      <c r="AQ190" s="123"/>
      <c r="AR190" s="122"/>
      <c r="AS190" s="125">
        <f t="shared" si="29"/>
        <v>2529.3500000000004</v>
      </c>
    </row>
    <row r="191" spans="1:45" ht="16.149999999999999" customHeight="1" x14ac:dyDescent="0.25">
      <c r="A191" s="202">
        <f t="shared" si="26"/>
        <v>43982</v>
      </c>
      <c r="B191" s="113">
        <v>1456.01</v>
      </c>
      <c r="C191" s="113"/>
      <c r="D191" s="317">
        <v>874.5</v>
      </c>
      <c r="E191" s="317">
        <v>1354.47</v>
      </c>
      <c r="F191" s="113"/>
      <c r="G191" s="114">
        <v>134</v>
      </c>
      <c r="H191" s="114">
        <v>98</v>
      </c>
      <c r="I191" s="316">
        <v>50</v>
      </c>
      <c r="J191" s="115">
        <v>2</v>
      </c>
      <c r="K191" s="115"/>
      <c r="L191" s="115"/>
      <c r="M191" s="116"/>
      <c r="N191" s="117">
        <f t="shared" si="27"/>
        <v>3966.9800000000005</v>
      </c>
      <c r="O191" s="113">
        <v>1.8</v>
      </c>
      <c r="P191" s="113"/>
      <c r="Q191" s="117">
        <f t="shared" si="28"/>
        <v>3968.7800000000007</v>
      </c>
      <c r="R191" s="317">
        <v>1450</v>
      </c>
      <c r="S191" s="119"/>
      <c r="T191" s="409">
        <f t="shared" si="25"/>
        <v>43982</v>
      </c>
      <c r="U191" s="121"/>
      <c r="V191" s="122"/>
      <c r="W191" s="121">
        <v>200514</v>
      </c>
      <c r="X191" s="147">
        <v>140.91999999999999</v>
      </c>
      <c r="Y191" s="121"/>
      <c r="Z191" s="122"/>
      <c r="AA191" s="121">
        <v>200530</v>
      </c>
      <c r="AB191" s="147">
        <v>-21.22</v>
      </c>
      <c r="AC191" s="121">
        <v>200538</v>
      </c>
      <c r="AD191" s="122">
        <v>0</v>
      </c>
      <c r="AE191" s="121"/>
      <c r="AF191" s="122"/>
      <c r="AG191" s="122"/>
      <c r="AH191" s="122"/>
      <c r="AI191" s="121">
        <v>200545</v>
      </c>
      <c r="AJ191" s="147">
        <v>37.630000000000003</v>
      </c>
      <c r="AK191" s="121" t="s">
        <v>442</v>
      </c>
      <c r="AL191" s="147">
        <v>129.86000000000001</v>
      </c>
      <c r="AM191" s="121">
        <v>200437</v>
      </c>
      <c r="AN191" s="147">
        <v>139.41999999999999</v>
      </c>
      <c r="AO191" s="121" t="s">
        <v>437</v>
      </c>
      <c r="AP191" s="147">
        <v>420</v>
      </c>
      <c r="AQ191" s="123"/>
      <c r="AR191" s="122"/>
      <c r="AS191" s="125">
        <f t="shared" si="29"/>
        <v>846.61</v>
      </c>
    </row>
    <row r="192" spans="1:45" x14ac:dyDescent="0.25">
      <c r="B192" s="383">
        <f t="shared" ref="B192:S192" si="30">SUM(B161:B191)</f>
        <v>44826.57</v>
      </c>
      <c r="C192" s="383">
        <f t="shared" si="30"/>
        <v>345.14</v>
      </c>
      <c r="D192" s="383">
        <f t="shared" si="30"/>
        <v>49477.87</v>
      </c>
      <c r="E192" s="383">
        <f t="shared" si="30"/>
        <v>45007.83</v>
      </c>
      <c r="F192" s="383">
        <f t="shared" si="30"/>
        <v>661.49000000000012</v>
      </c>
      <c r="G192" s="383">
        <f t="shared" si="30"/>
        <v>5788</v>
      </c>
      <c r="H192" s="383">
        <f t="shared" si="30"/>
        <v>4438.5000000000009</v>
      </c>
      <c r="I192" s="383">
        <f t="shared" si="30"/>
        <v>4120</v>
      </c>
      <c r="J192" s="3">
        <f t="shared" si="30"/>
        <v>87</v>
      </c>
      <c r="K192" s="383">
        <f t="shared" si="30"/>
        <v>155</v>
      </c>
      <c r="L192" s="383">
        <f t="shared" si="30"/>
        <v>1300</v>
      </c>
      <c r="M192" s="128">
        <f t="shared" si="30"/>
        <v>0</v>
      </c>
      <c r="N192" s="383">
        <f t="shared" si="30"/>
        <v>153520.4</v>
      </c>
      <c r="O192" s="383">
        <f t="shared" si="30"/>
        <v>49.899999999999991</v>
      </c>
      <c r="P192" s="383">
        <f t="shared" si="30"/>
        <v>216.20000000000002</v>
      </c>
      <c r="Q192" s="383">
        <f t="shared" si="30"/>
        <v>153354.1</v>
      </c>
      <c r="R192" s="128">
        <f t="shared" si="30"/>
        <v>44840</v>
      </c>
      <c r="S192" s="128">
        <f t="shared" si="30"/>
        <v>1600</v>
      </c>
      <c r="U192" s="141"/>
      <c r="V192" s="141">
        <f>SUM(V161:V191)</f>
        <v>3890.7799999999993</v>
      </c>
      <c r="W192" s="141"/>
      <c r="X192" s="141">
        <f>SUM(X161:X191)</f>
        <v>2324.71</v>
      </c>
      <c r="Y192" s="141"/>
      <c r="Z192" s="141">
        <f>SUM(Z161:Z191)</f>
        <v>1647.8799999999999</v>
      </c>
      <c r="AA192" s="141"/>
      <c r="AB192" s="141">
        <f>SUM(AB161:AB191)</f>
        <v>8469.4100000000017</v>
      </c>
      <c r="AC192" s="141"/>
      <c r="AD192" s="141">
        <f>SUM(AD161:AD191)</f>
        <v>37466.089999999997</v>
      </c>
      <c r="AE192" s="141"/>
      <c r="AF192" s="141">
        <f>SUM(AF161:AF191)</f>
        <v>3870.43</v>
      </c>
      <c r="AG192" s="141"/>
      <c r="AH192" s="141"/>
      <c r="AI192" s="141"/>
      <c r="AJ192" s="141">
        <f>SUM(AJ161:AJ191)</f>
        <v>1598.9600000000003</v>
      </c>
      <c r="AL192" s="141">
        <f>SUM(AL161:AL191)</f>
        <v>1489.6799999999998</v>
      </c>
      <c r="AM192" s="141"/>
      <c r="AN192" s="141">
        <f>SUM(AN161:AN191)</f>
        <v>1189.06</v>
      </c>
      <c r="AO192" s="141"/>
      <c r="AP192" s="141">
        <f>SUM(AP161:AP191)</f>
        <v>3003.5600000000004</v>
      </c>
      <c r="AQ192" s="141"/>
      <c r="AR192" s="141">
        <f>SUM(AR161:AR191)</f>
        <v>55.23</v>
      </c>
      <c r="AS192" s="141">
        <f>SUM(AS161:AS191)</f>
        <v>65046.12</v>
      </c>
    </row>
    <row r="193" spans="1:45" x14ac:dyDescent="0.25">
      <c r="N193" s="130"/>
      <c r="Q193" s="130"/>
    </row>
    <row r="194" spans="1:45" x14ac:dyDescent="0.25">
      <c r="C194" s="131"/>
      <c r="F194" s="131"/>
      <c r="I194" s="132"/>
    </row>
    <row r="195" spans="1:45" x14ac:dyDescent="0.25">
      <c r="I195" s="132"/>
    </row>
    <row r="197" spans="1:45" ht="16.149999999999999" customHeight="1" x14ac:dyDescent="0.25">
      <c r="A197" s="575" t="s">
        <v>41</v>
      </c>
      <c r="B197" s="563"/>
      <c r="C197" s="563"/>
      <c r="D197" s="563"/>
      <c r="E197" s="563"/>
      <c r="F197" s="563"/>
      <c r="G197" s="563"/>
      <c r="H197" s="563"/>
      <c r="I197" s="563"/>
      <c r="J197" s="564"/>
      <c r="K197" s="564"/>
      <c r="L197" s="564"/>
      <c r="M197" s="80"/>
      <c r="N197" s="79"/>
      <c r="O197" s="565"/>
      <c r="P197" s="560"/>
      <c r="Q197" s="560"/>
      <c r="R197" s="560"/>
      <c r="S197" s="560"/>
      <c r="U197" s="559" t="str">
        <f>A197</f>
        <v>JUIN 2019</v>
      </c>
      <c r="V197" s="560"/>
      <c r="W197" s="560"/>
      <c r="X197" s="560"/>
      <c r="Y197" s="560"/>
      <c r="Z197" s="560"/>
      <c r="AA197" s="560"/>
      <c r="AB197" s="559" t="str">
        <f>A197</f>
        <v>JUIN 2019</v>
      </c>
      <c r="AC197" s="560"/>
      <c r="AD197" s="560"/>
      <c r="AE197" s="560"/>
      <c r="AF197" s="560"/>
      <c r="AG197" s="560"/>
      <c r="AH197" s="560"/>
      <c r="AI197" s="560"/>
      <c r="AJ197" s="560"/>
      <c r="AK197" s="559" t="str">
        <f>A197</f>
        <v>JUIN 2019</v>
      </c>
      <c r="AL197" s="560"/>
      <c r="AM197" s="560"/>
      <c r="AN197" s="560"/>
      <c r="AO197" s="560"/>
      <c r="AP197" s="560"/>
      <c r="AQ197" s="560"/>
    </row>
    <row r="198" spans="1:45" ht="16.149999999999999" customHeight="1" x14ac:dyDescent="0.25">
      <c r="A198" s="175"/>
      <c r="B198" s="81"/>
      <c r="C198" s="81"/>
      <c r="D198" s="81"/>
      <c r="E198" s="81"/>
      <c r="F198" s="81"/>
      <c r="G198" s="81"/>
      <c r="H198" s="81"/>
      <c r="I198" s="554"/>
      <c r="J198" s="554"/>
      <c r="K198" s="554"/>
      <c r="L198" s="554"/>
      <c r="M198" s="133"/>
      <c r="N198" s="134"/>
      <c r="O198" s="135"/>
      <c r="P198" s="134"/>
      <c r="Q198" s="134"/>
      <c r="R198" s="553" t="s">
        <v>2</v>
      </c>
      <c r="S198" s="554"/>
      <c r="T198" s="227" t="s">
        <v>3</v>
      </c>
      <c r="U198" s="549" t="str">
        <f>U3</f>
        <v>Agedi</v>
      </c>
      <c r="V198" s="550"/>
      <c r="W198" s="549" t="str">
        <f>W3</f>
        <v>Saf</v>
      </c>
      <c r="X198" s="550"/>
      <c r="Y198" s="549" t="str">
        <f>Y3</f>
        <v>Midi Libre</v>
      </c>
      <c r="Z198" s="550"/>
      <c r="AA198" s="549" t="str">
        <f>AA3</f>
        <v>Loto</v>
      </c>
      <c r="AB198" s="550"/>
      <c r="AC198" s="555" t="str">
        <f>AC3</f>
        <v>Altadis</v>
      </c>
      <c r="AD198" s="556"/>
      <c r="AE198" s="549" t="str">
        <f>AE3</f>
        <v>Crédit agricole</v>
      </c>
      <c r="AF198" s="550"/>
      <c r="AG198" s="555" t="s">
        <v>10</v>
      </c>
      <c r="AH198" s="556"/>
      <c r="AI198" s="555" t="str">
        <f>AI3</f>
        <v>charges locatives</v>
      </c>
      <c r="AJ198" s="556"/>
      <c r="AK198" s="555" t="str">
        <f>AK3</f>
        <v>Poste TCN TF PVA</v>
      </c>
      <c r="AL198" s="556"/>
      <c r="AM198" s="549" t="str">
        <f>AM3</f>
        <v>GSA/NVX FR</v>
      </c>
      <c r="AN198" s="550"/>
      <c r="AO198" s="549" t="str">
        <f>AO3</f>
        <v>Charge</v>
      </c>
      <c r="AP198" s="550"/>
      <c r="AQ198" s="549" t="str">
        <f>AQ3</f>
        <v>Divers</v>
      </c>
      <c r="AR198" s="550"/>
      <c r="AS198" s="83" t="s">
        <v>16</v>
      </c>
    </row>
    <row r="199" spans="1:45" ht="16.149999999999999" customHeight="1" x14ac:dyDescent="0.25">
      <c r="A199" s="177"/>
      <c r="B199" s="85" t="s">
        <v>17</v>
      </c>
      <c r="C199" s="86" t="s">
        <v>18</v>
      </c>
      <c r="D199" s="86" t="s">
        <v>19</v>
      </c>
      <c r="E199" s="87" t="s">
        <v>20</v>
      </c>
      <c r="F199" s="87" t="s">
        <v>21</v>
      </c>
      <c r="G199" s="86" t="s">
        <v>22</v>
      </c>
      <c r="H199" s="86" t="s">
        <v>23</v>
      </c>
      <c r="I199" s="557" t="s">
        <v>24</v>
      </c>
      <c r="J199" s="558"/>
      <c r="K199" s="88" t="s">
        <v>25</v>
      </c>
      <c r="L199" s="88" t="s">
        <v>26</v>
      </c>
      <c r="M199" s="89" t="s">
        <v>27</v>
      </c>
      <c r="N199" s="90" t="s">
        <v>28</v>
      </c>
      <c r="O199" s="90" t="s">
        <v>29</v>
      </c>
      <c r="P199" s="90" t="s">
        <v>30</v>
      </c>
      <c r="Q199" s="91" t="s">
        <v>16</v>
      </c>
      <c r="R199" s="85" t="s">
        <v>32</v>
      </c>
      <c r="S199" s="91" t="s">
        <v>33</v>
      </c>
      <c r="T199" s="237"/>
      <c r="U199" s="93" t="s">
        <v>34</v>
      </c>
      <c r="V199" s="94"/>
      <c r="W199" s="95" t="s">
        <v>34</v>
      </c>
      <c r="X199" s="96"/>
      <c r="Y199" s="95" t="s">
        <v>34</v>
      </c>
      <c r="Z199" s="96"/>
      <c r="AA199" s="95" t="s">
        <v>34</v>
      </c>
      <c r="AB199" s="96"/>
      <c r="AC199" s="95" t="s">
        <v>34</v>
      </c>
      <c r="AD199" s="96"/>
      <c r="AE199" s="95" t="s">
        <v>34</v>
      </c>
      <c r="AF199" s="96"/>
      <c r="AG199" s="95" t="s">
        <v>34</v>
      </c>
      <c r="AH199" s="97"/>
      <c r="AI199" s="95" t="s">
        <v>34</v>
      </c>
      <c r="AJ199" s="96"/>
      <c r="AK199" s="98" t="s">
        <v>34</v>
      </c>
      <c r="AL199" s="94"/>
      <c r="AM199" s="95" t="s">
        <v>34</v>
      </c>
      <c r="AN199" s="94"/>
      <c r="AO199" s="95" t="s">
        <v>34</v>
      </c>
      <c r="AP199" s="94"/>
      <c r="AQ199" s="95" t="s">
        <v>34</v>
      </c>
      <c r="AR199" s="94"/>
      <c r="AS199" s="99"/>
    </row>
    <row r="200" spans="1:45" ht="16.149999999999999" customHeight="1" x14ac:dyDescent="0.25">
      <c r="A200" s="202">
        <f>A191+1</f>
        <v>43983</v>
      </c>
      <c r="B200" s="113">
        <v>1054.27</v>
      </c>
      <c r="C200" s="113"/>
      <c r="D200" s="317">
        <v>1196.45</v>
      </c>
      <c r="E200" s="317">
        <v>1330.39</v>
      </c>
      <c r="F200" s="113"/>
      <c r="G200" s="114">
        <v>203</v>
      </c>
      <c r="H200" s="114">
        <v>238.9</v>
      </c>
      <c r="I200" s="316">
        <v>50</v>
      </c>
      <c r="J200" s="115">
        <v>2</v>
      </c>
      <c r="K200" s="115"/>
      <c r="L200" s="115"/>
      <c r="M200" s="116"/>
      <c r="N200" s="117">
        <f t="shared" ref="N200:N229" si="31">B200+C200+D200+F200+G200+H200+I200+K200-L200+M200+E200</f>
        <v>4073.01</v>
      </c>
      <c r="O200" s="113">
        <v>1.8</v>
      </c>
      <c r="P200" s="113"/>
      <c r="Q200" s="117">
        <f t="shared" ref="Q200:Q229" si="32">N200+O200-P200</f>
        <v>4074.8100000000004</v>
      </c>
      <c r="R200" s="317">
        <v>1050</v>
      </c>
      <c r="S200" s="119"/>
      <c r="T200" s="409">
        <f t="shared" ref="T200:T229" si="33">A200</f>
        <v>43983</v>
      </c>
      <c r="U200" s="121"/>
      <c r="V200" s="122"/>
      <c r="W200" s="123"/>
      <c r="X200" s="122"/>
      <c r="Y200" s="123"/>
      <c r="Z200" s="122"/>
      <c r="AA200" s="123"/>
      <c r="AB200" s="122"/>
      <c r="AC200" s="123"/>
      <c r="AD200" s="122"/>
      <c r="AE200" s="123">
        <v>200629</v>
      </c>
      <c r="AF200" s="147">
        <v>1.45</v>
      </c>
      <c r="AG200" s="124" t="s">
        <v>443</v>
      </c>
      <c r="AH200" s="147">
        <v>-12.63</v>
      </c>
      <c r="AI200" s="123">
        <v>200145</v>
      </c>
      <c r="AJ200" s="147">
        <v>1029.23</v>
      </c>
      <c r="AK200" s="124"/>
      <c r="AL200" s="122"/>
      <c r="AM200" s="123"/>
      <c r="AN200" s="122"/>
      <c r="AO200" s="123" t="s">
        <v>276</v>
      </c>
      <c r="AP200" s="147">
        <v>2000</v>
      </c>
      <c r="AQ200" s="123"/>
      <c r="AR200" s="122"/>
      <c r="AS200" s="125">
        <f t="shared" ref="AS200:AS230" si="34">V200+X200+Z200+AB200+AD200+AF200+AJ200+AL200+AN200+AP200+AR200+AH200</f>
        <v>3018.05</v>
      </c>
    </row>
    <row r="201" spans="1:45" ht="16.149999999999999" customHeight="1" x14ac:dyDescent="0.25">
      <c r="A201" s="202">
        <f t="shared" ref="A201:A229" si="35">A200+1</f>
        <v>43984</v>
      </c>
      <c r="B201" s="113">
        <v>2263.12</v>
      </c>
      <c r="C201" s="113"/>
      <c r="D201" s="317">
        <v>1601.1</v>
      </c>
      <c r="E201" s="317">
        <v>2171.29</v>
      </c>
      <c r="F201" s="113">
        <v>75.89</v>
      </c>
      <c r="G201" s="114">
        <v>425</v>
      </c>
      <c r="H201" s="114">
        <v>61.2</v>
      </c>
      <c r="I201" s="316">
        <v>70</v>
      </c>
      <c r="J201" s="115">
        <v>3</v>
      </c>
      <c r="K201" s="115">
        <v>10</v>
      </c>
      <c r="L201" s="115"/>
      <c r="M201" s="116"/>
      <c r="N201" s="117">
        <f t="shared" si="31"/>
        <v>6677.5999999999995</v>
      </c>
      <c r="O201" s="113">
        <v>3.3</v>
      </c>
      <c r="P201" s="113"/>
      <c r="Q201" s="117">
        <f t="shared" si="32"/>
        <v>6680.9</v>
      </c>
      <c r="R201" s="317">
        <v>2260</v>
      </c>
      <c r="S201" s="119"/>
      <c r="T201" s="409">
        <f t="shared" si="33"/>
        <v>43984</v>
      </c>
      <c r="U201" s="121"/>
      <c r="V201" s="122"/>
      <c r="W201" s="123"/>
      <c r="X201" s="122"/>
      <c r="Y201" s="121">
        <v>200521</v>
      </c>
      <c r="Z201" s="147">
        <v>406.52</v>
      </c>
      <c r="AA201" s="123"/>
      <c r="AB201" s="122"/>
      <c r="AC201" s="121">
        <v>200531</v>
      </c>
      <c r="AD201" s="147">
        <v>46708.89</v>
      </c>
      <c r="AE201" s="123">
        <v>200629</v>
      </c>
      <c r="AF201" s="147">
        <v>27</v>
      </c>
      <c r="AG201" s="124"/>
      <c r="AH201" s="122"/>
      <c r="AI201" s="121"/>
      <c r="AJ201" s="122"/>
      <c r="AK201" s="123"/>
      <c r="AL201" s="122"/>
      <c r="AM201" s="121"/>
      <c r="AN201" s="122"/>
      <c r="AO201" s="121"/>
      <c r="AP201" s="122"/>
      <c r="AQ201" s="123"/>
      <c r="AR201" s="122"/>
      <c r="AS201" s="125">
        <f t="shared" si="34"/>
        <v>47142.409999999996</v>
      </c>
    </row>
    <row r="202" spans="1:45" ht="16.149999999999999" customHeight="1" x14ac:dyDescent="0.25">
      <c r="A202" s="202">
        <f t="shared" si="35"/>
        <v>43985</v>
      </c>
      <c r="B202" s="113">
        <v>1691.56</v>
      </c>
      <c r="C202" s="113"/>
      <c r="D202" s="317">
        <v>2185.31</v>
      </c>
      <c r="E202" s="317">
        <v>1537.21</v>
      </c>
      <c r="F202" s="113">
        <v>11.3</v>
      </c>
      <c r="G202" s="114">
        <v>223</v>
      </c>
      <c r="H202" s="114">
        <v>74.8</v>
      </c>
      <c r="I202" s="316">
        <v>100</v>
      </c>
      <c r="J202" s="115">
        <v>1</v>
      </c>
      <c r="K202" s="115">
        <v>40</v>
      </c>
      <c r="L202" s="115"/>
      <c r="M202" s="116"/>
      <c r="N202" s="117">
        <f t="shared" si="31"/>
        <v>5863.18</v>
      </c>
      <c r="O202" s="113">
        <v>17.100000000000001</v>
      </c>
      <c r="P202" s="113"/>
      <c r="Q202" s="117">
        <f t="shared" si="32"/>
        <v>5880.2800000000007</v>
      </c>
      <c r="R202" s="317">
        <v>1690</v>
      </c>
      <c r="S202" s="119"/>
      <c r="T202" s="409">
        <f t="shared" si="33"/>
        <v>43985</v>
      </c>
      <c r="U202" s="121">
        <v>200506</v>
      </c>
      <c r="V202" s="147">
        <v>1042.3699999999999</v>
      </c>
      <c r="W202" s="123"/>
      <c r="X202" s="122"/>
      <c r="Y202" s="121"/>
      <c r="Z202" s="122"/>
      <c r="AA202" s="123">
        <v>200617</v>
      </c>
      <c r="AB202" s="147">
        <v>1761.44</v>
      </c>
      <c r="AC202" s="121">
        <v>200534</v>
      </c>
      <c r="AD202" s="147">
        <v>10085.14</v>
      </c>
      <c r="AE202" s="123">
        <v>200629</v>
      </c>
      <c r="AF202" s="147">
        <v>326.39</v>
      </c>
      <c r="AG202" s="122"/>
      <c r="AH202" s="122"/>
      <c r="AI202" s="121" t="s">
        <v>311</v>
      </c>
      <c r="AJ202" s="147">
        <v>128.4</v>
      </c>
      <c r="AK202" s="123"/>
      <c r="AL202" s="122"/>
      <c r="AM202" s="121"/>
      <c r="AN202" s="122"/>
      <c r="AO202" s="123"/>
      <c r="AP202" s="122"/>
      <c r="AQ202" s="123"/>
      <c r="AR202" s="122"/>
      <c r="AS202" s="125">
        <f t="shared" si="34"/>
        <v>13343.739999999998</v>
      </c>
    </row>
    <row r="203" spans="1:45" ht="16.149999999999999" customHeight="1" x14ac:dyDescent="0.25">
      <c r="A203" s="202">
        <f t="shared" si="35"/>
        <v>43986</v>
      </c>
      <c r="B203" s="113">
        <v>1569.09</v>
      </c>
      <c r="C203" s="113"/>
      <c r="D203" s="317">
        <v>1312.22</v>
      </c>
      <c r="E203" s="317">
        <v>1485.22</v>
      </c>
      <c r="F203" s="113">
        <v>9.8000000000000007</v>
      </c>
      <c r="G203" s="114">
        <v>135</v>
      </c>
      <c r="H203" s="114">
        <v>35.4</v>
      </c>
      <c r="I203" s="316">
        <v>160</v>
      </c>
      <c r="J203" s="115">
        <v>5</v>
      </c>
      <c r="K203" s="115"/>
      <c r="L203" s="115"/>
      <c r="M203" s="116"/>
      <c r="N203" s="117">
        <f t="shared" si="31"/>
        <v>4706.7300000000005</v>
      </c>
      <c r="O203" s="113">
        <v>13</v>
      </c>
      <c r="P203" s="113"/>
      <c r="Q203" s="117">
        <f t="shared" si="32"/>
        <v>4719.7300000000005</v>
      </c>
      <c r="R203" s="317">
        <v>1590</v>
      </c>
      <c r="S203" s="119"/>
      <c r="T203" s="409">
        <f t="shared" si="33"/>
        <v>43986</v>
      </c>
      <c r="U203" s="121"/>
      <c r="V203" s="147">
        <v>100.9</v>
      </c>
      <c r="W203" s="123"/>
      <c r="X203" s="122"/>
      <c r="Y203" s="121"/>
      <c r="Z203" s="122"/>
      <c r="AA203" s="123">
        <v>200618</v>
      </c>
      <c r="AB203" s="147">
        <v>441</v>
      </c>
      <c r="AC203" s="121">
        <v>200537</v>
      </c>
      <c r="AD203" s="147" t="s">
        <v>444</v>
      </c>
      <c r="AE203" s="123">
        <v>200629</v>
      </c>
      <c r="AF203" s="147">
        <v>69</v>
      </c>
      <c r="AG203" s="122"/>
      <c r="AH203" s="122"/>
      <c r="AI203" s="123"/>
      <c r="AJ203" s="122"/>
      <c r="AK203" s="123"/>
      <c r="AL203" s="122"/>
      <c r="AM203" s="121"/>
      <c r="AN203" s="122"/>
      <c r="AO203" s="121" t="s">
        <v>104</v>
      </c>
      <c r="AP203" s="147">
        <v>125.84</v>
      </c>
      <c r="AQ203" s="123"/>
      <c r="AR203" s="122"/>
      <c r="AS203" s="306" t="e">
        <f t="shared" si="34"/>
        <v>#VALUE!</v>
      </c>
    </row>
    <row r="204" spans="1:45" ht="16.149999999999999" customHeight="1" x14ac:dyDescent="0.25">
      <c r="A204" s="202">
        <f t="shared" si="35"/>
        <v>43987</v>
      </c>
      <c r="B204" s="113">
        <v>2177.67</v>
      </c>
      <c r="C204" s="113"/>
      <c r="D204" s="317">
        <v>2220.42</v>
      </c>
      <c r="E204" s="317">
        <v>1960.37</v>
      </c>
      <c r="F204" s="113">
        <v>38.9</v>
      </c>
      <c r="G204" s="114">
        <v>428</v>
      </c>
      <c r="H204" s="114">
        <v>168.3</v>
      </c>
      <c r="I204" s="316">
        <v>200</v>
      </c>
      <c r="J204" s="115">
        <v>4</v>
      </c>
      <c r="K204" s="115"/>
      <c r="L204" s="115"/>
      <c r="M204" s="116"/>
      <c r="N204" s="117">
        <f t="shared" si="31"/>
        <v>7193.66</v>
      </c>
      <c r="O204" s="113">
        <v>8.1</v>
      </c>
      <c r="P204" s="113"/>
      <c r="Q204" s="117">
        <f t="shared" si="32"/>
        <v>7201.76</v>
      </c>
      <c r="R204" s="317">
        <v>2170</v>
      </c>
      <c r="S204" s="119"/>
      <c r="T204" s="409">
        <f t="shared" si="33"/>
        <v>43987</v>
      </c>
      <c r="U204" s="121"/>
      <c r="V204" s="122"/>
      <c r="W204" s="123"/>
      <c r="X204" s="122"/>
      <c r="Y204" s="121"/>
      <c r="Z204" s="122"/>
      <c r="AA204" s="121"/>
      <c r="AB204" s="122"/>
      <c r="AC204" s="121"/>
      <c r="AD204" s="122"/>
      <c r="AE204" s="123">
        <v>200629</v>
      </c>
      <c r="AF204" s="147">
        <v>-81</v>
      </c>
      <c r="AG204" s="122"/>
      <c r="AH204" s="122"/>
      <c r="AI204" s="121"/>
      <c r="AJ204" s="122"/>
      <c r="AK204" s="121"/>
      <c r="AL204" s="122"/>
      <c r="AM204" s="121" t="s">
        <v>445</v>
      </c>
      <c r="AN204" s="147">
        <v>-210.15</v>
      </c>
      <c r="AO204" s="121"/>
      <c r="AP204" s="122"/>
      <c r="AQ204" s="123"/>
      <c r="AR204" s="122"/>
      <c r="AS204" s="125">
        <f t="shared" si="34"/>
        <v>-291.14999999999998</v>
      </c>
    </row>
    <row r="205" spans="1:45" ht="16.149999999999999" customHeight="1" x14ac:dyDescent="0.25">
      <c r="A205" s="202">
        <f t="shared" si="35"/>
        <v>43988</v>
      </c>
      <c r="B205" s="113">
        <v>1952.65</v>
      </c>
      <c r="C205" s="113"/>
      <c r="D205" s="317">
        <v>1695.42</v>
      </c>
      <c r="E205" s="317">
        <v>2056.8000000000002</v>
      </c>
      <c r="F205" s="113">
        <v>45</v>
      </c>
      <c r="G205" s="114">
        <v>369</v>
      </c>
      <c r="H205" s="114">
        <v>239.3</v>
      </c>
      <c r="I205" s="316">
        <v>90</v>
      </c>
      <c r="J205" s="115">
        <v>2</v>
      </c>
      <c r="K205" s="115"/>
      <c r="L205" s="115"/>
      <c r="M205" s="116"/>
      <c r="N205" s="117">
        <f t="shared" si="31"/>
        <v>6448.17</v>
      </c>
      <c r="O205" s="113"/>
      <c r="P205" s="113"/>
      <c r="Q205" s="117">
        <f t="shared" si="32"/>
        <v>6448.17</v>
      </c>
      <c r="R205" s="317">
        <v>1950</v>
      </c>
      <c r="S205" s="119"/>
      <c r="T205" s="409">
        <f t="shared" si="33"/>
        <v>43988</v>
      </c>
      <c r="U205" s="121"/>
      <c r="V205" s="122"/>
      <c r="W205" s="121"/>
      <c r="X205" s="122"/>
      <c r="Y205" s="121"/>
      <c r="Z205" s="122"/>
      <c r="AA205" s="121"/>
      <c r="AB205" s="122"/>
      <c r="AC205" s="121"/>
      <c r="AD205" s="122"/>
      <c r="AE205" s="121"/>
      <c r="AF205" s="122"/>
      <c r="AG205" s="122"/>
      <c r="AH205" s="122"/>
      <c r="AI205" s="121"/>
      <c r="AJ205" s="122"/>
      <c r="AK205" s="121"/>
      <c r="AL205" s="122"/>
      <c r="AM205" s="121"/>
      <c r="AN205" s="122"/>
      <c r="AO205" s="121" t="s">
        <v>388</v>
      </c>
      <c r="AP205" s="147">
        <v>336.57</v>
      </c>
      <c r="AQ205" s="123"/>
      <c r="AR205" s="122"/>
      <c r="AS205" s="125">
        <f t="shared" si="34"/>
        <v>336.57</v>
      </c>
    </row>
    <row r="206" spans="1:45" ht="16.149999999999999" customHeight="1" x14ac:dyDescent="0.25">
      <c r="A206" s="202">
        <f t="shared" si="35"/>
        <v>43989</v>
      </c>
      <c r="B206" s="113">
        <v>1059.72</v>
      </c>
      <c r="C206" s="113"/>
      <c r="D206" s="317">
        <v>890.94</v>
      </c>
      <c r="E206" s="317">
        <v>1152.3399999999999</v>
      </c>
      <c r="F206" s="113">
        <v>29.4</v>
      </c>
      <c r="G206" s="114">
        <v>196</v>
      </c>
      <c r="H206" s="114">
        <v>62.3</v>
      </c>
      <c r="I206" s="316">
        <v>170</v>
      </c>
      <c r="J206" s="115">
        <v>3</v>
      </c>
      <c r="K206" s="115"/>
      <c r="L206" s="115"/>
      <c r="M206" s="116"/>
      <c r="N206" s="117">
        <f t="shared" si="31"/>
        <v>3560.7000000000007</v>
      </c>
      <c r="O206" s="113">
        <v>1.8</v>
      </c>
      <c r="P206" s="113"/>
      <c r="Q206" s="117">
        <f t="shared" si="32"/>
        <v>3562.5000000000009</v>
      </c>
      <c r="R206" s="317">
        <v>1050</v>
      </c>
      <c r="S206" s="119"/>
      <c r="T206" s="409">
        <f t="shared" si="33"/>
        <v>43989</v>
      </c>
      <c r="U206" s="121"/>
      <c r="V206" s="122"/>
      <c r="W206" s="121"/>
      <c r="X206" s="122"/>
      <c r="Y206" s="121"/>
      <c r="Z206" s="122"/>
      <c r="AA206" s="121"/>
      <c r="AB206" s="122"/>
      <c r="AC206" s="121"/>
      <c r="AD206" s="122"/>
      <c r="AE206" s="121"/>
      <c r="AF206" s="122"/>
      <c r="AG206" s="122"/>
      <c r="AH206" s="122"/>
      <c r="AI206" s="121"/>
      <c r="AJ206" s="122"/>
      <c r="AK206" s="121"/>
      <c r="AL206" s="122"/>
      <c r="AM206" s="121"/>
      <c r="AN206" s="122"/>
      <c r="AO206" s="121"/>
      <c r="AP206" s="122"/>
      <c r="AQ206" s="123"/>
      <c r="AR206" s="122"/>
      <c r="AS206" s="125">
        <f t="shared" si="34"/>
        <v>0</v>
      </c>
    </row>
    <row r="207" spans="1:45" ht="16.149999999999999" customHeight="1" x14ac:dyDescent="0.25">
      <c r="A207" s="202">
        <f t="shared" si="35"/>
        <v>43990</v>
      </c>
      <c r="B207" s="113">
        <v>1986.67</v>
      </c>
      <c r="C207" s="113"/>
      <c r="D207" s="317">
        <v>1524.22</v>
      </c>
      <c r="E207" s="317">
        <v>1690.05</v>
      </c>
      <c r="F207" s="113">
        <v>66.3</v>
      </c>
      <c r="G207" s="114">
        <v>208</v>
      </c>
      <c r="H207" s="114">
        <v>116.7</v>
      </c>
      <c r="I207" s="316">
        <v>90</v>
      </c>
      <c r="J207" s="115">
        <v>2</v>
      </c>
      <c r="K207" s="115"/>
      <c r="L207" s="115"/>
      <c r="M207" s="116"/>
      <c r="N207" s="117">
        <f t="shared" si="31"/>
        <v>5681.9400000000005</v>
      </c>
      <c r="O207" s="113">
        <v>3.3</v>
      </c>
      <c r="P207" s="113"/>
      <c r="Q207" s="117">
        <f t="shared" si="32"/>
        <v>5685.2400000000007</v>
      </c>
      <c r="R207" s="317">
        <v>1980</v>
      </c>
      <c r="S207" s="119"/>
      <c r="T207" s="409">
        <f t="shared" si="33"/>
        <v>43990</v>
      </c>
      <c r="U207" s="121"/>
      <c r="V207" s="122"/>
      <c r="W207" s="121"/>
      <c r="X207" s="122"/>
      <c r="Y207" s="121"/>
      <c r="Z207" s="122"/>
      <c r="AA207" s="121"/>
      <c r="AB207" s="122"/>
      <c r="AC207" s="121"/>
      <c r="AD207" s="122"/>
      <c r="AE207" s="121"/>
      <c r="AF207" s="122"/>
      <c r="AG207" s="122"/>
      <c r="AH207" s="122"/>
      <c r="AI207" s="121"/>
      <c r="AJ207" s="122"/>
      <c r="AK207" s="121"/>
      <c r="AL207" s="122"/>
      <c r="AM207" s="121"/>
      <c r="AN207" s="122"/>
      <c r="AO207" s="121" t="s">
        <v>199</v>
      </c>
      <c r="AP207" s="147">
        <v>77.02</v>
      </c>
      <c r="AQ207" s="123"/>
      <c r="AR207" s="122"/>
      <c r="AS207" s="125">
        <f t="shared" si="34"/>
        <v>77.02</v>
      </c>
    </row>
    <row r="208" spans="1:45" ht="16.149999999999999" customHeight="1" x14ac:dyDescent="0.25">
      <c r="A208" s="202">
        <f t="shared" si="35"/>
        <v>43991</v>
      </c>
      <c r="B208" s="113">
        <v>2515.4699999999998</v>
      </c>
      <c r="C208" s="113"/>
      <c r="D208" s="317">
        <v>1572.28</v>
      </c>
      <c r="E208" s="317">
        <v>1914.22</v>
      </c>
      <c r="F208" s="113">
        <v>28.2</v>
      </c>
      <c r="G208" s="114">
        <v>175</v>
      </c>
      <c r="H208" s="114">
        <v>638.9</v>
      </c>
      <c r="I208" s="316">
        <v>200</v>
      </c>
      <c r="J208" s="115">
        <v>5</v>
      </c>
      <c r="K208" s="115">
        <v>30</v>
      </c>
      <c r="L208" s="115">
        <v>900</v>
      </c>
      <c r="M208" s="116"/>
      <c r="N208" s="117">
        <f t="shared" si="31"/>
        <v>6174.07</v>
      </c>
      <c r="O208" s="113">
        <v>1.8</v>
      </c>
      <c r="P208" s="113"/>
      <c r="Q208" s="117">
        <f t="shared" si="32"/>
        <v>6175.87</v>
      </c>
      <c r="R208" s="317">
        <v>2510</v>
      </c>
      <c r="S208" s="119"/>
      <c r="T208" s="409">
        <f t="shared" si="33"/>
        <v>43991</v>
      </c>
      <c r="U208" s="121"/>
      <c r="V208" s="122"/>
      <c r="W208" s="121"/>
      <c r="X208" s="122"/>
      <c r="Y208" s="121">
        <v>200611</v>
      </c>
      <c r="Z208" s="147">
        <v>398.35</v>
      </c>
      <c r="AA208" s="121"/>
      <c r="AB208" s="122"/>
      <c r="AC208" s="121"/>
      <c r="AD208" s="122"/>
      <c r="AE208" s="121" t="s">
        <v>240</v>
      </c>
      <c r="AF208" s="147">
        <v>-59.5</v>
      </c>
      <c r="AG208" s="122"/>
      <c r="AH208" s="122"/>
      <c r="AI208" s="121"/>
      <c r="AJ208" s="122"/>
      <c r="AK208" s="121"/>
      <c r="AL208" s="122"/>
      <c r="AM208" s="121"/>
      <c r="AN208" s="122"/>
      <c r="AO208" s="121"/>
      <c r="AP208" s="122"/>
      <c r="AQ208" s="123"/>
      <c r="AR208" s="122"/>
      <c r="AS208" s="125">
        <f t="shared" si="34"/>
        <v>338.85</v>
      </c>
    </row>
    <row r="209" spans="1:45" ht="16.149999999999999" customHeight="1" x14ac:dyDescent="0.25">
      <c r="A209" s="202">
        <f t="shared" si="35"/>
        <v>43992</v>
      </c>
      <c r="B209" s="113">
        <v>1434.66</v>
      </c>
      <c r="C209" s="113"/>
      <c r="D209" s="317">
        <v>1415.72</v>
      </c>
      <c r="E209" s="317">
        <v>1879.89</v>
      </c>
      <c r="F209" s="113">
        <v>79.7</v>
      </c>
      <c r="G209" s="114">
        <v>174</v>
      </c>
      <c r="H209" s="114">
        <v>59.7</v>
      </c>
      <c r="I209" s="316">
        <v>200</v>
      </c>
      <c r="J209" s="115">
        <v>6</v>
      </c>
      <c r="K209" s="115">
        <v>100</v>
      </c>
      <c r="L209" s="115">
        <v>50</v>
      </c>
      <c r="M209" s="116"/>
      <c r="N209" s="117">
        <f t="shared" si="31"/>
        <v>5293.67</v>
      </c>
      <c r="O209" s="113">
        <v>13.05</v>
      </c>
      <c r="P209" s="113"/>
      <c r="Q209" s="117">
        <f t="shared" si="32"/>
        <v>5306.72</v>
      </c>
      <c r="R209" s="317">
        <v>1430</v>
      </c>
      <c r="S209" s="119"/>
      <c r="T209" s="409">
        <f t="shared" si="33"/>
        <v>43992</v>
      </c>
      <c r="U209" s="121">
        <v>200509</v>
      </c>
      <c r="V209" s="147">
        <v>1677.96</v>
      </c>
      <c r="W209" s="121">
        <v>200515</v>
      </c>
      <c r="X209" s="147">
        <v>895.23</v>
      </c>
      <c r="Y209" s="121"/>
      <c r="Z209" s="122"/>
      <c r="AA209" s="121">
        <v>200619</v>
      </c>
      <c r="AB209" s="147">
        <v>2446.9</v>
      </c>
      <c r="AC209" s="121"/>
      <c r="AD209" s="122"/>
      <c r="AE209" s="123" t="s">
        <v>446</v>
      </c>
      <c r="AF209" s="147">
        <v>50</v>
      </c>
      <c r="AG209" s="122"/>
      <c r="AH209" s="122"/>
      <c r="AI209" s="121"/>
      <c r="AJ209" s="122"/>
      <c r="AK209" s="121">
        <v>200547</v>
      </c>
      <c r="AL209" s="147">
        <v>1336.32</v>
      </c>
      <c r="AM209" s="121"/>
      <c r="AN209" s="122"/>
      <c r="AO209" s="121"/>
      <c r="AP209" s="122"/>
      <c r="AQ209" s="123"/>
      <c r="AR209" s="122"/>
      <c r="AS209" s="125">
        <f t="shared" si="34"/>
        <v>6406.41</v>
      </c>
    </row>
    <row r="210" spans="1:45" ht="16.149999999999999" customHeight="1" x14ac:dyDescent="0.25">
      <c r="A210" s="202">
        <f t="shared" si="35"/>
        <v>43993</v>
      </c>
      <c r="B210" s="113">
        <v>1429.98</v>
      </c>
      <c r="C210" s="113"/>
      <c r="D210" s="317">
        <v>1842.19</v>
      </c>
      <c r="E210" s="317">
        <v>1325.94</v>
      </c>
      <c r="F210" s="113">
        <v>39.799999999999997</v>
      </c>
      <c r="G210" s="114">
        <v>277</v>
      </c>
      <c r="H210" s="114">
        <v>31.1</v>
      </c>
      <c r="I210" s="316">
        <v>70</v>
      </c>
      <c r="J210" s="115">
        <v>2</v>
      </c>
      <c r="K210" s="115"/>
      <c r="L210" s="115"/>
      <c r="M210" s="116"/>
      <c r="N210" s="117">
        <f t="shared" si="31"/>
        <v>5016.01</v>
      </c>
      <c r="O210" s="113">
        <v>3.1</v>
      </c>
      <c r="P210" s="113"/>
      <c r="Q210" s="117">
        <f t="shared" si="32"/>
        <v>5019.1100000000006</v>
      </c>
      <c r="R210" s="317">
        <v>1470</v>
      </c>
      <c r="S210" s="119"/>
      <c r="T210" s="409">
        <f t="shared" si="33"/>
        <v>43993</v>
      </c>
      <c r="U210" s="121"/>
      <c r="V210" s="147">
        <v>-63.55</v>
      </c>
      <c r="W210" s="121">
        <v>200516</v>
      </c>
      <c r="X210" s="147">
        <v>67.59</v>
      </c>
      <c r="Y210" s="121"/>
      <c r="Z210" s="122"/>
      <c r="AA210" s="121">
        <v>200620</v>
      </c>
      <c r="AB210" s="147">
        <v>1139.8</v>
      </c>
      <c r="AC210" s="121"/>
      <c r="AD210" s="122"/>
      <c r="AE210" s="121"/>
      <c r="AF210" s="122"/>
      <c r="AG210" s="122"/>
      <c r="AH210" s="122"/>
      <c r="AI210" s="121" t="s">
        <v>216</v>
      </c>
      <c r="AJ210" s="147">
        <v>218.9</v>
      </c>
      <c r="AK210" s="121">
        <v>200548</v>
      </c>
      <c r="AL210" s="147">
        <v>127.84</v>
      </c>
      <c r="AM210" s="121"/>
      <c r="AN210" s="122"/>
      <c r="AO210" s="121"/>
      <c r="AP210" s="122"/>
      <c r="AQ210" s="123"/>
      <c r="AR210" s="122"/>
      <c r="AS210" s="125">
        <f t="shared" si="34"/>
        <v>1490.58</v>
      </c>
    </row>
    <row r="211" spans="1:45" ht="16.149999999999999" customHeight="1" x14ac:dyDescent="0.25">
      <c r="A211" s="202">
        <f t="shared" si="35"/>
        <v>43994</v>
      </c>
      <c r="B211" s="113">
        <v>1867.77</v>
      </c>
      <c r="C211" s="113"/>
      <c r="D211" s="317">
        <v>1938.6</v>
      </c>
      <c r="E211" s="317">
        <v>1607.4</v>
      </c>
      <c r="F211" s="113">
        <v>42.4</v>
      </c>
      <c r="G211" s="114">
        <v>377</v>
      </c>
      <c r="H211" s="114">
        <v>659.95</v>
      </c>
      <c r="I211" s="316">
        <v>290</v>
      </c>
      <c r="J211" s="115">
        <v>9</v>
      </c>
      <c r="K211" s="115">
        <v>20</v>
      </c>
      <c r="L211" s="115"/>
      <c r="M211" s="116"/>
      <c r="N211" s="117">
        <f t="shared" si="31"/>
        <v>6803.1200000000008</v>
      </c>
      <c r="O211" s="113">
        <v>8.1</v>
      </c>
      <c r="P211" s="113"/>
      <c r="Q211" s="117">
        <f t="shared" si="32"/>
        <v>6811.2200000000012</v>
      </c>
      <c r="R211" s="317">
        <v>1860</v>
      </c>
      <c r="S211" s="317">
        <v>420</v>
      </c>
      <c r="T211" s="409">
        <f t="shared" si="33"/>
        <v>43994</v>
      </c>
      <c r="U211" s="121"/>
      <c r="V211" s="122"/>
      <c r="W211" s="121"/>
      <c r="X211" s="122"/>
      <c r="Y211" s="121"/>
      <c r="Z211" s="122"/>
      <c r="AA211" s="121"/>
      <c r="AB211" s="122"/>
      <c r="AC211" s="121"/>
      <c r="AD211" s="122"/>
      <c r="AE211" s="121" t="s">
        <v>85</v>
      </c>
      <c r="AF211" s="147">
        <v>500</v>
      </c>
      <c r="AG211" s="122"/>
      <c r="AH211" s="122"/>
      <c r="AI211" s="121"/>
      <c r="AJ211" s="122"/>
      <c r="AK211" s="121"/>
      <c r="AL211" s="122"/>
      <c r="AM211" s="121"/>
      <c r="AN211" s="122"/>
      <c r="AO211" s="121"/>
      <c r="AP211" s="122"/>
      <c r="AQ211" s="123"/>
      <c r="AR211" s="122"/>
      <c r="AS211" s="125">
        <f t="shared" si="34"/>
        <v>500</v>
      </c>
    </row>
    <row r="212" spans="1:45" ht="16.149999999999999" customHeight="1" x14ac:dyDescent="0.25">
      <c r="A212" s="202">
        <f t="shared" si="35"/>
        <v>43995</v>
      </c>
      <c r="B212" s="113">
        <v>1451.92</v>
      </c>
      <c r="C212" s="113"/>
      <c r="D212" s="317">
        <v>1423.34</v>
      </c>
      <c r="E212" s="317">
        <v>1453.69</v>
      </c>
      <c r="F212" s="113"/>
      <c r="G212" s="114">
        <v>188</v>
      </c>
      <c r="H212" s="114">
        <v>120.3</v>
      </c>
      <c r="I212" s="316">
        <v>190</v>
      </c>
      <c r="J212" s="115">
        <v>4</v>
      </c>
      <c r="K212" s="115"/>
      <c r="L212" s="115"/>
      <c r="M212" s="116"/>
      <c r="N212" s="117">
        <f t="shared" si="31"/>
        <v>4827.25</v>
      </c>
      <c r="O212" s="113">
        <v>14.3</v>
      </c>
      <c r="P212" s="113"/>
      <c r="Q212" s="117">
        <f t="shared" si="32"/>
        <v>4841.55</v>
      </c>
      <c r="R212" s="317">
        <v>1450</v>
      </c>
      <c r="S212" s="119"/>
      <c r="T212" s="409">
        <f t="shared" si="33"/>
        <v>43995</v>
      </c>
      <c r="U212" s="121"/>
      <c r="V212" s="122"/>
      <c r="W212" s="121"/>
      <c r="X212" s="122"/>
      <c r="Y212" s="121"/>
      <c r="Z212" s="122"/>
      <c r="AA212" s="121"/>
      <c r="AB212" s="122"/>
      <c r="AC212" s="121"/>
      <c r="AD212" s="122"/>
      <c r="AE212" s="121"/>
      <c r="AF212" s="122"/>
      <c r="AG212" s="122"/>
      <c r="AH212" s="122"/>
      <c r="AI212" s="121"/>
      <c r="AJ212" s="122"/>
      <c r="AK212" s="121"/>
      <c r="AL212" s="122"/>
      <c r="AM212" s="121">
        <v>200650</v>
      </c>
      <c r="AN212" s="147">
        <v>160.03</v>
      </c>
      <c r="AO212" s="121"/>
      <c r="AP212" s="122"/>
      <c r="AQ212" s="123"/>
      <c r="AR212" s="122"/>
      <c r="AS212" s="125">
        <f t="shared" si="34"/>
        <v>160.03</v>
      </c>
    </row>
    <row r="213" spans="1:45" ht="16.149999999999999" customHeight="1" x14ac:dyDescent="0.25">
      <c r="A213" s="202">
        <f t="shared" si="35"/>
        <v>43996</v>
      </c>
      <c r="B213" s="113">
        <v>918.67</v>
      </c>
      <c r="C213" s="113"/>
      <c r="D213" s="317">
        <v>1006.66</v>
      </c>
      <c r="E213" s="317">
        <v>1198.43</v>
      </c>
      <c r="F213" s="113">
        <v>54.9</v>
      </c>
      <c r="G213" s="114">
        <v>249</v>
      </c>
      <c r="H213" s="114">
        <v>424</v>
      </c>
      <c r="I213" s="316">
        <v>50</v>
      </c>
      <c r="J213" s="115">
        <v>2</v>
      </c>
      <c r="K213" s="115"/>
      <c r="L213" s="115"/>
      <c r="M213" s="116"/>
      <c r="N213" s="117">
        <f t="shared" si="31"/>
        <v>3901.66</v>
      </c>
      <c r="O213" s="113">
        <v>7</v>
      </c>
      <c r="P213" s="113"/>
      <c r="Q213" s="117">
        <f t="shared" si="32"/>
        <v>3908.66</v>
      </c>
      <c r="R213" s="317">
        <v>910</v>
      </c>
      <c r="S213" s="119"/>
      <c r="T213" s="409">
        <f t="shared" si="33"/>
        <v>43996</v>
      </c>
      <c r="U213" s="121"/>
      <c r="V213" s="122"/>
      <c r="W213" s="121"/>
      <c r="X213" s="122"/>
      <c r="Y213" s="121"/>
      <c r="Z213" s="122"/>
      <c r="AA213" s="121"/>
      <c r="AB213" s="122"/>
      <c r="AC213" s="121"/>
      <c r="AD213" s="122"/>
      <c r="AE213" s="121" t="s">
        <v>165</v>
      </c>
      <c r="AF213" s="147">
        <v>41.36</v>
      </c>
      <c r="AG213" s="122"/>
      <c r="AH213" s="122"/>
      <c r="AI213" s="121"/>
      <c r="AJ213" s="122"/>
      <c r="AK213" s="121"/>
      <c r="AL213" s="122"/>
      <c r="AM213" s="121">
        <v>200549</v>
      </c>
      <c r="AN213" s="147">
        <v>235.08</v>
      </c>
      <c r="AO213" s="121">
        <v>200653</v>
      </c>
      <c r="AP213" s="147">
        <v>2500</v>
      </c>
      <c r="AQ213" s="123"/>
      <c r="AR213" s="122"/>
      <c r="AS213" s="125">
        <f t="shared" si="34"/>
        <v>2776.44</v>
      </c>
    </row>
    <row r="214" spans="1:45" ht="16.149999999999999" customHeight="1" x14ac:dyDescent="0.25">
      <c r="A214" s="202">
        <f t="shared" si="35"/>
        <v>43997</v>
      </c>
      <c r="B214" s="113">
        <v>1329.86</v>
      </c>
      <c r="C214" s="113"/>
      <c r="D214" s="317">
        <v>1505.63</v>
      </c>
      <c r="E214" s="317">
        <v>1571.05</v>
      </c>
      <c r="F214" s="113">
        <v>51.6</v>
      </c>
      <c r="G214" s="114">
        <v>227</v>
      </c>
      <c r="H214" s="114">
        <v>703.95</v>
      </c>
      <c r="I214" s="316">
        <v>230</v>
      </c>
      <c r="J214" s="115">
        <v>5</v>
      </c>
      <c r="K214" s="115">
        <v>20</v>
      </c>
      <c r="L214" s="115"/>
      <c r="M214" s="116"/>
      <c r="N214" s="117">
        <f t="shared" si="31"/>
        <v>5639.09</v>
      </c>
      <c r="O214" s="113">
        <v>14.3</v>
      </c>
      <c r="P214" s="113"/>
      <c r="Q214" s="117">
        <f t="shared" si="32"/>
        <v>5653.39</v>
      </c>
      <c r="R214" s="317">
        <v>1320</v>
      </c>
      <c r="S214" s="119"/>
      <c r="T214" s="409">
        <f t="shared" si="33"/>
        <v>43997</v>
      </c>
      <c r="U214" s="121"/>
      <c r="V214" s="122"/>
      <c r="W214" s="121"/>
      <c r="X214" s="122"/>
      <c r="Y214" s="121"/>
      <c r="Z214" s="122"/>
      <c r="AA214" s="121"/>
      <c r="AB214" s="122"/>
      <c r="AC214" s="121"/>
      <c r="AD214" s="122"/>
      <c r="AE214" s="121" t="s">
        <v>210</v>
      </c>
      <c r="AF214" s="147">
        <v>126.28</v>
      </c>
      <c r="AG214" s="122"/>
      <c r="AH214" s="122"/>
      <c r="AI214" s="121"/>
      <c r="AJ214" s="122"/>
      <c r="AK214" s="121"/>
      <c r="AL214" s="122"/>
      <c r="AM214" s="121"/>
      <c r="AN214" s="122"/>
      <c r="AO214" s="121">
        <v>200572</v>
      </c>
      <c r="AP214" s="147">
        <v>267</v>
      </c>
      <c r="AQ214" s="123"/>
      <c r="AR214" s="122"/>
      <c r="AS214" s="125">
        <f t="shared" si="34"/>
        <v>393.28</v>
      </c>
    </row>
    <row r="215" spans="1:45" ht="16.149999999999999" customHeight="1" x14ac:dyDescent="0.25">
      <c r="A215" s="202">
        <f t="shared" si="35"/>
        <v>43998</v>
      </c>
      <c r="B215" s="113">
        <v>1681.41</v>
      </c>
      <c r="C215" s="113"/>
      <c r="D215" s="317">
        <v>1612.78</v>
      </c>
      <c r="E215" s="317">
        <v>1585.26</v>
      </c>
      <c r="F215" s="113">
        <v>71.8</v>
      </c>
      <c r="G215" s="114">
        <v>99</v>
      </c>
      <c r="H215" s="114">
        <v>91.8</v>
      </c>
      <c r="I215" s="316">
        <v>150</v>
      </c>
      <c r="J215" s="115">
        <v>3</v>
      </c>
      <c r="K215" s="115"/>
      <c r="L215" s="115"/>
      <c r="M215" s="116"/>
      <c r="N215" s="117">
        <f t="shared" si="31"/>
        <v>5292.05</v>
      </c>
      <c r="O215" s="113">
        <v>1.8</v>
      </c>
      <c r="P215" s="113"/>
      <c r="Q215" s="117">
        <f t="shared" si="32"/>
        <v>5293.85</v>
      </c>
      <c r="R215" s="317">
        <v>1680</v>
      </c>
      <c r="S215" s="119"/>
      <c r="T215" s="409">
        <f t="shared" si="33"/>
        <v>43998</v>
      </c>
      <c r="U215" s="121"/>
      <c r="V215" s="122"/>
      <c r="W215" s="121"/>
      <c r="X215" s="122"/>
      <c r="Y215" s="121">
        <v>200612</v>
      </c>
      <c r="Z215" s="147">
        <v>440.06</v>
      </c>
      <c r="AA215" s="121"/>
      <c r="AB215" s="122"/>
      <c r="AC215" s="121">
        <v>200535</v>
      </c>
      <c r="AD215" s="147">
        <v>14709.01</v>
      </c>
      <c r="AE215" s="121" t="s">
        <v>156</v>
      </c>
      <c r="AF215" s="147">
        <v>2625.68</v>
      </c>
      <c r="AG215" s="122"/>
      <c r="AH215" s="122"/>
      <c r="AI215" s="121"/>
      <c r="AJ215" s="122"/>
      <c r="AK215" s="121"/>
      <c r="AL215" s="122"/>
      <c r="AM215" s="121"/>
      <c r="AN215" s="122"/>
      <c r="AO215" s="121"/>
      <c r="AP215" s="122"/>
      <c r="AQ215" s="123">
        <v>200655</v>
      </c>
      <c r="AR215" s="147">
        <v>40</v>
      </c>
      <c r="AS215" s="125">
        <f t="shared" si="34"/>
        <v>17814.75</v>
      </c>
    </row>
    <row r="216" spans="1:45" ht="16.149999999999999" customHeight="1" x14ac:dyDescent="0.25">
      <c r="A216" s="202">
        <f t="shared" si="35"/>
        <v>43999</v>
      </c>
      <c r="B216" s="113">
        <v>1904.4</v>
      </c>
      <c r="C216" s="113"/>
      <c r="D216" s="317">
        <v>1787</v>
      </c>
      <c r="E216" s="317">
        <v>1589.85</v>
      </c>
      <c r="F216" s="113">
        <v>29.6</v>
      </c>
      <c r="G216" s="114">
        <v>253</v>
      </c>
      <c r="H216" s="114">
        <v>239.3</v>
      </c>
      <c r="I216" s="316">
        <v>240</v>
      </c>
      <c r="J216" s="115">
        <v>5</v>
      </c>
      <c r="K216" s="115">
        <v>20</v>
      </c>
      <c r="L216" s="115">
        <v>20</v>
      </c>
      <c r="M216" s="116"/>
      <c r="N216" s="117">
        <f t="shared" si="31"/>
        <v>6043.15</v>
      </c>
      <c r="O216" s="113">
        <v>1.8</v>
      </c>
      <c r="P216" s="113"/>
      <c r="Q216" s="117">
        <f t="shared" si="32"/>
        <v>6044.95</v>
      </c>
      <c r="R216" s="317">
        <v>1900</v>
      </c>
      <c r="S216" s="119"/>
      <c r="T216" s="409">
        <f t="shared" si="33"/>
        <v>43999</v>
      </c>
      <c r="U216" s="121">
        <v>200601</v>
      </c>
      <c r="V216" s="147">
        <v>386.67</v>
      </c>
      <c r="W216" s="121"/>
      <c r="X216" s="122"/>
      <c r="Y216" s="121"/>
      <c r="Z216" s="122"/>
      <c r="AA216" s="121">
        <v>200621</v>
      </c>
      <c r="AB216" s="147">
        <v>2171.19</v>
      </c>
      <c r="AC216" s="121">
        <v>200536</v>
      </c>
      <c r="AD216" s="147">
        <v>-13783.68</v>
      </c>
      <c r="AE216" s="121"/>
      <c r="AF216" s="122"/>
      <c r="AG216" s="122"/>
      <c r="AH216" s="122"/>
      <c r="AI216" s="121"/>
      <c r="AJ216" s="122"/>
      <c r="AK216" s="121"/>
      <c r="AL216" s="122"/>
      <c r="AM216" s="121"/>
      <c r="AN216" s="122"/>
      <c r="AO216" s="121"/>
      <c r="AP216" s="122"/>
      <c r="AQ216" s="123"/>
      <c r="AR216" s="122"/>
      <c r="AS216" s="125">
        <f t="shared" si="34"/>
        <v>-11225.82</v>
      </c>
    </row>
    <row r="217" spans="1:45" ht="16.149999999999999" customHeight="1" x14ac:dyDescent="0.25">
      <c r="A217" s="202">
        <f t="shared" si="35"/>
        <v>44000</v>
      </c>
      <c r="B217" s="113">
        <v>1706.74</v>
      </c>
      <c r="C217" s="113"/>
      <c r="D217" s="317">
        <v>1130.55</v>
      </c>
      <c r="E217" s="317">
        <v>1838.22</v>
      </c>
      <c r="F217" s="113">
        <v>29.9</v>
      </c>
      <c r="G217" s="114">
        <v>181</v>
      </c>
      <c r="H217" s="114">
        <v>22.1</v>
      </c>
      <c r="I217" s="316">
        <v>30</v>
      </c>
      <c r="J217" s="115">
        <v>1</v>
      </c>
      <c r="K217" s="115"/>
      <c r="L217" s="115"/>
      <c r="M217" s="116"/>
      <c r="N217" s="117">
        <f t="shared" si="31"/>
        <v>4938.51</v>
      </c>
      <c r="O217" s="113">
        <v>11.6</v>
      </c>
      <c r="P217" s="113"/>
      <c r="Q217" s="117">
        <f t="shared" si="32"/>
        <v>4950.1100000000006</v>
      </c>
      <c r="R217" s="317">
        <v>1740</v>
      </c>
      <c r="S217" s="119"/>
      <c r="T217" s="409">
        <f t="shared" si="33"/>
        <v>44000</v>
      </c>
      <c r="U217" s="121"/>
      <c r="V217" s="122"/>
      <c r="W217" s="121"/>
      <c r="X217" s="122"/>
      <c r="Y217" s="121"/>
      <c r="Z217" s="122"/>
      <c r="AA217" s="121">
        <v>200622</v>
      </c>
      <c r="AB217" s="147">
        <v>622.4</v>
      </c>
      <c r="AC217" s="121">
        <v>200537</v>
      </c>
      <c r="AD217" s="147">
        <v>55916</v>
      </c>
      <c r="AE217" s="121" t="s">
        <v>446</v>
      </c>
      <c r="AF217" s="147">
        <v>-50</v>
      </c>
      <c r="AG217" s="122"/>
      <c r="AH217" s="122"/>
      <c r="AI217" s="121">
        <v>200631</v>
      </c>
      <c r="AJ217" s="147">
        <v>52.8</v>
      </c>
      <c r="AK217" s="121"/>
      <c r="AL217" s="122"/>
      <c r="AM217" s="121"/>
      <c r="AN217" s="122"/>
      <c r="AO217" s="121"/>
      <c r="AP217" s="122"/>
      <c r="AQ217" s="123"/>
      <c r="AR217" s="122"/>
      <c r="AS217" s="125">
        <f t="shared" si="34"/>
        <v>56541.200000000004</v>
      </c>
    </row>
    <row r="218" spans="1:45" ht="16.149999999999999" customHeight="1" x14ac:dyDescent="0.25">
      <c r="A218" s="202">
        <f t="shared" si="35"/>
        <v>44001</v>
      </c>
      <c r="B218" s="113">
        <v>1440.11</v>
      </c>
      <c r="C218" s="113"/>
      <c r="D218" s="317">
        <v>1391.05</v>
      </c>
      <c r="E218" s="317">
        <v>1533.8</v>
      </c>
      <c r="F218" s="113">
        <v>51.8</v>
      </c>
      <c r="G218" s="114">
        <v>302</v>
      </c>
      <c r="H218" s="114">
        <v>80.900000000000006</v>
      </c>
      <c r="I218" s="316">
        <v>210</v>
      </c>
      <c r="J218" s="115">
        <v>3</v>
      </c>
      <c r="K218" s="115"/>
      <c r="L218" s="115"/>
      <c r="M218" s="116"/>
      <c r="N218" s="117">
        <f t="shared" si="31"/>
        <v>5009.66</v>
      </c>
      <c r="O218" s="113">
        <v>8.1</v>
      </c>
      <c r="P218" s="113"/>
      <c r="Q218" s="117">
        <f t="shared" si="32"/>
        <v>5017.76</v>
      </c>
      <c r="R218" s="317">
        <v>1440</v>
      </c>
      <c r="S218" s="119"/>
      <c r="T218" s="409">
        <f t="shared" si="33"/>
        <v>44001</v>
      </c>
      <c r="U218" s="121"/>
      <c r="V218" s="122"/>
      <c r="W218" s="121"/>
      <c r="X218" s="122"/>
      <c r="Y218" s="121"/>
      <c r="Z218" s="122"/>
      <c r="AA218" s="121"/>
      <c r="AB218" s="122"/>
      <c r="AC218" s="121"/>
      <c r="AD218" s="122"/>
      <c r="AE218" s="121" t="s">
        <v>85</v>
      </c>
      <c r="AF218" s="147">
        <v>510</v>
      </c>
      <c r="AG218" s="122"/>
      <c r="AH218" s="122"/>
      <c r="AI218" s="121"/>
      <c r="AJ218" s="122"/>
      <c r="AK218" s="121"/>
      <c r="AL218" s="122"/>
      <c r="AM218" s="121">
        <v>200649</v>
      </c>
      <c r="AN218" s="147">
        <v>75</v>
      </c>
      <c r="AO218" s="121"/>
      <c r="AP218" s="147">
        <v>-316.75</v>
      </c>
      <c r="AQ218" s="123" t="s">
        <v>447</v>
      </c>
      <c r="AR218" s="122">
        <v>89.99</v>
      </c>
      <c r="AS218" s="125">
        <f t="shared" si="34"/>
        <v>358.24</v>
      </c>
    </row>
    <row r="219" spans="1:45" ht="16.149999999999999" customHeight="1" x14ac:dyDescent="0.25">
      <c r="A219" s="202">
        <f t="shared" si="35"/>
        <v>44002</v>
      </c>
      <c r="B219" s="113">
        <v>1785.7</v>
      </c>
      <c r="C219" s="317">
        <v>87.5</v>
      </c>
      <c r="D219" s="317">
        <v>1450.97</v>
      </c>
      <c r="E219" s="317">
        <v>1868.63</v>
      </c>
      <c r="F219" s="113">
        <v>10</v>
      </c>
      <c r="G219" s="114">
        <v>373</v>
      </c>
      <c r="H219" s="114">
        <v>635</v>
      </c>
      <c r="I219" s="316">
        <v>180</v>
      </c>
      <c r="J219" s="115">
        <v>5</v>
      </c>
      <c r="K219" s="115">
        <v>20</v>
      </c>
      <c r="L219" s="115"/>
      <c r="M219" s="116"/>
      <c r="N219" s="117">
        <f t="shared" si="31"/>
        <v>6410.8</v>
      </c>
      <c r="O219" s="113">
        <v>21.3</v>
      </c>
      <c r="P219" s="113"/>
      <c r="Q219" s="117">
        <f t="shared" si="32"/>
        <v>6432.1</v>
      </c>
      <c r="R219" s="317">
        <v>1780</v>
      </c>
      <c r="S219" s="119"/>
      <c r="T219" s="409">
        <f t="shared" si="33"/>
        <v>44002</v>
      </c>
      <c r="U219" s="121"/>
      <c r="V219" s="122"/>
      <c r="W219" s="123">
        <v>200605</v>
      </c>
      <c r="X219" s="147">
        <v>80</v>
      </c>
      <c r="Y219" s="121"/>
      <c r="Z219" s="122"/>
      <c r="AA219" s="123"/>
      <c r="AB219" s="122"/>
      <c r="AC219" s="121"/>
      <c r="AD219" s="122"/>
      <c r="AE219" s="121"/>
      <c r="AF219" s="122"/>
      <c r="AG219" s="122"/>
      <c r="AH219" s="122"/>
      <c r="AI219" s="121"/>
      <c r="AJ219" s="122"/>
      <c r="AK219" s="123"/>
      <c r="AL219" s="122"/>
      <c r="AM219" s="121"/>
      <c r="AN219" s="122"/>
      <c r="AO219" s="123"/>
      <c r="AP219" s="122"/>
      <c r="AQ219" s="123"/>
      <c r="AR219" s="122"/>
      <c r="AS219" s="125">
        <f t="shared" si="34"/>
        <v>80</v>
      </c>
    </row>
    <row r="220" spans="1:45" ht="16.149999999999999" customHeight="1" x14ac:dyDescent="0.25">
      <c r="A220" s="202">
        <f t="shared" si="35"/>
        <v>44003</v>
      </c>
      <c r="B220" s="113">
        <v>1251.8900000000001</v>
      </c>
      <c r="C220" s="113"/>
      <c r="D220" s="317">
        <v>1124.6500000000001</v>
      </c>
      <c r="E220" s="317">
        <v>1340.61</v>
      </c>
      <c r="F220" s="113">
        <v>9.8000000000000007</v>
      </c>
      <c r="G220" s="114">
        <v>199</v>
      </c>
      <c r="H220" s="114">
        <v>783.1</v>
      </c>
      <c r="I220" s="316">
        <v>160</v>
      </c>
      <c r="J220" s="115">
        <v>3</v>
      </c>
      <c r="K220" s="115">
        <v>30</v>
      </c>
      <c r="L220" s="115">
        <v>30</v>
      </c>
      <c r="M220" s="116"/>
      <c r="N220" s="117">
        <f t="shared" si="31"/>
        <v>4869.05</v>
      </c>
      <c r="O220" s="113"/>
      <c r="P220" s="113"/>
      <c r="Q220" s="117">
        <f t="shared" si="32"/>
        <v>4869.05</v>
      </c>
      <c r="R220" s="317">
        <v>1250</v>
      </c>
      <c r="S220" s="119"/>
      <c r="T220" s="409">
        <f t="shared" si="33"/>
        <v>44003</v>
      </c>
      <c r="U220" s="121"/>
      <c r="V220" s="122"/>
      <c r="W220" s="121">
        <v>200606</v>
      </c>
      <c r="X220" s="147">
        <v>437.42</v>
      </c>
      <c r="Y220" s="121"/>
      <c r="Z220" s="122"/>
      <c r="AA220" s="121"/>
      <c r="AB220" s="122"/>
      <c r="AC220" s="121"/>
      <c r="AD220" s="122"/>
      <c r="AE220" s="121"/>
      <c r="AF220" s="122"/>
      <c r="AG220" s="122"/>
      <c r="AH220" s="122"/>
      <c r="AI220" s="121"/>
      <c r="AJ220" s="122"/>
      <c r="AK220" s="121"/>
      <c r="AL220" s="122"/>
      <c r="AM220" s="121"/>
      <c r="AN220" s="122"/>
      <c r="AO220" s="121"/>
      <c r="AP220" s="122"/>
      <c r="AQ220" s="123"/>
      <c r="AR220" s="122"/>
      <c r="AS220" s="125">
        <f t="shared" si="34"/>
        <v>437.42</v>
      </c>
    </row>
    <row r="221" spans="1:45" ht="16.149999999999999" customHeight="1" x14ac:dyDescent="0.25">
      <c r="A221" s="202">
        <f t="shared" si="35"/>
        <v>44004</v>
      </c>
      <c r="B221" s="113">
        <v>1162.1500000000001</v>
      </c>
      <c r="C221" s="113"/>
      <c r="D221" s="317">
        <v>1573.68</v>
      </c>
      <c r="E221" s="317">
        <v>1414.9</v>
      </c>
      <c r="F221" s="113">
        <v>14.1</v>
      </c>
      <c r="G221" s="114">
        <v>132</v>
      </c>
      <c r="H221" s="114">
        <v>958.7</v>
      </c>
      <c r="I221" s="316">
        <v>140</v>
      </c>
      <c r="J221" s="115">
        <v>4</v>
      </c>
      <c r="K221" s="115">
        <v>100</v>
      </c>
      <c r="L221" s="115"/>
      <c r="M221" s="116"/>
      <c r="N221" s="117">
        <f t="shared" si="31"/>
        <v>5495.5300000000007</v>
      </c>
      <c r="O221" s="113">
        <v>3.3</v>
      </c>
      <c r="P221" s="113"/>
      <c r="Q221" s="117">
        <f t="shared" si="32"/>
        <v>5498.8300000000008</v>
      </c>
      <c r="R221" s="317">
        <v>1160</v>
      </c>
      <c r="S221" s="119"/>
      <c r="T221" s="409">
        <f t="shared" si="33"/>
        <v>44004</v>
      </c>
      <c r="U221" s="121"/>
      <c r="V221" s="122"/>
      <c r="W221" s="121"/>
      <c r="X221" s="122"/>
      <c r="Y221" s="121"/>
      <c r="Z221" s="122"/>
      <c r="AA221" s="121"/>
      <c r="AB221" s="122"/>
      <c r="AC221" s="121"/>
      <c r="AD221" s="122"/>
      <c r="AE221" s="121"/>
      <c r="AF221" s="122"/>
      <c r="AG221" s="122"/>
      <c r="AH221" s="122"/>
      <c r="AI221" s="121"/>
      <c r="AJ221" s="122"/>
      <c r="AK221" s="121"/>
      <c r="AL221" s="122"/>
      <c r="AM221" s="121" t="s">
        <v>448</v>
      </c>
      <c r="AN221" s="147">
        <v>387.48</v>
      </c>
      <c r="AO221" s="121"/>
      <c r="AP221" s="122"/>
      <c r="AQ221" s="123"/>
      <c r="AR221" s="122"/>
      <c r="AS221" s="125">
        <f t="shared" si="34"/>
        <v>387.48</v>
      </c>
    </row>
    <row r="222" spans="1:45" ht="16.149999999999999" customHeight="1" x14ac:dyDescent="0.25">
      <c r="A222" s="202">
        <f t="shared" si="35"/>
        <v>44005</v>
      </c>
      <c r="B222" s="113">
        <v>2283.4699999999998</v>
      </c>
      <c r="C222" s="113"/>
      <c r="D222" s="317">
        <v>1619.3</v>
      </c>
      <c r="E222" s="317">
        <v>1652.25</v>
      </c>
      <c r="F222" s="113">
        <v>24.1</v>
      </c>
      <c r="G222" s="114">
        <v>358</v>
      </c>
      <c r="H222" s="114">
        <v>337.4</v>
      </c>
      <c r="I222" s="316">
        <v>140</v>
      </c>
      <c r="J222" s="115">
        <v>2</v>
      </c>
      <c r="K222" s="115"/>
      <c r="L222" s="115"/>
      <c r="M222" s="116"/>
      <c r="N222" s="117">
        <f t="shared" si="31"/>
        <v>6414.5199999999986</v>
      </c>
      <c r="O222" s="113">
        <v>3.1</v>
      </c>
      <c r="P222" s="113"/>
      <c r="Q222" s="117">
        <f t="shared" si="32"/>
        <v>6417.619999999999</v>
      </c>
      <c r="R222" s="317">
        <v>2280</v>
      </c>
      <c r="S222" s="119"/>
      <c r="T222" s="409">
        <f t="shared" si="33"/>
        <v>44005</v>
      </c>
      <c r="U222" s="121"/>
      <c r="V222" s="122"/>
      <c r="W222" s="121"/>
      <c r="X222" s="122"/>
      <c r="Y222" s="121">
        <v>200613</v>
      </c>
      <c r="Z222" s="147">
        <v>479.75</v>
      </c>
      <c r="AA222" s="121"/>
      <c r="AB222" s="122"/>
      <c r="AC222" s="121"/>
      <c r="AD222" s="122"/>
      <c r="AE222" s="121"/>
      <c r="AF222" s="122"/>
      <c r="AG222" s="122"/>
      <c r="AH222" s="122"/>
      <c r="AI222" s="121"/>
      <c r="AJ222" s="122"/>
      <c r="AK222" s="121"/>
      <c r="AL222" s="122"/>
      <c r="AM222" s="121"/>
      <c r="AN222" s="122"/>
      <c r="AO222" s="121"/>
      <c r="AP222" s="122"/>
      <c r="AQ222" s="123"/>
      <c r="AR222" s="122"/>
      <c r="AS222" s="125">
        <f t="shared" si="34"/>
        <v>479.75</v>
      </c>
    </row>
    <row r="223" spans="1:45" ht="16.149999999999999" customHeight="1" x14ac:dyDescent="0.25">
      <c r="A223" s="202">
        <f t="shared" si="35"/>
        <v>44006</v>
      </c>
      <c r="B223" s="113">
        <v>1776.38</v>
      </c>
      <c r="C223" s="113"/>
      <c r="D223" s="317">
        <v>1100.3</v>
      </c>
      <c r="E223" s="317">
        <v>1779.97</v>
      </c>
      <c r="F223" s="113">
        <v>11</v>
      </c>
      <c r="G223" s="114">
        <v>65</v>
      </c>
      <c r="H223" s="114">
        <v>1253.9000000000001</v>
      </c>
      <c r="I223" s="316">
        <v>150</v>
      </c>
      <c r="J223" s="115">
        <v>3</v>
      </c>
      <c r="K223" s="115"/>
      <c r="L223" s="115"/>
      <c r="M223" s="116"/>
      <c r="N223" s="117">
        <f t="shared" si="31"/>
        <v>6136.55</v>
      </c>
      <c r="O223" s="113">
        <v>1.8</v>
      </c>
      <c r="P223" s="113"/>
      <c r="Q223" s="117">
        <f t="shared" si="32"/>
        <v>6138.35</v>
      </c>
      <c r="R223" s="317">
        <v>1770</v>
      </c>
      <c r="S223" s="119"/>
      <c r="T223" s="409">
        <f t="shared" si="33"/>
        <v>44006</v>
      </c>
      <c r="U223" s="121">
        <v>200602</v>
      </c>
      <c r="V223" s="147">
        <v>1678.56</v>
      </c>
      <c r="W223" s="121"/>
      <c r="X223" s="122"/>
      <c r="Y223" s="121">
        <v>200614</v>
      </c>
      <c r="Z223" s="147">
        <v>-37.799999999999997</v>
      </c>
      <c r="AA223" s="121">
        <v>200623</v>
      </c>
      <c r="AB223" s="147">
        <v>918.4</v>
      </c>
      <c r="AC223" s="121"/>
      <c r="AD223" s="122"/>
      <c r="AE223" s="121"/>
      <c r="AF223" s="122"/>
      <c r="AG223" s="122"/>
      <c r="AH223" s="122"/>
      <c r="AI223" s="121"/>
      <c r="AJ223" s="122"/>
      <c r="AK223" s="121"/>
      <c r="AL223" s="122"/>
      <c r="AM223" s="121">
        <v>200569</v>
      </c>
      <c r="AN223" s="147">
        <v>166.39</v>
      </c>
      <c r="AO223" s="121"/>
      <c r="AP223" s="122"/>
      <c r="AQ223" s="123"/>
      <c r="AR223" s="122"/>
      <c r="AS223" s="125">
        <f t="shared" si="34"/>
        <v>2725.5499999999997</v>
      </c>
    </row>
    <row r="224" spans="1:45" ht="16.149999999999999" customHeight="1" x14ac:dyDescent="0.25">
      <c r="A224" s="202">
        <f t="shared" si="35"/>
        <v>44007</v>
      </c>
      <c r="B224" s="113">
        <v>2452.59</v>
      </c>
      <c r="C224" s="113"/>
      <c r="D224" s="317">
        <v>1613.43</v>
      </c>
      <c r="E224" s="317">
        <v>1417.24</v>
      </c>
      <c r="F224" s="113"/>
      <c r="G224" s="114">
        <v>161</v>
      </c>
      <c r="H224" s="114">
        <v>479.1</v>
      </c>
      <c r="I224" s="316">
        <v>40</v>
      </c>
      <c r="J224" s="115">
        <v>1</v>
      </c>
      <c r="K224" s="115"/>
      <c r="L224" s="115">
        <v>20</v>
      </c>
      <c r="M224" s="116"/>
      <c r="N224" s="117">
        <f t="shared" si="31"/>
        <v>6143.3600000000006</v>
      </c>
      <c r="O224" s="113">
        <v>1.8</v>
      </c>
      <c r="P224" s="113"/>
      <c r="Q224" s="117">
        <f t="shared" si="32"/>
        <v>6145.1600000000008</v>
      </c>
      <c r="R224" s="317">
        <v>2470</v>
      </c>
      <c r="S224" s="317">
        <v>470</v>
      </c>
      <c r="T224" s="409">
        <f t="shared" si="33"/>
        <v>44007</v>
      </c>
      <c r="U224" s="121"/>
      <c r="V224" s="122"/>
      <c r="W224" s="121"/>
      <c r="X224" s="122"/>
      <c r="Y224" s="121"/>
      <c r="Z224" s="122"/>
      <c r="AA224" s="121">
        <v>200624</v>
      </c>
      <c r="AB224" s="147">
        <v>2280.58</v>
      </c>
      <c r="AC224" s="121"/>
      <c r="AD224" s="122"/>
      <c r="AE224" s="121"/>
      <c r="AF224" s="122"/>
      <c r="AG224" s="122"/>
      <c r="AH224" s="122"/>
      <c r="AI224" s="121"/>
      <c r="AJ224" s="122"/>
      <c r="AK224" s="121"/>
      <c r="AL224" s="122"/>
      <c r="AM224" s="121">
        <v>200568</v>
      </c>
      <c r="AN224" s="147">
        <v>18</v>
      </c>
      <c r="AO224" s="121" t="s">
        <v>449</v>
      </c>
      <c r="AP224" s="147">
        <v>17</v>
      </c>
      <c r="AQ224" s="123"/>
      <c r="AR224" s="122"/>
      <c r="AS224" s="125">
        <f t="shared" si="34"/>
        <v>2315.58</v>
      </c>
    </row>
    <row r="225" spans="1:45" ht="16.149999999999999" customHeight="1" x14ac:dyDescent="0.25">
      <c r="A225" s="202">
        <f t="shared" si="35"/>
        <v>44008</v>
      </c>
      <c r="B225" s="113">
        <v>3519.51</v>
      </c>
      <c r="C225" s="317">
        <v>27.84</v>
      </c>
      <c r="D225" s="317">
        <v>1133.0899999999999</v>
      </c>
      <c r="E225" s="317">
        <v>1807.36</v>
      </c>
      <c r="F225" s="113">
        <v>26.95</v>
      </c>
      <c r="G225" s="114">
        <v>119</v>
      </c>
      <c r="H225" s="114">
        <v>117.4</v>
      </c>
      <c r="I225" s="316">
        <v>90</v>
      </c>
      <c r="J225" s="115">
        <v>3</v>
      </c>
      <c r="K225" s="115">
        <v>60</v>
      </c>
      <c r="L225" s="115">
        <v>20</v>
      </c>
      <c r="M225" s="116"/>
      <c r="N225" s="117">
        <f t="shared" si="31"/>
        <v>6881.15</v>
      </c>
      <c r="O225" s="113">
        <v>1.8</v>
      </c>
      <c r="P225" s="113"/>
      <c r="Q225" s="117">
        <f t="shared" si="32"/>
        <v>6882.95</v>
      </c>
      <c r="R225" s="317">
        <v>3510</v>
      </c>
      <c r="S225" s="119"/>
      <c r="T225" s="409">
        <f t="shared" si="33"/>
        <v>44008</v>
      </c>
      <c r="U225" s="121"/>
      <c r="V225" s="122"/>
      <c r="W225" s="121"/>
      <c r="X225" s="122"/>
      <c r="Y225" s="121"/>
      <c r="Z225" s="122"/>
      <c r="AA225" s="121"/>
      <c r="AB225" s="122"/>
      <c r="AC225" s="121"/>
      <c r="AD225" s="122"/>
      <c r="AE225" s="121"/>
      <c r="AF225" s="122"/>
      <c r="AG225" s="122"/>
      <c r="AH225" s="122"/>
      <c r="AI225" s="121"/>
      <c r="AJ225" s="122"/>
      <c r="AK225" s="121"/>
      <c r="AL225" s="122"/>
      <c r="AM225" s="121">
        <v>200567</v>
      </c>
      <c r="AN225" s="147">
        <v>651.15</v>
      </c>
      <c r="AO225" s="121"/>
      <c r="AP225" s="122"/>
      <c r="AQ225" s="123"/>
      <c r="AR225" s="122"/>
      <c r="AS225" s="125">
        <f t="shared" si="34"/>
        <v>651.15</v>
      </c>
    </row>
    <row r="226" spans="1:45" ht="16.149999999999999" customHeight="1" x14ac:dyDescent="0.25">
      <c r="A226" s="202">
        <f t="shared" si="35"/>
        <v>44009</v>
      </c>
      <c r="B226" s="113">
        <v>2307.27</v>
      </c>
      <c r="C226" s="113"/>
      <c r="D226" s="317">
        <v>1951.55</v>
      </c>
      <c r="E226" s="317">
        <v>1961.93</v>
      </c>
      <c r="F226" s="113">
        <v>39.200000000000003</v>
      </c>
      <c r="G226" s="114">
        <v>104</v>
      </c>
      <c r="H226" s="114">
        <v>68.5</v>
      </c>
      <c r="I226" s="316">
        <v>140</v>
      </c>
      <c r="J226" s="115">
        <v>3</v>
      </c>
      <c r="K226" s="115">
        <v>20</v>
      </c>
      <c r="L226" s="115"/>
      <c r="M226" s="116"/>
      <c r="N226" s="117">
        <f t="shared" si="31"/>
        <v>6592.45</v>
      </c>
      <c r="O226" s="113">
        <v>2.8</v>
      </c>
      <c r="P226" s="113"/>
      <c r="Q226" s="117">
        <f t="shared" si="32"/>
        <v>6595.25</v>
      </c>
      <c r="R226" s="317">
        <v>2300</v>
      </c>
      <c r="S226" s="119"/>
      <c r="T226" s="409">
        <f t="shared" si="33"/>
        <v>44009</v>
      </c>
      <c r="U226" s="121"/>
      <c r="V226" s="122"/>
      <c r="W226" s="121"/>
      <c r="X226" s="122"/>
      <c r="Y226" s="121"/>
      <c r="Z226" s="122"/>
      <c r="AA226" s="121"/>
      <c r="AB226" s="122"/>
      <c r="AC226" s="121"/>
      <c r="AD226" s="122"/>
      <c r="AE226" s="121"/>
      <c r="AF226" s="122"/>
      <c r="AG226" s="122"/>
      <c r="AH226" s="122"/>
      <c r="AI226" s="121"/>
      <c r="AJ226" s="122"/>
      <c r="AK226" s="121"/>
      <c r="AL226" s="122"/>
      <c r="AM226" s="121">
        <v>200566</v>
      </c>
      <c r="AN226" s="147">
        <v>-20.399999999999999</v>
      </c>
      <c r="AO226" s="121" t="s">
        <v>450</v>
      </c>
      <c r="AP226" s="147">
        <v>90</v>
      </c>
      <c r="AQ226" s="123"/>
      <c r="AR226" s="122"/>
      <c r="AS226" s="125">
        <f t="shared" si="34"/>
        <v>69.599999999999994</v>
      </c>
    </row>
    <row r="227" spans="1:45" ht="16.149999999999999" customHeight="1" x14ac:dyDescent="0.25">
      <c r="A227" s="202">
        <f t="shared" si="35"/>
        <v>44010</v>
      </c>
      <c r="B227" s="113">
        <v>1317.43</v>
      </c>
      <c r="C227" s="113"/>
      <c r="D227" s="317">
        <v>917.38</v>
      </c>
      <c r="E227" s="317">
        <v>1233.8900000000001</v>
      </c>
      <c r="F227" s="113">
        <v>6.98</v>
      </c>
      <c r="G227" s="114">
        <v>96</v>
      </c>
      <c r="H227" s="114">
        <v>182.7</v>
      </c>
      <c r="I227" s="316">
        <v>40</v>
      </c>
      <c r="J227" s="115">
        <v>2</v>
      </c>
      <c r="K227" s="115"/>
      <c r="L227" s="115">
        <v>20</v>
      </c>
      <c r="M227" s="116"/>
      <c r="N227" s="117">
        <f t="shared" si="31"/>
        <v>3774.38</v>
      </c>
      <c r="O227" s="113">
        <v>1.8</v>
      </c>
      <c r="P227" s="113"/>
      <c r="Q227" s="117">
        <f t="shared" si="32"/>
        <v>3776.1800000000003</v>
      </c>
      <c r="R227" s="317">
        <v>1310</v>
      </c>
      <c r="S227" s="119"/>
      <c r="T227" s="409">
        <f t="shared" si="33"/>
        <v>44010</v>
      </c>
      <c r="U227" s="121"/>
      <c r="V227" s="122"/>
      <c r="W227" s="121"/>
      <c r="X227" s="122"/>
      <c r="Y227" s="121"/>
      <c r="Z227" s="122"/>
      <c r="AA227" s="121"/>
      <c r="AB227" s="122"/>
      <c r="AC227" s="121"/>
      <c r="AD227" s="122"/>
      <c r="AE227" s="123"/>
      <c r="AF227" s="122"/>
      <c r="AG227" s="122"/>
      <c r="AH227" s="122"/>
      <c r="AI227" s="121"/>
      <c r="AJ227" s="122"/>
      <c r="AK227" s="121"/>
      <c r="AL227" s="122"/>
      <c r="AM227" s="121">
        <v>200565</v>
      </c>
      <c r="AN227" s="147">
        <v>39.6</v>
      </c>
      <c r="AO227" s="121" t="s">
        <v>451</v>
      </c>
      <c r="AP227" s="147">
        <v>540</v>
      </c>
      <c r="AQ227" s="123"/>
      <c r="AR227" s="122"/>
      <c r="AS227" s="125">
        <f t="shared" si="34"/>
        <v>579.6</v>
      </c>
    </row>
    <row r="228" spans="1:45" ht="16.149999999999999" customHeight="1" x14ac:dyDescent="0.25">
      <c r="A228" s="202">
        <f t="shared" si="35"/>
        <v>44011</v>
      </c>
      <c r="B228" s="113">
        <v>1586.72</v>
      </c>
      <c r="C228" s="113"/>
      <c r="D228" s="317">
        <v>1704.88</v>
      </c>
      <c r="E228" s="317">
        <v>1688.17</v>
      </c>
      <c r="F228" s="113">
        <v>16.149999999999999</v>
      </c>
      <c r="G228" s="114">
        <v>199</v>
      </c>
      <c r="H228" s="114">
        <v>76.3</v>
      </c>
      <c r="I228" s="316">
        <v>30</v>
      </c>
      <c r="J228" s="115">
        <v>1</v>
      </c>
      <c r="K228" s="115"/>
      <c r="L228" s="115"/>
      <c r="M228" s="116"/>
      <c r="N228" s="117">
        <f t="shared" si="31"/>
        <v>5301.2200000000012</v>
      </c>
      <c r="O228" s="113">
        <v>3.3</v>
      </c>
      <c r="P228" s="113"/>
      <c r="Q228" s="117">
        <f t="shared" si="32"/>
        <v>5304.5200000000013</v>
      </c>
      <c r="R228" s="317">
        <v>1580</v>
      </c>
      <c r="S228" s="119"/>
      <c r="T228" s="409">
        <f t="shared" si="33"/>
        <v>44011</v>
      </c>
      <c r="U228" s="121"/>
      <c r="V228" s="122"/>
      <c r="W228" s="121">
        <v>200607</v>
      </c>
      <c r="X228" s="147">
        <v>49.07</v>
      </c>
      <c r="Y228" s="121"/>
      <c r="Z228" s="122"/>
      <c r="AA228" s="121"/>
      <c r="AB228" s="122"/>
      <c r="AC228" s="121" t="s">
        <v>452</v>
      </c>
      <c r="AD228" s="122">
        <v>0</v>
      </c>
      <c r="AE228" s="123"/>
      <c r="AF228" s="122"/>
      <c r="AG228" s="122"/>
      <c r="AH228" s="122"/>
      <c r="AI228" s="121"/>
      <c r="AJ228" s="122"/>
      <c r="AK228" s="121"/>
      <c r="AL228" s="122"/>
      <c r="AM228" s="121">
        <v>200564</v>
      </c>
      <c r="AN228" s="147">
        <v>283.02</v>
      </c>
      <c r="AO228" s="121">
        <v>200652</v>
      </c>
      <c r="AP228" s="147">
        <v>1255.17</v>
      </c>
      <c r="AQ228" s="123"/>
      <c r="AR228" s="122"/>
      <c r="AS228" s="125">
        <f t="shared" si="34"/>
        <v>1587.26</v>
      </c>
    </row>
    <row r="229" spans="1:45" ht="16.149999999999999" customHeight="1" x14ac:dyDescent="0.25">
      <c r="A229" s="202">
        <f t="shared" si="35"/>
        <v>44012</v>
      </c>
      <c r="B229" s="113">
        <v>1325.83</v>
      </c>
      <c r="C229" s="113"/>
      <c r="D229" s="317">
        <v>932.43</v>
      </c>
      <c r="E229" s="317">
        <v>1522.23</v>
      </c>
      <c r="F229" s="113">
        <v>29.4</v>
      </c>
      <c r="G229" s="114">
        <v>313</v>
      </c>
      <c r="H229" s="114">
        <v>204.9</v>
      </c>
      <c r="I229" s="316">
        <v>100</v>
      </c>
      <c r="J229" s="115">
        <v>3</v>
      </c>
      <c r="K229" s="115">
        <v>200</v>
      </c>
      <c r="L229" s="115"/>
      <c r="M229" s="116"/>
      <c r="N229" s="117">
        <f t="shared" si="31"/>
        <v>4627.79</v>
      </c>
      <c r="O229" s="113">
        <v>6.6</v>
      </c>
      <c r="P229" s="113"/>
      <c r="Q229" s="117">
        <f t="shared" si="32"/>
        <v>4634.3900000000003</v>
      </c>
      <c r="R229" s="317">
        <v>1320</v>
      </c>
      <c r="S229" s="119"/>
      <c r="T229" s="409">
        <f t="shared" si="33"/>
        <v>44012</v>
      </c>
      <c r="U229" s="121"/>
      <c r="V229" s="122"/>
      <c r="W229" s="123">
        <v>200608</v>
      </c>
      <c r="X229" s="147">
        <v>494.89</v>
      </c>
      <c r="Y229" s="121"/>
      <c r="Z229" s="122"/>
      <c r="AA229" s="123" t="s">
        <v>453</v>
      </c>
      <c r="AB229" s="147">
        <v>-69.11</v>
      </c>
      <c r="AC229" s="121">
        <v>200627</v>
      </c>
      <c r="AD229" s="147">
        <v>47512.83</v>
      </c>
      <c r="AE229" s="123" t="s">
        <v>137</v>
      </c>
      <c r="AF229" s="147">
        <v>1030</v>
      </c>
      <c r="AG229" s="122"/>
      <c r="AH229" s="122"/>
      <c r="AI229" s="121">
        <v>200631</v>
      </c>
      <c r="AJ229" s="147">
        <v>37.630000000000003</v>
      </c>
      <c r="AK229" s="123">
        <v>200633</v>
      </c>
      <c r="AL229" s="147">
        <v>431.77</v>
      </c>
      <c r="AM229" s="123">
        <v>200563</v>
      </c>
      <c r="AN229" s="147">
        <v>7.2</v>
      </c>
      <c r="AO229" s="123" t="s">
        <v>437</v>
      </c>
      <c r="AP229" s="147">
        <v>420</v>
      </c>
      <c r="AQ229" s="123"/>
      <c r="AR229" s="122"/>
      <c r="AS229" s="125">
        <f t="shared" si="34"/>
        <v>49865.209999999992</v>
      </c>
    </row>
    <row r="230" spans="1:45" ht="16.149999999999999" customHeight="1" x14ac:dyDescent="0.25">
      <c r="A230" s="225"/>
      <c r="B230" s="113"/>
      <c r="C230" s="113"/>
      <c r="D230" s="113"/>
      <c r="E230" s="113"/>
      <c r="F230" s="113"/>
      <c r="G230" s="114"/>
      <c r="H230" s="114"/>
      <c r="I230" s="114"/>
      <c r="J230" s="115"/>
      <c r="K230" s="115"/>
      <c r="L230" s="115"/>
      <c r="M230" s="116"/>
      <c r="N230" s="117"/>
      <c r="O230" s="113"/>
      <c r="P230" s="113"/>
      <c r="Q230" s="117"/>
      <c r="R230" s="119"/>
      <c r="S230" s="119"/>
      <c r="T230" s="409"/>
      <c r="U230" s="121"/>
      <c r="V230" s="122"/>
      <c r="W230" s="121"/>
      <c r="X230" s="122"/>
      <c r="Y230" s="121"/>
      <c r="Z230" s="122"/>
      <c r="AA230" s="121"/>
      <c r="AB230" s="122"/>
      <c r="AC230" s="121"/>
      <c r="AD230" s="122"/>
      <c r="AE230" s="121"/>
      <c r="AF230" s="122"/>
      <c r="AG230" s="122"/>
      <c r="AH230" s="122"/>
      <c r="AI230" s="121"/>
      <c r="AJ230" s="122"/>
      <c r="AK230" s="121"/>
      <c r="AL230" s="122"/>
      <c r="AM230" s="121">
        <v>200562</v>
      </c>
      <c r="AN230" s="147">
        <v>320.7</v>
      </c>
      <c r="AO230" s="121"/>
      <c r="AP230" s="122"/>
      <c r="AQ230" s="123"/>
      <c r="AR230" s="122"/>
      <c r="AS230" s="125">
        <f t="shared" si="34"/>
        <v>320.7</v>
      </c>
    </row>
    <row r="231" spans="1:45" x14ac:dyDescent="0.25">
      <c r="B231" s="383">
        <f t="shared" ref="B231:S231" si="36">SUM(B200:B230)</f>
        <v>52204.68</v>
      </c>
      <c r="C231" s="383">
        <f t="shared" si="36"/>
        <v>115.34</v>
      </c>
      <c r="D231" s="383">
        <f t="shared" si="36"/>
        <v>44373.54</v>
      </c>
      <c r="E231" s="383">
        <f t="shared" si="36"/>
        <v>48568.6</v>
      </c>
      <c r="F231" s="383">
        <f t="shared" si="36"/>
        <v>943.96999999999991</v>
      </c>
      <c r="G231" s="383">
        <f t="shared" si="36"/>
        <v>6808</v>
      </c>
      <c r="H231" s="383">
        <f t="shared" si="36"/>
        <v>9165.9</v>
      </c>
      <c r="I231" s="383">
        <f t="shared" si="36"/>
        <v>4000</v>
      </c>
      <c r="J231" s="3">
        <f t="shared" si="36"/>
        <v>97</v>
      </c>
      <c r="K231" s="383">
        <f t="shared" si="36"/>
        <v>670</v>
      </c>
      <c r="L231" s="383">
        <f t="shared" si="36"/>
        <v>1060</v>
      </c>
      <c r="M231" s="128">
        <f t="shared" si="36"/>
        <v>0</v>
      </c>
      <c r="N231" s="383">
        <f t="shared" si="36"/>
        <v>165790.03</v>
      </c>
      <c r="O231" s="383">
        <f t="shared" si="36"/>
        <v>180.95000000000005</v>
      </c>
      <c r="P231" s="128">
        <f t="shared" si="36"/>
        <v>0</v>
      </c>
      <c r="Q231" s="128">
        <f t="shared" si="36"/>
        <v>165970.98000000001</v>
      </c>
      <c r="R231" s="128">
        <f t="shared" si="36"/>
        <v>52180</v>
      </c>
      <c r="S231" s="128">
        <f t="shared" si="36"/>
        <v>890</v>
      </c>
      <c r="U231" s="141"/>
      <c r="V231" s="141">
        <f>SUM(V200:V230)</f>
        <v>4822.91</v>
      </c>
      <c r="W231" s="141"/>
      <c r="X231" s="141">
        <f>SUM(X200:X230)</f>
        <v>2024.2000000000003</v>
      </c>
      <c r="Y231" s="141"/>
      <c r="Z231" s="141">
        <f>SUM(Z200:Z230)</f>
        <v>1686.88</v>
      </c>
      <c r="AA231" s="141"/>
      <c r="AB231" s="141">
        <f>SUM(AB200:AB230)</f>
        <v>11712.599999999999</v>
      </c>
      <c r="AC231" s="141"/>
      <c r="AD231" s="141">
        <f>SUM(AD200:AD230)</f>
        <v>161148.19</v>
      </c>
      <c r="AE231" s="141"/>
      <c r="AF231" s="141">
        <f>SUM(AF200:AF230)</f>
        <v>5116.66</v>
      </c>
      <c r="AG231" s="141"/>
      <c r="AH231" s="141"/>
      <c r="AI231" s="141"/>
      <c r="AJ231" s="141">
        <f>SUM(AJ200:AJ230)</f>
        <v>1466.9600000000003</v>
      </c>
      <c r="AL231" s="141">
        <f>SUM(AL200:AL230)</f>
        <v>1895.9299999999998</v>
      </c>
      <c r="AM231" s="141"/>
      <c r="AN231" s="141">
        <f>SUM(AN200:AN230)</f>
        <v>2113.1</v>
      </c>
      <c r="AO231" s="141"/>
      <c r="AP231" s="141">
        <f>SUM(AP200:AP230)</f>
        <v>7311.85</v>
      </c>
      <c r="AQ231" s="141"/>
      <c r="AR231" s="141">
        <f>SUM(AR200:AR230)</f>
        <v>129.99</v>
      </c>
      <c r="AS231" s="141" t="e">
        <f>SUM(AS200:AS230)</f>
        <v>#VALUE!</v>
      </c>
    </row>
    <row r="232" spans="1:45" x14ac:dyDescent="0.25">
      <c r="N232" s="130"/>
      <c r="Q232" s="130"/>
    </row>
    <row r="233" spans="1:45" x14ac:dyDescent="0.25">
      <c r="C233" s="131"/>
      <c r="F233" s="131"/>
      <c r="I233" s="132"/>
    </row>
    <row r="234" spans="1:45" x14ac:dyDescent="0.25">
      <c r="I234" s="132"/>
    </row>
    <row r="236" spans="1:45" ht="16.149999999999999" customHeight="1" x14ac:dyDescent="0.25">
      <c r="A236" s="575" t="s">
        <v>42</v>
      </c>
      <c r="B236" s="563"/>
      <c r="C236" s="563"/>
      <c r="D236" s="563"/>
      <c r="E236" s="563"/>
      <c r="F236" s="563"/>
      <c r="G236" s="563"/>
      <c r="H236" s="563"/>
      <c r="I236" s="563"/>
      <c r="J236" s="564"/>
      <c r="K236" s="564"/>
      <c r="L236" s="564"/>
      <c r="M236" s="80"/>
      <c r="N236" s="79"/>
      <c r="O236" s="565"/>
      <c r="P236" s="560"/>
      <c r="Q236" s="560"/>
      <c r="R236" s="560"/>
      <c r="S236" s="560"/>
      <c r="U236" s="559" t="str">
        <f>A236</f>
        <v>JUILLET 2019</v>
      </c>
      <c r="V236" s="560"/>
      <c r="W236" s="560"/>
      <c r="X236" s="560"/>
      <c r="Y236" s="560"/>
      <c r="Z236" s="560"/>
      <c r="AA236" s="560"/>
      <c r="AB236" s="559" t="str">
        <f>A236</f>
        <v>JUILLET 2019</v>
      </c>
      <c r="AC236" s="560"/>
      <c r="AD236" s="560"/>
      <c r="AE236" s="560"/>
      <c r="AF236" s="560"/>
      <c r="AG236" s="560"/>
      <c r="AH236" s="560"/>
      <c r="AI236" s="560"/>
      <c r="AJ236" s="560"/>
      <c r="AK236" s="559" t="str">
        <f>A236</f>
        <v>JUILLET 2019</v>
      </c>
      <c r="AL236" s="560"/>
      <c r="AM236" s="560"/>
      <c r="AN236" s="560"/>
      <c r="AO236" s="560"/>
      <c r="AP236" s="560"/>
      <c r="AQ236" s="560"/>
    </row>
    <row r="237" spans="1:45" ht="16.149999999999999" customHeight="1" x14ac:dyDescent="0.25">
      <c r="A237" s="175"/>
      <c r="B237" s="81"/>
      <c r="C237" s="81"/>
      <c r="D237" s="81"/>
      <c r="E237" s="81"/>
      <c r="F237" s="81"/>
      <c r="G237" s="81"/>
      <c r="H237" s="81"/>
      <c r="I237" s="554"/>
      <c r="J237" s="554"/>
      <c r="K237" s="554"/>
      <c r="L237" s="554"/>
      <c r="M237" s="133"/>
      <c r="N237" s="134"/>
      <c r="O237" s="135"/>
      <c r="P237" s="134"/>
      <c r="Q237" s="134"/>
      <c r="R237" s="553" t="s">
        <v>2</v>
      </c>
      <c r="S237" s="554"/>
      <c r="T237" s="227"/>
      <c r="U237" s="549" t="str">
        <f>U3</f>
        <v>Agedi</v>
      </c>
      <c r="V237" s="550"/>
      <c r="W237" s="549" t="str">
        <f>W3</f>
        <v>Saf</v>
      </c>
      <c r="X237" s="550"/>
      <c r="Y237" s="549" t="str">
        <f>Y3</f>
        <v>Midi Libre</v>
      </c>
      <c r="Z237" s="550"/>
      <c r="AA237" s="549" t="str">
        <f>AA3</f>
        <v>Loto</v>
      </c>
      <c r="AB237" s="550"/>
      <c r="AC237" s="555" t="str">
        <f>AC3</f>
        <v>Altadis</v>
      </c>
      <c r="AD237" s="556"/>
      <c r="AE237" s="549" t="str">
        <f>AE3</f>
        <v>Crédit agricole</v>
      </c>
      <c r="AF237" s="550"/>
      <c r="AG237" s="555" t="s">
        <v>10</v>
      </c>
      <c r="AH237" s="556"/>
      <c r="AI237" s="555" t="str">
        <f>AI3</f>
        <v>charges locatives</v>
      </c>
      <c r="AJ237" s="556"/>
      <c r="AK237" s="555" t="str">
        <f>AK3</f>
        <v>Poste TCN TF PVA</v>
      </c>
      <c r="AL237" s="556"/>
      <c r="AM237" s="549" t="str">
        <f>AM3</f>
        <v>GSA/NVX FR</v>
      </c>
      <c r="AN237" s="550"/>
      <c r="AO237" s="549" t="str">
        <f>AO3</f>
        <v>Charge</v>
      </c>
      <c r="AP237" s="550"/>
      <c r="AQ237" s="549" t="str">
        <f>AQ3</f>
        <v>Divers</v>
      </c>
      <c r="AR237" s="550"/>
      <c r="AS237" s="83" t="s">
        <v>16</v>
      </c>
    </row>
    <row r="238" spans="1:45" ht="16.149999999999999" customHeight="1" x14ac:dyDescent="0.25">
      <c r="A238" s="177"/>
      <c r="B238" s="85" t="s">
        <v>17</v>
      </c>
      <c r="C238" s="86" t="s">
        <v>18</v>
      </c>
      <c r="D238" s="86" t="s">
        <v>19</v>
      </c>
      <c r="E238" s="87" t="s">
        <v>20</v>
      </c>
      <c r="F238" s="87" t="s">
        <v>21</v>
      </c>
      <c r="G238" s="86" t="s">
        <v>22</v>
      </c>
      <c r="H238" s="86" t="s">
        <v>23</v>
      </c>
      <c r="I238" s="557" t="s">
        <v>24</v>
      </c>
      <c r="J238" s="558"/>
      <c r="K238" s="88" t="s">
        <v>25</v>
      </c>
      <c r="L238" s="88" t="s">
        <v>26</v>
      </c>
      <c r="M238" s="89" t="s">
        <v>27</v>
      </c>
      <c r="N238" s="90" t="s">
        <v>28</v>
      </c>
      <c r="O238" s="90" t="s">
        <v>29</v>
      </c>
      <c r="P238" s="90" t="s">
        <v>30</v>
      </c>
      <c r="Q238" s="91" t="s">
        <v>16</v>
      </c>
      <c r="R238" s="85" t="s">
        <v>32</v>
      </c>
      <c r="S238" s="91" t="s">
        <v>33</v>
      </c>
      <c r="T238" s="237"/>
      <c r="U238" s="93" t="s">
        <v>34</v>
      </c>
      <c r="V238" s="94"/>
      <c r="W238" s="95" t="s">
        <v>34</v>
      </c>
      <c r="X238" s="96"/>
      <c r="Y238" s="95" t="s">
        <v>34</v>
      </c>
      <c r="Z238" s="96"/>
      <c r="AA238" s="95" t="s">
        <v>34</v>
      </c>
      <c r="AB238" s="96"/>
      <c r="AC238" s="95" t="s">
        <v>34</v>
      </c>
      <c r="AD238" s="96"/>
      <c r="AE238" s="95" t="s">
        <v>34</v>
      </c>
      <c r="AF238" s="96"/>
      <c r="AG238" s="95" t="s">
        <v>34</v>
      </c>
      <c r="AH238" s="97"/>
      <c r="AI238" s="95" t="s">
        <v>34</v>
      </c>
      <c r="AJ238" s="96"/>
      <c r="AK238" s="98" t="s">
        <v>34</v>
      </c>
      <c r="AL238" s="94"/>
      <c r="AM238" s="95" t="s">
        <v>34</v>
      </c>
      <c r="AN238" s="94"/>
      <c r="AO238" s="95" t="s">
        <v>34</v>
      </c>
      <c r="AP238" s="94"/>
      <c r="AQ238" s="95" t="s">
        <v>34</v>
      </c>
      <c r="AR238" s="94"/>
      <c r="AS238" s="99"/>
    </row>
    <row r="239" spans="1:45" ht="16.149999999999999" customHeight="1" x14ac:dyDescent="0.25">
      <c r="A239" s="202">
        <f>A229+1</f>
        <v>44013</v>
      </c>
      <c r="B239" s="113">
        <v>1896.13</v>
      </c>
      <c r="C239" s="113"/>
      <c r="D239" s="317">
        <v>1829.81</v>
      </c>
      <c r="E239" s="317">
        <v>1487.89</v>
      </c>
      <c r="F239" s="113">
        <v>80</v>
      </c>
      <c r="G239" s="114">
        <v>211</v>
      </c>
      <c r="H239" s="114">
        <v>194.7</v>
      </c>
      <c r="I239" s="316">
        <v>210</v>
      </c>
      <c r="J239" s="115">
        <v>5</v>
      </c>
      <c r="K239" s="115">
        <v>30</v>
      </c>
      <c r="L239" s="115"/>
      <c r="M239" s="116"/>
      <c r="N239" s="117">
        <f t="shared" ref="N239:N269" si="37">B239+C239+D239+F239+G239+H239+I239+K239-L239+M239+E239</f>
        <v>5939.5300000000007</v>
      </c>
      <c r="O239" s="113">
        <v>1.8</v>
      </c>
      <c r="P239" s="113"/>
      <c r="Q239" s="117">
        <f t="shared" ref="Q239:Q269" si="38">N239+O239-P239</f>
        <v>5941.3300000000008</v>
      </c>
      <c r="R239" s="317">
        <v>1890</v>
      </c>
      <c r="S239" s="119"/>
      <c r="T239" s="409">
        <f t="shared" ref="T239:T269" si="39">A239</f>
        <v>44013</v>
      </c>
      <c r="U239" s="121">
        <v>200603</v>
      </c>
      <c r="V239" s="147">
        <v>1428.3</v>
      </c>
      <c r="W239" s="123"/>
      <c r="X239" s="122"/>
      <c r="Y239" s="123">
        <v>200615</v>
      </c>
      <c r="Z239" s="147">
        <v>437.08</v>
      </c>
      <c r="AA239" s="123">
        <v>200625</v>
      </c>
      <c r="AB239" s="147">
        <v>4141.8</v>
      </c>
      <c r="AC239" s="123"/>
      <c r="AD239" s="122"/>
      <c r="AE239" s="123">
        <v>200732</v>
      </c>
      <c r="AF239" s="147">
        <v>1.45</v>
      </c>
      <c r="AG239" s="124">
        <v>200735</v>
      </c>
      <c r="AH239" s="147">
        <v>-21.13</v>
      </c>
      <c r="AI239" s="123">
        <v>200145</v>
      </c>
      <c r="AJ239" s="147">
        <v>1029.23</v>
      </c>
      <c r="AK239" s="124"/>
      <c r="AL239" s="122"/>
      <c r="AM239" s="123"/>
      <c r="AN239" s="122"/>
      <c r="AO239" s="123" t="s">
        <v>276</v>
      </c>
      <c r="AP239" s="147">
        <v>2000</v>
      </c>
      <c r="AQ239" s="123"/>
      <c r="AR239" s="122"/>
      <c r="AS239" s="125">
        <f t="shared" ref="AS239:AS269" si="40">V239+X239+Z239+AB239+AD239+AF239+AJ239+AL239+AN239+AP239+AR239+AH239</f>
        <v>9016.7300000000014</v>
      </c>
    </row>
    <row r="240" spans="1:45" ht="16.149999999999999" customHeight="1" x14ac:dyDescent="0.25">
      <c r="A240" s="202">
        <f t="shared" ref="A240:A269" si="41">A239+1</f>
        <v>44014</v>
      </c>
      <c r="B240" s="113">
        <v>1424.8</v>
      </c>
      <c r="C240" s="113"/>
      <c r="D240" s="317">
        <v>1166.82</v>
      </c>
      <c r="E240" s="317">
        <v>1999.81</v>
      </c>
      <c r="F240" s="113"/>
      <c r="G240" s="114">
        <v>55</v>
      </c>
      <c r="H240" s="114">
        <v>292.89999999999998</v>
      </c>
      <c r="I240" s="316">
        <v>230</v>
      </c>
      <c r="J240" s="115">
        <v>6</v>
      </c>
      <c r="K240" s="115">
        <v>200</v>
      </c>
      <c r="L240" s="115">
        <v>20</v>
      </c>
      <c r="M240" s="116"/>
      <c r="N240" s="117">
        <f t="shared" si="37"/>
        <v>5349.33</v>
      </c>
      <c r="O240" s="113">
        <v>1.8</v>
      </c>
      <c r="P240" s="113"/>
      <c r="Q240" s="117">
        <f t="shared" si="38"/>
        <v>5351.13</v>
      </c>
      <c r="R240" s="317">
        <v>1470</v>
      </c>
      <c r="S240" s="119"/>
      <c r="T240" s="409">
        <f t="shared" si="39"/>
        <v>44014</v>
      </c>
      <c r="U240" s="121"/>
      <c r="V240" s="122"/>
      <c r="W240" s="123"/>
      <c r="X240" s="122"/>
      <c r="Y240" s="121"/>
      <c r="Z240" s="122"/>
      <c r="AA240" s="123">
        <v>200626</v>
      </c>
      <c r="AB240" s="147">
        <v>808.8</v>
      </c>
      <c r="AC240" s="121"/>
      <c r="AD240" s="122"/>
      <c r="AE240" s="123">
        <v>200732</v>
      </c>
      <c r="AF240" s="147">
        <v>27</v>
      </c>
      <c r="AG240" s="124"/>
      <c r="AH240" s="122"/>
      <c r="AI240" s="121"/>
      <c r="AJ240" s="122"/>
      <c r="AK240" s="123"/>
      <c r="AL240" s="122"/>
      <c r="AM240" s="121"/>
      <c r="AN240" s="122"/>
      <c r="AO240" s="123" t="s">
        <v>276</v>
      </c>
      <c r="AP240" s="147">
        <v>1000</v>
      </c>
      <c r="AQ240" s="123"/>
      <c r="AR240" s="122"/>
      <c r="AS240" s="125">
        <f t="shared" si="40"/>
        <v>1835.8</v>
      </c>
    </row>
    <row r="241" spans="1:45" ht="16.149999999999999" customHeight="1" x14ac:dyDescent="0.25">
      <c r="A241" s="202">
        <f t="shared" si="41"/>
        <v>44015</v>
      </c>
      <c r="B241" s="113">
        <v>2657.39</v>
      </c>
      <c r="C241" s="113"/>
      <c r="D241" s="317">
        <v>2194.11</v>
      </c>
      <c r="E241" s="317">
        <v>2074.63</v>
      </c>
      <c r="F241" s="113">
        <v>29.4</v>
      </c>
      <c r="G241" s="114">
        <v>320</v>
      </c>
      <c r="H241" s="114">
        <v>213.8</v>
      </c>
      <c r="I241" s="316">
        <v>20</v>
      </c>
      <c r="J241" s="115">
        <v>1</v>
      </c>
      <c r="K241" s="115"/>
      <c r="L241" s="115">
        <v>395</v>
      </c>
      <c r="M241" s="116"/>
      <c r="N241" s="117">
        <f t="shared" si="37"/>
        <v>7114.33</v>
      </c>
      <c r="O241" s="113">
        <v>55.1</v>
      </c>
      <c r="P241" s="113">
        <v>117.4</v>
      </c>
      <c r="Q241" s="117">
        <f t="shared" si="38"/>
        <v>7052.0300000000007</v>
      </c>
      <c r="R241" s="317">
        <v>2690</v>
      </c>
      <c r="S241" s="317">
        <v>320</v>
      </c>
      <c r="T241" s="409">
        <f t="shared" si="39"/>
        <v>44015</v>
      </c>
      <c r="U241" s="121"/>
      <c r="V241" s="122"/>
      <c r="W241" s="123"/>
      <c r="X241" s="122"/>
      <c r="Y241" s="121"/>
      <c r="Z241" s="122"/>
      <c r="AA241" s="123"/>
      <c r="AB241" s="122"/>
      <c r="AC241" s="121"/>
      <c r="AD241" s="122"/>
      <c r="AE241" s="123">
        <v>200732</v>
      </c>
      <c r="AF241" s="147">
        <v>315.72000000000003</v>
      </c>
      <c r="AG241" s="122"/>
      <c r="AH241" s="122"/>
      <c r="AI241" s="121" t="s">
        <v>311</v>
      </c>
      <c r="AJ241" s="147">
        <v>128.4</v>
      </c>
      <c r="AK241" s="123"/>
      <c r="AL241" s="122"/>
      <c r="AM241" s="121"/>
      <c r="AN241" s="122"/>
      <c r="AO241" s="123"/>
      <c r="AP241" s="122"/>
      <c r="AQ241" s="123"/>
      <c r="AR241" s="122"/>
      <c r="AS241" s="125">
        <f t="shared" si="40"/>
        <v>444.12</v>
      </c>
    </row>
    <row r="242" spans="1:45" ht="16.149999999999999" customHeight="1" x14ac:dyDescent="0.25">
      <c r="A242" s="202">
        <f t="shared" si="41"/>
        <v>44016</v>
      </c>
      <c r="B242" s="113">
        <v>1706.93</v>
      </c>
      <c r="C242" s="113"/>
      <c r="D242" s="317">
        <v>1746.69</v>
      </c>
      <c r="E242" s="317">
        <v>1938.36</v>
      </c>
      <c r="F242" s="113">
        <v>9.8000000000000007</v>
      </c>
      <c r="G242" s="114">
        <v>175</v>
      </c>
      <c r="H242" s="114">
        <v>605.9</v>
      </c>
      <c r="I242" s="316">
        <v>120</v>
      </c>
      <c r="J242" s="115">
        <v>2</v>
      </c>
      <c r="K242" s="115">
        <v>70</v>
      </c>
      <c r="L242" s="115"/>
      <c r="M242" s="116"/>
      <c r="N242" s="117">
        <f t="shared" si="37"/>
        <v>6372.6799999999994</v>
      </c>
      <c r="O242" s="113">
        <v>7.7</v>
      </c>
      <c r="P242" s="113"/>
      <c r="Q242" s="117">
        <f t="shared" si="38"/>
        <v>6380.3799999999992</v>
      </c>
      <c r="R242" s="317">
        <v>1700</v>
      </c>
      <c r="S242" s="119"/>
      <c r="T242" s="409">
        <f t="shared" si="39"/>
        <v>44016</v>
      </c>
      <c r="U242" s="121"/>
      <c r="V242" s="122"/>
      <c r="W242" s="123"/>
      <c r="X242" s="122"/>
      <c r="Y242" s="121"/>
      <c r="Z242" s="122"/>
      <c r="AA242" s="123"/>
      <c r="AB242" s="122"/>
      <c r="AC242" s="121"/>
      <c r="AD242" s="122"/>
      <c r="AE242" s="123">
        <v>200732</v>
      </c>
      <c r="AF242" s="147">
        <v>69</v>
      </c>
      <c r="AG242" s="122"/>
      <c r="AH242" s="122"/>
      <c r="AI242" s="121"/>
      <c r="AJ242" s="122"/>
      <c r="AK242" s="123"/>
      <c r="AL242" s="122"/>
      <c r="AM242" s="121"/>
      <c r="AN242" s="122"/>
      <c r="AO242" s="123"/>
      <c r="AP242" s="122"/>
      <c r="AQ242" s="123"/>
      <c r="AR242" s="122"/>
      <c r="AS242" s="125">
        <f t="shared" si="40"/>
        <v>69</v>
      </c>
    </row>
    <row r="243" spans="1:45" ht="16.149999999999999" customHeight="1" x14ac:dyDescent="0.25">
      <c r="A243" s="202">
        <f t="shared" si="41"/>
        <v>44017</v>
      </c>
      <c r="B243" s="113">
        <v>1419.34</v>
      </c>
      <c r="C243" s="113"/>
      <c r="D243" s="317">
        <v>1032.2</v>
      </c>
      <c r="E243" s="317">
        <v>1337.23</v>
      </c>
      <c r="F243" s="113">
        <v>38.9</v>
      </c>
      <c r="G243" s="114">
        <v>133</v>
      </c>
      <c r="H243" s="114">
        <v>169.1</v>
      </c>
      <c r="I243" s="114"/>
      <c r="J243" s="115"/>
      <c r="K243" s="115">
        <v>30</v>
      </c>
      <c r="L243" s="115"/>
      <c r="M243" s="116"/>
      <c r="N243" s="117">
        <f t="shared" si="37"/>
        <v>4159.7700000000004</v>
      </c>
      <c r="O243" s="113">
        <v>10.5</v>
      </c>
      <c r="P243" s="113"/>
      <c r="Q243" s="117">
        <f t="shared" si="38"/>
        <v>4170.2700000000004</v>
      </c>
      <c r="R243" s="317">
        <v>1410</v>
      </c>
      <c r="S243" s="119"/>
      <c r="T243" s="409">
        <f t="shared" si="39"/>
        <v>44017</v>
      </c>
      <c r="U243" s="121"/>
      <c r="V243" s="122"/>
      <c r="W243" s="123"/>
      <c r="X243" s="122"/>
      <c r="Y243" s="121"/>
      <c r="Z243" s="122"/>
      <c r="AA243" s="121"/>
      <c r="AB243" s="122"/>
      <c r="AC243" s="121"/>
      <c r="AD243" s="122"/>
      <c r="AE243" s="123" t="s">
        <v>85</v>
      </c>
      <c r="AF243" s="147">
        <v>360</v>
      </c>
      <c r="AG243" s="122"/>
      <c r="AH243" s="122"/>
      <c r="AI243" s="121"/>
      <c r="AJ243" s="122"/>
      <c r="AK243" s="121"/>
      <c r="AL243" s="122"/>
      <c r="AM243" s="121"/>
      <c r="AN243" s="122"/>
      <c r="AO243" s="121" t="s">
        <v>104</v>
      </c>
      <c r="AP243" s="147">
        <v>125.84</v>
      </c>
      <c r="AQ243" s="123"/>
      <c r="AR243" s="122"/>
      <c r="AS243" s="125">
        <f t="shared" si="40"/>
        <v>485.84000000000003</v>
      </c>
    </row>
    <row r="244" spans="1:45" ht="16.149999999999999" customHeight="1" x14ac:dyDescent="0.25">
      <c r="A244" s="202">
        <f t="shared" si="41"/>
        <v>44018</v>
      </c>
      <c r="B244" s="113">
        <v>1448.13</v>
      </c>
      <c r="C244" s="113"/>
      <c r="D244" s="317">
        <v>1371.18</v>
      </c>
      <c r="E244" s="317">
        <v>2190.56</v>
      </c>
      <c r="F244" s="113">
        <v>16.350000000000001</v>
      </c>
      <c r="G244" s="114">
        <v>147</v>
      </c>
      <c r="H244" s="114">
        <v>386.7</v>
      </c>
      <c r="I244" s="316">
        <v>140</v>
      </c>
      <c r="J244" s="115">
        <v>2</v>
      </c>
      <c r="K244" s="115"/>
      <c r="L244" s="115">
        <v>50</v>
      </c>
      <c r="M244" s="116"/>
      <c r="N244" s="117">
        <f t="shared" si="37"/>
        <v>5649.92</v>
      </c>
      <c r="O244" s="113">
        <v>3.3</v>
      </c>
      <c r="P244" s="113"/>
      <c r="Q244" s="117">
        <f t="shared" si="38"/>
        <v>5653.22</v>
      </c>
      <c r="R244" s="317">
        <v>1440</v>
      </c>
      <c r="S244" s="119"/>
      <c r="T244" s="409">
        <f t="shared" si="39"/>
        <v>44018</v>
      </c>
      <c r="U244" s="121"/>
      <c r="V244" s="122"/>
      <c r="W244" s="121"/>
      <c r="X244" s="122"/>
      <c r="Y244" s="121"/>
      <c r="Z244" s="122"/>
      <c r="AA244" s="121"/>
      <c r="AB244" s="122"/>
      <c r="AC244" s="121"/>
      <c r="AD244" s="122"/>
      <c r="AE244" s="123" t="s">
        <v>137</v>
      </c>
      <c r="AF244" s="147">
        <v>-1030</v>
      </c>
      <c r="AG244" s="122"/>
      <c r="AH244" s="122"/>
      <c r="AI244" s="121"/>
      <c r="AJ244" s="122"/>
      <c r="AK244" s="121"/>
      <c r="AL244" s="122"/>
      <c r="AM244" s="121">
        <v>200570</v>
      </c>
      <c r="AN244" s="147">
        <v>-350.68</v>
      </c>
      <c r="AO244" s="121"/>
      <c r="AP244" s="122"/>
      <c r="AQ244" s="123"/>
      <c r="AR244" s="122"/>
      <c r="AS244" s="125">
        <f t="shared" si="40"/>
        <v>-1380.68</v>
      </c>
    </row>
    <row r="245" spans="1:45" ht="16.149999999999999" customHeight="1" x14ac:dyDescent="0.25">
      <c r="A245" s="202">
        <f t="shared" si="41"/>
        <v>44019</v>
      </c>
      <c r="B245" s="113">
        <v>1699.68</v>
      </c>
      <c r="C245" s="113"/>
      <c r="D245" s="317">
        <v>1732.27</v>
      </c>
      <c r="E245" s="317">
        <v>1917.5</v>
      </c>
      <c r="F245" s="113">
        <v>37.049999999999997</v>
      </c>
      <c r="G245" s="114">
        <v>155</v>
      </c>
      <c r="H245" s="114">
        <v>163.80000000000001</v>
      </c>
      <c r="I245" s="316">
        <v>70</v>
      </c>
      <c r="J245" s="115">
        <v>2</v>
      </c>
      <c r="K245" s="115"/>
      <c r="L245" s="115">
        <v>30</v>
      </c>
      <c r="M245" s="116"/>
      <c r="N245" s="117">
        <f t="shared" si="37"/>
        <v>5745.3</v>
      </c>
      <c r="O245" s="113">
        <v>31.8</v>
      </c>
      <c r="P245" s="113">
        <v>28.5</v>
      </c>
      <c r="Q245" s="117">
        <f t="shared" si="38"/>
        <v>5748.6</v>
      </c>
      <c r="R245" s="317">
        <v>1690</v>
      </c>
      <c r="S245" s="119"/>
      <c r="T245" s="409">
        <f t="shared" si="39"/>
        <v>44019</v>
      </c>
      <c r="U245" s="121"/>
      <c r="V245" s="122"/>
      <c r="W245" s="121"/>
      <c r="X245" s="122"/>
      <c r="Y245" s="121"/>
      <c r="Z245" s="122"/>
      <c r="AA245" s="121"/>
      <c r="AB245" s="122"/>
      <c r="AC245" s="121"/>
      <c r="AD245" s="122"/>
      <c r="AE245" s="123" t="s">
        <v>454</v>
      </c>
      <c r="AF245" s="147">
        <v>-27</v>
      </c>
      <c r="AG245" s="122"/>
      <c r="AH245" s="122"/>
      <c r="AI245" s="121"/>
      <c r="AJ245" s="122"/>
      <c r="AK245" s="121"/>
      <c r="AL245" s="122"/>
      <c r="AM245" s="121"/>
      <c r="AN245" s="122"/>
      <c r="AO245" s="121" t="s">
        <v>388</v>
      </c>
      <c r="AP245" s="147">
        <v>336.57</v>
      </c>
      <c r="AQ245" s="123"/>
      <c r="AR245" s="122"/>
      <c r="AS245" s="125">
        <f t="shared" si="40"/>
        <v>309.57</v>
      </c>
    </row>
    <row r="246" spans="1:45" ht="16.149999999999999" customHeight="1" x14ac:dyDescent="0.25">
      <c r="A246" s="202">
        <f t="shared" si="41"/>
        <v>44020</v>
      </c>
      <c r="B246" s="113">
        <v>1990.54</v>
      </c>
      <c r="C246" s="113"/>
      <c r="D246" s="317">
        <v>1029.7</v>
      </c>
      <c r="E246" s="317">
        <v>1561.76</v>
      </c>
      <c r="F246" s="113">
        <v>48.7</v>
      </c>
      <c r="G246" s="114">
        <v>199</v>
      </c>
      <c r="H246" s="114">
        <v>266.10000000000002</v>
      </c>
      <c r="I246" s="316">
        <v>80</v>
      </c>
      <c r="J246" s="115">
        <v>3</v>
      </c>
      <c r="K246" s="115">
        <v>20</v>
      </c>
      <c r="L246" s="115"/>
      <c r="M246" s="116"/>
      <c r="N246" s="117">
        <f t="shared" si="37"/>
        <v>5195.7999999999993</v>
      </c>
      <c r="O246" s="113">
        <v>1.8</v>
      </c>
      <c r="P246" s="113"/>
      <c r="Q246" s="117">
        <f t="shared" si="38"/>
        <v>5197.5999999999995</v>
      </c>
      <c r="R246" s="317">
        <v>1990</v>
      </c>
      <c r="S246" s="119"/>
      <c r="T246" s="409">
        <f t="shared" si="39"/>
        <v>44020</v>
      </c>
      <c r="U246" s="121">
        <v>200604</v>
      </c>
      <c r="V246" s="147">
        <v>1230.73</v>
      </c>
      <c r="W246" s="121"/>
      <c r="X246" s="122"/>
      <c r="Y246" s="121">
        <v>200616</v>
      </c>
      <c r="Z246" s="147">
        <v>91.68</v>
      </c>
      <c r="AA246" s="121">
        <v>200717</v>
      </c>
      <c r="AB246" s="147">
        <v>3204.27</v>
      </c>
      <c r="AC246" s="121"/>
      <c r="AD246" s="122"/>
      <c r="AE246" s="123"/>
      <c r="AF246" s="122"/>
      <c r="AG246" s="122"/>
      <c r="AH246" s="122"/>
      <c r="AI246" s="121">
        <v>200630</v>
      </c>
      <c r="AJ246" s="147">
        <v>16.52</v>
      </c>
      <c r="AK246" s="121"/>
      <c r="AL246" s="122"/>
      <c r="AM246" s="121"/>
      <c r="AN246" s="122"/>
      <c r="AO246" s="121"/>
      <c r="AP246" s="122"/>
      <c r="AQ246" s="123"/>
      <c r="AR246" s="122"/>
      <c r="AS246" s="125">
        <f t="shared" si="40"/>
        <v>4543.2000000000007</v>
      </c>
    </row>
    <row r="247" spans="1:45" ht="16.149999999999999" customHeight="1" x14ac:dyDescent="0.25">
      <c r="A247" s="202">
        <f t="shared" si="41"/>
        <v>44021</v>
      </c>
      <c r="B247" s="113">
        <v>1943.9</v>
      </c>
      <c r="C247" s="113"/>
      <c r="D247" s="317">
        <v>1844.7</v>
      </c>
      <c r="E247" s="317">
        <v>1900.97</v>
      </c>
      <c r="F247" s="113">
        <v>58.5</v>
      </c>
      <c r="G247" s="114">
        <v>188</v>
      </c>
      <c r="H247" s="114">
        <v>140.4</v>
      </c>
      <c r="I247" s="316">
        <v>40</v>
      </c>
      <c r="J247" s="115">
        <v>1</v>
      </c>
      <c r="K247" s="115"/>
      <c r="L247" s="115">
        <v>70</v>
      </c>
      <c r="M247" s="116"/>
      <c r="N247" s="117">
        <f t="shared" si="37"/>
        <v>6046.47</v>
      </c>
      <c r="O247" s="113"/>
      <c r="P247" s="113"/>
      <c r="Q247" s="117">
        <f t="shared" si="38"/>
        <v>6046.47</v>
      </c>
      <c r="R247" s="317">
        <v>1950</v>
      </c>
      <c r="S247" s="119"/>
      <c r="T247" s="409">
        <f t="shared" si="39"/>
        <v>44021</v>
      </c>
      <c r="U247" s="121"/>
      <c r="V247" s="122"/>
      <c r="W247" s="121">
        <v>200609</v>
      </c>
      <c r="X247" s="147">
        <v>47.71</v>
      </c>
      <c r="Y247" s="121"/>
      <c r="Z247" s="147"/>
      <c r="AA247" s="121">
        <v>200718</v>
      </c>
      <c r="AB247" s="147">
        <v>499.84</v>
      </c>
      <c r="AC247" s="121"/>
      <c r="AD247" s="122"/>
      <c r="AE247" s="123" t="s">
        <v>271</v>
      </c>
      <c r="AF247" s="147">
        <v>-67.2</v>
      </c>
      <c r="AG247" s="122"/>
      <c r="AH247" s="122"/>
      <c r="AI247" s="121"/>
      <c r="AJ247" s="122"/>
      <c r="AK247" s="121"/>
      <c r="AL247" s="122"/>
      <c r="AM247" s="121"/>
      <c r="AN247" s="122"/>
      <c r="AO247" s="121" t="s">
        <v>199</v>
      </c>
      <c r="AP247" s="147">
        <v>77.02</v>
      </c>
      <c r="AQ247" s="123"/>
      <c r="AR247" s="122"/>
      <c r="AS247" s="125">
        <f t="shared" si="40"/>
        <v>557.37</v>
      </c>
    </row>
    <row r="248" spans="1:45" ht="16.149999999999999" customHeight="1" x14ac:dyDescent="0.25">
      <c r="A248" s="202">
        <f t="shared" si="41"/>
        <v>44022</v>
      </c>
      <c r="B248" s="113">
        <v>1054.53</v>
      </c>
      <c r="C248" s="113"/>
      <c r="D248" s="317">
        <v>2101.8200000000002</v>
      </c>
      <c r="E248" s="317">
        <v>1567.13</v>
      </c>
      <c r="F248" s="113">
        <v>127.59</v>
      </c>
      <c r="G248" s="114">
        <v>258</v>
      </c>
      <c r="H248" s="114">
        <v>130.30000000000001</v>
      </c>
      <c r="I248" s="316">
        <v>200</v>
      </c>
      <c r="J248" s="115">
        <v>5</v>
      </c>
      <c r="K248" s="115"/>
      <c r="L248" s="115"/>
      <c r="M248" s="116"/>
      <c r="N248" s="117">
        <f t="shared" si="37"/>
        <v>5439.3700000000008</v>
      </c>
      <c r="O248" s="113">
        <v>1.8</v>
      </c>
      <c r="P248" s="113"/>
      <c r="Q248" s="117">
        <f t="shared" si="38"/>
        <v>5441.170000000001</v>
      </c>
      <c r="R248" s="317">
        <v>1070</v>
      </c>
      <c r="S248" s="119"/>
      <c r="T248" s="409">
        <f t="shared" si="39"/>
        <v>44022</v>
      </c>
      <c r="U248" s="121"/>
      <c r="V248" s="122"/>
      <c r="W248" s="121">
        <v>200610</v>
      </c>
      <c r="X248" s="147">
        <v>424.96</v>
      </c>
      <c r="Y248" s="121"/>
      <c r="Z248" s="147"/>
      <c r="AA248" s="121"/>
      <c r="AB248" s="122"/>
      <c r="AC248" s="121"/>
      <c r="AD248" s="122"/>
      <c r="AE248" s="123"/>
      <c r="AF248" s="122"/>
      <c r="AG248" s="122"/>
      <c r="AH248" s="122"/>
      <c r="AI248" s="121"/>
      <c r="AJ248" s="122"/>
      <c r="AK248" s="121">
        <v>200634</v>
      </c>
      <c r="AL248" s="147">
        <v>380.7</v>
      </c>
      <c r="AM248" s="121"/>
      <c r="AN248" s="122"/>
      <c r="AO248" s="121"/>
      <c r="AP248" s="122"/>
      <c r="AQ248" s="123"/>
      <c r="AR248" s="122"/>
      <c r="AS248" s="125">
        <f t="shared" si="40"/>
        <v>805.66</v>
      </c>
    </row>
    <row r="249" spans="1:45" ht="16.149999999999999" customHeight="1" x14ac:dyDescent="0.25">
      <c r="A249" s="202">
        <f t="shared" si="41"/>
        <v>44023</v>
      </c>
      <c r="B249" s="113">
        <v>1910.31</v>
      </c>
      <c r="C249" s="113"/>
      <c r="D249" s="317">
        <v>1559.75</v>
      </c>
      <c r="E249" s="317">
        <v>2102.5300000000002</v>
      </c>
      <c r="F249" s="113">
        <v>29.4</v>
      </c>
      <c r="G249" s="114">
        <v>214</v>
      </c>
      <c r="H249" s="114">
        <v>68.599999999999994</v>
      </c>
      <c r="I249" s="316">
        <v>220</v>
      </c>
      <c r="J249" s="115">
        <v>4</v>
      </c>
      <c r="K249" s="115"/>
      <c r="L249" s="115"/>
      <c r="M249" s="116"/>
      <c r="N249" s="117">
        <f t="shared" si="37"/>
        <v>6104.59</v>
      </c>
      <c r="O249" s="113">
        <v>2.8</v>
      </c>
      <c r="P249" s="113"/>
      <c r="Q249" s="117">
        <f t="shared" si="38"/>
        <v>6107.39</v>
      </c>
      <c r="R249" s="317">
        <v>1910</v>
      </c>
      <c r="S249" s="119"/>
      <c r="T249" s="409">
        <f t="shared" si="39"/>
        <v>44023</v>
      </c>
      <c r="U249" s="121"/>
      <c r="V249" s="122"/>
      <c r="W249" s="121"/>
      <c r="X249" s="122"/>
      <c r="Y249" s="121"/>
      <c r="Z249" s="147"/>
      <c r="AA249" s="121"/>
      <c r="AB249" s="122"/>
      <c r="AC249" s="121"/>
      <c r="AD249" s="122"/>
      <c r="AE249" s="123" t="s">
        <v>165</v>
      </c>
      <c r="AF249" s="147">
        <v>40.36</v>
      </c>
      <c r="AG249" s="122"/>
      <c r="AH249" s="122"/>
      <c r="AI249" s="121" t="s">
        <v>216</v>
      </c>
      <c r="AJ249" s="147">
        <v>218.9</v>
      </c>
      <c r="AK249" s="121">
        <v>200635</v>
      </c>
      <c r="AL249" s="147">
        <v>151.34</v>
      </c>
      <c r="AM249" s="121"/>
      <c r="AN249" s="122"/>
      <c r="AO249" s="121"/>
      <c r="AP249" s="122"/>
      <c r="AQ249" s="123"/>
      <c r="AR249" s="122"/>
      <c r="AS249" s="125">
        <f t="shared" si="40"/>
        <v>410.6</v>
      </c>
    </row>
    <row r="250" spans="1:45" ht="16.149999999999999" customHeight="1" x14ac:dyDescent="0.25">
      <c r="A250" s="202">
        <f t="shared" si="41"/>
        <v>44024</v>
      </c>
      <c r="B250" s="113">
        <v>871.4</v>
      </c>
      <c r="C250" s="113"/>
      <c r="D250" s="317">
        <v>912.34</v>
      </c>
      <c r="E250" s="317">
        <v>1274.78</v>
      </c>
      <c r="F250" s="113">
        <v>19.600000000000001</v>
      </c>
      <c r="G250" s="114">
        <v>303</v>
      </c>
      <c r="H250" s="114">
        <v>90.2</v>
      </c>
      <c r="I250" s="316">
        <v>310</v>
      </c>
      <c r="J250" s="115">
        <v>5</v>
      </c>
      <c r="K250" s="115">
        <v>40</v>
      </c>
      <c r="L250" s="115"/>
      <c r="M250" s="116"/>
      <c r="N250" s="117">
        <f t="shared" si="37"/>
        <v>3821.3199999999997</v>
      </c>
      <c r="O250" s="113">
        <v>1.8</v>
      </c>
      <c r="P250" s="113"/>
      <c r="Q250" s="117">
        <f t="shared" si="38"/>
        <v>3823.12</v>
      </c>
      <c r="R250" s="317">
        <v>870</v>
      </c>
      <c r="S250" s="119"/>
      <c r="T250" s="409">
        <f t="shared" si="39"/>
        <v>44024</v>
      </c>
      <c r="U250" s="121"/>
      <c r="V250" s="122"/>
      <c r="W250" s="121"/>
      <c r="X250" s="122"/>
      <c r="Y250" s="121"/>
      <c r="Z250" s="147"/>
      <c r="AA250" s="121"/>
      <c r="AB250" s="122"/>
      <c r="AC250" s="121"/>
      <c r="AD250" s="122"/>
      <c r="AE250" s="123" t="s">
        <v>156</v>
      </c>
      <c r="AF250" s="147">
        <v>2628.77</v>
      </c>
      <c r="AG250" s="122"/>
      <c r="AH250" s="122"/>
      <c r="AI250" s="121"/>
      <c r="AJ250" s="122"/>
      <c r="AK250" s="121"/>
      <c r="AL250" s="122"/>
      <c r="AM250" s="121" t="s">
        <v>455</v>
      </c>
      <c r="AN250" s="147">
        <v>169.69</v>
      </c>
      <c r="AO250" s="121"/>
      <c r="AP250" s="122"/>
      <c r="AQ250" s="123"/>
      <c r="AR250" s="122"/>
      <c r="AS250" s="125">
        <f t="shared" si="40"/>
        <v>2798.46</v>
      </c>
    </row>
    <row r="251" spans="1:45" ht="16.149999999999999" customHeight="1" x14ac:dyDescent="0.25">
      <c r="A251" s="202">
        <f t="shared" si="41"/>
        <v>44025</v>
      </c>
      <c r="B251" s="113">
        <v>2289.08</v>
      </c>
      <c r="C251" s="113"/>
      <c r="D251" s="317">
        <v>2237.87</v>
      </c>
      <c r="E251" s="317">
        <v>1979.97</v>
      </c>
      <c r="F251" s="113">
        <v>54.1</v>
      </c>
      <c r="G251" s="114">
        <v>156</v>
      </c>
      <c r="H251" s="114">
        <v>366.8</v>
      </c>
      <c r="I251" s="316">
        <v>150</v>
      </c>
      <c r="J251" s="115">
        <v>2</v>
      </c>
      <c r="K251" s="115">
        <v>20</v>
      </c>
      <c r="L251" s="115"/>
      <c r="M251" s="116"/>
      <c r="N251" s="117">
        <f t="shared" si="37"/>
        <v>7253.8200000000006</v>
      </c>
      <c r="O251" s="113">
        <v>3.3</v>
      </c>
      <c r="P251" s="113"/>
      <c r="Q251" s="117">
        <f t="shared" si="38"/>
        <v>7257.1200000000008</v>
      </c>
      <c r="R251" s="317">
        <v>2280</v>
      </c>
      <c r="S251" s="119"/>
      <c r="T251" s="409">
        <f t="shared" si="39"/>
        <v>44025</v>
      </c>
      <c r="U251" s="121"/>
      <c r="V251" s="122"/>
      <c r="W251" s="121"/>
      <c r="X251" s="122"/>
      <c r="Y251" s="121"/>
      <c r="Z251" s="147"/>
      <c r="AA251" s="121"/>
      <c r="AB251" s="122"/>
      <c r="AC251" s="121"/>
      <c r="AD251" s="122"/>
      <c r="AE251" s="123" t="s">
        <v>166</v>
      </c>
      <c r="AF251" s="147">
        <v>123.19</v>
      </c>
      <c r="AG251" s="122"/>
      <c r="AH251" s="122"/>
      <c r="AI251" s="121"/>
      <c r="AJ251" s="122"/>
      <c r="AK251" s="121"/>
      <c r="AL251" s="122"/>
      <c r="AM251" s="121"/>
      <c r="AN251" s="122"/>
      <c r="AO251" s="121"/>
      <c r="AP251" s="122"/>
      <c r="AQ251" s="123"/>
      <c r="AR251" s="122"/>
      <c r="AS251" s="125">
        <f t="shared" si="40"/>
        <v>123.19</v>
      </c>
    </row>
    <row r="252" spans="1:45" ht="16.149999999999999" customHeight="1" x14ac:dyDescent="0.25">
      <c r="A252" s="202">
        <f t="shared" si="41"/>
        <v>44026</v>
      </c>
      <c r="B252" s="113">
        <v>882.27</v>
      </c>
      <c r="C252" s="113"/>
      <c r="D252" s="317">
        <v>775.4</v>
      </c>
      <c r="E252" s="317">
        <v>1053.6199999999999</v>
      </c>
      <c r="F252" s="113"/>
      <c r="G252" s="114">
        <v>125</v>
      </c>
      <c r="H252" s="114">
        <v>34.700000000000003</v>
      </c>
      <c r="I252" s="316">
        <v>50</v>
      </c>
      <c r="J252" s="115">
        <v>2</v>
      </c>
      <c r="K252" s="115"/>
      <c r="L252" s="115"/>
      <c r="M252" s="116"/>
      <c r="N252" s="117">
        <f t="shared" si="37"/>
        <v>2920.99</v>
      </c>
      <c r="O252" s="113">
        <v>1.8</v>
      </c>
      <c r="P252" s="113"/>
      <c r="Q252" s="117">
        <f t="shared" si="38"/>
        <v>2922.79</v>
      </c>
      <c r="R252" s="317">
        <v>880</v>
      </c>
      <c r="S252" s="119"/>
      <c r="T252" s="409">
        <f t="shared" si="39"/>
        <v>44026</v>
      </c>
      <c r="U252" s="121"/>
      <c r="V252" s="122"/>
      <c r="W252" s="121"/>
      <c r="X252" s="122"/>
      <c r="Y252" s="121"/>
      <c r="Z252" s="147"/>
      <c r="AA252" s="121"/>
      <c r="AB252" s="122"/>
      <c r="AC252" s="121"/>
      <c r="AD252" s="122"/>
      <c r="AE252" s="121"/>
      <c r="AF252" s="122"/>
      <c r="AG252" s="122"/>
      <c r="AH252" s="122"/>
      <c r="AI252" s="121"/>
      <c r="AJ252" s="122"/>
      <c r="AK252" s="121"/>
      <c r="AL252" s="122"/>
      <c r="AM252" s="121">
        <v>200648</v>
      </c>
      <c r="AN252" s="147">
        <v>85.74</v>
      </c>
      <c r="AO252" s="121"/>
      <c r="AP252" s="122"/>
      <c r="AQ252" s="123"/>
      <c r="AR252" s="122"/>
      <c r="AS252" s="125">
        <f t="shared" si="40"/>
        <v>85.74</v>
      </c>
    </row>
    <row r="253" spans="1:45" ht="16.149999999999999" customHeight="1" x14ac:dyDescent="0.25">
      <c r="A253" s="202">
        <f t="shared" si="41"/>
        <v>44027</v>
      </c>
      <c r="B253" s="113">
        <v>1806.08</v>
      </c>
      <c r="C253" s="113"/>
      <c r="D253" s="317">
        <v>1142.5</v>
      </c>
      <c r="E253" s="317">
        <v>1842.83</v>
      </c>
      <c r="F253" s="113">
        <v>27.4</v>
      </c>
      <c r="G253" s="114">
        <v>114</v>
      </c>
      <c r="H253" s="114">
        <v>168.25</v>
      </c>
      <c r="I253" s="316">
        <v>80</v>
      </c>
      <c r="J253" s="115">
        <v>2</v>
      </c>
      <c r="K253" s="115"/>
      <c r="L253" s="115"/>
      <c r="M253" s="116"/>
      <c r="N253" s="117">
        <f t="shared" si="37"/>
        <v>5181.0599999999995</v>
      </c>
      <c r="O253" s="113">
        <v>12.6</v>
      </c>
      <c r="P253" s="113"/>
      <c r="Q253" s="117">
        <f t="shared" si="38"/>
        <v>5193.66</v>
      </c>
      <c r="R253" s="317">
        <v>1800</v>
      </c>
      <c r="S253" s="119"/>
      <c r="T253" s="409">
        <f t="shared" si="39"/>
        <v>44027</v>
      </c>
      <c r="U253" s="121">
        <v>200701</v>
      </c>
      <c r="V253" s="147">
        <v>633.99</v>
      </c>
      <c r="W253" s="121"/>
      <c r="X253" s="122"/>
      <c r="Y253" s="121">
        <v>200712</v>
      </c>
      <c r="Z253" s="147">
        <v>338.5</v>
      </c>
      <c r="AA253" s="121">
        <v>200719</v>
      </c>
      <c r="AB253" s="147">
        <v>2459.77</v>
      </c>
      <c r="AC253" s="121">
        <v>200628</v>
      </c>
      <c r="AD253" s="147">
        <v>51510.05</v>
      </c>
      <c r="AE253" s="121"/>
      <c r="AF253" s="122"/>
      <c r="AG253" s="122"/>
      <c r="AH253" s="122"/>
      <c r="AI253" s="121"/>
      <c r="AJ253" s="122"/>
      <c r="AK253" s="121"/>
      <c r="AL253" s="122"/>
      <c r="AM253" s="121">
        <v>200647</v>
      </c>
      <c r="AN253" s="147">
        <v>298.2</v>
      </c>
      <c r="AO253" s="121">
        <v>200654</v>
      </c>
      <c r="AP253" s="147">
        <v>317</v>
      </c>
      <c r="AQ253" s="123"/>
      <c r="AR253" s="122"/>
      <c r="AS253" s="125">
        <f t="shared" si="40"/>
        <v>55557.51</v>
      </c>
    </row>
    <row r="254" spans="1:45" ht="16.149999999999999" customHeight="1" x14ac:dyDescent="0.25">
      <c r="A254" s="202">
        <f t="shared" si="41"/>
        <v>44028</v>
      </c>
      <c r="B254" s="113">
        <v>1732.41</v>
      </c>
      <c r="C254" s="113"/>
      <c r="D254" s="317">
        <v>1457.92</v>
      </c>
      <c r="E254" s="317">
        <v>1254.5899999999999</v>
      </c>
      <c r="F254" s="113">
        <v>21.2</v>
      </c>
      <c r="G254" s="114">
        <v>66</v>
      </c>
      <c r="H254" s="114">
        <v>129.69999999999999</v>
      </c>
      <c r="I254" s="316">
        <v>90</v>
      </c>
      <c r="J254" s="115">
        <v>3</v>
      </c>
      <c r="K254" s="115"/>
      <c r="L254" s="115"/>
      <c r="M254" s="116"/>
      <c r="N254" s="117">
        <f t="shared" si="37"/>
        <v>4751.82</v>
      </c>
      <c r="O254" s="113">
        <v>1.8</v>
      </c>
      <c r="P254" s="113"/>
      <c r="Q254" s="117">
        <f t="shared" si="38"/>
        <v>4753.62</v>
      </c>
      <c r="R254" s="317">
        <v>1730</v>
      </c>
      <c r="S254" s="119"/>
      <c r="T254" s="409">
        <f t="shared" si="39"/>
        <v>44028</v>
      </c>
      <c r="U254" s="121"/>
      <c r="V254" s="122"/>
      <c r="W254" s="121"/>
      <c r="X254" s="122"/>
      <c r="Y254" s="121"/>
      <c r="Z254" s="122"/>
      <c r="AA254" s="121">
        <v>200720</v>
      </c>
      <c r="AB254" s="147">
        <v>384.6</v>
      </c>
      <c r="AC254" s="121"/>
      <c r="AD254" s="122"/>
      <c r="AE254" s="121"/>
      <c r="AF254" s="122"/>
      <c r="AG254" s="124">
        <v>200733</v>
      </c>
      <c r="AH254" s="147">
        <v>38</v>
      </c>
      <c r="AI254" s="121"/>
      <c r="AJ254" s="122"/>
      <c r="AK254" s="121"/>
      <c r="AL254" s="122"/>
      <c r="AM254" s="121"/>
      <c r="AN254" s="122"/>
      <c r="AO254" s="121">
        <v>200654</v>
      </c>
      <c r="AP254" s="147">
        <v>137</v>
      </c>
      <c r="AQ254" s="123"/>
      <c r="AR254" s="122"/>
      <c r="AS254" s="125">
        <f t="shared" si="40"/>
        <v>559.6</v>
      </c>
    </row>
    <row r="255" spans="1:45" ht="16.149999999999999" customHeight="1" x14ac:dyDescent="0.25">
      <c r="A255" s="202">
        <f t="shared" si="41"/>
        <v>44029</v>
      </c>
      <c r="B255" s="113">
        <v>1671.34</v>
      </c>
      <c r="C255" s="113"/>
      <c r="D255" s="317">
        <v>1998.52</v>
      </c>
      <c r="E255" s="317">
        <v>1538.37</v>
      </c>
      <c r="F255" s="113">
        <v>32.200000000000003</v>
      </c>
      <c r="G255" s="114">
        <v>226</v>
      </c>
      <c r="H255" s="114">
        <v>252.3</v>
      </c>
      <c r="I255" s="316">
        <v>150</v>
      </c>
      <c r="J255" s="115">
        <v>3</v>
      </c>
      <c r="K255" s="115"/>
      <c r="L255" s="115"/>
      <c r="M255" s="116"/>
      <c r="N255" s="117">
        <f t="shared" si="37"/>
        <v>5868.73</v>
      </c>
      <c r="O255" s="113">
        <v>1.8</v>
      </c>
      <c r="P255" s="113"/>
      <c r="Q255" s="117">
        <f t="shared" si="38"/>
        <v>5870.53</v>
      </c>
      <c r="R255" s="317">
        <v>1670</v>
      </c>
      <c r="S255" s="317">
        <v>290</v>
      </c>
      <c r="T255" s="409">
        <f t="shared" si="39"/>
        <v>44029</v>
      </c>
      <c r="U255" s="121"/>
      <c r="V255" s="122"/>
      <c r="W255" s="121"/>
      <c r="X255" s="122"/>
      <c r="Y255" s="121"/>
      <c r="Z255" s="122"/>
      <c r="AA255" s="121"/>
      <c r="AB255" s="122"/>
      <c r="AC255" s="121"/>
      <c r="AD255" s="122"/>
      <c r="AE255" s="121"/>
      <c r="AF255" s="122"/>
      <c r="AG255" s="122"/>
      <c r="AH255" s="122"/>
      <c r="AI255" s="121"/>
      <c r="AJ255" s="122"/>
      <c r="AK255" s="121"/>
      <c r="AL255" s="122"/>
      <c r="AM255" s="121">
        <v>200646</v>
      </c>
      <c r="AN255" s="147">
        <v>217.67</v>
      </c>
      <c r="AO255" s="121"/>
      <c r="AP255" s="122"/>
      <c r="AQ255" s="123"/>
      <c r="AR255" s="122"/>
      <c r="AS255" s="125">
        <f t="shared" si="40"/>
        <v>217.67</v>
      </c>
    </row>
    <row r="256" spans="1:45" ht="16.149999999999999" customHeight="1" x14ac:dyDescent="0.25">
      <c r="A256" s="202">
        <f t="shared" si="41"/>
        <v>44030</v>
      </c>
      <c r="B256" s="113">
        <v>1165.3499999999999</v>
      </c>
      <c r="C256" s="113"/>
      <c r="D256" s="317">
        <v>1015.29</v>
      </c>
      <c r="E256" s="317">
        <v>1616.91</v>
      </c>
      <c r="F256" s="113"/>
      <c r="G256" s="114">
        <v>573</v>
      </c>
      <c r="H256" s="114">
        <v>204.5</v>
      </c>
      <c r="I256" s="316">
        <v>60</v>
      </c>
      <c r="J256" s="115">
        <v>2</v>
      </c>
      <c r="K256" s="115"/>
      <c r="L256" s="115"/>
      <c r="M256" s="116"/>
      <c r="N256" s="117">
        <f t="shared" si="37"/>
        <v>4635.05</v>
      </c>
      <c r="O256" s="113">
        <v>3.5</v>
      </c>
      <c r="P256" s="113"/>
      <c r="Q256" s="117">
        <f t="shared" si="38"/>
        <v>4638.55</v>
      </c>
      <c r="R256" s="317">
        <v>1160</v>
      </c>
      <c r="S256" s="119"/>
      <c r="T256" s="409">
        <f t="shared" si="39"/>
        <v>44030</v>
      </c>
      <c r="U256" s="121"/>
      <c r="V256" s="122"/>
      <c r="W256" s="123"/>
      <c r="X256" s="122"/>
      <c r="Y256" s="121"/>
      <c r="Z256" s="122"/>
      <c r="AA256" s="121"/>
      <c r="AB256" s="122"/>
      <c r="AC256" s="121"/>
      <c r="AD256" s="122"/>
      <c r="AE256" s="121"/>
      <c r="AF256" s="122"/>
      <c r="AG256" s="122"/>
      <c r="AH256" s="122"/>
      <c r="AI256" s="121">
        <v>200736</v>
      </c>
      <c r="AJ256" s="147">
        <v>52.8</v>
      </c>
      <c r="AK256" s="121"/>
      <c r="AL256" s="122"/>
      <c r="AM256" s="121">
        <v>200645</v>
      </c>
      <c r="AN256" s="147">
        <v>18</v>
      </c>
      <c r="AO256" s="121"/>
      <c r="AP256" s="122"/>
      <c r="AQ256" s="123"/>
      <c r="AR256" s="122"/>
      <c r="AS256" s="125">
        <f t="shared" si="40"/>
        <v>70.8</v>
      </c>
    </row>
    <row r="257" spans="1:45" ht="16.149999999999999" customHeight="1" x14ac:dyDescent="0.25">
      <c r="A257" s="202">
        <f t="shared" si="41"/>
        <v>44031</v>
      </c>
      <c r="B257" s="113">
        <v>1491.21</v>
      </c>
      <c r="C257" s="113"/>
      <c r="D257" s="317">
        <v>586.79999999999995</v>
      </c>
      <c r="E257" s="317">
        <v>1105.8699999999999</v>
      </c>
      <c r="F257" s="113">
        <v>22.6</v>
      </c>
      <c r="G257" s="114">
        <v>76</v>
      </c>
      <c r="H257" s="114">
        <v>107.7</v>
      </c>
      <c r="I257" s="316">
        <v>50</v>
      </c>
      <c r="J257" s="115">
        <v>2</v>
      </c>
      <c r="K257" s="115"/>
      <c r="L257" s="115"/>
      <c r="M257" s="116"/>
      <c r="N257" s="117">
        <f t="shared" si="37"/>
        <v>3440.18</v>
      </c>
      <c r="O257" s="113">
        <v>3.2</v>
      </c>
      <c r="P257" s="113"/>
      <c r="Q257" s="117">
        <f t="shared" si="38"/>
        <v>3443.3799999999997</v>
      </c>
      <c r="R257" s="317">
        <v>1490</v>
      </c>
      <c r="S257" s="119"/>
      <c r="T257" s="409">
        <f t="shared" si="39"/>
        <v>44031</v>
      </c>
      <c r="U257" s="121"/>
      <c r="V257" s="122"/>
      <c r="W257" s="121"/>
      <c r="X257" s="122"/>
      <c r="Y257" s="121"/>
      <c r="Z257" s="122"/>
      <c r="AA257" s="121"/>
      <c r="AB257" s="122"/>
      <c r="AC257" s="121"/>
      <c r="AD257" s="122"/>
      <c r="AE257" s="121"/>
      <c r="AF257" s="122"/>
      <c r="AG257" s="122"/>
      <c r="AH257" s="122"/>
      <c r="AI257" s="121"/>
      <c r="AJ257" s="122"/>
      <c r="AK257" s="121"/>
      <c r="AL257" s="122"/>
      <c r="AM257" s="121">
        <v>200644</v>
      </c>
      <c r="AN257" s="147">
        <v>273.37</v>
      </c>
      <c r="AO257" s="121"/>
      <c r="AP257" s="122"/>
      <c r="AQ257" s="123"/>
      <c r="AR257" s="122"/>
      <c r="AS257" s="125">
        <f t="shared" si="40"/>
        <v>273.37</v>
      </c>
    </row>
    <row r="258" spans="1:45" ht="16.149999999999999" customHeight="1" x14ac:dyDescent="0.25">
      <c r="A258" s="202">
        <f t="shared" si="41"/>
        <v>44032</v>
      </c>
      <c r="B258" s="113">
        <v>1513.7</v>
      </c>
      <c r="C258" s="113"/>
      <c r="D258" s="317">
        <v>1693.86</v>
      </c>
      <c r="E258" s="317">
        <v>1582.13</v>
      </c>
      <c r="F258" s="113">
        <v>19.600000000000001</v>
      </c>
      <c r="G258" s="114">
        <v>210</v>
      </c>
      <c r="H258" s="114">
        <v>168.1</v>
      </c>
      <c r="I258" s="316">
        <v>190</v>
      </c>
      <c r="J258" s="115">
        <v>5</v>
      </c>
      <c r="K258" s="115"/>
      <c r="L258" s="115"/>
      <c r="M258" s="116"/>
      <c r="N258" s="117">
        <f t="shared" si="37"/>
        <v>5377.3899999999994</v>
      </c>
      <c r="O258" s="113">
        <v>3.3</v>
      </c>
      <c r="P258" s="113"/>
      <c r="Q258" s="117">
        <f t="shared" si="38"/>
        <v>5380.69</v>
      </c>
      <c r="R258" s="317">
        <v>1510</v>
      </c>
      <c r="S258" s="119"/>
      <c r="T258" s="409">
        <f t="shared" si="39"/>
        <v>44032</v>
      </c>
      <c r="U258" s="121"/>
      <c r="V258" s="122"/>
      <c r="W258" s="123">
        <v>200706</v>
      </c>
      <c r="X258" s="147">
        <v>717.53</v>
      </c>
      <c r="Y258" s="121"/>
      <c r="Z258" s="122"/>
      <c r="AA258" s="123"/>
      <c r="AB258" s="122"/>
      <c r="AC258" s="121"/>
      <c r="AD258" s="122"/>
      <c r="AE258" s="123"/>
      <c r="AF258" s="122"/>
      <c r="AG258" s="122"/>
      <c r="AH258" s="122"/>
      <c r="AI258" s="121"/>
      <c r="AJ258" s="122"/>
      <c r="AK258" s="123"/>
      <c r="AL258" s="122"/>
      <c r="AM258" s="121">
        <v>200636</v>
      </c>
      <c r="AN258" s="147">
        <v>162</v>
      </c>
      <c r="AO258" s="123"/>
      <c r="AP258" s="122"/>
      <c r="AQ258" s="123"/>
      <c r="AR258" s="122"/>
      <c r="AS258" s="125">
        <f t="shared" si="40"/>
        <v>879.53</v>
      </c>
    </row>
    <row r="259" spans="1:45" ht="16.149999999999999" customHeight="1" x14ac:dyDescent="0.25">
      <c r="A259" s="202">
        <f t="shared" si="41"/>
        <v>44033</v>
      </c>
      <c r="B259" s="113">
        <v>1779.35</v>
      </c>
      <c r="C259" s="113"/>
      <c r="D259" s="317">
        <v>1028.2</v>
      </c>
      <c r="E259" s="317">
        <v>1205.71</v>
      </c>
      <c r="F259" s="113">
        <v>9.8000000000000007</v>
      </c>
      <c r="G259" s="114">
        <v>197</v>
      </c>
      <c r="H259" s="114">
        <v>130.65</v>
      </c>
      <c r="I259" s="316">
        <v>60</v>
      </c>
      <c r="J259" s="115">
        <v>2</v>
      </c>
      <c r="K259" s="115">
        <v>20</v>
      </c>
      <c r="L259" s="115"/>
      <c r="M259" s="116"/>
      <c r="N259" s="117">
        <f t="shared" si="37"/>
        <v>4430.7100000000009</v>
      </c>
      <c r="O259" s="113">
        <v>1.8</v>
      </c>
      <c r="P259" s="113"/>
      <c r="Q259" s="117">
        <f t="shared" si="38"/>
        <v>4432.5100000000011</v>
      </c>
      <c r="R259" s="317">
        <v>1770</v>
      </c>
      <c r="S259" s="119"/>
      <c r="T259" s="409">
        <f t="shared" si="39"/>
        <v>44033</v>
      </c>
      <c r="U259" s="121"/>
      <c r="V259" s="122"/>
      <c r="W259" s="121">
        <v>200707</v>
      </c>
      <c r="X259" s="147">
        <v>161.53</v>
      </c>
      <c r="Y259" s="121"/>
      <c r="Z259" s="122"/>
      <c r="AA259" s="121"/>
      <c r="AB259" s="122"/>
      <c r="AC259" s="121"/>
      <c r="AD259" s="122"/>
      <c r="AE259" s="121"/>
      <c r="AF259" s="122"/>
      <c r="AG259" s="122"/>
      <c r="AH259" s="122"/>
      <c r="AI259" s="121"/>
      <c r="AJ259" s="122"/>
      <c r="AK259" s="121"/>
      <c r="AL259" s="122"/>
      <c r="AM259" s="121">
        <v>200637</v>
      </c>
      <c r="AN259" s="122">
        <v>0</v>
      </c>
      <c r="AO259" s="121"/>
      <c r="AP259" s="122"/>
      <c r="AQ259" s="123"/>
      <c r="AR259" s="122"/>
      <c r="AS259" s="125">
        <f t="shared" si="40"/>
        <v>161.53</v>
      </c>
    </row>
    <row r="260" spans="1:45" ht="16.149999999999999" customHeight="1" x14ac:dyDescent="0.25">
      <c r="A260" s="202">
        <f t="shared" si="41"/>
        <v>44034</v>
      </c>
      <c r="B260" s="113">
        <v>1048.73</v>
      </c>
      <c r="C260" s="113"/>
      <c r="D260" s="317">
        <v>1006.75</v>
      </c>
      <c r="E260" s="317">
        <v>1742.69</v>
      </c>
      <c r="F260" s="113">
        <v>9.8000000000000007</v>
      </c>
      <c r="G260" s="114">
        <v>400</v>
      </c>
      <c r="H260" s="114">
        <v>219.1</v>
      </c>
      <c r="I260" s="316">
        <v>200</v>
      </c>
      <c r="J260" s="115">
        <v>4</v>
      </c>
      <c r="K260" s="115">
        <v>20</v>
      </c>
      <c r="L260" s="115">
        <v>20</v>
      </c>
      <c r="M260" s="116"/>
      <c r="N260" s="117">
        <f t="shared" si="37"/>
        <v>4627.07</v>
      </c>
      <c r="O260" s="113">
        <v>1.8</v>
      </c>
      <c r="P260" s="113"/>
      <c r="Q260" s="117">
        <f t="shared" si="38"/>
        <v>4628.87</v>
      </c>
      <c r="R260" s="317">
        <v>1040</v>
      </c>
      <c r="S260" s="119"/>
      <c r="T260" s="409">
        <f t="shared" si="39"/>
        <v>44034</v>
      </c>
      <c r="U260" s="121">
        <v>200702</v>
      </c>
      <c r="V260" s="147">
        <v>924.93</v>
      </c>
      <c r="W260" s="121"/>
      <c r="X260" s="122"/>
      <c r="Y260" s="121">
        <v>200713</v>
      </c>
      <c r="Z260" s="147">
        <v>422.98</v>
      </c>
      <c r="AA260" s="121">
        <v>200721</v>
      </c>
      <c r="AB260" s="147">
        <v>1705.71</v>
      </c>
      <c r="AC260" s="121"/>
      <c r="AD260" s="122"/>
      <c r="AE260" s="121"/>
      <c r="AF260" s="122"/>
      <c r="AG260" s="122"/>
      <c r="AH260" s="122"/>
      <c r="AI260" s="121"/>
      <c r="AJ260" s="122"/>
      <c r="AK260" s="121"/>
      <c r="AL260" s="122"/>
      <c r="AM260" s="121">
        <v>200638</v>
      </c>
      <c r="AN260" s="147">
        <v>18</v>
      </c>
      <c r="AO260" s="121"/>
      <c r="AP260" s="122"/>
      <c r="AQ260" s="123"/>
      <c r="AR260" s="122"/>
      <c r="AS260" s="125">
        <f t="shared" si="40"/>
        <v>3071.62</v>
      </c>
    </row>
    <row r="261" spans="1:45" ht="16.149999999999999" customHeight="1" x14ac:dyDescent="0.25">
      <c r="A261" s="202">
        <f t="shared" si="41"/>
        <v>44035</v>
      </c>
      <c r="B261" s="113">
        <v>1224.31</v>
      </c>
      <c r="C261" s="317">
        <v>107.22</v>
      </c>
      <c r="D261" s="317">
        <v>1221.24</v>
      </c>
      <c r="E261" s="317">
        <v>1674.29</v>
      </c>
      <c r="F261" s="113">
        <v>9.8000000000000007</v>
      </c>
      <c r="G261" s="114">
        <v>508</v>
      </c>
      <c r="H261" s="114">
        <v>150.19999999999999</v>
      </c>
      <c r="I261" s="316">
        <v>40</v>
      </c>
      <c r="J261" s="115">
        <v>1</v>
      </c>
      <c r="K261" s="115">
        <v>30</v>
      </c>
      <c r="L261" s="115"/>
      <c r="M261" s="116"/>
      <c r="N261" s="117">
        <f t="shared" si="37"/>
        <v>4965.0599999999995</v>
      </c>
      <c r="O261" s="113">
        <v>1.8</v>
      </c>
      <c r="P261" s="113"/>
      <c r="Q261" s="117">
        <f t="shared" si="38"/>
        <v>4966.8599999999997</v>
      </c>
      <c r="R261" s="317">
        <v>1260</v>
      </c>
      <c r="S261" s="119"/>
      <c r="T261" s="409">
        <f t="shared" si="39"/>
        <v>44035</v>
      </c>
      <c r="U261" s="121">
        <v>200703</v>
      </c>
      <c r="V261" s="147">
        <v>-334.53</v>
      </c>
      <c r="W261" s="121"/>
      <c r="X261" s="122"/>
      <c r="Y261" s="121"/>
      <c r="Z261" s="122"/>
      <c r="AA261" s="121">
        <v>200722</v>
      </c>
      <c r="AB261" s="147">
        <v>789.8</v>
      </c>
      <c r="AC261" s="121"/>
      <c r="AD261" s="122"/>
      <c r="AE261" s="121" t="s">
        <v>85</v>
      </c>
      <c r="AF261" s="147">
        <v>200</v>
      </c>
      <c r="AG261" s="122"/>
      <c r="AH261" s="122"/>
      <c r="AI261" s="121"/>
      <c r="AJ261" s="122"/>
      <c r="AK261" s="121"/>
      <c r="AL261" s="122"/>
      <c r="AM261" s="121">
        <v>200639</v>
      </c>
      <c r="AN261" s="147">
        <v>-14.4</v>
      </c>
      <c r="AO261" s="121"/>
      <c r="AP261" s="122"/>
      <c r="AQ261" s="123"/>
      <c r="AR261" s="122"/>
      <c r="AS261" s="125">
        <f t="shared" si="40"/>
        <v>640.87</v>
      </c>
    </row>
    <row r="262" spans="1:45" ht="16.149999999999999" customHeight="1" x14ac:dyDescent="0.25">
      <c r="A262" s="202">
        <f t="shared" si="41"/>
        <v>44036</v>
      </c>
      <c r="B262" s="113">
        <v>1868.05</v>
      </c>
      <c r="C262" s="113"/>
      <c r="D262" s="317">
        <v>1839.8</v>
      </c>
      <c r="E262" s="317">
        <v>2009.19</v>
      </c>
      <c r="F262" s="113">
        <v>10</v>
      </c>
      <c r="G262" s="114">
        <v>157</v>
      </c>
      <c r="H262" s="114">
        <v>372.5</v>
      </c>
      <c r="I262" s="316">
        <v>30</v>
      </c>
      <c r="J262" s="115">
        <v>1</v>
      </c>
      <c r="K262" s="115">
        <v>60</v>
      </c>
      <c r="L262" s="115">
        <v>60</v>
      </c>
      <c r="M262" s="116"/>
      <c r="N262" s="117">
        <f t="shared" si="37"/>
        <v>6286.5400000000009</v>
      </c>
      <c r="O262" s="113">
        <v>13</v>
      </c>
      <c r="P262" s="113"/>
      <c r="Q262" s="117">
        <f t="shared" si="38"/>
        <v>6299.5400000000009</v>
      </c>
      <c r="R262" s="317">
        <v>1860</v>
      </c>
      <c r="S262" s="119"/>
      <c r="T262" s="409">
        <f t="shared" si="39"/>
        <v>44036</v>
      </c>
      <c r="U262" s="121"/>
      <c r="V262" s="122"/>
      <c r="W262" s="121"/>
      <c r="X262" s="122"/>
      <c r="Y262" s="121"/>
      <c r="Z262" s="122"/>
      <c r="AA262" s="121"/>
      <c r="AB262" s="122"/>
      <c r="AC262" s="121"/>
      <c r="AD262" s="122"/>
      <c r="AE262" s="121"/>
      <c r="AF262" s="122"/>
      <c r="AG262" s="122"/>
      <c r="AH262" s="122"/>
      <c r="AI262" s="121"/>
      <c r="AJ262" s="122"/>
      <c r="AK262" s="121"/>
      <c r="AL262" s="122"/>
      <c r="AM262" s="121">
        <v>200640</v>
      </c>
      <c r="AN262" s="147">
        <v>200.22</v>
      </c>
      <c r="AO262" s="121"/>
      <c r="AP262" s="122"/>
      <c r="AQ262" s="123"/>
      <c r="AR262" s="122"/>
      <c r="AS262" s="125">
        <f t="shared" si="40"/>
        <v>200.22</v>
      </c>
    </row>
    <row r="263" spans="1:45" ht="16.149999999999999" customHeight="1" x14ac:dyDescent="0.25">
      <c r="A263" s="202">
        <f t="shared" si="41"/>
        <v>44037</v>
      </c>
      <c r="B263" s="113">
        <v>1828.05</v>
      </c>
      <c r="C263" s="113"/>
      <c r="D263" s="317">
        <v>982.9</v>
      </c>
      <c r="E263" s="317">
        <v>1977.3</v>
      </c>
      <c r="F263" s="113">
        <v>26</v>
      </c>
      <c r="G263" s="114">
        <v>232</v>
      </c>
      <c r="H263" s="114">
        <v>83.4</v>
      </c>
      <c r="I263" s="316">
        <v>170</v>
      </c>
      <c r="J263" s="115">
        <v>4</v>
      </c>
      <c r="K263" s="115">
        <v>30</v>
      </c>
      <c r="L263" s="115"/>
      <c r="M263" s="116"/>
      <c r="N263" s="117">
        <f t="shared" si="37"/>
        <v>5329.65</v>
      </c>
      <c r="O263" s="113">
        <v>2.8</v>
      </c>
      <c r="P263" s="113"/>
      <c r="Q263" s="117">
        <f t="shared" si="38"/>
        <v>5332.45</v>
      </c>
      <c r="R263" s="317">
        <v>1820</v>
      </c>
      <c r="S263" s="119"/>
      <c r="T263" s="409">
        <f t="shared" si="39"/>
        <v>44037</v>
      </c>
      <c r="U263" s="121"/>
      <c r="V263" s="122"/>
      <c r="W263" s="121"/>
      <c r="X263" s="122"/>
      <c r="Y263" s="121"/>
      <c r="Z263" s="122"/>
      <c r="AA263" s="121"/>
      <c r="AB263" s="122"/>
      <c r="AC263" s="121"/>
      <c r="AD263" s="122"/>
      <c r="AE263" s="121"/>
      <c r="AF263" s="122"/>
      <c r="AG263" s="122"/>
      <c r="AH263" s="122"/>
      <c r="AI263" s="121"/>
      <c r="AJ263" s="122"/>
      <c r="AK263" s="121"/>
      <c r="AL263" s="122"/>
      <c r="AM263" s="121">
        <v>200641</v>
      </c>
      <c r="AN263" s="147">
        <v>28.8</v>
      </c>
      <c r="AO263" s="121"/>
      <c r="AP263" s="122"/>
      <c r="AQ263" s="123"/>
      <c r="AR263" s="122"/>
      <c r="AS263" s="125">
        <f t="shared" si="40"/>
        <v>28.8</v>
      </c>
    </row>
    <row r="264" spans="1:45" ht="16.149999999999999" customHeight="1" x14ac:dyDescent="0.25">
      <c r="A264" s="202">
        <f t="shared" si="41"/>
        <v>44038</v>
      </c>
      <c r="B264" s="113">
        <v>1935.55</v>
      </c>
      <c r="C264" s="113"/>
      <c r="D264" s="317">
        <v>589.89</v>
      </c>
      <c r="E264" s="317">
        <v>1101.73</v>
      </c>
      <c r="F264" s="113">
        <v>29.4</v>
      </c>
      <c r="G264" s="114">
        <v>82</v>
      </c>
      <c r="H264" s="114">
        <v>87</v>
      </c>
      <c r="I264" s="316">
        <v>60</v>
      </c>
      <c r="J264" s="115">
        <v>2</v>
      </c>
      <c r="K264" s="115">
        <v>40</v>
      </c>
      <c r="L264" s="115">
        <v>700</v>
      </c>
      <c r="M264" s="116"/>
      <c r="N264" s="117">
        <f t="shared" si="37"/>
        <v>3225.57</v>
      </c>
      <c r="O264" s="113">
        <v>1.8</v>
      </c>
      <c r="P264" s="113"/>
      <c r="Q264" s="117">
        <f t="shared" si="38"/>
        <v>3227.3700000000003</v>
      </c>
      <c r="R264" s="317">
        <v>1930</v>
      </c>
      <c r="S264" s="119"/>
      <c r="T264" s="409">
        <f t="shared" si="39"/>
        <v>44038</v>
      </c>
      <c r="U264" s="121"/>
      <c r="V264" s="122"/>
      <c r="W264" s="121"/>
      <c r="X264" s="122"/>
      <c r="Y264" s="121"/>
      <c r="Z264" s="122"/>
      <c r="AA264" s="121"/>
      <c r="AB264" s="122"/>
      <c r="AC264" s="121"/>
      <c r="AD264" s="122"/>
      <c r="AE264" s="121"/>
      <c r="AF264" s="122"/>
      <c r="AG264" s="122"/>
      <c r="AH264" s="122"/>
      <c r="AI264" s="121"/>
      <c r="AJ264" s="122"/>
      <c r="AK264" s="121"/>
      <c r="AL264" s="122"/>
      <c r="AM264" s="121">
        <v>200642</v>
      </c>
      <c r="AN264" s="147">
        <v>-12.49</v>
      </c>
      <c r="AO264" s="121"/>
      <c r="AP264" s="122"/>
      <c r="AQ264" s="123"/>
      <c r="AR264" s="122"/>
      <c r="AS264" s="125">
        <f t="shared" si="40"/>
        <v>-12.49</v>
      </c>
    </row>
    <row r="265" spans="1:45" ht="16.149999999999999" customHeight="1" x14ac:dyDescent="0.25">
      <c r="A265" s="202">
        <f t="shared" si="41"/>
        <v>44039</v>
      </c>
      <c r="B265" s="113">
        <v>1501.42</v>
      </c>
      <c r="C265" s="113"/>
      <c r="D265" s="317">
        <v>1900.36</v>
      </c>
      <c r="E265" s="317">
        <v>1582.4</v>
      </c>
      <c r="F265" s="113">
        <v>29.4</v>
      </c>
      <c r="G265" s="114">
        <v>481</v>
      </c>
      <c r="H265" s="114">
        <v>94.9</v>
      </c>
      <c r="I265" s="316">
        <v>50</v>
      </c>
      <c r="J265" s="115">
        <v>2</v>
      </c>
      <c r="K265" s="115"/>
      <c r="L265" s="115"/>
      <c r="M265" s="116"/>
      <c r="N265" s="117">
        <f t="shared" si="37"/>
        <v>5639.48</v>
      </c>
      <c r="O265" s="113">
        <v>3.3</v>
      </c>
      <c r="P265" s="113"/>
      <c r="Q265" s="117">
        <f t="shared" si="38"/>
        <v>5642.78</v>
      </c>
      <c r="R265" s="317">
        <v>1500</v>
      </c>
      <c r="S265" s="119"/>
      <c r="T265" s="409">
        <f t="shared" si="39"/>
        <v>44039</v>
      </c>
      <c r="U265" s="121"/>
      <c r="V265" s="122"/>
      <c r="W265" s="121"/>
      <c r="X265" s="122"/>
      <c r="Y265" s="121"/>
      <c r="Z265" s="122"/>
      <c r="AA265" s="121"/>
      <c r="AB265" s="122"/>
      <c r="AC265" s="121"/>
      <c r="AD265" s="122"/>
      <c r="AE265" s="123"/>
      <c r="AF265" s="122"/>
      <c r="AG265" s="122"/>
      <c r="AH265" s="122"/>
      <c r="AI265" s="121"/>
      <c r="AJ265" s="122"/>
      <c r="AK265" s="121">
        <v>200632</v>
      </c>
      <c r="AL265" s="147">
        <v>1336.32</v>
      </c>
      <c r="AM265" s="121">
        <v>200643</v>
      </c>
      <c r="AN265" s="147">
        <v>46.8</v>
      </c>
      <c r="AO265" s="121"/>
      <c r="AP265" s="122"/>
      <c r="AQ265" s="123"/>
      <c r="AR265" s="122"/>
      <c r="AS265" s="125">
        <f t="shared" si="40"/>
        <v>1383.12</v>
      </c>
    </row>
    <row r="266" spans="1:45" ht="16.149999999999999" customHeight="1" x14ac:dyDescent="0.25">
      <c r="A266" s="202">
        <f t="shared" si="41"/>
        <v>44040</v>
      </c>
      <c r="B266" s="113">
        <v>1650.53</v>
      </c>
      <c r="C266" s="113"/>
      <c r="D266" s="317">
        <v>1411.46</v>
      </c>
      <c r="E266" s="317">
        <v>1644.5</v>
      </c>
      <c r="F266" s="113"/>
      <c r="G266" s="114">
        <v>149</v>
      </c>
      <c r="H266" s="114">
        <v>63.5</v>
      </c>
      <c r="I266" s="316">
        <v>110</v>
      </c>
      <c r="J266" s="115">
        <v>3</v>
      </c>
      <c r="K266" s="115">
        <v>50</v>
      </c>
      <c r="L266" s="115">
        <v>50</v>
      </c>
      <c r="M266" s="116"/>
      <c r="N266" s="117">
        <f t="shared" si="37"/>
        <v>5028.99</v>
      </c>
      <c r="O266" s="113">
        <v>1.8</v>
      </c>
      <c r="P266" s="113"/>
      <c r="Q266" s="117">
        <f t="shared" si="38"/>
        <v>5030.79</v>
      </c>
      <c r="R266" s="317">
        <v>1650</v>
      </c>
      <c r="S266" s="119"/>
      <c r="T266" s="409">
        <f t="shared" si="39"/>
        <v>44040</v>
      </c>
      <c r="U266" s="121"/>
      <c r="V266" s="122"/>
      <c r="W266" s="121"/>
      <c r="X266" s="122"/>
      <c r="Y266" s="121"/>
      <c r="Z266" s="122"/>
      <c r="AA266" s="121"/>
      <c r="AB266" s="122"/>
      <c r="AC266" s="121">
        <v>190633</v>
      </c>
      <c r="AD266" s="147" t="s">
        <v>456</v>
      </c>
      <c r="AE266" s="123"/>
      <c r="AF266" s="122"/>
      <c r="AG266" s="122"/>
      <c r="AH266" s="122"/>
      <c r="AI266" s="121"/>
      <c r="AJ266" s="122"/>
      <c r="AK266" s="121"/>
      <c r="AL266" s="122"/>
      <c r="AM266" s="121">
        <v>200550</v>
      </c>
      <c r="AN266" s="147">
        <v>282.72000000000003</v>
      </c>
      <c r="AO266" s="121"/>
      <c r="AP266" s="122"/>
      <c r="AQ266" s="123"/>
      <c r="AR266" s="122"/>
      <c r="AS266" s="125" t="e">
        <f t="shared" si="40"/>
        <v>#VALUE!</v>
      </c>
    </row>
    <row r="267" spans="1:45" ht="16.149999999999999" customHeight="1" x14ac:dyDescent="0.25">
      <c r="A267" s="202">
        <f t="shared" si="41"/>
        <v>44041</v>
      </c>
      <c r="B267" s="113">
        <v>1471.92</v>
      </c>
      <c r="C267" s="113"/>
      <c r="D267" s="317">
        <v>1509.9</v>
      </c>
      <c r="E267" s="317">
        <v>1483.94</v>
      </c>
      <c r="F267" s="113"/>
      <c r="G267" s="114">
        <v>247</v>
      </c>
      <c r="H267" s="114">
        <v>565.20000000000005</v>
      </c>
      <c r="I267" s="316">
        <v>180</v>
      </c>
      <c r="J267" s="115">
        <v>4</v>
      </c>
      <c r="K267" s="115"/>
      <c r="L267" s="115"/>
      <c r="M267" s="116"/>
      <c r="N267" s="117">
        <f t="shared" si="37"/>
        <v>5457.9600000000009</v>
      </c>
      <c r="O267" s="113">
        <v>1.8</v>
      </c>
      <c r="P267" s="113"/>
      <c r="Q267" s="117">
        <f t="shared" si="38"/>
        <v>5459.7600000000011</v>
      </c>
      <c r="R267" s="317">
        <v>1470</v>
      </c>
      <c r="S267" s="119"/>
      <c r="T267" s="409">
        <f t="shared" si="39"/>
        <v>44041</v>
      </c>
      <c r="U267" s="121">
        <v>200704</v>
      </c>
      <c r="V267" s="147">
        <v>1504.49</v>
      </c>
      <c r="W267" s="121"/>
      <c r="X267" s="122"/>
      <c r="Y267" s="121">
        <v>200714</v>
      </c>
      <c r="Z267" s="147">
        <v>453.74</v>
      </c>
      <c r="AA267" s="121">
        <v>200723</v>
      </c>
      <c r="AB267" s="147">
        <v>1887.04</v>
      </c>
      <c r="AC267" s="121">
        <v>200726</v>
      </c>
      <c r="AD267" s="147">
        <v>32850.04</v>
      </c>
      <c r="AE267" s="123"/>
      <c r="AF267" s="122"/>
      <c r="AG267" s="122"/>
      <c r="AH267" s="122"/>
      <c r="AI267" s="121"/>
      <c r="AJ267" s="122"/>
      <c r="AK267" s="121"/>
      <c r="AL267" s="122"/>
      <c r="AM267" s="121"/>
      <c r="AN267" s="122"/>
      <c r="AO267" s="121"/>
      <c r="AP267" s="122"/>
      <c r="AQ267" s="123"/>
      <c r="AR267" s="122"/>
      <c r="AS267" s="125">
        <f t="shared" si="40"/>
        <v>36695.31</v>
      </c>
    </row>
    <row r="268" spans="1:45" ht="16.149999999999999" customHeight="1" x14ac:dyDescent="0.25">
      <c r="A268" s="202">
        <f t="shared" si="41"/>
        <v>44042</v>
      </c>
      <c r="B268" s="113">
        <v>1765.28</v>
      </c>
      <c r="C268" s="113"/>
      <c r="D268" s="317">
        <v>792.4</v>
      </c>
      <c r="E268" s="317">
        <v>1464.22</v>
      </c>
      <c r="F268" s="113">
        <v>19.600000000000001</v>
      </c>
      <c r="G268" s="114">
        <v>210</v>
      </c>
      <c r="H268" s="114">
        <v>585.1</v>
      </c>
      <c r="I268" s="316">
        <v>130</v>
      </c>
      <c r="J268" s="115">
        <v>2</v>
      </c>
      <c r="K268" s="115">
        <v>30</v>
      </c>
      <c r="L268" s="115"/>
      <c r="M268" s="116"/>
      <c r="N268" s="117">
        <f t="shared" si="37"/>
        <v>4996.5999999999995</v>
      </c>
      <c r="O268" s="113">
        <v>1.8</v>
      </c>
      <c r="P268" s="113"/>
      <c r="Q268" s="117">
        <f t="shared" si="38"/>
        <v>4998.3999999999996</v>
      </c>
      <c r="R268" s="317">
        <v>1790</v>
      </c>
      <c r="S268" s="119"/>
      <c r="T268" s="409">
        <f t="shared" si="39"/>
        <v>44042</v>
      </c>
      <c r="U268" s="121">
        <v>200406</v>
      </c>
      <c r="V268" s="147">
        <v>4.54</v>
      </c>
      <c r="W268" s="123">
        <v>200708</v>
      </c>
      <c r="X268" s="147">
        <v>432.6</v>
      </c>
      <c r="Y268" s="121"/>
      <c r="Z268" s="122"/>
      <c r="AA268" s="123">
        <v>200724</v>
      </c>
      <c r="AB268" s="147">
        <v>1052</v>
      </c>
      <c r="AC268" s="121">
        <v>200729</v>
      </c>
      <c r="AD268" s="147">
        <v>405.2</v>
      </c>
      <c r="AE268" s="123"/>
      <c r="AF268" s="122"/>
      <c r="AG268" s="122"/>
      <c r="AH268" s="122"/>
      <c r="AI268" s="121"/>
      <c r="AJ268" s="122"/>
      <c r="AK268" s="123"/>
      <c r="AL268" s="122"/>
      <c r="AM268" s="123" t="s">
        <v>457</v>
      </c>
      <c r="AN268" s="147">
        <v>-10.8</v>
      </c>
      <c r="AO268" s="123">
        <v>200753</v>
      </c>
      <c r="AP268" s="147">
        <v>420</v>
      </c>
      <c r="AQ268" s="123"/>
      <c r="AR268" s="122"/>
      <c r="AS268" s="125">
        <f t="shared" si="40"/>
        <v>2303.54</v>
      </c>
    </row>
    <row r="269" spans="1:45" ht="16.149999999999999" customHeight="1" x14ac:dyDescent="0.25">
      <c r="A269" s="202">
        <f t="shared" si="41"/>
        <v>44043</v>
      </c>
      <c r="B269" s="113">
        <v>1494.47</v>
      </c>
      <c r="C269" s="113"/>
      <c r="D269" s="317">
        <v>1501.07</v>
      </c>
      <c r="E269" s="317">
        <v>1781.93</v>
      </c>
      <c r="F269" s="113">
        <v>4.0999999999999996</v>
      </c>
      <c r="G269" s="114">
        <v>130</v>
      </c>
      <c r="H269" s="114">
        <v>863.25</v>
      </c>
      <c r="I269" s="316">
        <v>170</v>
      </c>
      <c r="J269" s="115">
        <v>4</v>
      </c>
      <c r="K269" s="115">
        <v>50</v>
      </c>
      <c r="L269" s="115">
        <v>40</v>
      </c>
      <c r="M269" s="116"/>
      <c r="N269" s="117">
        <f t="shared" si="37"/>
        <v>5954.82</v>
      </c>
      <c r="O269" s="113">
        <v>4.9000000000000004</v>
      </c>
      <c r="P269" s="113"/>
      <c r="Q269" s="117">
        <f t="shared" si="38"/>
        <v>5959.7199999999993</v>
      </c>
      <c r="R269" s="317">
        <v>1490</v>
      </c>
      <c r="S269" s="119"/>
      <c r="T269" s="409">
        <f t="shared" si="39"/>
        <v>44043</v>
      </c>
      <c r="U269" s="121"/>
      <c r="V269" s="122"/>
      <c r="W269" s="121">
        <v>200709</v>
      </c>
      <c r="X269" s="147">
        <v>39.9</v>
      </c>
      <c r="Y269" s="121"/>
      <c r="Z269" s="122"/>
      <c r="AA269" s="121">
        <v>200725</v>
      </c>
      <c r="AB269" s="147">
        <v>-41.32</v>
      </c>
      <c r="AC269" s="121">
        <v>200731</v>
      </c>
      <c r="AD269" s="122">
        <v>0</v>
      </c>
      <c r="AE269" s="121"/>
      <c r="AF269" s="122"/>
      <c r="AG269" s="122"/>
      <c r="AH269" s="122"/>
      <c r="AI269" s="122" t="s">
        <v>458</v>
      </c>
      <c r="AJ269" s="147">
        <v>37.630000000000003</v>
      </c>
      <c r="AK269" s="121">
        <v>200737</v>
      </c>
      <c r="AL269" s="147">
        <v>418.4</v>
      </c>
      <c r="AM269" s="121"/>
      <c r="AN269" s="122"/>
      <c r="AO269" s="121">
        <v>200752</v>
      </c>
      <c r="AP269" s="147">
        <v>1255.17</v>
      </c>
      <c r="AQ269" s="123"/>
      <c r="AR269" s="122"/>
      <c r="AS269" s="125">
        <f t="shared" si="40"/>
        <v>1709.78</v>
      </c>
    </row>
    <row r="270" spans="1:45" x14ac:dyDescent="0.25">
      <c r="B270" s="383">
        <f t="shared" ref="B270:S270" si="42">SUM(B239:B269)</f>
        <v>50142.180000000008</v>
      </c>
      <c r="C270" s="383">
        <f t="shared" si="42"/>
        <v>107.22</v>
      </c>
      <c r="D270" s="383">
        <f t="shared" si="42"/>
        <v>43213.520000000011</v>
      </c>
      <c r="E270" s="383">
        <f t="shared" si="42"/>
        <v>50995.340000000011</v>
      </c>
      <c r="F270" s="383">
        <f t="shared" si="42"/>
        <v>820.29</v>
      </c>
      <c r="G270" s="383">
        <f t="shared" si="42"/>
        <v>6697</v>
      </c>
      <c r="H270" s="383">
        <f t="shared" si="42"/>
        <v>7369.3499999999995</v>
      </c>
      <c r="I270" s="383">
        <f t="shared" si="42"/>
        <v>3660</v>
      </c>
      <c r="J270" s="71">
        <f t="shared" si="42"/>
        <v>86</v>
      </c>
      <c r="K270" s="383">
        <f t="shared" si="42"/>
        <v>740</v>
      </c>
      <c r="L270" s="383">
        <f t="shared" si="42"/>
        <v>1435</v>
      </c>
      <c r="M270" s="128">
        <f t="shared" si="42"/>
        <v>0</v>
      </c>
      <c r="N270" s="383">
        <f t="shared" si="42"/>
        <v>162309.90000000002</v>
      </c>
      <c r="O270" s="383">
        <f t="shared" si="42"/>
        <v>188.10000000000011</v>
      </c>
      <c r="P270" s="383">
        <f t="shared" si="42"/>
        <v>145.9</v>
      </c>
      <c r="Q270" s="389">
        <f t="shared" si="42"/>
        <v>162352.1</v>
      </c>
      <c r="R270" s="128">
        <f t="shared" si="42"/>
        <v>50180</v>
      </c>
      <c r="S270" s="128">
        <f t="shared" si="42"/>
        <v>610</v>
      </c>
      <c r="U270" s="141"/>
      <c r="V270" s="141">
        <f>SUM(V239:V269)</f>
        <v>5392.45</v>
      </c>
      <c r="W270" s="141"/>
      <c r="X270" s="141">
        <f>SUM(X239:X269)</f>
        <v>1824.23</v>
      </c>
      <c r="Y270" s="141"/>
      <c r="Z270" s="141">
        <f>SUM(Z239:Z269)</f>
        <v>1743.98</v>
      </c>
      <c r="AA270" s="141"/>
      <c r="AB270" s="141">
        <f>SUM(AB239:AB269)</f>
        <v>16892.310000000001</v>
      </c>
      <c r="AC270" s="141"/>
      <c r="AD270" s="141">
        <f>SUM(AD239:AD269)</f>
        <v>84765.29</v>
      </c>
      <c r="AE270" s="141"/>
      <c r="AF270" s="141">
        <f>SUM(AF239:AF269)</f>
        <v>2641.29</v>
      </c>
      <c r="AG270" s="141"/>
      <c r="AH270" s="141"/>
      <c r="AI270" s="141"/>
      <c r="AJ270" s="141">
        <f>SUM(AJ239:AJ269)</f>
        <v>1483.4800000000002</v>
      </c>
      <c r="AL270" s="141">
        <f>SUM(AL239:AL269)</f>
        <v>2286.7599999999998</v>
      </c>
      <c r="AM270" s="141"/>
      <c r="AN270" s="141">
        <f>SUM(AN239:AN269)</f>
        <v>1412.84</v>
      </c>
      <c r="AO270" s="141"/>
      <c r="AP270" s="151">
        <f>SUM(AP239:AP269)</f>
        <v>5668.6</v>
      </c>
      <c r="AQ270" s="141"/>
      <c r="AR270" s="141">
        <f>SUM(AR239:AR269)</f>
        <v>0</v>
      </c>
      <c r="AS270" s="141" t="e">
        <f>SUM(AS239:AS269)</f>
        <v>#VALUE!</v>
      </c>
    </row>
    <row r="271" spans="1:45" x14ac:dyDescent="0.25">
      <c r="N271" s="130"/>
      <c r="Q271" s="130"/>
    </row>
    <row r="272" spans="1:45" x14ac:dyDescent="0.25">
      <c r="C272" s="131"/>
      <c r="F272" s="131"/>
      <c r="I272" s="132"/>
    </row>
    <row r="273" spans="1:45" x14ac:dyDescent="0.25">
      <c r="I273" s="132"/>
    </row>
    <row r="275" spans="1:45" ht="16.149999999999999" customHeight="1" x14ac:dyDescent="0.25">
      <c r="A275" s="575" t="s">
        <v>43</v>
      </c>
      <c r="B275" s="563"/>
      <c r="C275" s="563"/>
      <c r="D275" s="563"/>
      <c r="E275" s="563"/>
      <c r="F275" s="563"/>
      <c r="G275" s="563"/>
      <c r="H275" s="563"/>
      <c r="I275" s="563"/>
      <c r="J275" s="564"/>
      <c r="K275" s="564"/>
      <c r="L275" s="564"/>
      <c r="M275" s="80"/>
      <c r="N275" s="79"/>
      <c r="O275" s="565"/>
      <c r="P275" s="560"/>
      <c r="Q275" s="560"/>
      <c r="R275" s="560"/>
      <c r="S275" s="560"/>
      <c r="U275" s="559" t="str">
        <f>A275</f>
        <v>AOUT 2019</v>
      </c>
      <c r="V275" s="560"/>
      <c r="W275" s="560"/>
      <c r="X275" s="560"/>
      <c r="Y275" s="560"/>
      <c r="Z275" s="560"/>
      <c r="AA275" s="560"/>
      <c r="AB275" s="559" t="str">
        <f>A275</f>
        <v>AOUT 2019</v>
      </c>
      <c r="AC275" s="560"/>
      <c r="AD275" s="560"/>
      <c r="AE275" s="560"/>
      <c r="AF275" s="560"/>
      <c r="AG275" s="560"/>
      <c r="AH275" s="560"/>
      <c r="AI275" s="560"/>
      <c r="AJ275" s="560"/>
      <c r="AK275" s="559" t="str">
        <f>A275</f>
        <v>AOUT 2019</v>
      </c>
      <c r="AL275" s="560"/>
      <c r="AM275" s="560"/>
      <c r="AN275" s="560"/>
      <c r="AO275" s="560"/>
      <c r="AP275" s="560"/>
      <c r="AQ275" s="560"/>
    </row>
    <row r="276" spans="1:45" ht="16.149999999999999" customHeight="1" x14ac:dyDescent="0.25">
      <c r="A276" s="175"/>
      <c r="B276" s="81"/>
      <c r="C276" s="81"/>
      <c r="D276" s="81"/>
      <c r="E276" s="81"/>
      <c r="F276" s="81"/>
      <c r="G276" s="81"/>
      <c r="H276" s="81"/>
      <c r="I276" s="554"/>
      <c r="J276" s="554"/>
      <c r="K276" s="554"/>
      <c r="L276" s="554"/>
      <c r="M276" s="133"/>
      <c r="N276" s="134"/>
      <c r="O276" s="135"/>
      <c r="P276" s="134"/>
      <c r="Q276" s="134"/>
      <c r="R276" s="553" t="s">
        <v>2</v>
      </c>
      <c r="S276" s="554"/>
      <c r="T276" s="227"/>
      <c r="U276" s="549" t="str">
        <f>U3</f>
        <v>Agedi</v>
      </c>
      <c r="V276" s="550"/>
      <c r="W276" s="549" t="str">
        <f>W3</f>
        <v>Saf</v>
      </c>
      <c r="X276" s="550"/>
      <c r="Y276" s="549" t="str">
        <f>Y3</f>
        <v>Midi Libre</v>
      </c>
      <c r="Z276" s="550"/>
      <c r="AA276" s="549" t="str">
        <f>AA3</f>
        <v>Loto</v>
      </c>
      <c r="AB276" s="550"/>
      <c r="AC276" s="555" t="str">
        <f>AC3</f>
        <v>Altadis</v>
      </c>
      <c r="AD276" s="556"/>
      <c r="AE276" s="549" t="str">
        <f>AE3</f>
        <v>Crédit agricole</v>
      </c>
      <c r="AF276" s="550"/>
      <c r="AG276" s="555" t="s">
        <v>10</v>
      </c>
      <c r="AH276" s="556"/>
      <c r="AI276" s="555" t="str">
        <f>AI3</f>
        <v>charges locatives</v>
      </c>
      <c r="AJ276" s="556"/>
      <c r="AK276" s="555" t="str">
        <f>AK3</f>
        <v>Poste TCN TF PVA</v>
      </c>
      <c r="AL276" s="556"/>
      <c r="AM276" s="549" t="str">
        <f>AM3</f>
        <v>GSA/NVX FR</v>
      </c>
      <c r="AN276" s="550"/>
      <c r="AO276" s="549" t="str">
        <f>AO3</f>
        <v>Charge</v>
      </c>
      <c r="AP276" s="550"/>
      <c r="AQ276" s="549" t="str">
        <f>AQ3</f>
        <v>Divers</v>
      </c>
      <c r="AR276" s="550"/>
      <c r="AS276" s="83" t="s">
        <v>16</v>
      </c>
    </row>
    <row r="277" spans="1:45" ht="16.149999999999999" customHeight="1" x14ac:dyDescent="0.25">
      <c r="A277" s="177"/>
      <c r="B277" s="85" t="s">
        <v>17</v>
      </c>
      <c r="C277" s="86" t="s">
        <v>18</v>
      </c>
      <c r="D277" s="86" t="s">
        <v>19</v>
      </c>
      <c r="E277" s="87" t="s">
        <v>20</v>
      </c>
      <c r="F277" s="87" t="s">
        <v>21</v>
      </c>
      <c r="G277" s="86" t="s">
        <v>22</v>
      </c>
      <c r="H277" s="86" t="s">
        <v>23</v>
      </c>
      <c r="I277" s="557" t="s">
        <v>24</v>
      </c>
      <c r="J277" s="558"/>
      <c r="K277" s="88" t="s">
        <v>25</v>
      </c>
      <c r="L277" s="88" t="s">
        <v>26</v>
      </c>
      <c r="M277" s="89" t="s">
        <v>27</v>
      </c>
      <c r="N277" s="90" t="s">
        <v>28</v>
      </c>
      <c r="O277" s="90" t="s">
        <v>29</v>
      </c>
      <c r="P277" s="90" t="s">
        <v>30</v>
      </c>
      <c r="Q277" s="91" t="s">
        <v>16</v>
      </c>
      <c r="R277" s="85" t="s">
        <v>32</v>
      </c>
      <c r="S277" s="91" t="s">
        <v>33</v>
      </c>
      <c r="T277" s="237"/>
      <c r="U277" s="93" t="s">
        <v>34</v>
      </c>
      <c r="V277" s="94"/>
      <c r="W277" s="95" t="s">
        <v>34</v>
      </c>
      <c r="X277" s="96"/>
      <c r="Y277" s="95" t="s">
        <v>34</v>
      </c>
      <c r="Z277" s="96"/>
      <c r="AA277" s="95" t="s">
        <v>34</v>
      </c>
      <c r="AB277" s="96"/>
      <c r="AC277" s="95" t="s">
        <v>34</v>
      </c>
      <c r="AD277" s="96"/>
      <c r="AE277" s="95" t="s">
        <v>34</v>
      </c>
      <c r="AF277" s="96"/>
      <c r="AG277" s="95" t="s">
        <v>34</v>
      </c>
      <c r="AH277" s="97"/>
      <c r="AI277" s="95" t="s">
        <v>34</v>
      </c>
      <c r="AJ277" s="96"/>
      <c r="AK277" s="98" t="s">
        <v>34</v>
      </c>
      <c r="AL277" s="94"/>
      <c r="AM277" s="95" t="s">
        <v>34</v>
      </c>
      <c r="AN277" s="94"/>
      <c r="AO277" s="95" t="s">
        <v>34</v>
      </c>
      <c r="AP277" s="94"/>
      <c r="AQ277" s="95" t="s">
        <v>34</v>
      </c>
      <c r="AR277" s="94"/>
      <c r="AS277" s="99"/>
    </row>
    <row r="278" spans="1:45" ht="16.149999999999999" customHeight="1" x14ac:dyDescent="0.25">
      <c r="A278" s="202">
        <f>A269+1</f>
        <v>44044</v>
      </c>
      <c r="B278" s="113">
        <v>1620.54</v>
      </c>
      <c r="C278" s="113"/>
      <c r="D278" s="317">
        <v>2226</v>
      </c>
      <c r="E278" s="317">
        <v>1650.98</v>
      </c>
      <c r="F278" s="113">
        <v>9.5</v>
      </c>
      <c r="G278" s="114">
        <v>382</v>
      </c>
      <c r="H278" s="114">
        <v>79.3</v>
      </c>
      <c r="I278" s="316">
        <v>190</v>
      </c>
      <c r="J278" s="115">
        <v>3</v>
      </c>
      <c r="K278" s="115"/>
      <c r="L278" s="115">
        <v>120</v>
      </c>
      <c r="M278" s="116"/>
      <c r="N278" s="152">
        <f t="shared" ref="N278:N308" si="43">B278+C278+D278+F278+G278+H278+I278+K278-L278+M278+E278</f>
        <v>6038.32</v>
      </c>
      <c r="O278" s="113">
        <v>2.8</v>
      </c>
      <c r="P278" s="113"/>
      <c r="Q278" s="117">
        <f t="shared" ref="Q278:Q308" si="44">N278+O278-P278</f>
        <v>6041.12</v>
      </c>
      <c r="R278" s="317">
        <v>1620</v>
      </c>
      <c r="S278" s="119"/>
      <c r="T278" s="409">
        <f t="shared" ref="T278:T308" si="45">A278</f>
        <v>44044</v>
      </c>
      <c r="U278" s="121"/>
      <c r="V278" s="122"/>
      <c r="W278" s="123"/>
      <c r="X278" s="122"/>
      <c r="Y278" s="123"/>
      <c r="Z278" s="122"/>
      <c r="AA278" s="123"/>
      <c r="AB278" s="122"/>
      <c r="AC278" s="123"/>
      <c r="AD278" s="122"/>
      <c r="AE278" s="123">
        <v>200836</v>
      </c>
      <c r="AF278" s="147">
        <v>1.45</v>
      </c>
      <c r="AG278" s="124">
        <v>200839</v>
      </c>
      <c r="AH278" s="147">
        <v>-16.829999999999998</v>
      </c>
      <c r="AI278" s="123">
        <v>200145</v>
      </c>
      <c r="AJ278" s="147">
        <v>1029.23</v>
      </c>
      <c r="AK278" s="124"/>
      <c r="AL278" s="122"/>
      <c r="AM278" s="123"/>
      <c r="AN278" s="122"/>
      <c r="AO278" s="123" t="s">
        <v>276</v>
      </c>
      <c r="AP278" s="147">
        <v>2000</v>
      </c>
      <c r="AQ278" s="123"/>
      <c r="AR278" s="122"/>
      <c r="AS278" s="125">
        <f t="shared" ref="AS278:AS308" si="46">V278+X278+Z278+AB278+AD278+AF278+AJ278+AL278+AN278+AP278+AR278+AH278</f>
        <v>3013.8500000000004</v>
      </c>
    </row>
    <row r="279" spans="1:45" ht="16.149999999999999" customHeight="1" x14ac:dyDescent="0.25">
      <c r="A279" s="202">
        <f t="shared" ref="A279:A308" si="47">A278+1</f>
        <v>44045</v>
      </c>
      <c r="B279" s="113">
        <v>923.31</v>
      </c>
      <c r="C279" s="113"/>
      <c r="D279" s="317">
        <v>1025.03</v>
      </c>
      <c r="E279" s="317">
        <v>888.36</v>
      </c>
      <c r="F279" s="113"/>
      <c r="G279" s="114">
        <v>151</v>
      </c>
      <c r="H279" s="114">
        <v>168.2</v>
      </c>
      <c r="I279" s="316">
        <v>40</v>
      </c>
      <c r="J279" s="115">
        <v>1</v>
      </c>
      <c r="K279" s="115"/>
      <c r="L279" s="115"/>
      <c r="M279" s="116"/>
      <c r="N279" s="152">
        <f t="shared" si="43"/>
        <v>3195.9</v>
      </c>
      <c r="O279" s="113"/>
      <c r="P279" s="113"/>
      <c r="Q279" s="117">
        <f t="shared" si="44"/>
        <v>3195.9</v>
      </c>
      <c r="R279" s="317">
        <v>920</v>
      </c>
      <c r="S279" s="119"/>
      <c r="T279" s="409">
        <f t="shared" si="45"/>
        <v>44045</v>
      </c>
      <c r="U279" s="121"/>
      <c r="V279" s="122"/>
      <c r="W279" s="123"/>
      <c r="X279" s="122"/>
      <c r="Y279" s="121"/>
      <c r="Z279" s="122"/>
      <c r="AA279" s="123"/>
      <c r="AB279" s="122"/>
      <c r="AC279" s="121"/>
      <c r="AD279" s="122"/>
      <c r="AE279" s="123">
        <v>200836</v>
      </c>
      <c r="AF279" s="147">
        <v>27</v>
      </c>
      <c r="AG279" s="124"/>
      <c r="AH279" s="122"/>
      <c r="AI279" s="121"/>
      <c r="AJ279" s="122"/>
      <c r="AK279" s="123"/>
      <c r="AL279" s="122"/>
      <c r="AM279" s="121"/>
      <c r="AN279" s="121"/>
      <c r="AO279" s="121"/>
      <c r="AP279" s="122"/>
      <c r="AQ279" s="123"/>
      <c r="AR279" s="122"/>
      <c r="AS279" s="125">
        <f t="shared" si="46"/>
        <v>27</v>
      </c>
    </row>
    <row r="280" spans="1:45" ht="16.149999999999999" customHeight="1" x14ac:dyDescent="0.25">
      <c r="A280" s="202">
        <f t="shared" si="47"/>
        <v>44046</v>
      </c>
      <c r="B280" s="113">
        <v>2147.34</v>
      </c>
      <c r="C280" s="113"/>
      <c r="D280" s="317">
        <v>1846.66</v>
      </c>
      <c r="E280" s="317">
        <v>2015.24</v>
      </c>
      <c r="F280" s="113">
        <v>22.1</v>
      </c>
      <c r="G280" s="114">
        <v>188</v>
      </c>
      <c r="H280" s="114">
        <v>164.3</v>
      </c>
      <c r="I280" s="316">
        <v>60</v>
      </c>
      <c r="J280" s="115">
        <v>2</v>
      </c>
      <c r="K280" s="115">
        <v>30</v>
      </c>
      <c r="L280" s="115"/>
      <c r="M280" s="116">
        <v>28.5</v>
      </c>
      <c r="N280" s="152">
        <f t="shared" si="43"/>
        <v>6502.14</v>
      </c>
      <c r="O280" s="113">
        <v>1.8</v>
      </c>
      <c r="P280" s="113">
        <v>86.8</v>
      </c>
      <c r="Q280" s="117">
        <f t="shared" si="44"/>
        <v>6417.14</v>
      </c>
      <c r="R280" s="317">
        <v>2160</v>
      </c>
      <c r="S280" s="317">
        <v>170</v>
      </c>
      <c r="T280" s="409">
        <f t="shared" si="45"/>
        <v>44046</v>
      </c>
      <c r="U280" s="121"/>
      <c r="V280" s="122"/>
      <c r="W280" s="123"/>
      <c r="X280" s="122"/>
      <c r="Y280" s="121"/>
      <c r="Z280" s="122"/>
      <c r="AA280" s="123"/>
      <c r="AB280" s="122"/>
      <c r="AC280" s="121"/>
      <c r="AD280" s="122"/>
      <c r="AE280" s="123">
        <v>200836</v>
      </c>
      <c r="AF280" s="147">
        <v>323.64</v>
      </c>
      <c r="AG280" s="124"/>
      <c r="AH280" s="122"/>
      <c r="AI280" s="121" t="s">
        <v>311</v>
      </c>
      <c r="AJ280" s="147">
        <v>128.4</v>
      </c>
      <c r="AK280" s="123"/>
      <c r="AL280" s="122"/>
      <c r="AM280" s="121"/>
      <c r="AN280" s="122"/>
      <c r="AO280" s="123"/>
      <c r="AP280" s="122"/>
      <c r="AQ280" s="123"/>
      <c r="AR280" s="122"/>
      <c r="AS280" s="125">
        <f t="shared" si="46"/>
        <v>452.03999999999996</v>
      </c>
    </row>
    <row r="281" spans="1:45" ht="16.149999999999999" customHeight="1" x14ac:dyDescent="0.25">
      <c r="A281" s="202">
        <f t="shared" si="47"/>
        <v>44047</v>
      </c>
      <c r="B281" s="113">
        <v>1621.87</v>
      </c>
      <c r="C281" s="113"/>
      <c r="D281" s="317">
        <v>1645.3</v>
      </c>
      <c r="E281" s="317">
        <v>1560.55</v>
      </c>
      <c r="F281" s="113">
        <v>38.299999999999997</v>
      </c>
      <c r="G281" s="114">
        <v>288</v>
      </c>
      <c r="H281" s="114">
        <v>104.3</v>
      </c>
      <c r="I281" s="316">
        <v>220</v>
      </c>
      <c r="J281" s="115">
        <v>5</v>
      </c>
      <c r="K281" s="115">
        <v>50</v>
      </c>
      <c r="L281" s="115">
        <v>40</v>
      </c>
      <c r="M281" s="116"/>
      <c r="N281" s="152">
        <f t="shared" si="43"/>
        <v>5488.3200000000006</v>
      </c>
      <c r="O281" s="113">
        <v>1.8</v>
      </c>
      <c r="P281" s="113"/>
      <c r="Q281" s="117">
        <f t="shared" si="44"/>
        <v>5490.1200000000008</v>
      </c>
      <c r="R281" s="317">
        <v>1620</v>
      </c>
      <c r="S281" s="119"/>
      <c r="T281" s="409">
        <f t="shared" si="45"/>
        <v>44047</v>
      </c>
      <c r="U281" s="121"/>
      <c r="V281" s="122"/>
      <c r="W281" s="123"/>
      <c r="X281" s="122"/>
      <c r="Y281" s="121"/>
      <c r="Z281" s="122"/>
      <c r="AA281" s="123"/>
      <c r="AB281" s="122"/>
      <c r="AC281" s="121"/>
      <c r="AD281" s="153"/>
      <c r="AE281" s="123">
        <v>200836</v>
      </c>
      <c r="AF281" s="147">
        <v>69</v>
      </c>
      <c r="AG281" s="122"/>
      <c r="AH281" s="122"/>
      <c r="AI281" s="121"/>
      <c r="AJ281" s="122"/>
      <c r="AK281" s="123"/>
      <c r="AL281" s="122"/>
      <c r="AM281" s="121"/>
      <c r="AN281" s="122"/>
      <c r="AO281" s="123">
        <v>200862</v>
      </c>
      <c r="AP281" s="147">
        <v>-4669</v>
      </c>
      <c r="AQ281" s="123"/>
      <c r="AR281" s="122"/>
      <c r="AS281" s="125">
        <f t="shared" si="46"/>
        <v>-4600</v>
      </c>
    </row>
    <row r="282" spans="1:45" ht="16.149999999999999" customHeight="1" x14ac:dyDescent="0.25">
      <c r="A282" s="202">
        <f t="shared" si="47"/>
        <v>44048</v>
      </c>
      <c r="B282" s="113">
        <v>1069.21</v>
      </c>
      <c r="C282" s="113"/>
      <c r="D282" s="317">
        <v>1536.16</v>
      </c>
      <c r="E282" s="317">
        <v>1384.4</v>
      </c>
      <c r="F282" s="113">
        <v>23.7</v>
      </c>
      <c r="G282" s="114">
        <v>342</v>
      </c>
      <c r="H282" s="114">
        <v>279.3</v>
      </c>
      <c r="I282" s="114"/>
      <c r="J282" s="115"/>
      <c r="K282" s="115">
        <v>200</v>
      </c>
      <c r="L282" s="115"/>
      <c r="M282" s="116"/>
      <c r="N282" s="152">
        <f t="shared" si="43"/>
        <v>4834.7700000000004</v>
      </c>
      <c r="O282" s="113">
        <v>1.8</v>
      </c>
      <c r="P282" s="113"/>
      <c r="Q282" s="117">
        <f t="shared" si="44"/>
        <v>4836.5700000000006</v>
      </c>
      <c r="R282" s="317">
        <v>1070</v>
      </c>
      <c r="S282" s="119"/>
      <c r="T282" s="409">
        <f t="shared" si="45"/>
        <v>44048</v>
      </c>
      <c r="U282" s="121">
        <v>200705</v>
      </c>
      <c r="V282" s="147">
        <v>928.2</v>
      </c>
      <c r="W282" s="123"/>
      <c r="X282" s="122"/>
      <c r="Y282" s="121">
        <v>200715</v>
      </c>
      <c r="Z282" s="147">
        <v>472.62</v>
      </c>
      <c r="AA282" s="121">
        <v>200824</v>
      </c>
      <c r="AB282" s="147">
        <v>1759.62</v>
      </c>
      <c r="AC282" s="121"/>
      <c r="AD282" s="122"/>
      <c r="AE282" s="121"/>
      <c r="AF282" s="122"/>
      <c r="AG282" s="124">
        <v>200734</v>
      </c>
      <c r="AH282" s="147">
        <v>38</v>
      </c>
      <c r="AI282" s="121"/>
      <c r="AJ282" s="123"/>
      <c r="AK282" s="123"/>
      <c r="AL282" s="122"/>
      <c r="AM282" s="121"/>
      <c r="AN282" s="122"/>
      <c r="AO282" s="121">
        <v>200863</v>
      </c>
      <c r="AP282" s="122">
        <v>-6</v>
      </c>
      <c r="AQ282" s="123"/>
      <c r="AR282" s="122"/>
      <c r="AS282" s="125">
        <f t="shared" si="46"/>
        <v>3192.44</v>
      </c>
    </row>
    <row r="283" spans="1:45" ht="16.149999999999999" customHeight="1" x14ac:dyDescent="0.25">
      <c r="A283" s="202">
        <f t="shared" si="47"/>
        <v>44049</v>
      </c>
      <c r="B283" s="113">
        <v>1100.47</v>
      </c>
      <c r="C283" s="113"/>
      <c r="D283" s="317">
        <v>1103.9100000000001</v>
      </c>
      <c r="E283" s="317">
        <v>1822.17</v>
      </c>
      <c r="F283" s="113">
        <v>9.8000000000000007</v>
      </c>
      <c r="G283" s="114">
        <v>185</v>
      </c>
      <c r="H283" s="114">
        <v>256.5</v>
      </c>
      <c r="I283" s="316">
        <v>260</v>
      </c>
      <c r="J283" s="115">
        <v>4</v>
      </c>
      <c r="K283" s="115">
        <v>80</v>
      </c>
      <c r="L283" s="115"/>
      <c r="M283" s="116"/>
      <c r="N283" s="152">
        <f t="shared" si="43"/>
        <v>4817.8500000000004</v>
      </c>
      <c r="O283" s="113">
        <v>1.8</v>
      </c>
      <c r="P283" s="113"/>
      <c r="Q283" s="117">
        <f t="shared" si="44"/>
        <v>4819.6500000000005</v>
      </c>
      <c r="R283" s="317">
        <v>1100</v>
      </c>
      <c r="S283" s="119"/>
      <c r="T283" s="409">
        <f t="shared" si="45"/>
        <v>44049</v>
      </c>
      <c r="U283" s="121"/>
      <c r="V283" s="122"/>
      <c r="W283" s="121"/>
      <c r="X283" s="122"/>
      <c r="Y283" s="121">
        <v>200716</v>
      </c>
      <c r="Z283" s="147">
        <v>247.77</v>
      </c>
      <c r="AA283" s="121">
        <v>200825</v>
      </c>
      <c r="AB283" s="147">
        <v>657.8</v>
      </c>
      <c r="AC283" s="121"/>
      <c r="AD283" s="122"/>
      <c r="AE283" s="121"/>
      <c r="AF283" s="122"/>
      <c r="AG283" s="122"/>
      <c r="AH283" s="122"/>
      <c r="AI283" s="121"/>
      <c r="AJ283" s="122"/>
      <c r="AK283" s="121"/>
      <c r="AL283" s="122"/>
      <c r="AM283" s="121">
        <v>200651</v>
      </c>
      <c r="AN283" s="147">
        <v>-355.27</v>
      </c>
      <c r="AO283" s="121" t="s">
        <v>104</v>
      </c>
      <c r="AP283" s="147">
        <v>125.84</v>
      </c>
      <c r="AQ283" s="123"/>
      <c r="AR283" s="122"/>
      <c r="AS283" s="125">
        <f t="shared" si="46"/>
        <v>676.14</v>
      </c>
    </row>
    <row r="284" spans="1:45" ht="16.149999999999999" customHeight="1" x14ac:dyDescent="0.25">
      <c r="A284" s="202">
        <f t="shared" si="47"/>
        <v>44050</v>
      </c>
      <c r="B284" s="113">
        <v>1400.21</v>
      </c>
      <c r="C284" s="113"/>
      <c r="D284" s="317">
        <v>2246.5300000000002</v>
      </c>
      <c r="E284" s="317">
        <v>1753.56</v>
      </c>
      <c r="F284" s="113">
        <v>9.8000000000000007</v>
      </c>
      <c r="G284" s="114">
        <v>177</v>
      </c>
      <c r="H284" s="114">
        <v>836.2</v>
      </c>
      <c r="I284" s="316">
        <v>200</v>
      </c>
      <c r="J284" s="115">
        <v>4</v>
      </c>
      <c r="K284" s="115"/>
      <c r="L284" s="115">
        <v>60</v>
      </c>
      <c r="M284" s="116"/>
      <c r="N284" s="152">
        <f t="shared" si="43"/>
        <v>6563.3000000000011</v>
      </c>
      <c r="O284" s="113">
        <v>1.8</v>
      </c>
      <c r="P284" s="113"/>
      <c r="Q284" s="117">
        <f t="shared" si="44"/>
        <v>6565.1000000000013</v>
      </c>
      <c r="R284" s="317">
        <v>1420</v>
      </c>
      <c r="S284" s="119"/>
      <c r="T284" s="409">
        <f t="shared" si="45"/>
        <v>44050</v>
      </c>
      <c r="U284" s="121"/>
      <c r="V284" s="122"/>
      <c r="W284" s="121"/>
      <c r="X284" s="122"/>
      <c r="Y284" s="121">
        <v>200819</v>
      </c>
      <c r="Z284" s="147">
        <v>189.8</v>
      </c>
      <c r="AA284" s="121"/>
      <c r="AB284" s="122"/>
      <c r="AC284" s="121"/>
      <c r="AD284" s="122"/>
      <c r="AE284" s="121"/>
      <c r="AF284" s="122"/>
      <c r="AG284" s="124"/>
      <c r="AH284" s="122"/>
      <c r="AI284" s="121"/>
      <c r="AJ284" s="122"/>
      <c r="AK284" s="121"/>
      <c r="AL284" s="122"/>
      <c r="AM284" s="121"/>
      <c r="AN284" s="122"/>
      <c r="AO284" s="121"/>
      <c r="AP284" s="122"/>
      <c r="AQ284" s="123"/>
      <c r="AR284" s="122"/>
      <c r="AS284" s="125">
        <f t="shared" si="46"/>
        <v>189.8</v>
      </c>
    </row>
    <row r="285" spans="1:45" ht="16.149999999999999" customHeight="1" x14ac:dyDescent="0.25">
      <c r="A285" s="202">
        <f t="shared" si="47"/>
        <v>44051</v>
      </c>
      <c r="B285" s="113">
        <v>1652.67</v>
      </c>
      <c r="C285" s="113"/>
      <c r="D285" s="317">
        <v>1713.32</v>
      </c>
      <c r="E285" s="317">
        <v>1865.18</v>
      </c>
      <c r="F285" s="113">
        <v>37.700000000000003</v>
      </c>
      <c r="G285" s="114">
        <v>243</v>
      </c>
      <c r="H285" s="114">
        <v>219.85</v>
      </c>
      <c r="I285" s="316">
        <v>230</v>
      </c>
      <c r="J285" s="115">
        <v>3</v>
      </c>
      <c r="K285" s="115"/>
      <c r="L285" s="115"/>
      <c r="M285" s="116"/>
      <c r="N285" s="152">
        <f t="shared" si="43"/>
        <v>5961.7199999999993</v>
      </c>
      <c r="O285" s="113">
        <v>2.8</v>
      </c>
      <c r="P285" s="113"/>
      <c r="Q285" s="117">
        <f t="shared" si="44"/>
        <v>5964.5199999999995</v>
      </c>
      <c r="R285" s="317">
        <v>1650</v>
      </c>
      <c r="S285" s="119"/>
      <c r="T285" s="409">
        <f t="shared" si="45"/>
        <v>44051</v>
      </c>
      <c r="U285" s="121"/>
      <c r="V285" s="122"/>
      <c r="W285" s="121"/>
      <c r="X285" s="122"/>
      <c r="Y285" s="121"/>
      <c r="Z285" s="122"/>
      <c r="AA285" s="121"/>
      <c r="AB285" s="122"/>
      <c r="AC285" s="121"/>
      <c r="AD285" s="122"/>
      <c r="AE285" s="121" t="s">
        <v>271</v>
      </c>
      <c r="AF285" s="147">
        <v>-59.5</v>
      </c>
      <c r="AG285" s="122"/>
      <c r="AH285" s="122"/>
      <c r="AI285" s="121"/>
      <c r="AJ285" s="122"/>
      <c r="AK285" s="121">
        <v>200738</v>
      </c>
      <c r="AL285" s="147">
        <v>1336.32</v>
      </c>
      <c r="AM285" s="121"/>
      <c r="AN285" s="122"/>
      <c r="AO285" s="121" t="s">
        <v>388</v>
      </c>
      <c r="AP285" s="147">
        <v>336.57</v>
      </c>
      <c r="AQ285" s="123"/>
      <c r="AR285" s="122"/>
      <c r="AS285" s="125">
        <f t="shared" si="46"/>
        <v>1613.3899999999999</v>
      </c>
    </row>
    <row r="286" spans="1:45" ht="16.149999999999999" customHeight="1" x14ac:dyDescent="0.25">
      <c r="A286" s="202">
        <f t="shared" si="47"/>
        <v>44052</v>
      </c>
      <c r="B286" s="113">
        <v>1542.04</v>
      </c>
      <c r="C286" s="113"/>
      <c r="D286" s="317">
        <v>614.20000000000005</v>
      </c>
      <c r="E286" s="317">
        <v>879.13</v>
      </c>
      <c r="F286" s="113">
        <v>77.59</v>
      </c>
      <c r="G286" s="114">
        <v>202</v>
      </c>
      <c r="H286" s="114">
        <v>296.2</v>
      </c>
      <c r="I286" s="316">
        <v>60</v>
      </c>
      <c r="J286" s="115">
        <v>2</v>
      </c>
      <c r="K286" s="115">
        <v>30</v>
      </c>
      <c r="L286" s="115"/>
      <c r="M286" s="116"/>
      <c r="N286" s="152">
        <f t="shared" si="43"/>
        <v>3701.16</v>
      </c>
      <c r="O286" s="113">
        <v>1.8</v>
      </c>
      <c r="P286" s="113"/>
      <c r="Q286" s="117">
        <f t="shared" si="44"/>
        <v>3702.96</v>
      </c>
      <c r="R286" s="317">
        <v>1540</v>
      </c>
      <c r="S286" s="119"/>
      <c r="T286" s="409">
        <f t="shared" si="45"/>
        <v>44052</v>
      </c>
      <c r="U286" s="121"/>
      <c r="V286" s="122"/>
      <c r="W286" s="121"/>
      <c r="X286" s="122"/>
      <c r="Y286" s="121"/>
      <c r="Z286" s="122"/>
      <c r="AA286" s="121"/>
      <c r="AB286" s="122"/>
      <c r="AC286" s="121"/>
      <c r="AD286" s="122"/>
      <c r="AE286" s="121"/>
      <c r="AF286" s="122"/>
      <c r="AG286" s="122"/>
      <c r="AH286" s="122"/>
      <c r="AI286" s="121"/>
      <c r="AJ286" s="122"/>
      <c r="AK286" s="121"/>
      <c r="AL286" s="122"/>
      <c r="AM286" s="121"/>
      <c r="AN286" s="122"/>
      <c r="AO286" s="121"/>
      <c r="AP286" s="122"/>
      <c r="AQ286" s="123"/>
      <c r="AR286" s="122"/>
      <c r="AS286" s="125">
        <f t="shared" si="46"/>
        <v>0</v>
      </c>
    </row>
    <row r="287" spans="1:45" ht="16.149999999999999" customHeight="1" x14ac:dyDescent="0.25">
      <c r="A287" s="202">
        <f t="shared" si="47"/>
        <v>44053</v>
      </c>
      <c r="B287" s="113">
        <v>1686.17</v>
      </c>
      <c r="C287" s="113"/>
      <c r="D287" s="317">
        <v>1065.3499999999999</v>
      </c>
      <c r="E287" s="317">
        <v>2013</v>
      </c>
      <c r="F287" s="113"/>
      <c r="G287" s="114">
        <v>226</v>
      </c>
      <c r="H287" s="114">
        <v>490.1</v>
      </c>
      <c r="I287" s="316">
        <v>60</v>
      </c>
      <c r="J287" s="115">
        <v>2</v>
      </c>
      <c r="K287" s="115">
        <v>40</v>
      </c>
      <c r="L287" s="115">
        <v>75</v>
      </c>
      <c r="M287" s="116"/>
      <c r="N287" s="152">
        <f t="shared" si="43"/>
        <v>5505.62</v>
      </c>
      <c r="O287" s="113">
        <v>3.3</v>
      </c>
      <c r="P287" s="113"/>
      <c r="Q287" s="117">
        <f t="shared" si="44"/>
        <v>5508.92</v>
      </c>
      <c r="R287" s="317">
        <v>1680</v>
      </c>
      <c r="S287" s="119"/>
      <c r="T287" s="409">
        <f t="shared" si="45"/>
        <v>44053</v>
      </c>
      <c r="U287" s="121"/>
      <c r="V287" s="122"/>
      <c r="W287" s="121">
        <v>200710</v>
      </c>
      <c r="X287" s="147">
        <v>382.11</v>
      </c>
      <c r="Y287" s="121"/>
      <c r="Z287" s="122"/>
      <c r="AA287" s="121"/>
      <c r="AB287" s="122"/>
      <c r="AC287" s="121"/>
      <c r="AD287" s="122"/>
      <c r="AE287" s="121" t="s">
        <v>165</v>
      </c>
      <c r="AF287" s="147">
        <v>39.35</v>
      </c>
      <c r="AG287" s="122"/>
      <c r="AH287" s="122"/>
      <c r="AI287" s="121"/>
      <c r="AJ287" s="122"/>
      <c r="AK287" s="121">
        <v>200739</v>
      </c>
      <c r="AL287" s="147">
        <v>402.32</v>
      </c>
      <c r="AM287" s="121"/>
      <c r="AN287" s="122"/>
      <c r="AO287" s="121" t="s">
        <v>199</v>
      </c>
      <c r="AP287" s="147">
        <v>77.02</v>
      </c>
      <c r="AQ287" s="123"/>
      <c r="AR287" s="122"/>
      <c r="AS287" s="125">
        <f t="shared" si="46"/>
        <v>900.8</v>
      </c>
    </row>
    <row r="288" spans="1:45" ht="16.149999999999999" customHeight="1" x14ac:dyDescent="0.25">
      <c r="A288" s="202">
        <f t="shared" si="47"/>
        <v>44054</v>
      </c>
      <c r="B288" s="113">
        <v>2758.56</v>
      </c>
      <c r="C288" s="113"/>
      <c r="D288" s="317">
        <v>1862.7</v>
      </c>
      <c r="E288" s="317">
        <v>1486.9</v>
      </c>
      <c r="F288" s="113">
        <v>47.3</v>
      </c>
      <c r="G288" s="114">
        <v>176</v>
      </c>
      <c r="H288" s="114">
        <v>132.4</v>
      </c>
      <c r="I288" s="316">
        <v>90</v>
      </c>
      <c r="J288" s="115">
        <v>2</v>
      </c>
      <c r="K288" s="115">
        <v>50</v>
      </c>
      <c r="L288" s="115"/>
      <c r="M288" s="116"/>
      <c r="N288" s="152">
        <f t="shared" si="43"/>
        <v>6603.8600000000006</v>
      </c>
      <c r="O288" s="113">
        <v>1.8</v>
      </c>
      <c r="P288" s="113"/>
      <c r="Q288" s="117">
        <f t="shared" si="44"/>
        <v>6605.6600000000008</v>
      </c>
      <c r="R288" s="317">
        <v>2750</v>
      </c>
      <c r="S288" s="119"/>
      <c r="T288" s="409">
        <f t="shared" si="45"/>
        <v>44054</v>
      </c>
      <c r="U288" s="121"/>
      <c r="V288" s="122"/>
      <c r="W288" s="121">
        <v>200711</v>
      </c>
      <c r="X288" s="147">
        <v>23.94</v>
      </c>
      <c r="Y288" s="121"/>
      <c r="Z288" s="122"/>
      <c r="AA288" s="121"/>
      <c r="AB288" s="122"/>
      <c r="AC288" s="121"/>
      <c r="AD288" s="122"/>
      <c r="AE288" s="121" t="s">
        <v>166</v>
      </c>
      <c r="AF288" s="147">
        <v>120.1</v>
      </c>
      <c r="AG288" s="122"/>
      <c r="AH288" s="122"/>
      <c r="AI288" s="121"/>
      <c r="AJ288" s="122"/>
      <c r="AK288" s="121">
        <v>200740</v>
      </c>
      <c r="AL288" s="147">
        <v>455.9</v>
      </c>
      <c r="AM288" s="121"/>
      <c r="AN288" s="122"/>
      <c r="AO288" s="121"/>
      <c r="AP288" s="122"/>
      <c r="AQ288" s="123"/>
      <c r="AR288" s="122"/>
      <c r="AS288" s="125">
        <f t="shared" si="46"/>
        <v>599.93999999999994</v>
      </c>
    </row>
    <row r="289" spans="1:45" ht="16.149999999999999" customHeight="1" x14ac:dyDescent="0.25">
      <c r="A289" s="202">
        <f t="shared" si="47"/>
        <v>44055</v>
      </c>
      <c r="B289" s="113">
        <v>820.98</v>
      </c>
      <c r="C289" s="113"/>
      <c r="D289" s="317">
        <v>978.22</v>
      </c>
      <c r="E289" s="317">
        <v>1986.97</v>
      </c>
      <c r="F289" s="113">
        <v>38.6</v>
      </c>
      <c r="G289" s="114">
        <v>105</v>
      </c>
      <c r="H289" s="114">
        <v>1358.6</v>
      </c>
      <c r="I289" s="316">
        <v>50</v>
      </c>
      <c r="J289" s="115">
        <v>1</v>
      </c>
      <c r="K289" s="115">
        <v>40</v>
      </c>
      <c r="L289" s="115"/>
      <c r="M289" s="116"/>
      <c r="N289" s="152">
        <f t="shared" si="43"/>
        <v>5378.37</v>
      </c>
      <c r="O289" s="113">
        <v>1.8</v>
      </c>
      <c r="P289" s="113"/>
      <c r="Q289" s="117">
        <f t="shared" si="44"/>
        <v>5380.17</v>
      </c>
      <c r="R289" s="317">
        <v>820</v>
      </c>
      <c r="S289" s="119"/>
      <c r="T289" s="409">
        <f t="shared" si="45"/>
        <v>44055</v>
      </c>
      <c r="U289" s="121">
        <v>200801</v>
      </c>
      <c r="V289" s="147">
        <v>832.22</v>
      </c>
      <c r="W289" s="121"/>
      <c r="X289" s="122"/>
      <c r="Y289" s="121">
        <v>200820</v>
      </c>
      <c r="Z289" s="147">
        <v>422.26</v>
      </c>
      <c r="AA289" s="121">
        <v>200826</v>
      </c>
      <c r="AB289" s="147">
        <v>503.2</v>
      </c>
      <c r="AC289" s="121">
        <v>200730</v>
      </c>
      <c r="AD289" s="147">
        <v>37295.99</v>
      </c>
      <c r="AE289" s="121" t="s">
        <v>156</v>
      </c>
      <c r="AF289" s="147">
        <v>2631.86</v>
      </c>
      <c r="AG289" s="122"/>
      <c r="AH289" s="122"/>
      <c r="AI289" s="121" t="s">
        <v>216</v>
      </c>
      <c r="AJ289" s="147">
        <v>218.9</v>
      </c>
      <c r="AK289" s="121"/>
      <c r="AL289" s="122"/>
      <c r="AM289" s="121"/>
      <c r="AN289" s="122"/>
      <c r="AO289" s="121"/>
      <c r="AP289" s="122"/>
      <c r="AQ289" s="123"/>
      <c r="AR289" s="122"/>
      <c r="AS289" s="125">
        <f t="shared" si="46"/>
        <v>41904.43</v>
      </c>
    </row>
    <row r="290" spans="1:45" ht="16.149999999999999" customHeight="1" x14ac:dyDescent="0.25">
      <c r="A290" s="202">
        <f t="shared" si="47"/>
        <v>44056</v>
      </c>
      <c r="B290" s="113">
        <v>1063.93</v>
      </c>
      <c r="C290" s="113"/>
      <c r="D290" s="317">
        <v>1491.2</v>
      </c>
      <c r="E290" s="317">
        <v>1427.15</v>
      </c>
      <c r="F290" s="113">
        <v>33.6</v>
      </c>
      <c r="G290" s="114">
        <v>369</v>
      </c>
      <c r="H290" s="114">
        <v>1153.3499999999999</v>
      </c>
      <c r="I290" s="316">
        <v>170</v>
      </c>
      <c r="J290" s="115">
        <v>4</v>
      </c>
      <c r="K290" s="115"/>
      <c r="L290" s="115">
        <v>40</v>
      </c>
      <c r="M290" s="116"/>
      <c r="N290" s="152">
        <f t="shared" si="43"/>
        <v>5668.23</v>
      </c>
      <c r="O290" s="113">
        <v>1.8</v>
      </c>
      <c r="P290" s="113"/>
      <c r="Q290" s="117">
        <f t="shared" si="44"/>
        <v>5670.03</v>
      </c>
      <c r="R290" s="317">
        <v>1060</v>
      </c>
      <c r="S290" s="119"/>
      <c r="T290" s="409">
        <f t="shared" si="45"/>
        <v>44056</v>
      </c>
      <c r="U290" s="121">
        <v>200802</v>
      </c>
      <c r="V290" s="147">
        <v>67.489999999999995</v>
      </c>
      <c r="W290" s="121"/>
      <c r="X290" s="122"/>
      <c r="Y290" s="121"/>
      <c r="Z290" s="122"/>
      <c r="AA290" s="121">
        <v>200827</v>
      </c>
      <c r="AB290" s="147">
        <v>1717.49</v>
      </c>
      <c r="AC290" s="121"/>
      <c r="AD290" s="122"/>
      <c r="AE290" s="121"/>
      <c r="AF290" s="122"/>
      <c r="AG290" s="122"/>
      <c r="AH290" s="122"/>
      <c r="AI290" s="121"/>
      <c r="AJ290" s="122"/>
      <c r="AK290" s="121"/>
      <c r="AL290" s="122"/>
      <c r="AM290" s="121"/>
      <c r="AN290" s="122"/>
      <c r="AO290" s="121"/>
      <c r="AP290" s="122"/>
      <c r="AQ290" s="123"/>
      <c r="AR290" s="122"/>
      <c r="AS290" s="125">
        <f t="shared" si="46"/>
        <v>1784.98</v>
      </c>
    </row>
    <row r="291" spans="1:45" ht="16.149999999999999" customHeight="1" x14ac:dyDescent="0.25">
      <c r="A291" s="202">
        <f t="shared" si="47"/>
        <v>44057</v>
      </c>
      <c r="B291" s="113">
        <v>1410.01</v>
      </c>
      <c r="C291" s="113"/>
      <c r="D291" s="317">
        <v>2299.7800000000002</v>
      </c>
      <c r="E291" s="317">
        <v>1745.41</v>
      </c>
      <c r="F291" s="113">
        <v>63.7</v>
      </c>
      <c r="G291" s="114">
        <v>169</v>
      </c>
      <c r="H291" s="114">
        <v>1443.1</v>
      </c>
      <c r="I291" s="316">
        <v>210</v>
      </c>
      <c r="J291" s="115">
        <v>4</v>
      </c>
      <c r="K291" s="115">
        <v>440</v>
      </c>
      <c r="L291" s="115">
        <v>30</v>
      </c>
      <c r="M291" s="116"/>
      <c r="N291" s="152">
        <f t="shared" si="43"/>
        <v>7751</v>
      </c>
      <c r="O291" s="113">
        <v>1.8</v>
      </c>
      <c r="P291" s="113"/>
      <c r="Q291" s="117">
        <f t="shared" si="44"/>
        <v>7752.8</v>
      </c>
      <c r="R291" s="317">
        <v>1410</v>
      </c>
      <c r="S291" s="119"/>
      <c r="T291" s="409">
        <f t="shared" si="45"/>
        <v>44057</v>
      </c>
      <c r="U291" s="121"/>
      <c r="V291" s="122"/>
      <c r="W291" s="121"/>
      <c r="X291" s="122"/>
      <c r="Y291" s="121"/>
      <c r="Z291" s="122"/>
      <c r="AA291" s="121"/>
      <c r="AB291" s="122"/>
      <c r="AC291" s="121">
        <v>200727</v>
      </c>
      <c r="AD291" s="147">
        <v>26.28</v>
      </c>
      <c r="AE291" s="121" t="s">
        <v>85</v>
      </c>
      <c r="AF291" s="147">
        <v>430</v>
      </c>
      <c r="AG291" s="124"/>
      <c r="AH291" s="122"/>
      <c r="AI291" s="121"/>
      <c r="AJ291" s="122"/>
      <c r="AK291" s="121"/>
      <c r="AL291" s="122"/>
      <c r="AM291" s="121"/>
      <c r="AN291" s="122"/>
      <c r="AO291" s="121"/>
      <c r="AP291" s="122"/>
      <c r="AQ291" s="123"/>
      <c r="AR291" s="122"/>
      <c r="AS291" s="125">
        <f t="shared" si="46"/>
        <v>456.28</v>
      </c>
    </row>
    <row r="292" spans="1:45" ht="16.149999999999999" customHeight="1" x14ac:dyDescent="0.25">
      <c r="A292" s="202">
        <f t="shared" si="47"/>
        <v>44058</v>
      </c>
      <c r="B292" s="113">
        <v>679.17</v>
      </c>
      <c r="C292" s="113"/>
      <c r="D292" s="317">
        <v>923.09</v>
      </c>
      <c r="E292" s="317">
        <v>1100.54</v>
      </c>
      <c r="F292" s="113"/>
      <c r="G292" s="114">
        <v>214</v>
      </c>
      <c r="H292" s="114">
        <v>746.9</v>
      </c>
      <c r="I292" s="316">
        <v>90</v>
      </c>
      <c r="J292" s="115">
        <v>2</v>
      </c>
      <c r="K292" s="115">
        <v>40</v>
      </c>
      <c r="L292" s="115"/>
      <c r="M292" s="116"/>
      <c r="N292" s="152">
        <f t="shared" si="43"/>
        <v>3793.7</v>
      </c>
      <c r="O292" s="113">
        <v>2.8</v>
      </c>
      <c r="P292" s="113"/>
      <c r="Q292" s="117">
        <f t="shared" si="44"/>
        <v>3796.5</v>
      </c>
      <c r="R292" s="317">
        <v>670</v>
      </c>
      <c r="S292" s="119"/>
      <c r="T292" s="409">
        <f t="shared" si="45"/>
        <v>44058</v>
      </c>
      <c r="U292" s="121"/>
      <c r="V292" s="122"/>
      <c r="W292" s="121"/>
      <c r="X292" s="122"/>
      <c r="Y292" s="121"/>
      <c r="Z292" s="122"/>
      <c r="AA292" s="121"/>
      <c r="AB292" s="122"/>
      <c r="AC292" s="121"/>
      <c r="AD292" s="122"/>
      <c r="AE292" s="121"/>
      <c r="AF292" s="122"/>
      <c r="AG292" s="122"/>
      <c r="AH292" s="122"/>
      <c r="AI292" s="121"/>
      <c r="AJ292" s="122"/>
      <c r="AK292" s="121"/>
      <c r="AL292" s="122"/>
      <c r="AM292" s="121"/>
      <c r="AN292" s="122"/>
      <c r="AO292" s="121" t="s">
        <v>459</v>
      </c>
      <c r="AP292" s="147">
        <v>317</v>
      </c>
      <c r="AQ292" s="123"/>
      <c r="AR292" s="122"/>
      <c r="AS292" s="125">
        <f t="shared" si="46"/>
        <v>317</v>
      </c>
    </row>
    <row r="293" spans="1:45" ht="16.149999999999999" customHeight="1" x14ac:dyDescent="0.25">
      <c r="A293" s="202">
        <f t="shared" si="47"/>
        <v>44059</v>
      </c>
      <c r="B293" s="113">
        <v>950.77</v>
      </c>
      <c r="C293" s="113"/>
      <c r="D293" s="317">
        <v>1154.48</v>
      </c>
      <c r="E293" s="317">
        <v>1079.52</v>
      </c>
      <c r="F293" s="113">
        <v>33.85</v>
      </c>
      <c r="G293" s="114">
        <v>335</v>
      </c>
      <c r="H293" s="114">
        <v>708.05</v>
      </c>
      <c r="I293" s="316">
        <v>210</v>
      </c>
      <c r="J293" s="115">
        <v>7</v>
      </c>
      <c r="K293" s="115">
        <v>30</v>
      </c>
      <c r="L293" s="115"/>
      <c r="M293" s="116"/>
      <c r="N293" s="152">
        <f t="shared" si="43"/>
        <v>4501.67</v>
      </c>
      <c r="O293" s="113">
        <v>1.8</v>
      </c>
      <c r="P293" s="113"/>
      <c r="Q293" s="117">
        <f t="shared" si="44"/>
        <v>4503.47</v>
      </c>
      <c r="R293" s="317">
        <v>950</v>
      </c>
      <c r="S293" s="119"/>
      <c r="T293" s="409">
        <f t="shared" si="45"/>
        <v>44059</v>
      </c>
      <c r="U293" s="121"/>
      <c r="V293" s="122"/>
      <c r="W293" s="123"/>
      <c r="X293" s="122"/>
      <c r="Y293" s="121"/>
      <c r="Z293" s="122"/>
      <c r="AA293" s="121"/>
      <c r="AB293" s="122"/>
      <c r="AC293" s="121"/>
      <c r="AD293" s="122"/>
      <c r="AE293" s="121"/>
      <c r="AF293" s="122"/>
      <c r="AG293" s="122"/>
      <c r="AH293" s="122"/>
      <c r="AI293" s="121"/>
      <c r="AJ293" s="122"/>
      <c r="AK293" s="121"/>
      <c r="AL293" s="122"/>
      <c r="AM293" s="121"/>
      <c r="AN293" s="122"/>
      <c r="AO293" s="121"/>
      <c r="AP293" s="122"/>
      <c r="AQ293" s="123"/>
      <c r="AR293" s="122"/>
      <c r="AS293" s="125">
        <f t="shared" si="46"/>
        <v>0</v>
      </c>
    </row>
    <row r="294" spans="1:45" ht="16.149999999999999" customHeight="1" x14ac:dyDescent="0.25">
      <c r="A294" s="202">
        <f t="shared" si="47"/>
        <v>44060</v>
      </c>
      <c r="B294" s="113">
        <v>2242.5100000000002</v>
      </c>
      <c r="C294" s="113"/>
      <c r="D294" s="317">
        <v>1556.55</v>
      </c>
      <c r="E294" s="317">
        <v>1518.46</v>
      </c>
      <c r="F294" s="113">
        <v>49</v>
      </c>
      <c r="G294" s="114">
        <v>101</v>
      </c>
      <c r="H294" s="114">
        <v>247.1</v>
      </c>
      <c r="I294" s="114"/>
      <c r="J294" s="115"/>
      <c r="K294" s="115"/>
      <c r="L294" s="115"/>
      <c r="M294" s="116"/>
      <c r="N294" s="152">
        <f t="shared" si="43"/>
        <v>5714.6200000000008</v>
      </c>
      <c r="O294" s="113">
        <v>1.8</v>
      </c>
      <c r="P294" s="113"/>
      <c r="Q294" s="117">
        <f t="shared" si="44"/>
        <v>5716.420000000001</v>
      </c>
      <c r="R294" s="317">
        <v>2240</v>
      </c>
      <c r="S294" s="119"/>
      <c r="T294" s="409">
        <f t="shared" si="45"/>
        <v>44060</v>
      </c>
      <c r="U294" s="121"/>
      <c r="V294" s="122"/>
      <c r="W294" s="121"/>
      <c r="X294" s="122"/>
      <c r="Y294" s="121"/>
      <c r="Z294" s="122"/>
      <c r="AA294" s="121"/>
      <c r="AB294" s="122"/>
      <c r="AC294" s="121"/>
      <c r="AD294" s="122"/>
      <c r="AE294" s="121"/>
      <c r="AF294" s="122"/>
      <c r="AG294" s="122"/>
      <c r="AH294" s="122"/>
      <c r="AI294" s="121"/>
      <c r="AJ294" s="122"/>
      <c r="AK294" s="121"/>
      <c r="AL294" s="122"/>
      <c r="AM294" s="121"/>
      <c r="AN294" s="122"/>
      <c r="AO294" s="121">
        <v>200861</v>
      </c>
      <c r="AP294" s="147">
        <v>1144.74</v>
      </c>
      <c r="AQ294" s="123"/>
      <c r="AR294" s="122"/>
      <c r="AS294" s="125">
        <f t="shared" si="46"/>
        <v>1144.74</v>
      </c>
    </row>
    <row r="295" spans="1:45" ht="16.149999999999999" customHeight="1" x14ac:dyDescent="0.25">
      <c r="A295" s="202">
        <f t="shared" si="47"/>
        <v>44061</v>
      </c>
      <c r="B295" s="113">
        <v>2479.35</v>
      </c>
      <c r="C295" s="113"/>
      <c r="D295" s="317">
        <v>847.33</v>
      </c>
      <c r="E295" s="317">
        <v>2031.67</v>
      </c>
      <c r="F295" s="113">
        <v>31.5</v>
      </c>
      <c r="G295" s="114">
        <v>393</v>
      </c>
      <c r="H295" s="114">
        <v>107.2</v>
      </c>
      <c r="I295" s="316">
        <v>150</v>
      </c>
      <c r="J295" s="115">
        <v>2</v>
      </c>
      <c r="K295" s="115"/>
      <c r="L295" s="115"/>
      <c r="M295" s="116"/>
      <c r="N295" s="152">
        <f t="shared" si="43"/>
        <v>6040.0499999999993</v>
      </c>
      <c r="O295" s="113">
        <v>3.3</v>
      </c>
      <c r="P295" s="113"/>
      <c r="Q295" s="117">
        <f t="shared" si="44"/>
        <v>6043.3499999999995</v>
      </c>
      <c r="R295" s="317">
        <v>2470</v>
      </c>
      <c r="S295" s="119"/>
      <c r="T295" s="409">
        <f t="shared" si="45"/>
        <v>44061</v>
      </c>
      <c r="U295" s="121"/>
      <c r="V295" s="122"/>
      <c r="W295" s="121"/>
      <c r="X295" s="122"/>
      <c r="Y295" s="121"/>
      <c r="Z295" s="122"/>
      <c r="AA295" s="121"/>
      <c r="AB295" s="122"/>
      <c r="AC295" s="121"/>
      <c r="AD295" s="122"/>
      <c r="AE295" s="121"/>
      <c r="AF295" s="122"/>
      <c r="AG295" s="122"/>
      <c r="AH295" s="122"/>
      <c r="AI295" s="121" t="s">
        <v>460</v>
      </c>
      <c r="AJ295" s="147">
        <v>52.8</v>
      </c>
      <c r="AK295" s="121"/>
      <c r="AL295" s="122"/>
      <c r="AM295" s="121"/>
      <c r="AN295" s="122"/>
      <c r="AO295" s="121"/>
      <c r="AP295" s="122"/>
      <c r="AQ295" s="123"/>
      <c r="AR295" s="122"/>
      <c r="AS295" s="125">
        <f t="shared" si="46"/>
        <v>52.8</v>
      </c>
    </row>
    <row r="296" spans="1:45" ht="16.149999999999999" customHeight="1" x14ac:dyDescent="0.25">
      <c r="A296" s="202">
        <f t="shared" si="47"/>
        <v>44062</v>
      </c>
      <c r="B296" s="113">
        <v>2259.7600000000002</v>
      </c>
      <c r="C296" s="113"/>
      <c r="D296" s="317">
        <v>1200.9000000000001</v>
      </c>
      <c r="E296" s="317">
        <v>1535.09</v>
      </c>
      <c r="F296" s="113"/>
      <c r="G296" s="114">
        <v>60</v>
      </c>
      <c r="H296" s="114">
        <v>552.4</v>
      </c>
      <c r="I296" s="316">
        <v>120</v>
      </c>
      <c r="J296" s="115">
        <v>2</v>
      </c>
      <c r="K296" s="115">
        <v>40</v>
      </c>
      <c r="L296" s="115"/>
      <c r="M296" s="116"/>
      <c r="N296" s="152">
        <f t="shared" si="43"/>
        <v>5768.1500000000005</v>
      </c>
      <c r="O296" s="113">
        <v>1.8</v>
      </c>
      <c r="P296" s="113"/>
      <c r="Q296" s="117">
        <f t="shared" si="44"/>
        <v>5769.9500000000007</v>
      </c>
      <c r="R296" s="317">
        <v>2250</v>
      </c>
      <c r="S296" s="119"/>
      <c r="T296" s="409">
        <f t="shared" si="45"/>
        <v>44062</v>
      </c>
      <c r="U296" s="121">
        <v>200803</v>
      </c>
      <c r="V296" s="147">
        <v>1066.0899999999999</v>
      </c>
      <c r="W296" s="121"/>
      <c r="X296" s="122"/>
      <c r="Y296" s="121">
        <v>200821</v>
      </c>
      <c r="Z296" s="147">
        <v>425.1</v>
      </c>
      <c r="AA296" s="121">
        <v>200828</v>
      </c>
      <c r="AB296" s="147">
        <v>1506.88</v>
      </c>
      <c r="AC296" s="121"/>
      <c r="AD296" s="122"/>
      <c r="AE296" s="121"/>
      <c r="AF296" s="122"/>
      <c r="AG296" s="124">
        <v>200837</v>
      </c>
      <c r="AH296" s="147">
        <v>19</v>
      </c>
      <c r="AI296" s="121"/>
      <c r="AJ296" s="122"/>
      <c r="AK296" s="121"/>
      <c r="AL296" s="122"/>
      <c r="AM296" s="121"/>
      <c r="AN296" s="122"/>
      <c r="AO296" s="121"/>
      <c r="AP296" s="122"/>
      <c r="AQ296" s="123"/>
      <c r="AR296" s="122"/>
      <c r="AS296" s="125">
        <f t="shared" si="46"/>
        <v>3017.07</v>
      </c>
    </row>
    <row r="297" spans="1:45" ht="16.149999999999999" customHeight="1" x14ac:dyDescent="0.25">
      <c r="A297" s="202">
        <f t="shared" si="47"/>
        <v>44063</v>
      </c>
      <c r="B297" s="113">
        <v>1071.33</v>
      </c>
      <c r="C297" s="113"/>
      <c r="D297" s="317">
        <v>1938.37</v>
      </c>
      <c r="E297" s="317">
        <v>1757.24</v>
      </c>
      <c r="F297" s="113"/>
      <c r="G297" s="114">
        <v>272</v>
      </c>
      <c r="H297" s="114">
        <v>1674.55</v>
      </c>
      <c r="I297" s="316">
        <v>190</v>
      </c>
      <c r="J297" s="115">
        <v>3</v>
      </c>
      <c r="K297" s="115">
        <v>30</v>
      </c>
      <c r="L297" s="115"/>
      <c r="M297" s="116"/>
      <c r="N297" s="152">
        <f t="shared" si="43"/>
        <v>6933.49</v>
      </c>
      <c r="O297" s="113">
        <v>1.8</v>
      </c>
      <c r="P297" s="113"/>
      <c r="Q297" s="117">
        <f t="shared" si="44"/>
        <v>6935.29</v>
      </c>
      <c r="R297" s="317">
        <v>1070</v>
      </c>
      <c r="S297" s="119"/>
      <c r="T297" s="409">
        <f t="shared" si="45"/>
        <v>44063</v>
      </c>
      <c r="U297" s="121"/>
      <c r="V297" s="122"/>
      <c r="W297" s="121">
        <v>200813</v>
      </c>
      <c r="X297" s="147">
        <v>68.930000000000007</v>
      </c>
      <c r="Y297" s="121"/>
      <c r="Z297" s="122"/>
      <c r="AA297" s="123">
        <v>200829</v>
      </c>
      <c r="AB297" s="147">
        <v>249.8</v>
      </c>
      <c r="AC297" s="121"/>
      <c r="AD297" s="122"/>
      <c r="AE297" s="123"/>
      <c r="AF297" s="122"/>
      <c r="AG297" s="122"/>
      <c r="AH297" s="122"/>
      <c r="AI297" s="121"/>
      <c r="AJ297" s="122"/>
      <c r="AK297" s="123"/>
      <c r="AL297" s="122"/>
      <c r="AM297" s="121"/>
      <c r="AN297" s="122"/>
      <c r="AO297" s="123"/>
      <c r="AP297" s="122"/>
      <c r="AQ297" s="123"/>
      <c r="AR297" s="122"/>
      <c r="AS297" s="125">
        <f t="shared" si="46"/>
        <v>318.73</v>
      </c>
    </row>
    <row r="298" spans="1:45" ht="16.149999999999999" customHeight="1" x14ac:dyDescent="0.25">
      <c r="A298" s="202">
        <f t="shared" si="47"/>
        <v>44064</v>
      </c>
      <c r="B298" s="113">
        <v>2820.57</v>
      </c>
      <c r="C298" s="113"/>
      <c r="D298" s="317">
        <v>2066.36</v>
      </c>
      <c r="E298" s="317">
        <v>1762.72</v>
      </c>
      <c r="F298" s="113"/>
      <c r="G298" s="114">
        <v>204</v>
      </c>
      <c r="H298" s="114">
        <v>93.5</v>
      </c>
      <c r="I298" s="316">
        <v>20</v>
      </c>
      <c r="J298" s="115">
        <v>1</v>
      </c>
      <c r="K298" s="115"/>
      <c r="L298" s="115"/>
      <c r="M298" s="116"/>
      <c r="N298" s="152">
        <f t="shared" si="43"/>
        <v>6967.1500000000005</v>
      </c>
      <c r="O298" s="113">
        <v>68.3</v>
      </c>
      <c r="P298" s="113"/>
      <c r="Q298" s="117">
        <f t="shared" si="44"/>
        <v>7035.4500000000007</v>
      </c>
      <c r="R298" s="317">
        <v>2820</v>
      </c>
      <c r="S298" s="119"/>
      <c r="T298" s="409">
        <f t="shared" si="45"/>
        <v>44064</v>
      </c>
      <c r="U298" s="121"/>
      <c r="V298" s="122"/>
      <c r="W298" s="121">
        <v>200814</v>
      </c>
      <c r="X298" s="147">
        <v>654.76</v>
      </c>
      <c r="Y298" s="121"/>
      <c r="Z298" s="122"/>
      <c r="AA298" s="121"/>
      <c r="AB298" s="122"/>
      <c r="AC298" s="121"/>
      <c r="AD298" s="122"/>
      <c r="AE298" s="123" t="s">
        <v>85</v>
      </c>
      <c r="AF298" s="147">
        <v>80</v>
      </c>
      <c r="AG298" s="122"/>
      <c r="AH298" s="122"/>
      <c r="AI298" s="121"/>
      <c r="AJ298" s="122"/>
      <c r="AK298" s="121"/>
      <c r="AL298" s="122"/>
      <c r="AM298" s="121"/>
      <c r="AN298" s="122"/>
      <c r="AO298" s="121"/>
      <c r="AP298" s="122"/>
      <c r="AQ298" s="123"/>
      <c r="AR298" s="122"/>
      <c r="AS298" s="125">
        <f t="shared" si="46"/>
        <v>734.76</v>
      </c>
    </row>
    <row r="299" spans="1:45" ht="16.149999999999999" customHeight="1" x14ac:dyDescent="0.25">
      <c r="A299" s="202">
        <f t="shared" si="47"/>
        <v>44065</v>
      </c>
      <c r="B299" s="113">
        <v>2364.9899999999998</v>
      </c>
      <c r="C299" s="113"/>
      <c r="D299" s="317">
        <v>1510.95</v>
      </c>
      <c r="E299" s="317">
        <v>1925.13</v>
      </c>
      <c r="F299" s="113">
        <v>9.8000000000000007</v>
      </c>
      <c r="G299" s="114">
        <v>148</v>
      </c>
      <c r="H299" s="114">
        <v>1720.2</v>
      </c>
      <c r="I299" s="316">
        <v>110</v>
      </c>
      <c r="J299" s="115">
        <v>2</v>
      </c>
      <c r="K299" s="115"/>
      <c r="L299" s="115"/>
      <c r="M299" s="116"/>
      <c r="N299" s="152">
        <f t="shared" si="43"/>
        <v>7789.07</v>
      </c>
      <c r="O299" s="113">
        <v>2.8</v>
      </c>
      <c r="P299" s="113"/>
      <c r="Q299" s="117">
        <f t="shared" si="44"/>
        <v>7791.87</v>
      </c>
      <c r="R299" s="317">
        <v>2360</v>
      </c>
      <c r="S299" s="317">
        <v>310</v>
      </c>
      <c r="T299" s="409">
        <f t="shared" si="45"/>
        <v>44065</v>
      </c>
      <c r="U299" s="121"/>
      <c r="V299" s="122"/>
      <c r="W299" s="121"/>
      <c r="X299" s="122"/>
      <c r="Y299" s="121"/>
      <c r="Z299" s="122"/>
      <c r="AA299" s="121"/>
      <c r="AB299" s="122"/>
      <c r="AC299" s="121"/>
      <c r="AD299" s="122"/>
      <c r="AE299" s="121"/>
      <c r="AF299" s="122"/>
      <c r="AG299" s="122"/>
      <c r="AH299" s="122"/>
      <c r="AI299" s="121"/>
      <c r="AJ299" s="122"/>
      <c r="AK299" s="121"/>
      <c r="AL299" s="122"/>
      <c r="AM299" s="121"/>
      <c r="AN299" s="122"/>
      <c r="AO299" s="121"/>
      <c r="AP299" s="122"/>
      <c r="AQ299" s="123"/>
      <c r="AR299" s="122"/>
      <c r="AS299" s="125">
        <f t="shared" si="46"/>
        <v>0</v>
      </c>
    </row>
    <row r="300" spans="1:45" ht="16.149999999999999" customHeight="1" x14ac:dyDescent="0.25">
      <c r="A300" s="202">
        <f t="shared" si="47"/>
        <v>44066</v>
      </c>
      <c r="B300" s="113">
        <v>948.63</v>
      </c>
      <c r="C300" s="113"/>
      <c r="D300" s="317">
        <v>1026.3499999999999</v>
      </c>
      <c r="E300" s="317">
        <v>1145.57</v>
      </c>
      <c r="F300" s="113">
        <v>9.8000000000000007</v>
      </c>
      <c r="G300" s="114">
        <v>224</v>
      </c>
      <c r="H300" s="114">
        <v>1888.7</v>
      </c>
      <c r="I300" s="316">
        <v>170</v>
      </c>
      <c r="J300" s="115">
        <v>3</v>
      </c>
      <c r="K300" s="115">
        <v>15</v>
      </c>
      <c r="L300" s="115"/>
      <c r="M300" s="116"/>
      <c r="N300" s="152">
        <f t="shared" si="43"/>
        <v>5428.0499999999993</v>
      </c>
      <c r="O300" s="113">
        <v>5</v>
      </c>
      <c r="P300" s="113"/>
      <c r="Q300" s="117">
        <f t="shared" si="44"/>
        <v>5433.0499999999993</v>
      </c>
      <c r="R300" s="317">
        <v>940</v>
      </c>
      <c r="S300" s="119"/>
      <c r="T300" s="409">
        <f t="shared" si="45"/>
        <v>44066</v>
      </c>
      <c r="U300" s="121"/>
      <c r="V300" s="122"/>
      <c r="W300" s="121"/>
      <c r="X300" s="122"/>
      <c r="Y300" s="121"/>
      <c r="Z300" s="122"/>
      <c r="AA300" s="121"/>
      <c r="AB300" s="122"/>
      <c r="AC300" s="121"/>
      <c r="AD300" s="122"/>
      <c r="AE300" s="121"/>
      <c r="AF300" s="122"/>
      <c r="AG300" s="122"/>
      <c r="AH300" s="122"/>
      <c r="AI300" s="121"/>
      <c r="AJ300" s="122"/>
      <c r="AK300" s="121"/>
      <c r="AL300" s="122"/>
      <c r="AM300" s="121"/>
      <c r="AN300" s="122"/>
      <c r="AO300" s="121"/>
      <c r="AP300" s="122"/>
      <c r="AQ300" s="123"/>
      <c r="AR300" s="122"/>
      <c r="AS300" s="125">
        <f t="shared" si="46"/>
        <v>0</v>
      </c>
    </row>
    <row r="301" spans="1:45" ht="16.149999999999999" customHeight="1" x14ac:dyDescent="0.25">
      <c r="A301" s="202">
        <f t="shared" si="47"/>
        <v>44067</v>
      </c>
      <c r="B301" s="113">
        <v>1919.68</v>
      </c>
      <c r="C301" s="113"/>
      <c r="D301" s="317">
        <v>1813.07</v>
      </c>
      <c r="E301" s="317">
        <v>1860.42</v>
      </c>
      <c r="F301" s="113"/>
      <c r="G301" s="114">
        <v>228</v>
      </c>
      <c r="H301" s="114">
        <v>3025.4</v>
      </c>
      <c r="I301" s="114"/>
      <c r="J301" s="115"/>
      <c r="K301" s="115"/>
      <c r="L301" s="115"/>
      <c r="M301" s="116"/>
      <c r="N301" s="152">
        <f t="shared" si="43"/>
        <v>8846.57</v>
      </c>
      <c r="O301" s="113">
        <v>17.3</v>
      </c>
      <c r="P301" s="113">
        <v>7.2</v>
      </c>
      <c r="Q301" s="117">
        <f t="shared" si="44"/>
        <v>8856.6699999999983</v>
      </c>
      <c r="R301" s="317">
        <v>1980</v>
      </c>
      <c r="S301" s="119"/>
      <c r="T301" s="409">
        <f t="shared" si="45"/>
        <v>44067</v>
      </c>
      <c r="U301" s="121"/>
      <c r="V301" s="122"/>
      <c r="W301" s="121"/>
      <c r="X301" s="122"/>
      <c r="Y301" s="121"/>
      <c r="Z301" s="122"/>
      <c r="AA301" s="121"/>
      <c r="AB301" s="122"/>
      <c r="AC301" s="121"/>
      <c r="AD301" s="122"/>
      <c r="AE301" s="121"/>
      <c r="AF301" s="122"/>
      <c r="AG301" s="122"/>
      <c r="AH301" s="122"/>
      <c r="AI301" s="121"/>
      <c r="AJ301" s="122"/>
      <c r="AK301" s="121"/>
      <c r="AL301" s="122"/>
      <c r="AM301" s="121">
        <v>200856</v>
      </c>
      <c r="AN301" s="147">
        <v>138.94</v>
      </c>
      <c r="AO301" s="121"/>
      <c r="AP301" s="122"/>
      <c r="AQ301" s="123"/>
      <c r="AR301" s="122"/>
      <c r="AS301" s="125">
        <f t="shared" si="46"/>
        <v>138.94</v>
      </c>
    </row>
    <row r="302" spans="1:45" ht="16.149999999999999" customHeight="1" x14ac:dyDescent="0.25">
      <c r="A302" s="202">
        <f t="shared" si="47"/>
        <v>44068</v>
      </c>
      <c r="B302" s="113">
        <v>2573.75</v>
      </c>
      <c r="C302" s="113"/>
      <c r="D302" s="317">
        <v>1567.74</v>
      </c>
      <c r="E302" s="317">
        <v>1501.9</v>
      </c>
      <c r="F302" s="113"/>
      <c r="G302" s="114">
        <v>308</v>
      </c>
      <c r="H302" s="114">
        <v>1512.3</v>
      </c>
      <c r="I302" s="316">
        <v>130</v>
      </c>
      <c r="J302" s="115">
        <v>4</v>
      </c>
      <c r="K302" s="115"/>
      <c r="L302" s="115"/>
      <c r="M302" s="116"/>
      <c r="N302" s="152">
        <f t="shared" si="43"/>
        <v>7593.6900000000005</v>
      </c>
      <c r="O302" s="113">
        <v>9.6</v>
      </c>
      <c r="P302" s="113"/>
      <c r="Q302" s="117">
        <f t="shared" si="44"/>
        <v>7603.2900000000009</v>
      </c>
      <c r="R302" s="317">
        <v>2570</v>
      </c>
      <c r="S302" s="119"/>
      <c r="T302" s="409">
        <f t="shared" si="45"/>
        <v>44068</v>
      </c>
      <c r="U302" s="121"/>
      <c r="V302" s="122"/>
      <c r="W302" s="121"/>
      <c r="X302" s="122"/>
      <c r="Y302" s="121"/>
      <c r="Z302" s="122"/>
      <c r="AA302" s="121"/>
      <c r="AB302" s="122"/>
      <c r="AC302" s="121"/>
      <c r="AD302" s="122"/>
      <c r="AE302" s="121"/>
      <c r="AF302" s="122"/>
      <c r="AG302" s="122"/>
      <c r="AH302" s="122"/>
      <c r="AI302" s="121"/>
      <c r="AJ302" s="122"/>
      <c r="AK302" s="121"/>
      <c r="AL302" s="122"/>
      <c r="AM302" s="121">
        <v>200857</v>
      </c>
      <c r="AN302" s="147">
        <v>104</v>
      </c>
      <c r="AO302" s="121"/>
      <c r="AP302" s="122"/>
      <c r="AQ302" s="123"/>
      <c r="AR302" s="122"/>
      <c r="AS302" s="125">
        <f t="shared" si="46"/>
        <v>104</v>
      </c>
    </row>
    <row r="303" spans="1:45" ht="16.149999999999999" customHeight="1" x14ac:dyDescent="0.25">
      <c r="A303" s="202">
        <f t="shared" si="47"/>
        <v>44069</v>
      </c>
      <c r="B303" s="113">
        <v>1384.37</v>
      </c>
      <c r="C303" s="317">
        <v>11.6</v>
      </c>
      <c r="D303" s="317">
        <v>1322.15</v>
      </c>
      <c r="E303" s="317">
        <v>2175.1999999999998</v>
      </c>
      <c r="F303" s="113">
        <v>70</v>
      </c>
      <c r="G303" s="114">
        <v>161</v>
      </c>
      <c r="H303" s="114">
        <v>2621.6</v>
      </c>
      <c r="I303" s="316">
        <v>190</v>
      </c>
      <c r="J303" s="115">
        <v>3</v>
      </c>
      <c r="K303" s="115"/>
      <c r="L303" s="115">
        <v>80</v>
      </c>
      <c r="M303" s="116"/>
      <c r="N303" s="152">
        <f t="shared" si="43"/>
        <v>7855.9199999999992</v>
      </c>
      <c r="O303" s="113">
        <v>8.1</v>
      </c>
      <c r="P303" s="113"/>
      <c r="Q303" s="117">
        <f t="shared" si="44"/>
        <v>7864.0199999999995</v>
      </c>
      <c r="R303" s="317">
        <v>1380</v>
      </c>
      <c r="S303" s="119"/>
      <c r="T303" s="409">
        <f t="shared" si="45"/>
        <v>44069</v>
      </c>
      <c r="U303" s="121">
        <v>200804</v>
      </c>
      <c r="V303" s="147">
        <v>1821.04</v>
      </c>
      <c r="W303" s="121"/>
      <c r="X303" s="122"/>
      <c r="Y303" s="121">
        <v>200822</v>
      </c>
      <c r="Z303" s="147">
        <v>438.26</v>
      </c>
      <c r="AA303" s="121">
        <v>200830</v>
      </c>
      <c r="AB303" s="147">
        <v>3843.46</v>
      </c>
      <c r="AC303" s="121">
        <v>200834</v>
      </c>
      <c r="AD303" s="147">
        <v>49008.44</v>
      </c>
      <c r="AE303" s="121" t="s">
        <v>137</v>
      </c>
      <c r="AF303" s="147">
        <v>-1000</v>
      </c>
      <c r="AG303" s="122"/>
      <c r="AH303" s="122"/>
      <c r="AI303" s="121"/>
      <c r="AJ303" s="122"/>
      <c r="AK303" s="121"/>
      <c r="AL303" s="122"/>
      <c r="AM303" s="121"/>
      <c r="AN303" s="122"/>
      <c r="AO303" s="121"/>
      <c r="AP303" s="122"/>
      <c r="AQ303" s="123"/>
      <c r="AR303" s="122"/>
      <c r="AS303" s="125">
        <f t="shared" si="46"/>
        <v>54111.200000000004</v>
      </c>
    </row>
    <row r="304" spans="1:45" ht="16.149999999999999" customHeight="1" x14ac:dyDescent="0.25">
      <c r="A304" s="202">
        <f t="shared" si="47"/>
        <v>44070</v>
      </c>
      <c r="B304" s="113">
        <v>1634.14</v>
      </c>
      <c r="C304" s="317">
        <v>82.4</v>
      </c>
      <c r="D304" s="317">
        <v>1128.25</v>
      </c>
      <c r="E304" s="317">
        <v>2099.2199999999998</v>
      </c>
      <c r="F304" s="113"/>
      <c r="G304" s="114">
        <v>167</v>
      </c>
      <c r="H304" s="114">
        <v>1313.2</v>
      </c>
      <c r="I304" s="316">
        <v>210</v>
      </c>
      <c r="J304" s="115">
        <v>5</v>
      </c>
      <c r="K304" s="115"/>
      <c r="L304" s="115"/>
      <c r="M304" s="116"/>
      <c r="N304" s="152">
        <f t="shared" si="43"/>
        <v>6634.2099999999991</v>
      </c>
      <c r="O304" s="113">
        <v>1.8</v>
      </c>
      <c r="P304" s="113"/>
      <c r="Q304" s="117">
        <f t="shared" si="44"/>
        <v>6636.0099999999993</v>
      </c>
      <c r="R304" s="317">
        <v>1630</v>
      </c>
      <c r="S304" s="119"/>
      <c r="T304" s="409">
        <f t="shared" si="45"/>
        <v>44070</v>
      </c>
      <c r="U304" s="121"/>
      <c r="V304" s="147">
        <v>1075.4000000000001</v>
      </c>
      <c r="W304" s="121"/>
      <c r="X304" s="122"/>
      <c r="Y304" s="121"/>
      <c r="Z304" s="122"/>
      <c r="AA304" s="121">
        <v>200831</v>
      </c>
      <c r="AB304" s="147">
        <v>727.4</v>
      </c>
      <c r="AC304" s="121"/>
      <c r="AD304" s="122"/>
      <c r="AE304" s="121" t="s">
        <v>137</v>
      </c>
      <c r="AF304" s="147">
        <v>1000</v>
      </c>
      <c r="AG304" s="122"/>
      <c r="AH304" s="122"/>
      <c r="AI304" s="121"/>
      <c r="AJ304" s="122"/>
      <c r="AK304" s="121"/>
      <c r="AL304" s="122"/>
      <c r="AM304" s="121"/>
      <c r="AN304" s="122"/>
      <c r="AO304" s="121"/>
      <c r="AP304" s="122"/>
      <c r="AQ304" s="123"/>
      <c r="AR304" s="122"/>
      <c r="AS304" s="125">
        <f t="shared" si="46"/>
        <v>2802.8</v>
      </c>
    </row>
    <row r="305" spans="1:45" ht="16.149999999999999" customHeight="1" x14ac:dyDescent="0.25">
      <c r="A305" s="202">
        <f t="shared" si="47"/>
        <v>44071</v>
      </c>
      <c r="B305" s="113">
        <v>1963.95</v>
      </c>
      <c r="C305" s="113"/>
      <c r="D305" s="317">
        <v>2249.3000000000002</v>
      </c>
      <c r="E305" s="317">
        <v>2018.53</v>
      </c>
      <c r="F305" s="113"/>
      <c r="G305" s="114">
        <v>151</v>
      </c>
      <c r="H305" s="114">
        <v>1290.4000000000001</v>
      </c>
      <c r="I305" s="316">
        <v>250</v>
      </c>
      <c r="J305" s="115">
        <v>6</v>
      </c>
      <c r="K305" s="115"/>
      <c r="L305" s="115"/>
      <c r="M305" s="116"/>
      <c r="N305" s="152">
        <f t="shared" si="43"/>
        <v>7923.1799999999994</v>
      </c>
      <c r="O305" s="113">
        <v>4.3</v>
      </c>
      <c r="P305" s="113">
        <v>15.6</v>
      </c>
      <c r="Q305" s="117">
        <f t="shared" si="44"/>
        <v>7911.8799999999992</v>
      </c>
      <c r="R305" s="317">
        <v>1960</v>
      </c>
      <c r="S305" s="119"/>
      <c r="T305" s="409">
        <f t="shared" si="45"/>
        <v>44071</v>
      </c>
      <c r="U305" s="121"/>
      <c r="V305" s="122"/>
      <c r="W305" s="121"/>
      <c r="X305" s="122"/>
      <c r="Y305" s="121"/>
      <c r="Z305" s="122"/>
      <c r="AA305" s="121"/>
      <c r="AB305" s="147"/>
      <c r="AC305" s="121"/>
      <c r="AD305" s="122"/>
      <c r="AE305" s="123"/>
      <c r="AF305" s="122"/>
      <c r="AG305" s="122"/>
      <c r="AH305" s="122"/>
      <c r="AI305" s="121"/>
      <c r="AJ305" s="122"/>
      <c r="AK305" s="121"/>
      <c r="AL305" s="122"/>
      <c r="AM305" s="121"/>
      <c r="AN305" s="122"/>
      <c r="AO305" s="121"/>
      <c r="AP305" s="122"/>
      <c r="AQ305" s="123"/>
      <c r="AR305" s="122"/>
      <c r="AS305" s="125">
        <f t="shared" si="46"/>
        <v>0</v>
      </c>
    </row>
    <row r="306" spans="1:45" ht="16.149999999999999" customHeight="1" x14ac:dyDescent="0.25">
      <c r="A306" s="202">
        <f t="shared" si="47"/>
        <v>44072</v>
      </c>
      <c r="B306" s="113">
        <v>1627.57</v>
      </c>
      <c r="C306" s="113"/>
      <c r="D306" s="317">
        <v>1944.93</v>
      </c>
      <c r="E306" s="317">
        <v>1894.51</v>
      </c>
      <c r="F306" s="113"/>
      <c r="G306" s="114">
        <v>468</v>
      </c>
      <c r="H306" s="114">
        <v>144.4</v>
      </c>
      <c r="I306" s="316">
        <v>140</v>
      </c>
      <c r="J306" s="115">
        <v>4</v>
      </c>
      <c r="K306" s="115"/>
      <c r="L306" s="115"/>
      <c r="M306" s="116"/>
      <c r="N306" s="152">
        <f t="shared" si="43"/>
        <v>6219.41</v>
      </c>
      <c r="O306" s="113">
        <v>9.1</v>
      </c>
      <c r="P306" s="113"/>
      <c r="Q306" s="117">
        <f t="shared" si="44"/>
        <v>6228.51</v>
      </c>
      <c r="R306" s="317">
        <v>1620</v>
      </c>
      <c r="S306" s="119"/>
      <c r="T306" s="409">
        <f t="shared" si="45"/>
        <v>44072</v>
      </c>
      <c r="U306" s="121"/>
      <c r="V306" s="122"/>
      <c r="W306" s="121"/>
      <c r="X306" s="122"/>
      <c r="Y306" s="121"/>
      <c r="Z306" s="122"/>
      <c r="AA306" s="121"/>
      <c r="AB306" s="122"/>
      <c r="AC306" s="121"/>
      <c r="AD306" s="122"/>
      <c r="AE306" s="123"/>
      <c r="AF306" s="122"/>
      <c r="AG306" s="122"/>
      <c r="AH306" s="122"/>
      <c r="AI306" s="121"/>
      <c r="AJ306" s="122"/>
      <c r="AK306" s="121"/>
      <c r="AL306" s="122"/>
      <c r="AM306" s="121"/>
      <c r="AN306" s="122"/>
      <c r="AO306" s="121"/>
      <c r="AP306" s="122"/>
      <c r="AQ306" s="123"/>
      <c r="AR306" s="122"/>
      <c r="AS306" s="125">
        <f t="shared" si="46"/>
        <v>0</v>
      </c>
    </row>
    <row r="307" spans="1:45" ht="16.149999999999999" customHeight="1" x14ac:dyDescent="0.25">
      <c r="A307" s="202">
        <f t="shared" si="47"/>
        <v>44073</v>
      </c>
      <c r="B307" s="113">
        <v>1271.79</v>
      </c>
      <c r="C307" s="113"/>
      <c r="D307" s="317">
        <v>797.16</v>
      </c>
      <c r="E307" s="317">
        <v>1061.57</v>
      </c>
      <c r="F307" s="113"/>
      <c r="G307" s="114">
        <v>120</v>
      </c>
      <c r="H307" s="114">
        <v>473.3</v>
      </c>
      <c r="I307" s="316">
        <v>20</v>
      </c>
      <c r="J307" s="115">
        <v>1</v>
      </c>
      <c r="K307" s="115"/>
      <c r="L307" s="115">
        <v>300</v>
      </c>
      <c r="M307" s="116"/>
      <c r="N307" s="152">
        <f t="shared" si="43"/>
        <v>3443.8199999999997</v>
      </c>
      <c r="O307" s="113">
        <v>2</v>
      </c>
      <c r="P307" s="113"/>
      <c r="Q307" s="117">
        <f t="shared" si="44"/>
        <v>3445.8199999999997</v>
      </c>
      <c r="R307" s="317">
        <v>1270</v>
      </c>
      <c r="S307" s="119"/>
      <c r="T307" s="409">
        <f t="shared" si="45"/>
        <v>44073</v>
      </c>
      <c r="U307" s="121"/>
      <c r="V307" s="122"/>
      <c r="W307" s="123">
        <v>200815</v>
      </c>
      <c r="X307" s="147">
        <v>59.7</v>
      </c>
      <c r="Y307" s="121"/>
      <c r="Z307" s="122"/>
      <c r="AA307" s="123"/>
      <c r="AB307" s="122"/>
      <c r="AC307" s="121"/>
      <c r="AD307" s="122"/>
      <c r="AE307" s="123"/>
      <c r="AF307" s="122"/>
      <c r="AG307" s="122"/>
      <c r="AH307" s="122"/>
      <c r="AI307" s="121"/>
      <c r="AJ307" s="122"/>
      <c r="AK307" s="121"/>
      <c r="AL307" s="122"/>
      <c r="AM307" s="121">
        <v>200750</v>
      </c>
      <c r="AN307" s="147">
        <v>-17.7</v>
      </c>
      <c r="AO307" s="123">
        <v>200859</v>
      </c>
      <c r="AP307" s="147">
        <v>1255.17</v>
      </c>
      <c r="AQ307" s="123"/>
      <c r="AR307" s="122"/>
      <c r="AS307" s="125">
        <f t="shared" si="46"/>
        <v>1297.17</v>
      </c>
    </row>
    <row r="308" spans="1:45" ht="16.149999999999999" customHeight="1" x14ac:dyDescent="0.25">
      <c r="A308" s="202">
        <f t="shared" si="47"/>
        <v>44074</v>
      </c>
      <c r="B308" s="113">
        <v>2242.1999999999998</v>
      </c>
      <c r="C308" s="113"/>
      <c r="D308" s="317">
        <v>1963.68</v>
      </c>
      <c r="E308" s="317">
        <v>2001.3</v>
      </c>
      <c r="F308" s="113">
        <v>52.5</v>
      </c>
      <c r="G308" s="114">
        <v>430</v>
      </c>
      <c r="H308" s="114">
        <v>439.3</v>
      </c>
      <c r="I308" s="316">
        <v>20</v>
      </c>
      <c r="J308" s="115">
        <v>1</v>
      </c>
      <c r="K308" s="115"/>
      <c r="L308" s="115">
        <v>14</v>
      </c>
      <c r="M308" s="116"/>
      <c r="N308" s="152">
        <f t="shared" si="43"/>
        <v>7134.9800000000005</v>
      </c>
      <c r="O308" s="113">
        <v>19.899999999999999</v>
      </c>
      <c r="P308" s="113"/>
      <c r="Q308" s="117">
        <f t="shared" si="44"/>
        <v>7154.88</v>
      </c>
      <c r="R308" s="317">
        <v>2240</v>
      </c>
      <c r="S308" s="119"/>
      <c r="T308" s="409">
        <f t="shared" si="45"/>
        <v>44074</v>
      </c>
      <c r="U308" s="121"/>
      <c r="V308" s="122"/>
      <c r="W308" s="121">
        <v>200816</v>
      </c>
      <c r="X308" s="147">
        <v>862.26</v>
      </c>
      <c r="Y308" s="121"/>
      <c r="Z308" s="122"/>
      <c r="AA308" s="121">
        <v>200834</v>
      </c>
      <c r="AB308" s="147">
        <v>-44.93</v>
      </c>
      <c r="AC308" s="121" t="s">
        <v>461</v>
      </c>
      <c r="AD308" s="122">
        <v>0</v>
      </c>
      <c r="AE308" s="123"/>
      <c r="AF308" s="122"/>
      <c r="AG308" s="122"/>
      <c r="AH308" s="122"/>
      <c r="AI308" s="121">
        <v>200840</v>
      </c>
      <c r="AJ308" s="147">
        <v>37.630000000000003</v>
      </c>
      <c r="AK308" s="121">
        <v>200842</v>
      </c>
      <c r="AL308" s="147">
        <v>4505.49</v>
      </c>
      <c r="AM308" s="121" t="s">
        <v>462</v>
      </c>
      <c r="AN308" s="369">
        <v>1263.8800000000001</v>
      </c>
      <c r="AO308" s="121">
        <v>200753</v>
      </c>
      <c r="AP308" s="147">
        <v>420</v>
      </c>
      <c r="AQ308" s="123"/>
      <c r="AR308" s="122"/>
      <c r="AS308" s="125">
        <f t="shared" si="46"/>
        <v>7044.33</v>
      </c>
    </row>
    <row r="309" spans="1:45" x14ac:dyDescent="0.25">
      <c r="B309" s="383">
        <f t="shared" ref="B309:S309" si="48">SUM(B278:B308)</f>
        <v>51251.839999999989</v>
      </c>
      <c r="C309" s="383">
        <f t="shared" si="48"/>
        <v>94</v>
      </c>
      <c r="D309" s="383">
        <f t="shared" si="48"/>
        <v>46665.020000000004</v>
      </c>
      <c r="E309" s="383">
        <f t="shared" si="48"/>
        <v>50947.590000000004</v>
      </c>
      <c r="F309" s="383">
        <f t="shared" si="48"/>
        <v>668.14</v>
      </c>
      <c r="G309" s="383">
        <f t="shared" si="48"/>
        <v>7187</v>
      </c>
      <c r="H309" s="383">
        <f t="shared" si="48"/>
        <v>25540.2</v>
      </c>
      <c r="I309" s="383">
        <f t="shared" si="48"/>
        <v>3860</v>
      </c>
      <c r="J309" s="3">
        <f t="shared" si="48"/>
        <v>83</v>
      </c>
      <c r="K309" s="383">
        <f t="shared" si="48"/>
        <v>1115</v>
      </c>
      <c r="L309" s="383">
        <f t="shared" si="48"/>
        <v>759</v>
      </c>
      <c r="M309" s="383">
        <f t="shared" si="48"/>
        <v>28.5</v>
      </c>
      <c r="N309" s="383">
        <f t="shared" si="48"/>
        <v>186598.29</v>
      </c>
      <c r="O309" s="383">
        <f t="shared" si="48"/>
        <v>188.4</v>
      </c>
      <c r="P309" s="383">
        <f t="shared" si="48"/>
        <v>109.6</v>
      </c>
      <c r="Q309" s="383">
        <f t="shared" si="48"/>
        <v>186677.09000000003</v>
      </c>
      <c r="R309" s="128">
        <f t="shared" si="48"/>
        <v>51240</v>
      </c>
      <c r="S309" s="128">
        <f t="shared" si="48"/>
        <v>480</v>
      </c>
      <c r="U309" s="141"/>
      <c r="V309" s="141">
        <f>SUM(V278:V308)</f>
        <v>5790.4400000000005</v>
      </c>
      <c r="W309" s="141"/>
      <c r="X309" s="141">
        <f>SUM(X278:X308)</f>
        <v>2051.6999999999998</v>
      </c>
      <c r="Y309" s="141"/>
      <c r="Z309" s="141">
        <f>SUM(Z278:Z308)</f>
        <v>2195.8100000000004</v>
      </c>
      <c r="AA309" s="141"/>
      <c r="AB309" s="141">
        <f>SUM(AB278:AB308)</f>
        <v>10920.72</v>
      </c>
      <c r="AC309" s="141"/>
      <c r="AD309" s="141">
        <f>SUM(AD278:AD308)</f>
        <v>86330.709999999992</v>
      </c>
      <c r="AE309" s="141"/>
      <c r="AF309" s="141">
        <f>SUM(AF278:AF308)</f>
        <v>3662.9</v>
      </c>
      <c r="AG309" s="141"/>
      <c r="AH309" s="141"/>
      <c r="AI309" s="141"/>
      <c r="AJ309" s="141">
        <f>SUM(AJ278:AJ308)</f>
        <v>1466.9600000000003</v>
      </c>
      <c r="AL309" s="141">
        <f>SUM(AL278:AL308)</f>
        <v>6700.03</v>
      </c>
      <c r="AM309" s="141"/>
      <c r="AN309" s="141">
        <f>SUM(AN278:AN308)</f>
        <v>1133.8500000000001</v>
      </c>
      <c r="AO309" s="141"/>
      <c r="AP309" s="141">
        <f>SUM(AP278:AP308)</f>
        <v>1001.3400000000004</v>
      </c>
      <c r="AQ309" s="141"/>
      <c r="AR309" s="141">
        <f>SUM(AR278:AR308)</f>
        <v>0</v>
      </c>
      <c r="AS309" s="141">
        <f>SUM(AS278:AS308)</f>
        <v>121294.63000000002</v>
      </c>
    </row>
    <row r="310" spans="1:45" x14ac:dyDescent="0.25">
      <c r="N310" s="130"/>
      <c r="Q310" s="130"/>
    </row>
    <row r="311" spans="1:45" x14ac:dyDescent="0.25">
      <c r="C311" s="131"/>
      <c r="F311" s="131"/>
      <c r="I311" s="132"/>
    </row>
    <row r="312" spans="1:45" x14ac:dyDescent="0.25">
      <c r="I312" s="132"/>
    </row>
    <row r="314" spans="1:45" ht="16.149999999999999" customHeight="1" x14ac:dyDescent="0.25">
      <c r="A314" s="575" t="s">
        <v>44</v>
      </c>
      <c r="B314" s="563"/>
      <c r="C314" s="563"/>
      <c r="D314" s="563"/>
      <c r="E314" s="563"/>
      <c r="F314" s="563"/>
      <c r="G314" s="563"/>
      <c r="H314" s="563"/>
      <c r="I314" s="563"/>
      <c r="J314" s="564"/>
      <c r="K314" s="564"/>
      <c r="L314" s="564"/>
      <c r="M314" s="80"/>
      <c r="N314" s="79"/>
      <c r="O314" s="565"/>
      <c r="P314" s="560"/>
      <c r="Q314" s="560"/>
      <c r="R314" s="560"/>
      <c r="S314" s="560"/>
      <c r="U314" s="559" t="str">
        <f>A314</f>
        <v>SEPTEMBRE 2019</v>
      </c>
      <c r="V314" s="560"/>
      <c r="W314" s="560"/>
      <c r="X314" s="560"/>
      <c r="Y314" s="560"/>
      <c r="Z314" s="560"/>
      <c r="AA314" s="560"/>
      <c r="AB314" s="559" t="str">
        <f>A314</f>
        <v>SEPTEMBRE 2019</v>
      </c>
      <c r="AC314" s="560"/>
      <c r="AD314" s="560"/>
      <c r="AE314" s="560"/>
      <c r="AF314" s="560"/>
      <c r="AG314" s="560"/>
      <c r="AH314" s="560"/>
      <c r="AI314" s="560"/>
      <c r="AJ314" s="560"/>
      <c r="AK314" s="559" t="str">
        <f>A314</f>
        <v>SEPTEMBRE 2019</v>
      </c>
      <c r="AL314" s="560"/>
      <c r="AM314" s="560"/>
      <c r="AN314" s="560"/>
      <c r="AO314" s="560"/>
      <c r="AP314" s="560"/>
      <c r="AQ314" s="560"/>
    </row>
    <row r="315" spans="1:45" ht="16.149999999999999" customHeight="1" x14ac:dyDescent="0.25">
      <c r="A315" s="175"/>
      <c r="B315" s="81"/>
      <c r="C315" s="81"/>
      <c r="D315" s="81"/>
      <c r="E315" s="81"/>
      <c r="F315" s="81"/>
      <c r="G315" s="81"/>
      <c r="H315" s="81"/>
      <c r="I315" s="554"/>
      <c r="J315" s="554"/>
      <c r="K315" s="554"/>
      <c r="L315" s="554"/>
      <c r="M315" s="133"/>
      <c r="N315" s="134"/>
      <c r="O315" s="135"/>
      <c r="P315" s="134"/>
      <c r="Q315" s="134"/>
      <c r="R315" s="553" t="s">
        <v>2</v>
      </c>
      <c r="S315" s="554"/>
      <c r="T315" s="227"/>
      <c r="U315" s="549" t="str">
        <f>U3</f>
        <v>Agedi</v>
      </c>
      <c r="V315" s="550"/>
      <c r="W315" s="549" t="str">
        <f>W3</f>
        <v>Saf</v>
      </c>
      <c r="X315" s="550"/>
      <c r="Y315" s="549" t="str">
        <f>Y3</f>
        <v>Midi Libre</v>
      </c>
      <c r="Z315" s="550"/>
      <c r="AA315" s="549" t="str">
        <f>AA3</f>
        <v>Loto</v>
      </c>
      <c r="AB315" s="550"/>
      <c r="AC315" s="555" t="str">
        <f>AC3</f>
        <v>Altadis</v>
      </c>
      <c r="AD315" s="556"/>
      <c r="AE315" s="549" t="str">
        <f>AE3</f>
        <v>Crédit agricole</v>
      </c>
      <c r="AF315" s="550"/>
      <c r="AG315" s="555" t="s">
        <v>10</v>
      </c>
      <c r="AH315" s="556"/>
      <c r="AI315" s="555" t="str">
        <f>AI3</f>
        <v>charges locatives</v>
      </c>
      <c r="AJ315" s="556"/>
      <c r="AK315" s="555" t="str">
        <f>AK3</f>
        <v>Poste TCN TF PVA</v>
      </c>
      <c r="AL315" s="556"/>
      <c r="AM315" s="549" t="str">
        <f>AM3</f>
        <v>GSA/NVX FR</v>
      </c>
      <c r="AN315" s="550"/>
      <c r="AO315" s="549" t="str">
        <f>AO3</f>
        <v>Charge</v>
      </c>
      <c r="AP315" s="550"/>
      <c r="AQ315" s="549" t="str">
        <f>AQ3</f>
        <v>Divers</v>
      </c>
      <c r="AR315" s="550"/>
      <c r="AS315" s="83" t="s">
        <v>16</v>
      </c>
    </row>
    <row r="316" spans="1:45" ht="16.149999999999999" customHeight="1" x14ac:dyDescent="0.25">
      <c r="A316" s="177"/>
      <c r="B316" s="85" t="s">
        <v>17</v>
      </c>
      <c r="C316" s="86" t="s">
        <v>18</v>
      </c>
      <c r="D316" s="86" t="s">
        <v>19</v>
      </c>
      <c r="E316" s="87" t="s">
        <v>20</v>
      </c>
      <c r="F316" s="87" t="s">
        <v>21</v>
      </c>
      <c r="G316" s="86" t="s">
        <v>22</v>
      </c>
      <c r="H316" s="86" t="s">
        <v>23</v>
      </c>
      <c r="I316" s="557" t="s">
        <v>24</v>
      </c>
      <c r="J316" s="558"/>
      <c r="K316" s="88" t="s">
        <v>25</v>
      </c>
      <c r="L316" s="88" t="s">
        <v>26</v>
      </c>
      <c r="M316" s="89" t="s">
        <v>27</v>
      </c>
      <c r="N316" s="90" t="s">
        <v>28</v>
      </c>
      <c r="O316" s="90" t="s">
        <v>29</v>
      </c>
      <c r="P316" s="90" t="s">
        <v>30</v>
      </c>
      <c r="Q316" s="91" t="s">
        <v>16</v>
      </c>
      <c r="R316" s="85" t="s">
        <v>32</v>
      </c>
      <c r="S316" s="91" t="s">
        <v>33</v>
      </c>
      <c r="T316" s="237"/>
      <c r="U316" s="93" t="s">
        <v>34</v>
      </c>
      <c r="V316" s="94"/>
      <c r="W316" s="95" t="s">
        <v>34</v>
      </c>
      <c r="X316" s="96"/>
      <c r="Y316" s="95" t="s">
        <v>34</v>
      </c>
      <c r="Z316" s="96"/>
      <c r="AA316" s="95" t="s">
        <v>34</v>
      </c>
      <c r="AB316" s="96"/>
      <c r="AC316" s="95" t="s">
        <v>34</v>
      </c>
      <c r="AD316" s="96"/>
      <c r="AE316" s="95" t="s">
        <v>34</v>
      </c>
      <c r="AF316" s="96"/>
      <c r="AG316" s="95" t="s">
        <v>34</v>
      </c>
      <c r="AH316" s="97"/>
      <c r="AI316" s="95" t="s">
        <v>34</v>
      </c>
      <c r="AJ316" s="96"/>
      <c r="AK316" s="98" t="s">
        <v>34</v>
      </c>
      <c r="AL316" s="94"/>
      <c r="AM316" s="95" t="s">
        <v>34</v>
      </c>
      <c r="AN316" s="94"/>
      <c r="AO316" s="95" t="s">
        <v>34</v>
      </c>
      <c r="AP316" s="94"/>
      <c r="AQ316" s="95" t="s">
        <v>34</v>
      </c>
      <c r="AR316" s="94"/>
      <c r="AS316" s="99"/>
    </row>
    <row r="317" spans="1:45" x14ac:dyDescent="0.25">
      <c r="A317" s="202">
        <f>A308+1</f>
        <v>44075</v>
      </c>
      <c r="B317" s="394">
        <v>1866.45</v>
      </c>
      <c r="C317" s="394"/>
      <c r="D317" s="395">
        <v>2375.6999999999998</v>
      </c>
      <c r="E317" s="395">
        <v>1611.79</v>
      </c>
      <c r="F317" s="394">
        <v>29.4</v>
      </c>
      <c r="G317" s="396">
        <v>212</v>
      </c>
      <c r="H317" s="396">
        <v>111.5</v>
      </c>
      <c r="I317" s="396"/>
      <c r="J317" s="398"/>
      <c r="K317" s="398"/>
      <c r="L317" s="398"/>
      <c r="M317" s="400">
        <v>14.8</v>
      </c>
      <c r="N317" s="209">
        <f t="shared" ref="N317:N346" si="49">B317+C317+D317+F317+G317+H317+I317+K317-L317+M317+E317</f>
        <v>6221.6399999999994</v>
      </c>
      <c r="O317" s="394">
        <v>15.2</v>
      </c>
      <c r="P317" s="394">
        <v>132</v>
      </c>
      <c r="Q317" s="209">
        <f t="shared" ref="Q317:Q346" si="50">N317+O317-P317</f>
        <v>6104.8399999999992</v>
      </c>
      <c r="R317" s="395">
        <v>1860</v>
      </c>
      <c r="S317" s="402"/>
      <c r="T317" s="213">
        <f t="shared" ref="T317:T346" si="51">A317</f>
        <v>44075</v>
      </c>
      <c r="U317" s="403"/>
      <c r="V317" s="404"/>
      <c r="W317" s="403"/>
      <c r="X317" s="404"/>
      <c r="Y317" s="165"/>
      <c r="Z317" s="404"/>
      <c r="AA317" s="165"/>
      <c r="AB317" s="404"/>
      <c r="AC317" s="165"/>
      <c r="AD317" s="404"/>
      <c r="AE317" s="165">
        <v>200936</v>
      </c>
      <c r="AF317" s="393">
        <v>1.45</v>
      </c>
      <c r="AG317" s="405">
        <v>2006939</v>
      </c>
      <c r="AH317" s="393">
        <v>-25.69</v>
      </c>
      <c r="AI317" s="165">
        <v>200145</v>
      </c>
      <c r="AJ317" s="393">
        <v>1029.23</v>
      </c>
      <c r="AK317" s="405"/>
      <c r="AL317" s="404"/>
      <c r="AM317" s="165"/>
      <c r="AN317" s="404"/>
      <c r="AO317" s="165" t="s">
        <v>276</v>
      </c>
      <c r="AP317" s="393">
        <v>2000</v>
      </c>
      <c r="AQ317" s="165"/>
      <c r="AR317" s="404"/>
      <c r="AS317" s="187">
        <f t="shared" ref="AS317:AS347" si="52">V317+X317+Z317+AB317+AD317+AF317+AJ317+AL317+AN317+AP317+AR317+AH317</f>
        <v>3004.9900000000002</v>
      </c>
    </row>
    <row r="318" spans="1:45" x14ac:dyDescent="0.25">
      <c r="A318" s="202">
        <f t="shared" ref="A318:A346" si="53">A317+1</f>
        <v>44076</v>
      </c>
      <c r="B318" s="394">
        <v>1715.3</v>
      </c>
      <c r="C318" s="395">
        <v>268.35000000000002</v>
      </c>
      <c r="D318" s="395">
        <v>1463.02</v>
      </c>
      <c r="E318" s="395">
        <v>1289.02</v>
      </c>
      <c r="F318" s="394">
        <v>57.9</v>
      </c>
      <c r="G318" s="396">
        <v>238</v>
      </c>
      <c r="H318" s="396">
        <v>243.7</v>
      </c>
      <c r="I318" s="397">
        <v>340</v>
      </c>
      <c r="J318" s="398">
        <v>7</v>
      </c>
      <c r="K318" s="398"/>
      <c r="L318" s="398">
        <v>45</v>
      </c>
      <c r="M318" s="400"/>
      <c r="N318" s="209">
        <f t="shared" si="49"/>
        <v>5570.2900000000009</v>
      </c>
      <c r="O318" s="394">
        <v>1.9</v>
      </c>
      <c r="P318" s="394">
        <v>268.35000000000002</v>
      </c>
      <c r="Q318" s="209">
        <f t="shared" si="50"/>
        <v>5303.84</v>
      </c>
      <c r="R318" s="395">
        <v>1710</v>
      </c>
      <c r="S318" s="402"/>
      <c r="T318" s="213">
        <f t="shared" si="51"/>
        <v>44076</v>
      </c>
      <c r="U318" s="403">
        <v>200809</v>
      </c>
      <c r="V318" s="393">
        <v>1398.3</v>
      </c>
      <c r="W318" s="165"/>
      <c r="X318" s="404"/>
      <c r="Y318" s="403">
        <v>200823</v>
      </c>
      <c r="Z318" s="393">
        <v>535.78</v>
      </c>
      <c r="AA318" s="165">
        <v>200832</v>
      </c>
      <c r="AB318" s="393">
        <v>2592.5100000000002</v>
      </c>
      <c r="AC318" s="403"/>
      <c r="AD318" s="404"/>
      <c r="AE318" s="165">
        <v>200936</v>
      </c>
      <c r="AF318" s="393">
        <v>27</v>
      </c>
      <c r="AG318" s="405">
        <v>200838</v>
      </c>
      <c r="AH318" s="393">
        <v>19</v>
      </c>
      <c r="AI318" s="403"/>
      <c r="AJ318" s="404"/>
      <c r="AK318" s="165"/>
      <c r="AL318" s="404"/>
      <c r="AM318" s="403"/>
      <c r="AN318" s="404"/>
      <c r="AO318" s="403"/>
      <c r="AP318" s="404"/>
      <c r="AQ318" s="165"/>
      <c r="AR318" s="404"/>
      <c r="AS318" s="187">
        <f t="shared" si="52"/>
        <v>4572.59</v>
      </c>
    </row>
    <row r="319" spans="1:45" x14ac:dyDescent="0.25">
      <c r="A319" s="202">
        <f t="shared" si="53"/>
        <v>44077</v>
      </c>
      <c r="B319" s="394">
        <v>2929.11</v>
      </c>
      <c r="C319" s="394"/>
      <c r="D319" s="395">
        <v>1550.01</v>
      </c>
      <c r="E319" s="395">
        <v>1648.81</v>
      </c>
      <c r="F319" s="394">
        <v>65.400000000000006</v>
      </c>
      <c r="G319" s="396">
        <v>252</v>
      </c>
      <c r="H319" s="396">
        <v>64.7</v>
      </c>
      <c r="I319" s="397">
        <v>170</v>
      </c>
      <c r="J319" s="398">
        <v>3</v>
      </c>
      <c r="K319" s="398"/>
      <c r="L319" s="398">
        <v>100</v>
      </c>
      <c r="M319" s="400"/>
      <c r="N319" s="209">
        <f t="shared" si="49"/>
        <v>6580.0299999999988</v>
      </c>
      <c r="O319" s="394">
        <v>3.2</v>
      </c>
      <c r="P319" s="394">
        <v>5.9</v>
      </c>
      <c r="Q319" s="209">
        <f t="shared" si="50"/>
        <v>6577.329999999999</v>
      </c>
      <c r="R319" s="395">
        <v>2960</v>
      </c>
      <c r="S319" s="402"/>
      <c r="T319" s="213">
        <f t="shared" si="51"/>
        <v>44077</v>
      </c>
      <c r="U319" s="403"/>
      <c r="V319" s="393">
        <v>127.9</v>
      </c>
      <c r="W319" s="165"/>
      <c r="X319" s="404"/>
      <c r="Y319" s="403"/>
      <c r="Z319" s="404"/>
      <c r="AA319" s="165">
        <v>200833</v>
      </c>
      <c r="AB319" s="393">
        <v>244.4</v>
      </c>
      <c r="AC319" s="403"/>
      <c r="AD319" s="404"/>
      <c r="AE319" s="165">
        <v>200936</v>
      </c>
      <c r="AF319" s="393">
        <v>334.4</v>
      </c>
      <c r="AG319" s="404"/>
      <c r="AH319" s="404"/>
      <c r="AI319" s="403" t="s">
        <v>311</v>
      </c>
      <c r="AJ319" s="393">
        <v>128.4</v>
      </c>
      <c r="AK319" s="165"/>
      <c r="AL319" s="404"/>
      <c r="AM319" s="403"/>
      <c r="AN319" s="404"/>
      <c r="AO319" s="165"/>
      <c r="AP319" s="404"/>
      <c r="AQ319" s="165"/>
      <c r="AR319" s="404"/>
      <c r="AS319" s="187">
        <f t="shared" si="52"/>
        <v>835.1</v>
      </c>
    </row>
    <row r="320" spans="1:45" x14ac:dyDescent="0.25">
      <c r="A320" s="202">
        <f t="shared" si="53"/>
        <v>44078</v>
      </c>
      <c r="B320" s="394">
        <v>1942.22</v>
      </c>
      <c r="C320" s="394"/>
      <c r="D320" s="395">
        <v>2138.83</v>
      </c>
      <c r="E320" s="395">
        <v>1946.09</v>
      </c>
      <c r="F320" s="394">
        <v>64.400000000000006</v>
      </c>
      <c r="G320" s="396">
        <v>523</v>
      </c>
      <c r="H320" s="396">
        <v>79.2</v>
      </c>
      <c r="I320" s="397">
        <v>160</v>
      </c>
      <c r="J320" s="398">
        <v>4</v>
      </c>
      <c r="K320" s="398">
        <v>30</v>
      </c>
      <c r="L320" s="398">
        <v>20</v>
      </c>
      <c r="M320" s="400"/>
      <c r="N320" s="209">
        <f t="shared" si="49"/>
        <v>6863.74</v>
      </c>
      <c r="O320" s="394">
        <v>1.9</v>
      </c>
      <c r="P320" s="394"/>
      <c r="Q320" s="209">
        <f t="shared" si="50"/>
        <v>6865.6399999999994</v>
      </c>
      <c r="R320" s="395">
        <v>1940</v>
      </c>
      <c r="S320" s="402"/>
      <c r="T320" s="213">
        <f t="shared" si="51"/>
        <v>44078</v>
      </c>
      <c r="U320" s="403"/>
      <c r="V320" s="404"/>
      <c r="W320" s="165"/>
      <c r="X320" s="404"/>
      <c r="Y320" s="403"/>
      <c r="Z320" s="404"/>
      <c r="AA320" s="165"/>
      <c r="AB320" s="404"/>
      <c r="AC320" s="403"/>
      <c r="AD320" s="404"/>
      <c r="AE320" s="165">
        <v>200936</v>
      </c>
      <c r="AF320" s="393">
        <v>69</v>
      </c>
      <c r="AG320" s="405"/>
      <c r="AH320" s="404"/>
      <c r="AI320" s="403"/>
      <c r="AJ320" s="404"/>
      <c r="AK320" s="165"/>
      <c r="AL320" s="404"/>
      <c r="AM320" s="403">
        <v>200854</v>
      </c>
      <c r="AN320" s="393">
        <v>368.27</v>
      </c>
      <c r="AO320" s="165"/>
      <c r="AP320" s="404"/>
      <c r="AQ320" s="165"/>
      <c r="AR320" s="404"/>
      <c r="AS320" s="187">
        <f t="shared" si="52"/>
        <v>437.27</v>
      </c>
    </row>
    <row r="321" spans="1:45" x14ac:dyDescent="0.25">
      <c r="A321" s="202">
        <f t="shared" si="53"/>
        <v>44079</v>
      </c>
      <c r="B321" s="394">
        <v>1560.5</v>
      </c>
      <c r="C321" s="394"/>
      <c r="D321" s="395">
        <v>1756.86</v>
      </c>
      <c r="E321" s="395">
        <v>1897.72</v>
      </c>
      <c r="F321" s="394">
        <v>9.8000000000000007</v>
      </c>
      <c r="G321" s="396">
        <v>208</v>
      </c>
      <c r="H321" s="396">
        <v>52</v>
      </c>
      <c r="I321" s="397">
        <v>240</v>
      </c>
      <c r="J321" s="398">
        <v>5</v>
      </c>
      <c r="K321" s="398">
        <v>40</v>
      </c>
      <c r="L321" s="398"/>
      <c r="M321" s="400"/>
      <c r="N321" s="209">
        <f t="shared" si="49"/>
        <v>5764.88</v>
      </c>
      <c r="O321" s="394">
        <v>2.9</v>
      </c>
      <c r="P321" s="394"/>
      <c r="Q321" s="209">
        <f t="shared" si="50"/>
        <v>5767.78</v>
      </c>
      <c r="R321" s="395">
        <v>1560</v>
      </c>
      <c r="S321" s="402"/>
      <c r="T321" s="213">
        <f t="shared" si="51"/>
        <v>44079</v>
      </c>
      <c r="U321" s="403"/>
      <c r="V321" s="404"/>
      <c r="W321" s="165"/>
      <c r="X321" s="404"/>
      <c r="Y321" s="403"/>
      <c r="Z321" s="404"/>
      <c r="AA321" s="403"/>
      <c r="AB321" s="404"/>
      <c r="AC321" s="403"/>
      <c r="AD321" s="404"/>
      <c r="AE321" s="165"/>
      <c r="AF321" s="404"/>
      <c r="AG321" s="404"/>
      <c r="AH321" s="404"/>
      <c r="AI321" s="403"/>
      <c r="AJ321" s="404"/>
      <c r="AK321" s="403"/>
      <c r="AL321" s="404"/>
      <c r="AM321" s="165"/>
      <c r="AN321" s="404"/>
      <c r="AO321" s="403"/>
      <c r="AP321" s="404"/>
      <c r="AQ321" s="165"/>
      <c r="AR321" s="404"/>
      <c r="AS321" s="187">
        <f t="shared" si="52"/>
        <v>0</v>
      </c>
    </row>
    <row r="322" spans="1:45" x14ac:dyDescent="0.25">
      <c r="A322" s="202">
        <f t="shared" si="53"/>
        <v>44080</v>
      </c>
      <c r="B322" s="394">
        <v>1486.3</v>
      </c>
      <c r="C322" s="394"/>
      <c r="D322" s="395">
        <v>1031.8900000000001</v>
      </c>
      <c r="E322" s="395">
        <v>1154.48</v>
      </c>
      <c r="F322" s="394">
        <v>16.2</v>
      </c>
      <c r="G322" s="396">
        <v>42</v>
      </c>
      <c r="H322" s="396">
        <v>231.4</v>
      </c>
      <c r="I322" s="397">
        <v>120</v>
      </c>
      <c r="J322" s="398">
        <v>2</v>
      </c>
      <c r="K322" s="398"/>
      <c r="L322" s="398">
        <v>300</v>
      </c>
      <c r="M322" s="400"/>
      <c r="N322" s="209">
        <f t="shared" si="49"/>
        <v>3782.27</v>
      </c>
      <c r="O322" s="394">
        <v>1.9</v>
      </c>
      <c r="P322" s="394"/>
      <c r="Q322" s="209">
        <f t="shared" si="50"/>
        <v>3784.17</v>
      </c>
      <c r="R322" s="395">
        <v>1480</v>
      </c>
      <c r="S322" s="402"/>
      <c r="T322" s="213">
        <f t="shared" si="51"/>
        <v>44080</v>
      </c>
      <c r="U322" s="403"/>
      <c r="V322" s="404"/>
      <c r="W322" s="403"/>
      <c r="X322" s="404"/>
      <c r="Y322" s="403"/>
      <c r="Z322" s="404"/>
      <c r="AA322" s="403"/>
      <c r="AB322" s="404"/>
      <c r="AC322" s="403"/>
      <c r="AD322" s="404"/>
      <c r="AE322" s="165" t="s">
        <v>271</v>
      </c>
      <c r="AF322" s="393">
        <v>-60.2</v>
      </c>
      <c r="AG322" s="404"/>
      <c r="AH322" s="404"/>
      <c r="AI322" s="403"/>
      <c r="AJ322" s="404"/>
      <c r="AK322" s="403"/>
      <c r="AL322" s="404"/>
      <c r="AM322" s="403"/>
      <c r="AN322" s="404"/>
      <c r="AO322" s="403"/>
      <c r="AP322" s="404"/>
      <c r="AQ322" s="165"/>
      <c r="AR322" s="404"/>
      <c r="AS322" s="187">
        <f t="shared" si="52"/>
        <v>-60.2</v>
      </c>
    </row>
    <row r="323" spans="1:45" x14ac:dyDescent="0.25">
      <c r="A323" s="202">
        <f t="shared" si="53"/>
        <v>44081</v>
      </c>
      <c r="B323" s="394">
        <v>1943.66</v>
      </c>
      <c r="C323" s="394"/>
      <c r="D323" s="395">
        <v>1282.57</v>
      </c>
      <c r="E323" s="395">
        <v>1994.92</v>
      </c>
      <c r="F323" s="394">
        <v>16</v>
      </c>
      <c r="G323" s="396">
        <v>426</v>
      </c>
      <c r="H323" s="396">
        <v>534.9</v>
      </c>
      <c r="I323" s="397">
        <v>60</v>
      </c>
      <c r="J323" s="398">
        <v>2</v>
      </c>
      <c r="K323" s="398"/>
      <c r="L323" s="398"/>
      <c r="M323" s="400"/>
      <c r="N323" s="209">
        <f t="shared" si="49"/>
        <v>6258.05</v>
      </c>
      <c r="O323" s="394">
        <v>1.9</v>
      </c>
      <c r="P323" s="394"/>
      <c r="Q323" s="209">
        <f t="shared" si="50"/>
        <v>6259.95</v>
      </c>
      <c r="R323" s="395">
        <v>1940</v>
      </c>
      <c r="S323" s="402"/>
      <c r="T323" s="213">
        <f t="shared" si="51"/>
        <v>44081</v>
      </c>
      <c r="U323" s="403"/>
      <c r="V323" s="404"/>
      <c r="W323" s="403"/>
      <c r="X323" s="404"/>
      <c r="Y323" s="403"/>
      <c r="Z323" s="404"/>
      <c r="AA323" s="403"/>
      <c r="AB323" s="404"/>
      <c r="AC323" s="403"/>
      <c r="AD323" s="404"/>
      <c r="AE323" s="165"/>
      <c r="AF323" s="404"/>
      <c r="AG323" s="404"/>
      <c r="AH323" s="404"/>
      <c r="AI323" s="403">
        <v>200942</v>
      </c>
      <c r="AJ323" s="393">
        <v>132</v>
      </c>
      <c r="AK323" s="403"/>
      <c r="AL323" s="404"/>
      <c r="AM323" s="403">
        <v>200751</v>
      </c>
      <c r="AN323" s="393">
        <v>-278</v>
      </c>
      <c r="AO323" s="403" t="s">
        <v>104</v>
      </c>
      <c r="AP323" s="393">
        <v>125.84</v>
      </c>
      <c r="AQ323" s="165"/>
      <c r="AR323" s="404"/>
      <c r="AS323" s="187">
        <f t="shared" si="52"/>
        <v>-20.159999999999997</v>
      </c>
    </row>
    <row r="324" spans="1:45" x14ac:dyDescent="0.25">
      <c r="A324" s="202">
        <f t="shared" si="53"/>
        <v>44082</v>
      </c>
      <c r="B324" s="394">
        <v>1233.73</v>
      </c>
      <c r="C324" s="394"/>
      <c r="D324" s="395">
        <v>1232.99</v>
      </c>
      <c r="E324" s="395">
        <v>1284.8</v>
      </c>
      <c r="F324" s="394">
        <v>58.6</v>
      </c>
      <c r="G324" s="396">
        <v>273</v>
      </c>
      <c r="H324" s="396">
        <v>1174.05</v>
      </c>
      <c r="I324" s="397">
        <v>20</v>
      </c>
      <c r="J324" s="398">
        <v>1</v>
      </c>
      <c r="K324" s="398">
        <v>400</v>
      </c>
      <c r="L324" s="398"/>
      <c r="M324" s="400"/>
      <c r="N324" s="209">
        <f t="shared" si="49"/>
        <v>5677.17</v>
      </c>
      <c r="O324" s="394">
        <v>3.4</v>
      </c>
      <c r="P324" s="394"/>
      <c r="Q324" s="209">
        <f t="shared" si="50"/>
        <v>5680.57</v>
      </c>
      <c r="R324" s="395">
        <v>1230</v>
      </c>
      <c r="S324" s="402"/>
      <c r="T324" s="213">
        <f t="shared" si="51"/>
        <v>44082</v>
      </c>
      <c r="U324" s="403"/>
      <c r="V324" s="404"/>
      <c r="W324" s="403"/>
      <c r="X324" s="404"/>
      <c r="Y324" s="403"/>
      <c r="Z324" s="404"/>
      <c r="AA324" s="403"/>
      <c r="AB324" s="404"/>
      <c r="AC324" s="403"/>
      <c r="AD324" s="404"/>
      <c r="AE324" s="403" t="s">
        <v>165</v>
      </c>
      <c r="AF324" s="393">
        <v>38.33</v>
      </c>
      <c r="AG324" s="404"/>
      <c r="AH324" s="404"/>
      <c r="AI324" s="403"/>
      <c r="AJ324" s="404"/>
      <c r="AK324" s="403"/>
      <c r="AL324" s="404"/>
      <c r="AM324" s="403"/>
      <c r="AN324" s="404"/>
      <c r="AO324" s="403"/>
      <c r="AP324" s="404"/>
      <c r="AQ324" s="165"/>
      <c r="AR324" s="404"/>
      <c r="AS324" s="187">
        <f t="shared" si="52"/>
        <v>38.33</v>
      </c>
    </row>
    <row r="325" spans="1:45" x14ac:dyDescent="0.25">
      <c r="A325" s="202">
        <f t="shared" si="53"/>
        <v>44083</v>
      </c>
      <c r="B325" s="394">
        <v>1015.62</v>
      </c>
      <c r="C325" s="394"/>
      <c r="D325" s="395">
        <v>1098.3499999999999</v>
      </c>
      <c r="E325" s="395">
        <v>1553.84</v>
      </c>
      <c r="F325" s="394">
        <v>29.4</v>
      </c>
      <c r="G325" s="396">
        <v>334</v>
      </c>
      <c r="H325" s="396">
        <v>93</v>
      </c>
      <c r="I325" s="397">
        <v>370</v>
      </c>
      <c r="J325" s="398">
        <v>8</v>
      </c>
      <c r="K325" s="398">
        <v>90</v>
      </c>
      <c r="L325" s="398"/>
      <c r="M325" s="400"/>
      <c r="N325" s="209">
        <f t="shared" si="49"/>
        <v>4584.21</v>
      </c>
      <c r="O325" s="394">
        <v>1.9</v>
      </c>
      <c r="P325" s="394"/>
      <c r="Q325" s="209">
        <f t="shared" si="50"/>
        <v>4586.1099999999997</v>
      </c>
      <c r="R325" s="395">
        <v>1010</v>
      </c>
      <c r="S325" s="402"/>
      <c r="T325" s="213">
        <f t="shared" si="51"/>
        <v>44083</v>
      </c>
      <c r="U325" s="403">
        <v>200810</v>
      </c>
      <c r="V325" s="393">
        <v>990.46</v>
      </c>
      <c r="W325" s="403"/>
      <c r="X325" s="404"/>
      <c r="Y325" s="403">
        <v>200918</v>
      </c>
      <c r="Z325" s="393">
        <v>408.93</v>
      </c>
      <c r="AA325" s="403">
        <v>200923</v>
      </c>
      <c r="AB325" s="393">
        <v>3492.09</v>
      </c>
      <c r="AC325" s="403">
        <v>200835</v>
      </c>
      <c r="AD325" s="393">
        <v>48702.66</v>
      </c>
      <c r="AE325" s="403" t="s">
        <v>166</v>
      </c>
      <c r="AF325" s="393">
        <v>117.01</v>
      </c>
      <c r="AG325" s="404"/>
      <c r="AH325" s="404"/>
      <c r="AI325" s="403"/>
      <c r="AJ325" s="404"/>
      <c r="AK325" s="403"/>
      <c r="AL325" s="404"/>
      <c r="AM325" s="403"/>
      <c r="AN325" s="404"/>
      <c r="AO325" s="403" t="s">
        <v>388</v>
      </c>
      <c r="AP325" s="393">
        <v>336.57</v>
      </c>
      <c r="AQ325" s="165"/>
      <c r="AR325" s="404"/>
      <c r="AS325" s="187">
        <f t="shared" si="52"/>
        <v>54047.720000000008</v>
      </c>
    </row>
    <row r="326" spans="1:45" x14ac:dyDescent="0.25">
      <c r="A326" s="202">
        <f t="shared" si="53"/>
        <v>44084</v>
      </c>
      <c r="B326" s="394">
        <v>1658.96</v>
      </c>
      <c r="C326" s="394"/>
      <c r="D326" s="395">
        <v>1408.03</v>
      </c>
      <c r="E326" s="395">
        <v>1304.3699999999999</v>
      </c>
      <c r="F326" s="394"/>
      <c r="G326" s="396">
        <v>199</v>
      </c>
      <c r="H326" s="396">
        <v>157.4</v>
      </c>
      <c r="I326" s="397">
        <v>50</v>
      </c>
      <c r="J326" s="398">
        <v>2</v>
      </c>
      <c r="K326" s="398">
        <v>30</v>
      </c>
      <c r="L326" s="398">
        <v>150</v>
      </c>
      <c r="M326" s="400"/>
      <c r="N326" s="209">
        <f t="shared" si="49"/>
        <v>4657.76</v>
      </c>
      <c r="O326" s="394">
        <v>1.9</v>
      </c>
      <c r="P326" s="394"/>
      <c r="Q326" s="209">
        <f t="shared" si="50"/>
        <v>4659.66</v>
      </c>
      <c r="R326" s="395">
        <v>1680</v>
      </c>
      <c r="S326" s="402"/>
      <c r="T326" s="213">
        <f t="shared" si="51"/>
        <v>44084</v>
      </c>
      <c r="U326" s="403"/>
      <c r="V326" s="393">
        <v>-448.01</v>
      </c>
      <c r="W326" s="403">
        <v>200817</v>
      </c>
      <c r="X326" s="393">
        <v>108.15</v>
      </c>
      <c r="Y326" s="403"/>
      <c r="Z326" s="404"/>
      <c r="AA326" s="403">
        <v>200924</v>
      </c>
      <c r="AB326" s="393">
        <v>2206.8000000000002</v>
      </c>
      <c r="AC326" s="403">
        <v>200932</v>
      </c>
      <c r="AD326" s="393">
        <v>4913.0600000000004</v>
      </c>
      <c r="AE326" s="403" t="s">
        <v>156</v>
      </c>
      <c r="AF326" s="393">
        <v>2634.95</v>
      </c>
      <c r="AG326" s="404"/>
      <c r="AH326" s="404"/>
      <c r="AI326" s="403"/>
      <c r="AJ326" s="404"/>
      <c r="AK326" s="403">
        <v>200841</v>
      </c>
      <c r="AL326" s="393">
        <v>1336.32</v>
      </c>
      <c r="AM326" s="403">
        <v>200855</v>
      </c>
      <c r="AN326" s="393">
        <v>216.48</v>
      </c>
      <c r="AO326" s="403"/>
      <c r="AP326" s="404"/>
      <c r="AQ326" s="165"/>
      <c r="AR326" s="404"/>
      <c r="AS326" s="187">
        <f t="shared" si="52"/>
        <v>10967.75</v>
      </c>
    </row>
    <row r="327" spans="1:45" x14ac:dyDescent="0.25">
      <c r="A327" s="202">
        <f t="shared" si="53"/>
        <v>44085</v>
      </c>
      <c r="B327" s="394">
        <v>1354.75</v>
      </c>
      <c r="C327" s="394"/>
      <c r="D327" s="395">
        <v>1163.32</v>
      </c>
      <c r="E327" s="395">
        <v>2005.87</v>
      </c>
      <c r="F327" s="394">
        <v>43.4</v>
      </c>
      <c r="G327" s="396">
        <v>326</v>
      </c>
      <c r="H327" s="396">
        <v>78.7</v>
      </c>
      <c r="I327" s="397">
        <v>490</v>
      </c>
      <c r="J327" s="398">
        <v>6</v>
      </c>
      <c r="K327" s="398"/>
      <c r="L327" s="398"/>
      <c r="M327" s="400"/>
      <c r="N327" s="209">
        <f t="shared" si="49"/>
        <v>5462.0399999999991</v>
      </c>
      <c r="O327" s="394">
        <v>1.9</v>
      </c>
      <c r="P327" s="394"/>
      <c r="Q327" s="209">
        <f t="shared" si="50"/>
        <v>5463.9399999999987</v>
      </c>
      <c r="R327" s="395">
        <v>1350</v>
      </c>
      <c r="S327" s="395">
        <v>250</v>
      </c>
      <c r="T327" s="213">
        <f t="shared" si="51"/>
        <v>44085</v>
      </c>
      <c r="U327" s="403"/>
      <c r="V327" s="404"/>
      <c r="W327" s="403">
        <v>200818</v>
      </c>
      <c r="X327" s="393">
        <v>1727.23</v>
      </c>
      <c r="Y327" s="403"/>
      <c r="Z327" s="404"/>
      <c r="AA327" s="403"/>
      <c r="AB327" s="404"/>
      <c r="AC327" s="403"/>
      <c r="AD327" s="404"/>
      <c r="AE327" s="403"/>
      <c r="AF327" s="404"/>
      <c r="AG327" s="405"/>
      <c r="AH327" s="404"/>
      <c r="AI327" s="403" t="s">
        <v>216</v>
      </c>
      <c r="AJ327" s="393">
        <v>218.9</v>
      </c>
      <c r="AK327" s="403"/>
      <c r="AL327" s="404"/>
      <c r="AM327" s="403"/>
      <c r="AN327" s="404"/>
      <c r="AO327" s="403" t="s">
        <v>199</v>
      </c>
      <c r="AP327" s="393">
        <v>77.02</v>
      </c>
      <c r="AQ327" s="165"/>
      <c r="AR327" s="404"/>
      <c r="AS327" s="187">
        <f t="shared" si="52"/>
        <v>2023.15</v>
      </c>
    </row>
    <row r="328" spans="1:45" x14ac:dyDescent="0.25">
      <c r="A328" s="202">
        <f t="shared" si="53"/>
        <v>44086</v>
      </c>
      <c r="B328" s="394">
        <v>2602.8200000000002</v>
      </c>
      <c r="C328" s="394"/>
      <c r="D328" s="395">
        <v>1719.85</v>
      </c>
      <c r="E328" s="395">
        <v>2044.97</v>
      </c>
      <c r="F328" s="394">
        <v>9.8000000000000007</v>
      </c>
      <c r="G328" s="396">
        <v>418</v>
      </c>
      <c r="H328" s="396">
        <v>134.6</v>
      </c>
      <c r="I328" s="397">
        <v>140</v>
      </c>
      <c r="J328" s="398">
        <v>3</v>
      </c>
      <c r="K328" s="398"/>
      <c r="L328" s="398">
        <v>750</v>
      </c>
      <c r="M328" s="400"/>
      <c r="N328" s="209">
        <f t="shared" si="49"/>
        <v>6320.0400000000009</v>
      </c>
      <c r="O328" s="394"/>
      <c r="P328" s="394"/>
      <c r="Q328" s="209">
        <f t="shared" si="50"/>
        <v>6320.0400000000009</v>
      </c>
      <c r="R328" s="395">
        <v>2600</v>
      </c>
      <c r="S328" s="402"/>
      <c r="T328" s="213">
        <f t="shared" si="51"/>
        <v>44086</v>
      </c>
      <c r="U328" s="403"/>
      <c r="V328" s="404"/>
      <c r="W328" s="403"/>
      <c r="X328" s="404"/>
      <c r="Y328" s="403"/>
      <c r="Z328" s="404"/>
      <c r="AA328" s="403"/>
      <c r="AB328" s="404"/>
      <c r="AC328" s="403"/>
      <c r="AD328" s="404"/>
      <c r="AE328" s="403"/>
      <c r="AF328" s="404"/>
      <c r="AG328" s="404"/>
      <c r="AH328" s="404"/>
      <c r="AI328" s="403"/>
      <c r="AJ328" s="404"/>
      <c r="AK328" s="403">
        <v>200843</v>
      </c>
      <c r="AL328" s="393">
        <v>581.86</v>
      </c>
      <c r="AM328" s="403"/>
      <c r="AN328" s="404"/>
      <c r="AO328" s="403"/>
      <c r="AP328" s="404"/>
      <c r="AQ328" s="165"/>
      <c r="AR328" s="404"/>
      <c r="AS328" s="187">
        <f t="shared" si="52"/>
        <v>581.86</v>
      </c>
    </row>
    <row r="329" spans="1:45" x14ac:dyDescent="0.25">
      <c r="A329" s="202">
        <f t="shared" si="53"/>
        <v>44087</v>
      </c>
      <c r="B329" s="394">
        <v>930.5</v>
      </c>
      <c r="C329" s="394"/>
      <c r="D329" s="395">
        <v>532.20000000000005</v>
      </c>
      <c r="E329" s="395">
        <v>1176.6400000000001</v>
      </c>
      <c r="F329" s="394">
        <v>24.05</v>
      </c>
      <c r="G329" s="396">
        <v>213</v>
      </c>
      <c r="H329" s="396">
        <v>229</v>
      </c>
      <c r="I329" s="397">
        <v>100</v>
      </c>
      <c r="J329" s="398">
        <v>1</v>
      </c>
      <c r="K329" s="398">
        <v>30</v>
      </c>
      <c r="L329" s="398"/>
      <c r="M329" s="400"/>
      <c r="N329" s="209">
        <f t="shared" si="49"/>
        <v>3235.3900000000003</v>
      </c>
      <c r="O329" s="394"/>
      <c r="P329" s="394"/>
      <c r="Q329" s="209">
        <f t="shared" si="50"/>
        <v>3235.3900000000003</v>
      </c>
      <c r="R329" s="395">
        <v>930</v>
      </c>
      <c r="S329" s="402"/>
      <c r="T329" s="213">
        <f t="shared" si="51"/>
        <v>44087</v>
      </c>
      <c r="U329" s="403"/>
      <c r="V329" s="404"/>
      <c r="W329" s="403"/>
      <c r="X329" s="404"/>
      <c r="Y329" s="403"/>
      <c r="Z329" s="404"/>
      <c r="AA329" s="403"/>
      <c r="AB329" s="404"/>
      <c r="AC329" s="403"/>
      <c r="AD329" s="404"/>
      <c r="AE329" s="403"/>
      <c r="AF329" s="404"/>
      <c r="AG329" s="404"/>
      <c r="AH329" s="404"/>
      <c r="AI329" s="403"/>
      <c r="AJ329" s="404"/>
      <c r="AK329" s="403">
        <v>200844</v>
      </c>
      <c r="AL329" s="393">
        <v>446.5</v>
      </c>
      <c r="AM329" s="403"/>
      <c r="AN329" s="404"/>
      <c r="AO329" s="403"/>
      <c r="AP329" s="404"/>
      <c r="AQ329" s="165"/>
      <c r="AR329" s="404"/>
      <c r="AS329" s="187">
        <f t="shared" si="52"/>
        <v>446.5</v>
      </c>
    </row>
    <row r="330" spans="1:45" x14ac:dyDescent="0.25">
      <c r="A330" s="202">
        <f t="shared" si="53"/>
        <v>44088</v>
      </c>
      <c r="B330" s="394">
        <v>1532.79</v>
      </c>
      <c r="C330" s="394"/>
      <c r="D330" s="395">
        <v>1340.1</v>
      </c>
      <c r="E330" s="395">
        <v>1703.09</v>
      </c>
      <c r="F330" s="394">
        <v>66.3</v>
      </c>
      <c r="G330" s="396">
        <v>448</v>
      </c>
      <c r="H330" s="396">
        <v>1215.55</v>
      </c>
      <c r="I330" s="397">
        <v>40</v>
      </c>
      <c r="J330" s="398">
        <v>1</v>
      </c>
      <c r="K330" s="398">
        <v>30</v>
      </c>
      <c r="L330" s="398"/>
      <c r="M330" s="400"/>
      <c r="N330" s="209">
        <f t="shared" si="49"/>
        <v>6375.83</v>
      </c>
      <c r="O330" s="394"/>
      <c r="P330" s="394"/>
      <c r="Q330" s="209">
        <f t="shared" si="50"/>
        <v>6375.83</v>
      </c>
      <c r="R330" s="395">
        <v>1530</v>
      </c>
      <c r="S330" s="402"/>
      <c r="T330" s="213">
        <f t="shared" si="51"/>
        <v>44088</v>
      </c>
      <c r="U330" s="403"/>
      <c r="V330" s="404"/>
      <c r="W330" s="403"/>
      <c r="X330" s="404"/>
      <c r="Y330" s="403"/>
      <c r="Z330" s="404"/>
      <c r="AA330" s="403"/>
      <c r="AB330" s="404"/>
      <c r="AC330" s="403"/>
      <c r="AD330" s="404"/>
      <c r="AE330" s="403"/>
      <c r="AF330" s="404"/>
      <c r="AG330" s="404"/>
      <c r="AH330" s="404"/>
      <c r="AI330" s="403"/>
      <c r="AJ330" s="404"/>
      <c r="AK330" s="403"/>
      <c r="AL330" s="404"/>
      <c r="AM330" s="403"/>
      <c r="AN330" s="404"/>
      <c r="AO330" s="403"/>
      <c r="AP330" s="404"/>
      <c r="AQ330" s="165"/>
      <c r="AR330" s="404"/>
      <c r="AS330" s="187">
        <f t="shared" si="52"/>
        <v>0</v>
      </c>
    </row>
    <row r="331" spans="1:45" x14ac:dyDescent="0.25">
      <c r="A331" s="202">
        <f t="shared" si="53"/>
        <v>44089</v>
      </c>
      <c r="B331" s="394">
        <v>1798.45</v>
      </c>
      <c r="C331" s="394"/>
      <c r="D331" s="395">
        <v>960</v>
      </c>
      <c r="E331" s="395">
        <v>1798.22</v>
      </c>
      <c r="F331" s="394">
        <v>27.15</v>
      </c>
      <c r="G331" s="396">
        <v>143</v>
      </c>
      <c r="H331" s="396">
        <v>295.5</v>
      </c>
      <c r="I331" s="397">
        <v>290</v>
      </c>
      <c r="J331" s="398">
        <v>4</v>
      </c>
      <c r="K331" s="398">
        <v>100</v>
      </c>
      <c r="L331" s="398"/>
      <c r="M331" s="400"/>
      <c r="N331" s="209">
        <f t="shared" si="49"/>
        <v>5412.32</v>
      </c>
      <c r="O331" s="394">
        <v>3.4</v>
      </c>
      <c r="P331" s="394"/>
      <c r="Q331" s="209">
        <f t="shared" si="50"/>
        <v>5415.7199999999993</v>
      </c>
      <c r="R331" s="395">
        <v>1790</v>
      </c>
      <c r="S331" s="402"/>
      <c r="T331" s="213">
        <f t="shared" si="51"/>
        <v>44089</v>
      </c>
      <c r="U331" s="403"/>
      <c r="V331" s="404"/>
      <c r="W331" s="403"/>
      <c r="X331" s="404"/>
      <c r="Y331" s="403"/>
      <c r="Z331" s="404"/>
      <c r="AA331" s="403"/>
      <c r="AB331" s="404"/>
      <c r="AC331" s="403"/>
      <c r="AD331" s="404"/>
      <c r="AE331" s="403"/>
      <c r="AF331" s="404"/>
      <c r="AG331" s="404"/>
      <c r="AH331" s="404"/>
      <c r="AI331" s="403"/>
      <c r="AJ331" s="404"/>
      <c r="AK331" s="403"/>
      <c r="AL331" s="404"/>
      <c r="AM331" s="403"/>
      <c r="AN331" s="404"/>
      <c r="AO331" s="403">
        <v>200860</v>
      </c>
      <c r="AP331" s="393">
        <v>318</v>
      </c>
      <c r="AQ331" s="165"/>
      <c r="AR331" s="404"/>
      <c r="AS331" s="187">
        <f t="shared" si="52"/>
        <v>318</v>
      </c>
    </row>
    <row r="332" spans="1:45" x14ac:dyDescent="0.25">
      <c r="A332" s="202">
        <f t="shared" si="53"/>
        <v>44090</v>
      </c>
      <c r="B332" s="394">
        <v>2208.7399999999998</v>
      </c>
      <c r="C332" s="394"/>
      <c r="D332" s="395">
        <v>972.4</v>
      </c>
      <c r="E332" s="395">
        <v>1474.58</v>
      </c>
      <c r="F332" s="394"/>
      <c r="G332" s="396">
        <v>322</v>
      </c>
      <c r="H332" s="396">
        <v>94.8</v>
      </c>
      <c r="I332" s="397">
        <v>120</v>
      </c>
      <c r="J332" s="398">
        <v>2</v>
      </c>
      <c r="K332" s="398">
        <v>30</v>
      </c>
      <c r="L332" s="398"/>
      <c r="M332" s="400"/>
      <c r="N332" s="209">
        <f t="shared" si="49"/>
        <v>5222.5200000000004</v>
      </c>
      <c r="O332" s="394">
        <v>1.9</v>
      </c>
      <c r="P332" s="394"/>
      <c r="Q332" s="209">
        <f t="shared" si="50"/>
        <v>5224.42</v>
      </c>
      <c r="R332" s="395">
        <v>2200</v>
      </c>
      <c r="S332" s="402"/>
      <c r="T332" s="213">
        <f t="shared" si="51"/>
        <v>44090</v>
      </c>
      <c r="U332" s="403">
        <v>200901</v>
      </c>
      <c r="V332" s="393">
        <v>2696.18</v>
      </c>
      <c r="W332" s="403"/>
      <c r="X332" s="404"/>
      <c r="Y332" s="403">
        <v>200919</v>
      </c>
      <c r="Z332" s="393">
        <v>466.04</v>
      </c>
      <c r="AA332" s="403">
        <v>200925</v>
      </c>
      <c r="AB332" s="393">
        <v>2230.79</v>
      </c>
      <c r="AC332" s="403"/>
      <c r="AD332" s="404"/>
      <c r="AE332" s="403"/>
      <c r="AF332" s="404"/>
      <c r="AG332" s="404"/>
      <c r="AH332" s="404"/>
      <c r="AI332" s="403"/>
      <c r="AJ332" s="404"/>
      <c r="AK332" s="403"/>
      <c r="AL332" s="404"/>
      <c r="AM332" s="403"/>
      <c r="AN332" s="404"/>
      <c r="AO332" s="403"/>
      <c r="AP332" s="404"/>
      <c r="AQ332" s="165"/>
      <c r="AR332" s="404"/>
      <c r="AS332" s="187">
        <f t="shared" si="52"/>
        <v>5393.01</v>
      </c>
    </row>
    <row r="333" spans="1:45" x14ac:dyDescent="0.25">
      <c r="A333" s="202">
        <f t="shared" si="53"/>
        <v>44091</v>
      </c>
      <c r="B333" s="394">
        <v>1098.47</v>
      </c>
      <c r="C333" s="394"/>
      <c r="D333" s="395">
        <v>1505.9</v>
      </c>
      <c r="E333" s="395">
        <v>1851.38</v>
      </c>
      <c r="F333" s="394">
        <v>43.5</v>
      </c>
      <c r="G333" s="396">
        <v>397</v>
      </c>
      <c r="H333" s="396">
        <v>219.4</v>
      </c>
      <c r="I333" s="397">
        <v>90</v>
      </c>
      <c r="J333" s="398">
        <v>3</v>
      </c>
      <c r="K333" s="398"/>
      <c r="L333" s="398"/>
      <c r="M333" s="400"/>
      <c r="N333" s="209">
        <f t="shared" si="49"/>
        <v>5205.6499999999996</v>
      </c>
      <c r="O333" s="394">
        <v>1.9</v>
      </c>
      <c r="P333" s="394"/>
      <c r="Q333" s="209">
        <f t="shared" si="50"/>
        <v>5207.5499999999993</v>
      </c>
      <c r="R333" s="395">
        <v>1120</v>
      </c>
      <c r="S333" s="402"/>
      <c r="T333" s="213">
        <f t="shared" si="51"/>
        <v>44091</v>
      </c>
      <c r="U333" s="403"/>
      <c r="V333" s="404"/>
      <c r="W333" s="403"/>
      <c r="X333" s="404"/>
      <c r="Y333" s="403"/>
      <c r="Z333" s="404"/>
      <c r="AA333" s="403">
        <v>200926</v>
      </c>
      <c r="AB333" s="393">
        <v>1361.2</v>
      </c>
      <c r="AC333" s="403"/>
      <c r="AD333" s="404"/>
      <c r="AE333" s="403"/>
      <c r="AF333" s="404"/>
      <c r="AG333" s="404"/>
      <c r="AH333" s="404"/>
      <c r="AI333" s="403"/>
      <c r="AJ333" s="404"/>
      <c r="AK333" s="403"/>
      <c r="AL333" s="404"/>
      <c r="AM333" s="403"/>
      <c r="AN333" s="404"/>
      <c r="AO333" s="403"/>
      <c r="AP333" s="404"/>
      <c r="AQ333" s="165"/>
      <c r="AR333" s="404"/>
      <c r="AS333" s="187">
        <f t="shared" si="52"/>
        <v>1361.2</v>
      </c>
    </row>
    <row r="334" spans="1:45" x14ac:dyDescent="0.25">
      <c r="A334" s="202">
        <f t="shared" si="53"/>
        <v>44092</v>
      </c>
      <c r="B334" s="394">
        <v>2143.56</v>
      </c>
      <c r="C334" s="394"/>
      <c r="D334" s="395">
        <v>1109.53</v>
      </c>
      <c r="E334" s="395">
        <v>1664.61</v>
      </c>
      <c r="F334" s="394">
        <v>4.2</v>
      </c>
      <c r="G334" s="396">
        <v>143</v>
      </c>
      <c r="H334" s="396">
        <v>396</v>
      </c>
      <c r="I334" s="397">
        <v>170</v>
      </c>
      <c r="J334" s="398">
        <v>4</v>
      </c>
      <c r="K334" s="398"/>
      <c r="L334" s="398"/>
      <c r="M334" s="400"/>
      <c r="N334" s="209">
        <f t="shared" si="49"/>
        <v>5630.9</v>
      </c>
      <c r="O334" s="394">
        <v>1.9</v>
      </c>
      <c r="P334" s="394"/>
      <c r="Q334" s="209">
        <f t="shared" si="50"/>
        <v>5632.7999999999993</v>
      </c>
      <c r="R334" s="395">
        <v>2140</v>
      </c>
      <c r="S334" s="402"/>
      <c r="T334" s="213">
        <f t="shared" si="51"/>
        <v>44092</v>
      </c>
      <c r="U334" s="403"/>
      <c r="V334" s="404"/>
      <c r="W334" s="403"/>
      <c r="X334" s="404"/>
      <c r="Y334" s="403"/>
      <c r="Z334" s="404"/>
      <c r="AA334" s="403"/>
      <c r="AB334" s="404"/>
      <c r="AC334" s="403"/>
      <c r="AD334" s="404"/>
      <c r="AE334" s="403"/>
      <c r="AF334" s="404"/>
      <c r="AG334" s="404"/>
      <c r="AH334" s="404"/>
      <c r="AI334" s="403">
        <v>200940</v>
      </c>
      <c r="AJ334" s="393">
        <v>52.8</v>
      </c>
      <c r="AK334" s="403"/>
      <c r="AL334" s="404"/>
      <c r="AM334" s="403"/>
      <c r="AN334" s="404"/>
      <c r="AO334" s="403">
        <v>200965</v>
      </c>
      <c r="AP334" s="393">
        <v>2500</v>
      </c>
      <c r="AQ334" s="165"/>
      <c r="AR334" s="404"/>
      <c r="AS334" s="187">
        <f t="shared" si="52"/>
        <v>2552.8000000000002</v>
      </c>
    </row>
    <row r="335" spans="1:45" x14ac:dyDescent="0.25">
      <c r="A335" s="202">
        <f t="shared" si="53"/>
        <v>44093</v>
      </c>
      <c r="B335" s="394">
        <v>1863.63</v>
      </c>
      <c r="C335" s="394"/>
      <c r="D335" s="395">
        <v>1209.55</v>
      </c>
      <c r="E335" s="395">
        <v>2392.0700000000002</v>
      </c>
      <c r="F335" s="394"/>
      <c r="G335" s="396">
        <v>155</v>
      </c>
      <c r="H335" s="396">
        <v>193.1</v>
      </c>
      <c r="I335" s="397">
        <v>120</v>
      </c>
      <c r="J335" s="398">
        <v>2</v>
      </c>
      <c r="K335" s="398"/>
      <c r="L335" s="398"/>
      <c r="M335" s="400"/>
      <c r="N335" s="209">
        <f t="shared" si="49"/>
        <v>5933.35</v>
      </c>
      <c r="O335" s="394"/>
      <c r="P335" s="394"/>
      <c r="Q335" s="209">
        <f t="shared" si="50"/>
        <v>5933.35</v>
      </c>
      <c r="R335" s="395">
        <v>1860</v>
      </c>
      <c r="S335" s="402"/>
      <c r="T335" s="213">
        <f t="shared" si="51"/>
        <v>44093</v>
      </c>
      <c r="U335" s="403"/>
      <c r="V335" s="404"/>
      <c r="W335" s="403"/>
      <c r="X335" s="404"/>
      <c r="Y335" s="403"/>
      <c r="Z335" s="404"/>
      <c r="AA335" s="403"/>
      <c r="AB335" s="404"/>
      <c r="AC335" s="403"/>
      <c r="AD335" s="404"/>
      <c r="AE335" s="403"/>
      <c r="AF335" s="404"/>
      <c r="AG335" s="404"/>
      <c r="AH335" s="404"/>
      <c r="AI335" s="403"/>
      <c r="AJ335" s="404"/>
      <c r="AK335" s="403"/>
      <c r="AL335" s="404"/>
      <c r="AM335" s="403"/>
      <c r="AN335" s="404"/>
      <c r="AO335" s="403"/>
      <c r="AP335" s="404"/>
      <c r="AQ335" s="165"/>
      <c r="AR335" s="404"/>
      <c r="AS335" s="187">
        <f t="shared" si="52"/>
        <v>0</v>
      </c>
    </row>
    <row r="336" spans="1:45" x14ac:dyDescent="0.25">
      <c r="A336" s="202">
        <f t="shared" si="53"/>
        <v>44094</v>
      </c>
      <c r="B336" s="394">
        <v>1286.25</v>
      </c>
      <c r="C336" s="394"/>
      <c r="D336" s="395">
        <v>154.9</v>
      </c>
      <c r="E336" s="395">
        <v>438.33</v>
      </c>
      <c r="F336" s="394"/>
      <c r="G336" s="396">
        <v>83</v>
      </c>
      <c r="H336" s="396">
        <v>25.4</v>
      </c>
      <c r="I336" s="413"/>
      <c r="J336" s="398"/>
      <c r="K336" s="398"/>
      <c r="L336" s="398"/>
      <c r="M336" s="400"/>
      <c r="N336" s="209">
        <f t="shared" si="49"/>
        <v>1987.88</v>
      </c>
      <c r="O336" s="394"/>
      <c r="P336" s="394"/>
      <c r="Q336" s="209">
        <f t="shared" si="50"/>
        <v>1987.88</v>
      </c>
      <c r="R336" s="395">
        <v>1280</v>
      </c>
      <c r="S336" s="402"/>
      <c r="T336" s="213">
        <f t="shared" si="51"/>
        <v>44094</v>
      </c>
      <c r="U336" s="403"/>
      <c r="V336" s="404"/>
      <c r="W336" s="165">
        <v>200911</v>
      </c>
      <c r="X336" s="393">
        <v>40.4</v>
      </c>
      <c r="Y336" s="403"/>
      <c r="Z336" s="404"/>
      <c r="AA336" s="165"/>
      <c r="AB336" s="404"/>
      <c r="AC336" s="403"/>
      <c r="AD336" s="404"/>
      <c r="AE336" s="403"/>
      <c r="AF336" s="404"/>
      <c r="AG336" s="404"/>
      <c r="AH336" s="404"/>
      <c r="AI336" s="403"/>
      <c r="AJ336" s="404"/>
      <c r="AK336" s="165"/>
      <c r="AL336" s="404"/>
      <c r="AM336" s="403"/>
      <c r="AN336" s="404"/>
      <c r="AO336" s="165"/>
      <c r="AP336" s="404"/>
      <c r="AQ336" s="165"/>
      <c r="AR336" s="404"/>
      <c r="AS336" s="187">
        <f t="shared" si="52"/>
        <v>40.4</v>
      </c>
    </row>
    <row r="337" spans="1:45" x14ac:dyDescent="0.25">
      <c r="A337" s="202">
        <f t="shared" si="53"/>
        <v>44095</v>
      </c>
      <c r="B337" s="394">
        <v>1893.08</v>
      </c>
      <c r="C337" s="394"/>
      <c r="D337" s="395">
        <v>1191.99</v>
      </c>
      <c r="E337" s="395">
        <v>2040.21</v>
      </c>
      <c r="F337" s="394"/>
      <c r="G337" s="396">
        <v>142</v>
      </c>
      <c r="H337" s="396">
        <v>871.1</v>
      </c>
      <c r="I337" s="397">
        <v>90</v>
      </c>
      <c r="J337" s="398">
        <v>3</v>
      </c>
      <c r="K337" s="398"/>
      <c r="L337" s="398"/>
      <c r="M337" s="400"/>
      <c r="N337" s="209">
        <f t="shared" si="49"/>
        <v>6228.38</v>
      </c>
      <c r="O337" s="394">
        <v>3.4</v>
      </c>
      <c r="P337" s="394"/>
      <c r="Q337" s="209">
        <f t="shared" si="50"/>
        <v>6231.78</v>
      </c>
      <c r="R337" s="395">
        <v>1890</v>
      </c>
      <c r="S337" s="402"/>
      <c r="T337" s="213">
        <f t="shared" si="51"/>
        <v>44095</v>
      </c>
      <c r="U337" s="403"/>
      <c r="V337" s="404"/>
      <c r="W337" s="403">
        <v>200912</v>
      </c>
      <c r="X337" s="393">
        <v>945.46</v>
      </c>
      <c r="Y337" s="403"/>
      <c r="Z337" s="404"/>
      <c r="AA337" s="403"/>
      <c r="AB337" s="404"/>
      <c r="AC337" s="403"/>
      <c r="AD337" s="404"/>
      <c r="AE337" s="403"/>
      <c r="AF337" s="404"/>
      <c r="AG337" s="404"/>
      <c r="AH337" s="404"/>
      <c r="AI337" s="403"/>
      <c r="AJ337" s="404"/>
      <c r="AK337" s="403"/>
      <c r="AL337" s="404"/>
      <c r="AM337" s="403">
        <v>200947</v>
      </c>
      <c r="AN337" s="393">
        <v>129.19999999999999</v>
      </c>
      <c r="AO337" s="403"/>
      <c r="AP337" s="404"/>
      <c r="AQ337" s="165"/>
      <c r="AR337" s="404"/>
      <c r="AS337" s="187">
        <f t="shared" si="52"/>
        <v>1074.6600000000001</v>
      </c>
    </row>
    <row r="338" spans="1:45" x14ac:dyDescent="0.25">
      <c r="A338" s="202">
        <f t="shared" si="53"/>
        <v>44096</v>
      </c>
      <c r="B338" s="394">
        <v>1247.3699999999999</v>
      </c>
      <c r="C338" s="395">
        <v>22.42</v>
      </c>
      <c r="D338" s="395">
        <v>444.62</v>
      </c>
      <c r="E338" s="395">
        <v>1578.04</v>
      </c>
      <c r="F338" s="394"/>
      <c r="G338" s="396">
        <v>329</v>
      </c>
      <c r="H338" s="396">
        <v>261.89999999999998</v>
      </c>
      <c r="I338" s="397">
        <v>190</v>
      </c>
      <c r="J338" s="398">
        <v>5</v>
      </c>
      <c r="K338" s="398"/>
      <c r="L338" s="398"/>
      <c r="M338" s="400"/>
      <c r="N338" s="209">
        <f t="shared" si="49"/>
        <v>4073.35</v>
      </c>
      <c r="O338" s="394">
        <v>1.9</v>
      </c>
      <c r="P338" s="394"/>
      <c r="Q338" s="209">
        <f t="shared" si="50"/>
        <v>4075.25</v>
      </c>
      <c r="R338" s="395">
        <v>1240</v>
      </c>
      <c r="S338" s="402"/>
      <c r="T338" s="213">
        <f t="shared" si="51"/>
        <v>44096</v>
      </c>
      <c r="U338" s="403"/>
      <c r="V338" s="404"/>
      <c r="W338" s="403"/>
      <c r="X338" s="404"/>
      <c r="Y338" s="403"/>
      <c r="Z338" s="404"/>
      <c r="AA338" s="403"/>
      <c r="AB338" s="404"/>
      <c r="AC338" s="403"/>
      <c r="AD338" s="404"/>
      <c r="AE338" s="403"/>
      <c r="AF338" s="404"/>
      <c r="AG338" s="404"/>
      <c r="AH338" s="404"/>
      <c r="AI338" s="403"/>
      <c r="AJ338" s="404"/>
      <c r="AK338" s="403"/>
      <c r="AL338" s="404"/>
      <c r="AM338" s="403"/>
      <c r="AN338" s="404"/>
      <c r="AO338" s="403"/>
      <c r="AP338" s="404"/>
      <c r="AQ338" s="165"/>
      <c r="AR338" s="404"/>
      <c r="AS338" s="187">
        <f t="shared" si="52"/>
        <v>0</v>
      </c>
    </row>
    <row r="339" spans="1:45" x14ac:dyDescent="0.25">
      <c r="A339" s="202">
        <f t="shared" si="53"/>
        <v>44097</v>
      </c>
      <c r="B339" s="394">
        <v>1226.42</v>
      </c>
      <c r="C339" s="394"/>
      <c r="D339" s="395">
        <v>1429.19</v>
      </c>
      <c r="E339" s="395">
        <v>1695.13</v>
      </c>
      <c r="F339" s="394"/>
      <c r="G339" s="396">
        <v>255</v>
      </c>
      <c r="H339" s="396">
        <v>74.900000000000006</v>
      </c>
      <c r="I339" s="397">
        <v>230</v>
      </c>
      <c r="J339" s="398">
        <v>4</v>
      </c>
      <c r="K339" s="398"/>
      <c r="L339" s="398"/>
      <c r="M339" s="400"/>
      <c r="N339" s="209">
        <f t="shared" si="49"/>
        <v>4910.6400000000003</v>
      </c>
      <c r="O339" s="394">
        <v>1.9</v>
      </c>
      <c r="P339" s="394"/>
      <c r="Q339" s="209">
        <f t="shared" si="50"/>
        <v>4912.54</v>
      </c>
      <c r="R339" s="395">
        <v>1220</v>
      </c>
      <c r="S339" s="402"/>
      <c r="T339" s="213">
        <f t="shared" si="51"/>
        <v>44097</v>
      </c>
      <c r="U339" s="403">
        <v>200902</v>
      </c>
      <c r="V339" s="393">
        <v>1225.8599999999999</v>
      </c>
      <c r="W339" s="403"/>
      <c r="X339" s="404"/>
      <c r="Y339" s="403">
        <v>200920</v>
      </c>
      <c r="Z339" s="393">
        <v>496.31</v>
      </c>
      <c r="AA339" s="403">
        <v>200927</v>
      </c>
      <c r="AB339" s="393">
        <v>1826.06</v>
      </c>
      <c r="AC339" s="403"/>
      <c r="AD339" s="404"/>
      <c r="AE339" s="403"/>
      <c r="AF339" s="404"/>
      <c r="AG339" s="405">
        <v>200937</v>
      </c>
      <c r="AH339" s="393">
        <v>19</v>
      </c>
      <c r="AI339" s="403"/>
      <c r="AJ339" s="404"/>
      <c r="AK339" s="403"/>
      <c r="AL339" s="404"/>
      <c r="AM339" s="403"/>
      <c r="AN339" s="404"/>
      <c r="AO339" s="403"/>
      <c r="AP339" s="404"/>
      <c r="AQ339" s="165"/>
      <c r="AR339" s="404"/>
      <c r="AS339" s="187">
        <f t="shared" si="52"/>
        <v>3567.2299999999996</v>
      </c>
    </row>
    <row r="340" spans="1:45" x14ac:dyDescent="0.25">
      <c r="A340" s="202">
        <f t="shared" si="53"/>
        <v>44098</v>
      </c>
      <c r="B340" s="394">
        <v>2419.4299999999998</v>
      </c>
      <c r="C340" s="394"/>
      <c r="D340" s="395">
        <v>1605.8</v>
      </c>
      <c r="E340" s="395">
        <v>1552.17</v>
      </c>
      <c r="F340" s="394"/>
      <c r="G340" s="396">
        <v>193</v>
      </c>
      <c r="H340" s="396">
        <v>349.75</v>
      </c>
      <c r="I340" s="397">
        <v>100</v>
      </c>
      <c r="J340" s="398">
        <v>3</v>
      </c>
      <c r="K340" s="398"/>
      <c r="L340" s="398">
        <v>360</v>
      </c>
      <c r="M340" s="400"/>
      <c r="N340" s="209">
        <f t="shared" si="49"/>
        <v>5860.15</v>
      </c>
      <c r="O340" s="394"/>
      <c r="P340" s="394"/>
      <c r="Q340" s="209">
        <f t="shared" si="50"/>
        <v>5860.15</v>
      </c>
      <c r="R340" s="395">
        <v>2450</v>
      </c>
      <c r="S340" s="402"/>
      <c r="T340" s="213">
        <f t="shared" si="51"/>
        <v>44098</v>
      </c>
      <c r="U340" s="403"/>
      <c r="V340" s="393">
        <v>38.26</v>
      </c>
      <c r="W340" s="403"/>
      <c r="X340" s="404"/>
      <c r="Y340" s="403"/>
      <c r="Z340" s="404"/>
      <c r="AA340" s="403">
        <v>200928</v>
      </c>
      <c r="AB340" s="393">
        <v>473.92</v>
      </c>
      <c r="AC340" s="403">
        <v>200932</v>
      </c>
      <c r="AD340" s="393">
        <v>45916</v>
      </c>
      <c r="AE340" s="403"/>
      <c r="AF340" s="404"/>
      <c r="AG340" s="404"/>
      <c r="AH340" s="404"/>
      <c r="AI340" s="403"/>
      <c r="AJ340" s="404"/>
      <c r="AK340" s="403"/>
      <c r="AL340" s="404"/>
      <c r="AM340" s="403"/>
      <c r="AN340" s="404"/>
      <c r="AO340" s="403"/>
      <c r="AP340" s="404"/>
      <c r="AQ340" s="165"/>
      <c r="AR340" s="404"/>
      <c r="AS340" s="187">
        <f t="shared" si="52"/>
        <v>46428.18</v>
      </c>
    </row>
    <row r="341" spans="1:45" x14ac:dyDescent="0.25">
      <c r="A341" s="202">
        <f t="shared" si="53"/>
        <v>44099</v>
      </c>
      <c r="B341" s="394">
        <v>2360.9499999999998</v>
      </c>
      <c r="C341" s="394"/>
      <c r="D341" s="395">
        <v>1046.3399999999999</v>
      </c>
      <c r="E341" s="395">
        <v>1872.95</v>
      </c>
      <c r="F341" s="394"/>
      <c r="G341" s="396">
        <v>216</v>
      </c>
      <c r="H341" s="396">
        <v>139.6</v>
      </c>
      <c r="I341" s="397">
        <v>100</v>
      </c>
      <c r="J341" s="398">
        <v>3</v>
      </c>
      <c r="K341" s="398"/>
      <c r="L341" s="398">
        <v>50</v>
      </c>
      <c r="M341" s="400"/>
      <c r="N341" s="209">
        <f t="shared" si="49"/>
        <v>5685.84</v>
      </c>
      <c r="O341" s="394"/>
      <c r="P341" s="394"/>
      <c r="Q341" s="209">
        <f t="shared" si="50"/>
        <v>5685.84</v>
      </c>
      <c r="R341" s="187">
        <v>2360</v>
      </c>
      <c r="S341" s="402"/>
      <c r="T341" s="213">
        <f t="shared" si="51"/>
        <v>44099</v>
      </c>
      <c r="U341" s="403"/>
      <c r="V341" s="404"/>
      <c r="W341" s="403"/>
      <c r="X341" s="404"/>
      <c r="Y341" s="403"/>
      <c r="Z341" s="404"/>
      <c r="AA341" s="403"/>
      <c r="AB341" s="404"/>
      <c r="AC341" s="403"/>
      <c r="AD341" s="404"/>
      <c r="AE341" s="403"/>
      <c r="AF341" s="404"/>
      <c r="AG341" s="404"/>
      <c r="AH341" s="404"/>
      <c r="AI341" s="403"/>
      <c r="AJ341" s="404"/>
      <c r="AK341" s="403"/>
      <c r="AL341" s="404"/>
      <c r="AM341" s="403"/>
      <c r="AN341" s="404"/>
      <c r="AO341" s="403"/>
      <c r="AP341" s="404"/>
      <c r="AQ341" s="165"/>
      <c r="AR341" s="404"/>
      <c r="AS341" s="187">
        <f t="shared" si="52"/>
        <v>0</v>
      </c>
    </row>
    <row r="342" spans="1:45" x14ac:dyDescent="0.25">
      <c r="A342" s="202">
        <f t="shared" si="53"/>
        <v>44100</v>
      </c>
      <c r="B342" s="394">
        <v>1910.42</v>
      </c>
      <c r="C342" s="394"/>
      <c r="D342" s="395">
        <v>1723.49</v>
      </c>
      <c r="E342" s="395">
        <v>1581.71</v>
      </c>
      <c r="F342" s="394"/>
      <c r="G342" s="396">
        <v>357</v>
      </c>
      <c r="H342" s="396">
        <v>122.2</v>
      </c>
      <c r="I342" s="397">
        <v>270</v>
      </c>
      <c r="J342" s="398">
        <v>4</v>
      </c>
      <c r="K342" s="398"/>
      <c r="L342" s="398">
        <v>100</v>
      </c>
      <c r="M342" s="400"/>
      <c r="N342" s="209">
        <f t="shared" si="49"/>
        <v>5864.82</v>
      </c>
      <c r="O342" s="394"/>
      <c r="P342" s="394"/>
      <c r="Q342" s="209">
        <f t="shared" si="50"/>
        <v>5864.82</v>
      </c>
      <c r="R342" s="187">
        <v>1910</v>
      </c>
      <c r="S342" s="402"/>
      <c r="T342" s="213">
        <f t="shared" si="51"/>
        <v>44100</v>
      </c>
      <c r="U342" s="403"/>
      <c r="V342" s="404"/>
      <c r="W342" s="403"/>
      <c r="X342" s="404"/>
      <c r="Y342" s="403"/>
      <c r="Z342" s="404"/>
      <c r="AA342" s="403"/>
      <c r="AB342" s="404"/>
      <c r="AC342" s="403"/>
      <c r="AD342" s="404"/>
      <c r="AE342" s="403"/>
      <c r="AF342" s="404"/>
      <c r="AG342" s="404"/>
      <c r="AH342" s="404"/>
      <c r="AI342" s="403"/>
      <c r="AJ342" s="404"/>
      <c r="AK342" s="403"/>
      <c r="AL342" s="404"/>
      <c r="AM342" s="403"/>
      <c r="AN342" s="404"/>
      <c r="AO342" s="403"/>
      <c r="AP342" s="404"/>
      <c r="AQ342" s="165"/>
      <c r="AR342" s="404"/>
      <c r="AS342" s="187">
        <f t="shared" si="52"/>
        <v>0</v>
      </c>
    </row>
    <row r="343" spans="1:45" x14ac:dyDescent="0.25">
      <c r="A343" s="202">
        <f t="shared" si="53"/>
        <v>44101</v>
      </c>
      <c r="B343" s="394">
        <v>1809.32</v>
      </c>
      <c r="C343" s="394"/>
      <c r="D343" s="395">
        <v>253.1</v>
      </c>
      <c r="E343" s="395">
        <v>821.36</v>
      </c>
      <c r="F343" s="394"/>
      <c r="G343" s="396">
        <v>246</v>
      </c>
      <c r="H343" s="396">
        <v>288.75</v>
      </c>
      <c r="I343" s="397">
        <v>40</v>
      </c>
      <c r="J343" s="398">
        <v>1</v>
      </c>
      <c r="K343" s="398"/>
      <c r="L343" s="398">
        <v>55</v>
      </c>
      <c r="M343" s="400"/>
      <c r="N343" s="209">
        <f t="shared" si="49"/>
        <v>3403.53</v>
      </c>
      <c r="O343" s="394"/>
      <c r="P343" s="394"/>
      <c r="Q343" s="209">
        <f t="shared" si="50"/>
        <v>3403.53</v>
      </c>
      <c r="R343" s="187">
        <v>1800</v>
      </c>
      <c r="S343" s="402"/>
      <c r="T343" s="213">
        <f t="shared" si="51"/>
        <v>44101</v>
      </c>
      <c r="U343" s="403"/>
      <c r="V343" s="404"/>
      <c r="W343" s="403"/>
      <c r="X343" s="404"/>
      <c r="Y343" s="403"/>
      <c r="Z343" s="404"/>
      <c r="AA343" s="403"/>
      <c r="AB343" s="404"/>
      <c r="AC343" s="403"/>
      <c r="AD343" s="404"/>
      <c r="AE343" s="165"/>
      <c r="AF343" s="404"/>
      <c r="AG343" s="404"/>
      <c r="AH343" s="404"/>
      <c r="AI343" s="403"/>
      <c r="AJ343" s="404"/>
      <c r="AK343" s="403"/>
      <c r="AL343" s="404"/>
      <c r="AM343" s="403"/>
      <c r="AN343" s="404"/>
      <c r="AO343" s="403"/>
      <c r="AP343" s="404"/>
      <c r="AQ343" s="165"/>
      <c r="AR343" s="404"/>
      <c r="AS343" s="187">
        <f t="shared" si="52"/>
        <v>0</v>
      </c>
    </row>
    <row r="344" spans="1:45" x14ac:dyDescent="0.25">
      <c r="A344" s="202">
        <f t="shared" si="53"/>
        <v>44102</v>
      </c>
      <c r="B344" s="394">
        <v>1877.71</v>
      </c>
      <c r="C344" s="187">
        <v>214.5</v>
      </c>
      <c r="D344" s="395">
        <v>1250.54</v>
      </c>
      <c r="E344" s="395">
        <v>1742</v>
      </c>
      <c r="F344" s="394"/>
      <c r="G344" s="396">
        <v>203</v>
      </c>
      <c r="H344" s="396">
        <v>214</v>
      </c>
      <c r="I344" s="397">
        <v>210</v>
      </c>
      <c r="J344" s="398">
        <v>5</v>
      </c>
      <c r="K344" s="398"/>
      <c r="L344" s="398">
        <v>30</v>
      </c>
      <c r="M344" s="400"/>
      <c r="N344" s="209">
        <f t="shared" si="49"/>
        <v>5681.75</v>
      </c>
      <c r="O344" s="394">
        <v>78.5</v>
      </c>
      <c r="P344" s="394"/>
      <c r="Q344" s="209">
        <f t="shared" si="50"/>
        <v>5760.25</v>
      </c>
      <c r="R344" s="187">
        <v>1870</v>
      </c>
      <c r="S344" s="402"/>
      <c r="T344" s="213">
        <f t="shared" si="51"/>
        <v>44102</v>
      </c>
      <c r="U344" s="403"/>
      <c r="V344" s="404"/>
      <c r="W344" s="403"/>
      <c r="X344" s="404"/>
      <c r="Y344" s="403"/>
      <c r="Z344" s="404"/>
      <c r="AA344" s="403">
        <v>200931</v>
      </c>
      <c r="AB344" s="414">
        <v>-36.78</v>
      </c>
      <c r="AC344" s="403"/>
      <c r="AD344" s="404"/>
      <c r="AE344" s="165"/>
      <c r="AF344" s="404"/>
      <c r="AG344" s="404"/>
      <c r="AH344" s="404"/>
      <c r="AI344" s="403"/>
      <c r="AJ344" s="404"/>
      <c r="AK344" s="403"/>
      <c r="AL344" s="404"/>
      <c r="AM344" s="403"/>
      <c r="AN344" s="404"/>
      <c r="AO344" s="403"/>
      <c r="AP344" s="404"/>
      <c r="AQ344" s="165"/>
      <c r="AR344" s="404"/>
      <c r="AS344" s="187">
        <f t="shared" si="52"/>
        <v>-36.78</v>
      </c>
    </row>
    <row r="345" spans="1:45" x14ac:dyDescent="0.25">
      <c r="A345" s="202">
        <f t="shared" si="53"/>
        <v>44103</v>
      </c>
      <c r="B345" s="394">
        <v>820.03</v>
      </c>
      <c r="C345" s="394"/>
      <c r="D345" s="395">
        <v>1300.42</v>
      </c>
      <c r="E345" s="395">
        <v>1419.91</v>
      </c>
      <c r="F345" s="394">
        <v>93.2</v>
      </c>
      <c r="G345" s="396">
        <v>713</v>
      </c>
      <c r="H345" s="396">
        <v>237.85</v>
      </c>
      <c r="I345" s="397">
        <v>370</v>
      </c>
      <c r="J345" s="398">
        <v>7</v>
      </c>
      <c r="K345" s="398">
        <v>40</v>
      </c>
      <c r="L345" s="398"/>
      <c r="M345" s="400"/>
      <c r="N345" s="209">
        <f t="shared" si="49"/>
        <v>4994.41</v>
      </c>
      <c r="O345" s="394"/>
      <c r="P345" s="394"/>
      <c r="Q345" s="209">
        <f t="shared" si="50"/>
        <v>4994.41</v>
      </c>
      <c r="R345" s="187">
        <v>820</v>
      </c>
      <c r="S345" s="402"/>
      <c r="T345" s="213">
        <f t="shared" si="51"/>
        <v>44103</v>
      </c>
      <c r="U345" s="403"/>
      <c r="V345" s="404"/>
      <c r="W345" s="403">
        <v>200913</v>
      </c>
      <c r="X345" s="393">
        <v>7.94</v>
      </c>
      <c r="Y345" s="403"/>
      <c r="Z345" s="404"/>
      <c r="AA345" s="403">
        <v>200929</v>
      </c>
      <c r="AB345" s="393">
        <v>3708.36</v>
      </c>
      <c r="AC345" s="403"/>
      <c r="AD345" s="404"/>
      <c r="AE345" s="165"/>
      <c r="AF345" s="404"/>
      <c r="AG345" s="404"/>
      <c r="AH345" s="404"/>
      <c r="AI345" s="403"/>
      <c r="AJ345" s="404"/>
      <c r="AK345" s="403"/>
      <c r="AL345" s="404"/>
      <c r="AM345" s="403"/>
      <c r="AN345" s="404"/>
      <c r="AO345" s="165">
        <v>200963</v>
      </c>
      <c r="AP345" s="393">
        <v>1255.17</v>
      </c>
      <c r="AQ345" s="165"/>
      <c r="AR345" s="404"/>
      <c r="AS345" s="187">
        <f t="shared" si="52"/>
        <v>4971.47</v>
      </c>
    </row>
    <row r="346" spans="1:45" ht="16.149999999999999" customHeight="1" x14ac:dyDescent="0.25">
      <c r="A346" s="202">
        <f t="shared" si="53"/>
        <v>44104</v>
      </c>
      <c r="B346" s="394">
        <v>1731.87</v>
      </c>
      <c r="C346" s="394"/>
      <c r="D346" s="395">
        <v>1094.7</v>
      </c>
      <c r="E346" s="187">
        <v>1577.34</v>
      </c>
      <c r="F346" s="394"/>
      <c r="G346" s="396">
        <v>402</v>
      </c>
      <c r="H346" s="396">
        <v>446.3</v>
      </c>
      <c r="I346" s="397">
        <v>300</v>
      </c>
      <c r="J346" s="398">
        <v>6</v>
      </c>
      <c r="K346" s="398">
        <v>50</v>
      </c>
      <c r="L346" s="398"/>
      <c r="M346" s="400"/>
      <c r="N346" s="209">
        <f t="shared" si="49"/>
        <v>5602.21</v>
      </c>
      <c r="O346" s="394">
        <v>3.4</v>
      </c>
      <c r="P346" s="394"/>
      <c r="Q346" s="209">
        <f t="shared" si="50"/>
        <v>5605.61</v>
      </c>
      <c r="R346" s="187">
        <v>1730</v>
      </c>
      <c r="S346" s="402"/>
      <c r="T346" s="213">
        <f t="shared" si="51"/>
        <v>44104</v>
      </c>
      <c r="U346" s="403">
        <v>200905</v>
      </c>
      <c r="V346" s="414">
        <v>1749.49</v>
      </c>
      <c r="W346" s="165">
        <v>200914</v>
      </c>
      <c r="X346" s="393">
        <v>709.63</v>
      </c>
      <c r="Y346" s="403">
        <v>200921</v>
      </c>
      <c r="Z346" s="414">
        <v>483.92</v>
      </c>
      <c r="AA346" s="165">
        <v>200930</v>
      </c>
      <c r="AB346" s="393">
        <v>429.68</v>
      </c>
      <c r="AC346" s="403">
        <v>200935</v>
      </c>
      <c r="AD346" s="404">
        <v>0</v>
      </c>
      <c r="AE346" s="165"/>
      <c r="AF346" s="404"/>
      <c r="AG346" s="404"/>
      <c r="AH346" s="404"/>
      <c r="AI346" s="403">
        <v>200941</v>
      </c>
      <c r="AJ346" s="414">
        <v>37.630000000000003</v>
      </c>
      <c r="AK346" s="165">
        <v>200946</v>
      </c>
      <c r="AL346" s="414">
        <v>3149.3</v>
      </c>
      <c r="AM346" s="165" t="s">
        <v>462</v>
      </c>
      <c r="AN346" s="414">
        <v>917.78</v>
      </c>
      <c r="AO346" s="165">
        <v>200753</v>
      </c>
      <c r="AP346" s="414">
        <v>420</v>
      </c>
      <c r="AQ346" s="165"/>
      <c r="AR346" s="404"/>
      <c r="AS346" s="187">
        <f t="shared" si="52"/>
        <v>7897.4299999999994</v>
      </c>
    </row>
    <row r="347" spans="1:45" ht="16.149999999999999" customHeight="1" x14ac:dyDescent="0.25">
      <c r="A347" s="225"/>
      <c r="B347" s="125"/>
      <c r="C347" s="125"/>
      <c r="D347" s="125"/>
      <c r="E347" s="125"/>
      <c r="F347" s="125"/>
      <c r="G347" s="155"/>
      <c r="H347" s="155"/>
      <c r="I347" s="155"/>
      <c r="J347" s="156"/>
      <c r="K347" s="156"/>
      <c r="L347" s="156"/>
      <c r="M347" s="157"/>
      <c r="N347" s="158"/>
      <c r="O347" s="125"/>
      <c r="P347" s="125"/>
      <c r="Q347" s="158"/>
      <c r="R347" s="125"/>
      <c r="S347" s="125"/>
      <c r="T347" s="409"/>
      <c r="U347" s="403"/>
      <c r="V347" s="404"/>
      <c r="W347" s="403"/>
      <c r="X347" s="404"/>
      <c r="Y347" s="403"/>
      <c r="Z347" s="404"/>
      <c r="AA347" s="403"/>
      <c r="AB347" s="404"/>
      <c r="AC347" s="403"/>
      <c r="AD347" s="404"/>
      <c r="AE347" s="403"/>
      <c r="AF347" s="404"/>
      <c r="AG347" s="404"/>
      <c r="AH347" s="404"/>
      <c r="AI347" s="403"/>
      <c r="AJ347" s="404"/>
      <c r="AK347" s="403"/>
      <c r="AL347" s="404"/>
      <c r="AM347" s="403"/>
      <c r="AN347" s="404"/>
      <c r="AO347" s="403" t="s">
        <v>463</v>
      </c>
      <c r="AP347" s="414">
        <v>90</v>
      </c>
      <c r="AQ347" s="165"/>
      <c r="AR347" s="404"/>
      <c r="AS347" s="187">
        <f t="shared" si="52"/>
        <v>90</v>
      </c>
    </row>
    <row r="348" spans="1:45" x14ac:dyDescent="0.25">
      <c r="B348" s="383">
        <f t="shared" ref="B348:S348" si="54">SUM(B317:B347)</f>
        <v>51468.41</v>
      </c>
      <c r="C348" s="383">
        <f t="shared" si="54"/>
        <v>505.27000000000004</v>
      </c>
      <c r="D348" s="383">
        <f t="shared" si="54"/>
        <v>37346.189999999995</v>
      </c>
      <c r="E348" s="383">
        <f t="shared" si="54"/>
        <v>48116.42</v>
      </c>
      <c r="F348" s="383">
        <f t="shared" si="54"/>
        <v>658.70000000000016</v>
      </c>
      <c r="G348" s="383">
        <f t="shared" si="54"/>
        <v>8411</v>
      </c>
      <c r="H348" s="383">
        <f t="shared" si="54"/>
        <v>8630.25</v>
      </c>
      <c r="I348" s="383">
        <f t="shared" si="54"/>
        <v>4990</v>
      </c>
      <c r="J348" s="3">
        <f t="shared" si="54"/>
        <v>101</v>
      </c>
      <c r="K348" s="383">
        <f t="shared" si="54"/>
        <v>870</v>
      </c>
      <c r="L348" s="383">
        <f t="shared" si="54"/>
        <v>1960</v>
      </c>
      <c r="M348" s="383">
        <f t="shared" si="54"/>
        <v>14.8</v>
      </c>
      <c r="N348" s="383">
        <f t="shared" si="54"/>
        <v>159051.04</v>
      </c>
      <c r="O348" s="383">
        <f t="shared" si="54"/>
        <v>136.19999999999999</v>
      </c>
      <c r="P348" s="383">
        <f t="shared" si="54"/>
        <v>406.25</v>
      </c>
      <c r="Q348" s="383">
        <f t="shared" si="54"/>
        <v>158780.99</v>
      </c>
      <c r="R348" s="128">
        <f t="shared" si="54"/>
        <v>51460</v>
      </c>
      <c r="S348" s="128">
        <f t="shared" si="54"/>
        <v>250</v>
      </c>
      <c r="U348" s="141"/>
      <c r="V348" s="141">
        <f>SUM(V317:V347)</f>
        <v>7778.44</v>
      </c>
      <c r="W348" s="141"/>
      <c r="X348" s="141">
        <f>SUM(X317:X347)</f>
        <v>3538.8100000000004</v>
      </c>
      <c r="Y348" s="141"/>
      <c r="Z348" s="141">
        <f>SUM(Z317:Z347)</f>
        <v>2390.98</v>
      </c>
      <c r="AA348" s="141"/>
      <c r="AB348" s="141">
        <f>SUM(AB317:AB347)</f>
        <v>18529.03</v>
      </c>
      <c r="AC348" s="141"/>
      <c r="AD348" s="141">
        <f>SUM(AD317:AD347)</f>
        <v>99531.72</v>
      </c>
      <c r="AE348" s="141"/>
      <c r="AF348" s="141">
        <f>SUM(AF317:AF347)</f>
        <v>3161.9399999999996</v>
      </c>
      <c r="AG348" s="141"/>
      <c r="AH348" s="141"/>
      <c r="AI348" s="141"/>
      <c r="AJ348" s="141">
        <f>SUM(AJ317:AJ347)</f>
        <v>1598.9600000000003</v>
      </c>
      <c r="AL348" s="141">
        <f>SUM(AL317:AL347)</f>
        <v>5513.98</v>
      </c>
      <c r="AM348" s="141"/>
      <c r="AN348" s="141">
        <f>SUM(AN317:AN347)</f>
        <v>1353.73</v>
      </c>
      <c r="AO348" s="141"/>
      <c r="AP348" s="141">
        <f>SUM(AP317:AP347)</f>
        <v>7122.6</v>
      </c>
      <c r="AQ348" s="141"/>
      <c r="AR348" s="141">
        <f>SUM(AR317:AR347)</f>
        <v>0</v>
      </c>
      <c r="AS348" s="141">
        <f>SUM(AS317:AS347)</f>
        <v>150532.5</v>
      </c>
    </row>
    <row r="349" spans="1:45" x14ac:dyDescent="0.25">
      <c r="N349" s="130"/>
      <c r="Q349" s="130"/>
    </row>
    <row r="350" spans="1:45" x14ac:dyDescent="0.25">
      <c r="C350" s="131"/>
      <c r="F350" s="131"/>
      <c r="I350" s="132"/>
    </row>
    <row r="351" spans="1:45" x14ac:dyDescent="0.25">
      <c r="I351" s="132"/>
    </row>
    <row r="353" spans="1:45" ht="16.149999999999999" customHeight="1" x14ac:dyDescent="0.25">
      <c r="A353" s="575" t="s">
        <v>45</v>
      </c>
      <c r="B353" s="563"/>
      <c r="C353" s="563"/>
      <c r="D353" s="563"/>
      <c r="E353" s="563"/>
      <c r="F353" s="563"/>
      <c r="G353" s="563"/>
      <c r="H353" s="563"/>
      <c r="I353" s="563"/>
      <c r="J353" s="564"/>
      <c r="K353" s="564"/>
      <c r="L353" s="564"/>
      <c r="M353" s="80"/>
      <c r="N353" s="79"/>
      <c r="O353" s="565"/>
      <c r="P353" s="560"/>
      <c r="Q353" s="560"/>
      <c r="R353" s="560"/>
      <c r="S353" s="560"/>
      <c r="U353" s="559" t="str">
        <f>A353</f>
        <v>OCTOBRE 2019</v>
      </c>
      <c r="V353" s="560"/>
      <c r="W353" s="560"/>
      <c r="X353" s="560"/>
      <c r="Y353" s="560"/>
      <c r="Z353" s="560"/>
      <c r="AA353" s="560"/>
      <c r="AB353" s="559" t="str">
        <f>A353</f>
        <v>OCTOBRE 2019</v>
      </c>
      <c r="AC353" s="560"/>
      <c r="AD353" s="560"/>
      <c r="AE353" s="560"/>
      <c r="AF353" s="560"/>
      <c r="AG353" s="560"/>
      <c r="AH353" s="560"/>
      <c r="AI353" s="560"/>
      <c r="AJ353" s="560"/>
      <c r="AK353" s="559" t="str">
        <f>A353</f>
        <v>OCTOBRE 2019</v>
      </c>
      <c r="AL353" s="560"/>
      <c r="AM353" s="560"/>
      <c r="AN353" s="560"/>
      <c r="AO353" s="560"/>
      <c r="AP353" s="560"/>
      <c r="AQ353" s="560"/>
    </row>
    <row r="354" spans="1:45" ht="16.149999999999999" customHeight="1" x14ac:dyDescent="0.25">
      <c r="A354" s="175"/>
      <c r="B354" s="81"/>
      <c r="C354" s="81"/>
      <c r="D354" s="81"/>
      <c r="E354" s="81"/>
      <c r="F354" s="81"/>
      <c r="G354" s="81"/>
      <c r="H354" s="81"/>
      <c r="I354" s="554"/>
      <c r="J354" s="554"/>
      <c r="K354" s="554"/>
      <c r="L354" s="554"/>
      <c r="M354" s="133"/>
      <c r="N354" s="134"/>
      <c r="O354" s="135"/>
      <c r="P354" s="134"/>
      <c r="Q354" s="134"/>
      <c r="R354" s="553" t="s">
        <v>2</v>
      </c>
      <c r="S354" s="554"/>
      <c r="T354" s="227"/>
      <c r="U354" s="549" t="str">
        <f>U3</f>
        <v>Agedi</v>
      </c>
      <c r="V354" s="550"/>
      <c r="W354" s="549" t="str">
        <f>W3</f>
        <v>Saf</v>
      </c>
      <c r="X354" s="550"/>
      <c r="Y354" s="549" t="str">
        <f>Y3</f>
        <v>Midi Libre</v>
      </c>
      <c r="Z354" s="550"/>
      <c r="AA354" s="549" t="str">
        <f>AA3</f>
        <v>Loto</v>
      </c>
      <c r="AB354" s="550"/>
      <c r="AC354" s="555" t="str">
        <f>AC3</f>
        <v>Altadis</v>
      </c>
      <c r="AD354" s="556"/>
      <c r="AE354" s="549" t="str">
        <f>AE3</f>
        <v>Crédit agricole</v>
      </c>
      <c r="AF354" s="550"/>
      <c r="AG354" s="555" t="s">
        <v>10</v>
      </c>
      <c r="AH354" s="556"/>
      <c r="AI354" s="555" t="str">
        <f>AI3</f>
        <v>charges locatives</v>
      </c>
      <c r="AJ354" s="556"/>
      <c r="AK354" s="555" t="str">
        <f>AK3</f>
        <v>Poste TCN TF PVA</v>
      </c>
      <c r="AL354" s="556"/>
      <c r="AM354" s="549" t="str">
        <f>AM3</f>
        <v>GSA/NVX FR</v>
      </c>
      <c r="AN354" s="550"/>
      <c r="AO354" s="549" t="str">
        <f>AO3</f>
        <v>Charge</v>
      </c>
      <c r="AP354" s="550"/>
      <c r="AQ354" s="549" t="str">
        <f>AQ3</f>
        <v>Divers</v>
      </c>
      <c r="AR354" s="550"/>
      <c r="AS354" s="83" t="s">
        <v>16</v>
      </c>
    </row>
    <row r="355" spans="1:45" x14ac:dyDescent="0.25">
      <c r="A355" s="177"/>
      <c r="B355" s="178" t="s">
        <v>17</v>
      </c>
      <c r="C355" s="178" t="s">
        <v>18</v>
      </c>
      <c r="D355" s="178" t="s">
        <v>19</v>
      </c>
      <c r="E355" s="178" t="s">
        <v>20</v>
      </c>
      <c r="F355" s="178" t="s">
        <v>21</v>
      </c>
      <c r="G355" s="178" t="s">
        <v>22</v>
      </c>
      <c r="H355" s="178" t="s">
        <v>23</v>
      </c>
      <c r="I355" s="569" t="s">
        <v>24</v>
      </c>
      <c r="J355" s="570"/>
      <c r="K355" s="178" t="s">
        <v>25</v>
      </c>
      <c r="L355" s="178" t="s">
        <v>26</v>
      </c>
      <c r="M355" s="180" t="s">
        <v>27</v>
      </c>
      <c r="N355" s="178" t="s">
        <v>28</v>
      </c>
      <c r="O355" s="178" t="s">
        <v>29</v>
      </c>
      <c r="P355" s="178" t="s">
        <v>30</v>
      </c>
      <c r="Q355" s="178" t="s">
        <v>16</v>
      </c>
      <c r="R355" s="178" t="s">
        <v>32</v>
      </c>
      <c r="S355" s="178" t="s">
        <v>33</v>
      </c>
      <c r="T355" s="181"/>
      <c r="U355" s="182" t="s">
        <v>34</v>
      </c>
      <c r="V355" s="183"/>
      <c r="W355" s="184" t="s">
        <v>34</v>
      </c>
      <c r="X355" s="180"/>
      <c r="Y355" s="184" t="s">
        <v>34</v>
      </c>
      <c r="Z355" s="180"/>
      <c r="AA355" s="184" t="s">
        <v>34</v>
      </c>
      <c r="AB355" s="180"/>
      <c r="AC355" s="184" t="s">
        <v>34</v>
      </c>
      <c r="AD355" s="180"/>
      <c r="AE355" s="184" t="s">
        <v>34</v>
      </c>
      <c r="AF355" s="180"/>
      <c r="AG355" s="184" t="s">
        <v>34</v>
      </c>
      <c r="AH355" s="183"/>
      <c r="AI355" s="184" t="s">
        <v>34</v>
      </c>
      <c r="AJ355" s="180"/>
      <c r="AK355" s="186" t="s">
        <v>34</v>
      </c>
      <c r="AL355" s="183"/>
      <c r="AM355" s="184" t="s">
        <v>34</v>
      </c>
      <c r="AN355" s="183"/>
      <c r="AO355" s="184" t="s">
        <v>34</v>
      </c>
      <c r="AP355" s="183"/>
      <c r="AQ355" s="184" t="s">
        <v>34</v>
      </c>
      <c r="AR355" s="183"/>
      <c r="AS355" s="187"/>
    </row>
    <row r="356" spans="1:45" x14ac:dyDescent="0.25">
      <c r="A356" s="202">
        <f>A346+1</f>
        <v>44105</v>
      </c>
      <c r="B356" s="394">
        <v>1610.27</v>
      </c>
      <c r="C356" s="187">
        <v>115.62</v>
      </c>
      <c r="D356" s="395">
        <v>1394.5</v>
      </c>
      <c r="E356" s="395">
        <v>1878.9</v>
      </c>
      <c r="F356" s="394">
        <v>89.59</v>
      </c>
      <c r="G356" s="396">
        <v>202</v>
      </c>
      <c r="H356" s="396">
        <v>240.9</v>
      </c>
      <c r="I356" s="267">
        <v>380</v>
      </c>
      <c r="J356" s="398">
        <v>5</v>
      </c>
      <c r="K356" s="398"/>
      <c r="L356" s="398"/>
      <c r="M356" s="400"/>
      <c r="N356" s="209">
        <f t="shared" ref="N356:N386" si="55">B356+C356+D356+F356+G356+H356+I356+K356-L356+M356+E356</f>
        <v>5911.7800000000007</v>
      </c>
      <c r="O356" s="394">
        <v>3.2</v>
      </c>
      <c r="P356" s="394">
        <v>79.8</v>
      </c>
      <c r="Q356" s="209">
        <f t="shared" ref="Q356:Q386" si="56">N356+O356-P356</f>
        <v>5835.18</v>
      </c>
      <c r="R356" s="187">
        <v>1630</v>
      </c>
      <c r="S356" s="402"/>
      <c r="T356" s="213">
        <f t="shared" ref="T356:T386" si="57">A356</f>
        <v>44105</v>
      </c>
      <c r="U356" s="403"/>
      <c r="V356" s="404"/>
      <c r="W356" s="165"/>
      <c r="X356" s="404"/>
      <c r="Y356" s="165"/>
      <c r="Z356" s="404"/>
      <c r="AA356" s="165"/>
      <c r="AB356" s="404"/>
      <c r="AC356" s="165"/>
      <c r="AD356" s="404"/>
      <c r="AE356" s="165">
        <v>201032</v>
      </c>
      <c r="AF356" s="414">
        <v>1.45</v>
      </c>
      <c r="AG356" s="405">
        <v>200938</v>
      </c>
      <c r="AH356" s="414">
        <v>19</v>
      </c>
      <c r="AI356" s="165">
        <v>200145</v>
      </c>
      <c r="AJ356" s="414">
        <v>1029.23</v>
      </c>
      <c r="AK356" s="405"/>
      <c r="AL356" s="404"/>
      <c r="AM356" s="165"/>
      <c r="AN356" s="404"/>
      <c r="AO356" s="165" t="s">
        <v>276</v>
      </c>
      <c r="AP356" s="414">
        <v>2000</v>
      </c>
      <c r="AQ356" s="165"/>
      <c r="AR356" s="404"/>
      <c r="AS356" s="187">
        <f t="shared" ref="AS356:AS386" si="58">V356+X356+Z356+AB356+AD356+AF356+AJ356+AL356+AN356+AP356+AR356+AH356</f>
        <v>3049.6800000000003</v>
      </c>
    </row>
    <row r="357" spans="1:45" x14ac:dyDescent="0.25">
      <c r="A357" s="202">
        <f t="shared" ref="A357:A386" si="59">A356+1</f>
        <v>44106</v>
      </c>
      <c r="B357" s="394">
        <v>1637.67</v>
      </c>
      <c r="C357" s="394"/>
      <c r="D357" s="187">
        <v>1150.75</v>
      </c>
      <c r="E357" s="187">
        <v>1946.14</v>
      </c>
      <c r="F357" s="394">
        <v>39.6</v>
      </c>
      <c r="G357" s="396">
        <v>159</v>
      </c>
      <c r="H357" s="396">
        <v>85.2</v>
      </c>
      <c r="I357" s="267">
        <v>170</v>
      </c>
      <c r="J357" s="398">
        <v>5</v>
      </c>
      <c r="K357" s="398"/>
      <c r="L357" s="398">
        <v>50</v>
      </c>
      <c r="M357" s="400"/>
      <c r="N357" s="209">
        <f t="shared" si="55"/>
        <v>5138.3599999999997</v>
      </c>
      <c r="O357" s="394">
        <v>8.1</v>
      </c>
      <c r="P357" s="394"/>
      <c r="Q357" s="209">
        <f t="shared" si="56"/>
        <v>5146.46</v>
      </c>
      <c r="R357" s="187">
        <v>1630</v>
      </c>
      <c r="S357" s="402"/>
      <c r="T357" s="213">
        <f t="shared" si="57"/>
        <v>44106</v>
      </c>
      <c r="U357" s="403"/>
      <c r="V357" s="404"/>
      <c r="W357" s="165"/>
      <c r="X357" s="404"/>
      <c r="Y357" s="403"/>
      <c r="Z357" s="404"/>
      <c r="AA357" s="165"/>
      <c r="AB357" s="404"/>
      <c r="AC357" s="403"/>
      <c r="AD357" s="404"/>
      <c r="AE357" s="165">
        <v>201033</v>
      </c>
      <c r="AF357" s="414">
        <v>27</v>
      </c>
      <c r="AG357" s="404"/>
      <c r="AH357" s="404"/>
      <c r="AI357" s="403"/>
      <c r="AJ357" s="404"/>
      <c r="AK357" s="165"/>
      <c r="AL357" s="404"/>
      <c r="AM357" s="403"/>
      <c r="AN357" s="404"/>
      <c r="AO357" s="403"/>
      <c r="AP357" s="404"/>
      <c r="AQ357" s="165"/>
      <c r="AR357" s="404"/>
      <c r="AS357" s="187">
        <f t="shared" si="58"/>
        <v>27</v>
      </c>
    </row>
    <row r="358" spans="1:45" x14ac:dyDescent="0.25">
      <c r="A358" s="202">
        <f t="shared" si="59"/>
        <v>44107</v>
      </c>
      <c r="B358" s="394">
        <v>1260.48</v>
      </c>
      <c r="C358" s="394"/>
      <c r="D358" s="187">
        <v>1247.46</v>
      </c>
      <c r="E358" s="395">
        <v>1972.45</v>
      </c>
      <c r="F358" s="394">
        <v>89.7</v>
      </c>
      <c r="G358" s="396">
        <v>259</v>
      </c>
      <c r="H358" s="396">
        <v>251</v>
      </c>
      <c r="I358" s="267">
        <v>210</v>
      </c>
      <c r="J358" s="398">
        <v>3</v>
      </c>
      <c r="K358" s="398">
        <v>30</v>
      </c>
      <c r="L358" s="398">
        <v>50</v>
      </c>
      <c r="M358" s="400"/>
      <c r="N358" s="209">
        <f t="shared" si="55"/>
        <v>5270.09</v>
      </c>
      <c r="O358" s="394">
        <v>9.1999999999999993</v>
      </c>
      <c r="P358" s="394"/>
      <c r="Q358" s="209">
        <f t="shared" si="56"/>
        <v>5279.29</v>
      </c>
      <c r="R358" s="187">
        <v>1260</v>
      </c>
      <c r="S358" s="402"/>
      <c r="T358" s="213">
        <f t="shared" si="57"/>
        <v>44107</v>
      </c>
      <c r="U358" s="403"/>
      <c r="V358" s="404"/>
      <c r="W358" s="165"/>
      <c r="X358" s="404"/>
      <c r="Y358" s="403"/>
      <c r="Z358" s="404"/>
      <c r="AA358" s="165"/>
      <c r="AB358" s="404"/>
      <c r="AC358" s="403"/>
      <c r="AD358" s="404"/>
      <c r="AE358" s="165">
        <v>201034</v>
      </c>
      <c r="AF358" s="414">
        <v>299.68</v>
      </c>
      <c r="AG358" s="405">
        <v>201033</v>
      </c>
      <c r="AH358" s="414">
        <v>-28.08</v>
      </c>
      <c r="AI358" s="403" t="s">
        <v>311</v>
      </c>
      <c r="AJ358" s="393">
        <v>128.4</v>
      </c>
      <c r="AK358" s="165"/>
      <c r="AL358" s="404"/>
      <c r="AM358" s="403">
        <v>200948</v>
      </c>
      <c r="AN358" s="414">
        <v>76.099999999999994</v>
      </c>
      <c r="AO358" s="165"/>
      <c r="AP358" s="404"/>
      <c r="AQ358" s="165"/>
      <c r="AR358" s="404"/>
      <c r="AS358" s="187">
        <f t="shared" si="58"/>
        <v>476.10000000000008</v>
      </c>
    </row>
    <row r="359" spans="1:45" x14ac:dyDescent="0.25">
      <c r="A359" s="202">
        <f t="shared" si="59"/>
        <v>44108</v>
      </c>
      <c r="B359" s="394">
        <v>1498.47</v>
      </c>
      <c r="C359" s="394"/>
      <c r="D359" s="187">
        <v>420.92</v>
      </c>
      <c r="E359" s="187">
        <v>1132.81</v>
      </c>
      <c r="F359" s="394">
        <v>29.4</v>
      </c>
      <c r="G359" s="396">
        <v>116</v>
      </c>
      <c r="H359" s="396">
        <v>616</v>
      </c>
      <c r="I359" s="267">
        <v>230</v>
      </c>
      <c r="J359" s="398">
        <v>4</v>
      </c>
      <c r="K359" s="398"/>
      <c r="L359" s="398"/>
      <c r="M359" s="400"/>
      <c r="N359" s="209">
        <f t="shared" si="55"/>
        <v>4043.6</v>
      </c>
      <c r="O359" s="394"/>
      <c r="P359" s="394"/>
      <c r="Q359" s="209">
        <f t="shared" si="56"/>
        <v>4043.6</v>
      </c>
      <c r="R359" s="187">
        <v>1490</v>
      </c>
      <c r="S359" s="402"/>
      <c r="T359" s="213">
        <f t="shared" si="57"/>
        <v>44108</v>
      </c>
      <c r="U359" s="403"/>
      <c r="V359" s="404"/>
      <c r="W359" s="165"/>
      <c r="X359" s="404"/>
      <c r="Y359" s="403"/>
      <c r="Z359" s="404"/>
      <c r="AA359" s="165"/>
      <c r="AB359" s="404"/>
      <c r="AC359" s="403"/>
      <c r="AD359" s="404"/>
      <c r="AE359" s="165">
        <v>201035</v>
      </c>
      <c r="AF359" s="414">
        <v>-112.5</v>
      </c>
      <c r="AG359" s="405"/>
      <c r="AH359" s="404"/>
      <c r="AI359" s="403"/>
      <c r="AJ359" s="404"/>
      <c r="AK359" s="165"/>
      <c r="AL359" s="404"/>
      <c r="AM359" s="403"/>
      <c r="AN359" s="404"/>
      <c r="AO359" s="165"/>
      <c r="AP359" s="404"/>
      <c r="AQ359" s="165"/>
      <c r="AR359" s="404"/>
      <c r="AS359" s="187">
        <f t="shared" si="58"/>
        <v>-112.5</v>
      </c>
    </row>
    <row r="360" spans="1:45" x14ac:dyDescent="0.25">
      <c r="A360" s="202">
        <f t="shared" si="59"/>
        <v>44109</v>
      </c>
      <c r="B360" s="394">
        <v>1856.82</v>
      </c>
      <c r="C360" s="394"/>
      <c r="D360" s="187">
        <v>1151.49</v>
      </c>
      <c r="E360" s="187">
        <v>1443.81</v>
      </c>
      <c r="F360" s="394">
        <v>96.9</v>
      </c>
      <c r="G360" s="396">
        <v>115</v>
      </c>
      <c r="H360" s="396">
        <v>554.20000000000005</v>
      </c>
      <c r="I360" s="267">
        <v>110</v>
      </c>
      <c r="J360" s="398">
        <v>4</v>
      </c>
      <c r="K360" s="398">
        <v>40</v>
      </c>
      <c r="L360" s="398">
        <v>100</v>
      </c>
      <c r="M360" s="400"/>
      <c r="N360" s="209">
        <f t="shared" si="55"/>
        <v>5268.2199999999993</v>
      </c>
      <c r="O360" s="394"/>
      <c r="P360" s="394"/>
      <c r="Q360" s="209">
        <f t="shared" si="56"/>
        <v>5268.2199999999993</v>
      </c>
      <c r="R360" s="187">
        <v>1850</v>
      </c>
      <c r="S360" s="402"/>
      <c r="T360" s="213">
        <f t="shared" si="57"/>
        <v>44109</v>
      </c>
      <c r="U360" s="403"/>
      <c r="V360" s="404"/>
      <c r="W360" s="165"/>
      <c r="X360" s="404"/>
      <c r="Y360" s="403"/>
      <c r="Z360" s="404"/>
      <c r="AA360" s="403"/>
      <c r="AB360" s="404"/>
      <c r="AC360" s="403"/>
      <c r="AD360" s="404"/>
      <c r="AE360" s="165">
        <v>201036</v>
      </c>
      <c r="AF360" s="414">
        <v>69</v>
      </c>
      <c r="AG360" s="405"/>
      <c r="AH360" s="404"/>
      <c r="AI360" s="403"/>
      <c r="AJ360" s="404"/>
      <c r="AK360" s="403"/>
      <c r="AL360" s="404"/>
      <c r="AM360" s="403"/>
      <c r="AN360" s="404"/>
      <c r="AO360" s="403" t="s">
        <v>104</v>
      </c>
      <c r="AP360" s="414">
        <v>125.84</v>
      </c>
      <c r="AQ360" s="165"/>
      <c r="AR360" s="404"/>
      <c r="AS360" s="187">
        <f t="shared" si="58"/>
        <v>194.84</v>
      </c>
    </row>
    <row r="361" spans="1:45" x14ac:dyDescent="0.25">
      <c r="A361" s="202">
        <f t="shared" si="59"/>
        <v>44110</v>
      </c>
      <c r="B361" s="394">
        <v>1024</v>
      </c>
      <c r="C361" s="394"/>
      <c r="D361" s="187">
        <v>816.79</v>
      </c>
      <c r="E361" s="187">
        <v>1725.42</v>
      </c>
      <c r="F361" s="394">
        <v>53.9</v>
      </c>
      <c r="G361" s="396">
        <v>341</v>
      </c>
      <c r="H361" s="396">
        <v>247.6</v>
      </c>
      <c r="I361" s="267">
        <v>290</v>
      </c>
      <c r="J361" s="398">
        <v>5</v>
      </c>
      <c r="K361" s="398"/>
      <c r="L361" s="398"/>
      <c r="M361" s="400"/>
      <c r="N361" s="209">
        <f t="shared" si="55"/>
        <v>4498.71</v>
      </c>
      <c r="O361" s="394">
        <v>4.7</v>
      </c>
      <c r="P361" s="394"/>
      <c r="Q361" s="209">
        <f t="shared" si="56"/>
        <v>4503.41</v>
      </c>
      <c r="R361" s="187">
        <v>1060</v>
      </c>
      <c r="S361" s="402"/>
      <c r="T361" s="213">
        <f t="shared" si="57"/>
        <v>44110</v>
      </c>
      <c r="U361" s="403"/>
      <c r="V361" s="404"/>
      <c r="W361" s="403"/>
      <c r="X361" s="404"/>
      <c r="Y361" s="403"/>
      <c r="Z361" s="404"/>
      <c r="AA361" s="403"/>
      <c r="AB361" s="404"/>
      <c r="AC361" s="403"/>
      <c r="AD361" s="404"/>
      <c r="AE361" s="403"/>
      <c r="AF361" s="404"/>
      <c r="AG361" s="404"/>
      <c r="AH361" s="414"/>
      <c r="AI361" s="403"/>
      <c r="AJ361" s="404"/>
      <c r="AK361" s="403"/>
      <c r="AL361" s="404"/>
      <c r="AM361" s="403">
        <v>200858</v>
      </c>
      <c r="AN361" s="414">
        <v>-276.14999999999998</v>
      </c>
      <c r="AO361" s="403"/>
      <c r="AP361" s="404"/>
      <c r="AQ361" s="165"/>
      <c r="AR361" s="404"/>
      <c r="AS361" s="187">
        <f t="shared" si="58"/>
        <v>-276.14999999999998</v>
      </c>
    </row>
    <row r="362" spans="1:45" x14ac:dyDescent="0.25">
      <c r="A362" s="202">
        <f t="shared" si="59"/>
        <v>44111</v>
      </c>
      <c r="B362" s="394">
        <v>1745.94</v>
      </c>
      <c r="C362" s="394"/>
      <c r="D362" s="187">
        <v>1202.05</v>
      </c>
      <c r="E362" s="187">
        <v>1774.54</v>
      </c>
      <c r="F362" s="394">
        <v>24.8</v>
      </c>
      <c r="G362" s="396">
        <v>201</v>
      </c>
      <c r="H362" s="396">
        <v>37.5</v>
      </c>
      <c r="I362" s="267">
        <v>170</v>
      </c>
      <c r="J362" s="398">
        <v>1</v>
      </c>
      <c r="K362" s="398">
        <v>40</v>
      </c>
      <c r="L362" s="398">
        <v>150</v>
      </c>
      <c r="M362" s="400"/>
      <c r="N362" s="209">
        <f t="shared" si="55"/>
        <v>5045.83</v>
      </c>
      <c r="O362" s="394">
        <v>14.3</v>
      </c>
      <c r="P362" s="394">
        <v>2.6</v>
      </c>
      <c r="Q362" s="209">
        <f t="shared" si="56"/>
        <v>5057.53</v>
      </c>
      <c r="R362" s="187">
        <v>1740</v>
      </c>
      <c r="S362" s="402"/>
      <c r="T362" s="213">
        <f t="shared" si="57"/>
        <v>44111</v>
      </c>
      <c r="U362" s="403">
        <v>200906</v>
      </c>
      <c r="V362" s="414">
        <v>1226.6099999999999</v>
      </c>
      <c r="W362" s="403"/>
      <c r="X362" s="404"/>
      <c r="Y362" s="403">
        <v>200922</v>
      </c>
      <c r="Z362" s="414">
        <v>148.69</v>
      </c>
      <c r="AA362" s="403">
        <v>201017</v>
      </c>
      <c r="AB362" s="414">
        <v>3043.55</v>
      </c>
      <c r="AC362" s="403"/>
      <c r="AD362" s="404"/>
      <c r="AE362" s="403" t="s">
        <v>271</v>
      </c>
      <c r="AF362" s="414">
        <v>-67.2</v>
      </c>
      <c r="AG362" s="165">
        <v>201034</v>
      </c>
      <c r="AH362" s="414">
        <v>19</v>
      </c>
      <c r="AI362" s="403"/>
      <c r="AJ362" s="404"/>
      <c r="AK362" s="403"/>
      <c r="AL362" s="404"/>
      <c r="AM362" s="403"/>
      <c r="AN362" s="404"/>
      <c r="AO362" s="403" t="s">
        <v>388</v>
      </c>
      <c r="AP362" s="414">
        <v>336.57</v>
      </c>
      <c r="AQ362" s="165"/>
      <c r="AR362" s="404"/>
      <c r="AS362" s="187">
        <f t="shared" si="58"/>
        <v>4707.22</v>
      </c>
    </row>
    <row r="363" spans="1:45" x14ac:dyDescent="0.25">
      <c r="A363" s="202">
        <f t="shared" si="59"/>
        <v>44112</v>
      </c>
      <c r="B363" s="394">
        <v>1360.18</v>
      </c>
      <c r="C363" s="394"/>
      <c r="D363" s="187">
        <v>1050.71</v>
      </c>
      <c r="E363" s="187">
        <v>1754.7</v>
      </c>
      <c r="F363" s="394">
        <v>9.8000000000000007</v>
      </c>
      <c r="G363" s="396">
        <v>286</v>
      </c>
      <c r="H363" s="396">
        <v>316.7</v>
      </c>
      <c r="I363" s="267">
        <v>330</v>
      </c>
      <c r="J363" s="398">
        <v>5</v>
      </c>
      <c r="K363" s="398"/>
      <c r="L363" s="398">
        <v>520</v>
      </c>
      <c r="M363" s="400"/>
      <c r="N363" s="209">
        <f t="shared" si="55"/>
        <v>4588.09</v>
      </c>
      <c r="O363" s="394">
        <v>8.1999999999999993</v>
      </c>
      <c r="P363" s="394"/>
      <c r="Q363" s="209">
        <f t="shared" si="56"/>
        <v>4596.29</v>
      </c>
      <c r="R363" s="187">
        <v>1360</v>
      </c>
      <c r="S363" s="402"/>
      <c r="T363" s="213">
        <f t="shared" si="57"/>
        <v>44112</v>
      </c>
      <c r="U363" s="403">
        <v>200910</v>
      </c>
      <c r="V363" s="414">
        <v>-5.26</v>
      </c>
      <c r="W363" s="403"/>
      <c r="X363" s="404"/>
      <c r="Y363" s="403"/>
      <c r="Z363" s="404"/>
      <c r="AA363" s="403">
        <v>201018</v>
      </c>
      <c r="AB363" s="414">
        <v>74.2</v>
      </c>
      <c r="AC363" s="403">
        <v>200933</v>
      </c>
      <c r="AD363" s="414">
        <v>38874.769999999997</v>
      </c>
      <c r="AE363" s="403" t="s">
        <v>85</v>
      </c>
      <c r="AF363" s="414">
        <v>-200</v>
      </c>
      <c r="AG363" s="404"/>
      <c r="AH363" s="404"/>
      <c r="AI363" s="403"/>
      <c r="AJ363" s="404"/>
      <c r="AK363" s="403">
        <v>200943</v>
      </c>
      <c r="AL363" s="414">
        <v>1336.32</v>
      </c>
      <c r="AM363" s="403"/>
      <c r="AN363" s="404"/>
      <c r="AO363" s="403"/>
      <c r="AP363" s="404"/>
      <c r="AQ363" s="165"/>
      <c r="AR363" s="404"/>
      <c r="AS363" s="187">
        <f t="shared" si="58"/>
        <v>40080.03</v>
      </c>
    </row>
    <row r="364" spans="1:45" x14ac:dyDescent="0.25">
      <c r="A364" s="202">
        <f t="shared" si="59"/>
        <v>44113</v>
      </c>
      <c r="B364" s="394">
        <v>1695.34</v>
      </c>
      <c r="C364" s="394"/>
      <c r="D364" s="187">
        <v>897.48</v>
      </c>
      <c r="E364" s="187">
        <v>1838.27</v>
      </c>
      <c r="F364" s="394">
        <v>45.39</v>
      </c>
      <c r="G364" s="396">
        <v>204</v>
      </c>
      <c r="H364" s="396">
        <v>168.1</v>
      </c>
      <c r="I364" s="267">
        <v>210</v>
      </c>
      <c r="J364" s="398">
        <v>4</v>
      </c>
      <c r="K364" s="398">
        <v>20</v>
      </c>
      <c r="L364" s="398">
        <v>80</v>
      </c>
      <c r="M364" s="400"/>
      <c r="N364" s="209">
        <f t="shared" si="55"/>
        <v>4998.58</v>
      </c>
      <c r="O364" s="394">
        <v>3.2</v>
      </c>
      <c r="P364" s="394"/>
      <c r="Q364" s="209">
        <f t="shared" si="56"/>
        <v>5001.78</v>
      </c>
      <c r="R364" s="187">
        <v>1690</v>
      </c>
      <c r="S364" s="187">
        <v>280</v>
      </c>
      <c r="T364" s="213">
        <f t="shared" si="57"/>
        <v>44113</v>
      </c>
      <c r="U364" s="403"/>
      <c r="V364" s="404"/>
      <c r="W364" s="403"/>
      <c r="X364" s="404"/>
      <c r="Y364" s="403"/>
      <c r="Z364" s="404"/>
      <c r="AA364" s="403"/>
      <c r="AB364" s="404"/>
      <c r="AC364" s="403"/>
      <c r="AD364" s="404"/>
      <c r="AE364" s="403" t="s">
        <v>85</v>
      </c>
      <c r="AF364" s="414">
        <v>200</v>
      </c>
      <c r="AG364" s="404"/>
      <c r="AH364" s="404"/>
      <c r="AI364" s="403"/>
      <c r="AJ364" s="404"/>
      <c r="AK364" s="403"/>
      <c r="AL364" s="404"/>
      <c r="AM364" s="403"/>
      <c r="AN364" s="404"/>
      <c r="AO364" s="403" t="s">
        <v>199</v>
      </c>
      <c r="AP364" s="414">
        <v>77.02</v>
      </c>
      <c r="AQ364" s="165"/>
      <c r="AR364" s="404"/>
      <c r="AS364" s="187">
        <f t="shared" si="58"/>
        <v>277.02</v>
      </c>
    </row>
    <row r="365" spans="1:45" x14ac:dyDescent="0.25">
      <c r="A365" s="202">
        <f t="shared" si="59"/>
        <v>44114</v>
      </c>
      <c r="B365" s="394">
        <v>1767.1</v>
      </c>
      <c r="C365" s="394"/>
      <c r="D365" s="187">
        <v>1094.5999999999999</v>
      </c>
      <c r="E365" s="187">
        <v>1599.63</v>
      </c>
      <c r="F365" s="394"/>
      <c r="G365" s="396">
        <v>235</v>
      </c>
      <c r="H365" s="396">
        <v>58.5</v>
      </c>
      <c r="I365" s="267">
        <v>90</v>
      </c>
      <c r="J365" s="398">
        <v>2</v>
      </c>
      <c r="K365" s="398"/>
      <c r="L365" s="398"/>
      <c r="M365" s="400"/>
      <c r="N365" s="209">
        <f t="shared" si="55"/>
        <v>4844.83</v>
      </c>
      <c r="O365" s="394">
        <v>4.2</v>
      </c>
      <c r="P365" s="394"/>
      <c r="Q365" s="209">
        <f t="shared" si="56"/>
        <v>4849.03</v>
      </c>
      <c r="R365" s="187">
        <v>1760</v>
      </c>
      <c r="S365" s="402"/>
      <c r="T365" s="213">
        <f t="shared" si="57"/>
        <v>44114</v>
      </c>
      <c r="U365" s="403"/>
      <c r="V365" s="404"/>
      <c r="W365" s="403">
        <v>200915</v>
      </c>
      <c r="X365" s="414">
        <v>64.91</v>
      </c>
      <c r="Y365" s="403">
        <v>2009</v>
      </c>
      <c r="Z365" s="404"/>
      <c r="AA365" s="403"/>
      <c r="AB365" s="404"/>
      <c r="AC365" s="403"/>
      <c r="AD365" s="404"/>
      <c r="AE365" s="403" t="s">
        <v>85</v>
      </c>
      <c r="AF365" s="414">
        <v>200</v>
      </c>
      <c r="AG365" s="404"/>
      <c r="AH365" s="404"/>
      <c r="AI365" s="403"/>
      <c r="AJ365" s="404"/>
      <c r="AK365" s="403"/>
      <c r="AL365" s="404"/>
      <c r="AM365" s="403"/>
      <c r="AN365" s="404"/>
      <c r="AO365" s="403"/>
      <c r="AP365" s="404"/>
      <c r="AQ365" s="165"/>
      <c r="AR365" s="404"/>
      <c r="AS365" s="187">
        <f t="shared" si="58"/>
        <v>264.90999999999997</v>
      </c>
    </row>
    <row r="366" spans="1:45" x14ac:dyDescent="0.25">
      <c r="A366" s="202">
        <f t="shared" si="59"/>
        <v>44115</v>
      </c>
      <c r="B366" s="394">
        <v>1253.82</v>
      </c>
      <c r="C366" s="394"/>
      <c r="D366" s="187">
        <v>1145</v>
      </c>
      <c r="E366" s="187">
        <v>980.2</v>
      </c>
      <c r="F366" s="394"/>
      <c r="G366" s="396">
        <v>107</v>
      </c>
      <c r="H366" s="396">
        <v>209.2</v>
      </c>
      <c r="I366" s="267">
        <v>20</v>
      </c>
      <c r="J366" s="398">
        <v>1</v>
      </c>
      <c r="K366" s="398"/>
      <c r="L366" s="398"/>
      <c r="M366" s="400"/>
      <c r="N366" s="209">
        <f t="shared" si="55"/>
        <v>3715.2199999999993</v>
      </c>
      <c r="O366" s="394">
        <v>1.9</v>
      </c>
      <c r="P366" s="394"/>
      <c r="Q366" s="209">
        <f t="shared" si="56"/>
        <v>3717.1199999999994</v>
      </c>
      <c r="R366" s="187">
        <v>1250</v>
      </c>
      <c r="S366" s="402"/>
      <c r="T366" s="213">
        <f t="shared" si="57"/>
        <v>44115</v>
      </c>
      <c r="U366" s="403"/>
      <c r="V366" s="404"/>
      <c r="W366" s="403">
        <v>200916</v>
      </c>
      <c r="X366" s="414">
        <v>1100.57</v>
      </c>
      <c r="Y366" s="403"/>
      <c r="Z366" s="404"/>
      <c r="AA366" s="403"/>
      <c r="AB366" s="404"/>
      <c r="AC366" s="403"/>
      <c r="AD366" s="404"/>
      <c r="AE366" s="403" t="s">
        <v>165</v>
      </c>
      <c r="AF366" s="414">
        <v>37.32</v>
      </c>
      <c r="AG366" s="404"/>
      <c r="AH366" s="404"/>
      <c r="AI366" s="403" t="s">
        <v>216</v>
      </c>
      <c r="AJ366" s="414">
        <v>218.9</v>
      </c>
      <c r="AK366" s="403"/>
      <c r="AL366" s="404"/>
      <c r="AM366" s="403"/>
      <c r="AN366" s="404"/>
      <c r="AO366" s="403"/>
      <c r="AP366" s="404"/>
      <c r="AQ366" s="165"/>
      <c r="AR366" s="404"/>
      <c r="AS366" s="187">
        <f t="shared" si="58"/>
        <v>1356.79</v>
      </c>
    </row>
    <row r="367" spans="1:45" x14ac:dyDescent="0.25">
      <c r="A367" s="202">
        <f t="shared" si="59"/>
        <v>44116</v>
      </c>
      <c r="B367" s="394">
        <v>1672.99</v>
      </c>
      <c r="C367" s="394"/>
      <c r="D367" s="187">
        <v>1062.28</v>
      </c>
      <c r="E367" s="187">
        <v>1746.7</v>
      </c>
      <c r="F367" s="394">
        <v>14.25</v>
      </c>
      <c r="G367" s="396">
        <v>163</v>
      </c>
      <c r="H367" s="396">
        <v>90.6</v>
      </c>
      <c r="I367" s="267">
        <v>40</v>
      </c>
      <c r="J367" s="398">
        <v>2</v>
      </c>
      <c r="K367" s="398"/>
      <c r="L367" s="398"/>
      <c r="M367" s="400"/>
      <c r="N367" s="209">
        <f t="shared" si="55"/>
        <v>4789.82</v>
      </c>
      <c r="O367" s="394">
        <v>3.4</v>
      </c>
      <c r="P367" s="394"/>
      <c r="Q367" s="209">
        <f t="shared" si="56"/>
        <v>4793.2199999999993</v>
      </c>
      <c r="R367" s="187">
        <v>1670</v>
      </c>
      <c r="S367" s="402"/>
      <c r="T367" s="213">
        <f t="shared" si="57"/>
        <v>44116</v>
      </c>
      <c r="U367" s="403"/>
      <c r="V367" s="404"/>
      <c r="W367" s="403">
        <v>200917</v>
      </c>
      <c r="X367" s="414">
        <v>201.92</v>
      </c>
      <c r="Y367" s="403"/>
      <c r="Z367" s="404"/>
      <c r="AA367" s="403"/>
      <c r="AB367" s="404"/>
      <c r="AC367" s="403"/>
      <c r="AD367" s="404"/>
      <c r="AE367" s="403" t="s">
        <v>210</v>
      </c>
      <c r="AF367" s="414">
        <v>113.91</v>
      </c>
      <c r="AG367" s="404"/>
      <c r="AH367" s="404"/>
      <c r="AI367" s="403"/>
      <c r="AJ367" s="404"/>
      <c r="AK367" s="403"/>
      <c r="AL367" s="404"/>
      <c r="AM367" s="403">
        <v>200944</v>
      </c>
      <c r="AN367" s="414">
        <v>517</v>
      </c>
      <c r="AO367" s="403"/>
      <c r="AP367" s="404"/>
      <c r="AQ367" s="165"/>
      <c r="AR367" s="404"/>
      <c r="AS367" s="187">
        <f t="shared" si="58"/>
        <v>832.82999999999993</v>
      </c>
    </row>
    <row r="368" spans="1:45" x14ac:dyDescent="0.25">
      <c r="A368" s="202">
        <f t="shared" si="59"/>
        <v>44117</v>
      </c>
      <c r="B368" s="394">
        <v>1541.32</v>
      </c>
      <c r="C368" s="394"/>
      <c r="D368" s="187">
        <v>1003.99</v>
      </c>
      <c r="E368" s="187">
        <v>1501.05</v>
      </c>
      <c r="F368" s="394">
        <v>16.899999999999999</v>
      </c>
      <c r="G368" s="396">
        <v>230</v>
      </c>
      <c r="H368" s="396">
        <v>246.8</v>
      </c>
      <c r="I368" s="267">
        <v>220</v>
      </c>
      <c r="J368" s="398">
        <v>5</v>
      </c>
      <c r="K368" s="398"/>
      <c r="L368" s="398">
        <v>205</v>
      </c>
      <c r="M368" s="400"/>
      <c r="N368" s="209">
        <f t="shared" si="55"/>
        <v>4555.0600000000004</v>
      </c>
      <c r="O368" s="394">
        <v>3.2</v>
      </c>
      <c r="P368" s="394"/>
      <c r="Q368" s="209">
        <f t="shared" si="56"/>
        <v>4558.26</v>
      </c>
      <c r="R368" s="187">
        <v>1540</v>
      </c>
      <c r="S368" s="402"/>
      <c r="T368" s="213">
        <f t="shared" si="57"/>
        <v>44117</v>
      </c>
      <c r="U368" s="403"/>
      <c r="V368" s="404"/>
      <c r="W368" s="403"/>
      <c r="X368" s="404"/>
      <c r="Y368" s="403">
        <v>201012</v>
      </c>
      <c r="Z368" s="414">
        <v>324.05</v>
      </c>
      <c r="AA368" s="403"/>
      <c r="AB368" s="404"/>
      <c r="AC368" s="403"/>
      <c r="AD368" s="404"/>
      <c r="AE368" s="403" t="s">
        <v>156</v>
      </c>
      <c r="AF368" s="414">
        <v>2638.05</v>
      </c>
      <c r="AG368" s="404"/>
      <c r="AH368" s="404"/>
      <c r="AI368" s="403"/>
      <c r="AJ368" s="404"/>
      <c r="AK368" s="403"/>
      <c r="AL368" s="404"/>
      <c r="AM368" s="403">
        <v>200945</v>
      </c>
      <c r="AN368" s="414">
        <v>338.4</v>
      </c>
      <c r="AO368" s="403">
        <v>201062</v>
      </c>
      <c r="AP368" s="414">
        <v>639</v>
      </c>
      <c r="AQ368" s="165">
        <v>201063</v>
      </c>
      <c r="AR368" s="414">
        <v>20</v>
      </c>
      <c r="AS368" s="187">
        <f t="shared" si="58"/>
        <v>3959.5000000000005</v>
      </c>
    </row>
    <row r="369" spans="1:45" x14ac:dyDescent="0.25">
      <c r="A369" s="202">
        <f t="shared" si="59"/>
        <v>44118</v>
      </c>
      <c r="B369" s="394">
        <v>1584.59</v>
      </c>
      <c r="C369" s="394"/>
      <c r="D369" s="187">
        <v>1191.68</v>
      </c>
      <c r="E369" s="187">
        <v>1869.05</v>
      </c>
      <c r="F369" s="394">
        <v>74.5</v>
      </c>
      <c r="G369" s="396">
        <v>235</v>
      </c>
      <c r="H369" s="396">
        <v>93.9</v>
      </c>
      <c r="I369" s="267">
        <v>130</v>
      </c>
      <c r="J369" s="398">
        <v>2</v>
      </c>
      <c r="K369" s="398">
        <v>40</v>
      </c>
      <c r="L369" s="398">
        <v>23</v>
      </c>
      <c r="M369" s="400"/>
      <c r="N369" s="209">
        <f t="shared" si="55"/>
        <v>5195.72</v>
      </c>
      <c r="O369" s="394">
        <v>18.7</v>
      </c>
      <c r="P369" s="394"/>
      <c r="Q369" s="209">
        <f t="shared" si="56"/>
        <v>5214.42</v>
      </c>
      <c r="R369" s="187">
        <v>1580</v>
      </c>
      <c r="S369" s="402"/>
      <c r="T369" s="213">
        <f t="shared" si="57"/>
        <v>44118</v>
      </c>
      <c r="U369" s="403">
        <v>201001</v>
      </c>
      <c r="V369" s="414">
        <v>713.73</v>
      </c>
      <c r="W369" s="403"/>
      <c r="X369" s="404"/>
      <c r="Y369" s="403"/>
      <c r="Z369" s="404"/>
      <c r="AA369" s="403">
        <v>201019</v>
      </c>
      <c r="AB369" s="414">
        <v>1412.52</v>
      </c>
      <c r="AC369" s="403"/>
      <c r="AD369" s="404"/>
      <c r="AE369" s="403"/>
      <c r="AF369" s="404"/>
      <c r="AG369" s="165">
        <v>201035</v>
      </c>
      <c r="AH369" s="414">
        <v>38</v>
      </c>
      <c r="AI369" s="403"/>
      <c r="AJ369" s="404"/>
      <c r="AK369" s="403"/>
      <c r="AL369" s="404"/>
      <c r="AM369" s="403"/>
      <c r="AN369" s="404"/>
      <c r="AO369" s="403"/>
      <c r="AP369" s="404"/>
      <c r="AQ369" s="165"/>
      <c r="AR369" s="404"/>
      <c r="AS369" s="187">
        <f t="shared" si="58"/>
        <v>2164.25</v>
      </c>
    </row>
    <row r="370" spans="1:45" x14ac:dyDescent="0.25">
      <c r="A370" s="202">
        <f t="shared" si="59"/>
        <v>44119</v>
      </c>
      <c r="B370" s="394">
        <v>1331.5</v>
      </c>
      <c r="C370" s="394"/>
      <c r="D370" s="187">
        <v>930.2</v>
      </c>
      <c r="E370" s="187">
        <v>1680.79</v>
      </c>
      <c r="F370" s="394">
        <v>55.65</v>
      </c>
      <c r="G370" s="396">
        <v>410</v>
      </c>
      <c r="H370" s="396">
        <v>198.2</v>
      </c>
      <c r="I370" s="267">
        <v>40</v>
      </c>
      <c r="J370" s="398">
        <v>2</v>
      </c>
      <c r="K370" s="398">
        <v>10</v>
      </c>
      <c r="L370" s="398"/>
      <c r="M370" s="400"/>
      <c r="N370" s="209">
        <f t="shared" si="55"/>
        <v>4656.34</v>
      </c>
      <c r="O370" s="394">
        <v>8.1999999999999993</v>
      </c>
      <c r="P370" s="394"/>
      <c r="Q370" s="209">
        <f t="shared" si="56"/>
        <v>4664.54</v>
      </c>
      <c r="R370" s="187">
        <v>1350</v>
      </c>
      <c r="S370" s="402"/>
      <c r="T370" s="213">
        <f t="shared" si="57"/>
        <v>44119</v>
      </c>
      <c r="U370" s="403"/>
      <c r="V370" s="404"/>
      <c r="W370" s="403"/>
      <c r="X370" s="404"/>
      <c r="Y370" s="403"/>
      <c r="Z370" s="404"/>
      <c r="AA370" s="403">
        <v>201020</v>
      </c>
      <c r="AB370" s="414">
        <v>1063.4000000000001</v>
      </c>
      <c r="AC370" s="403"/>
      <c r="AD370" s="404"/>
      <c r="AE370" s="403"/>
      <c r="AF370" s="404"/>
      <c r="AG370" s="404"/>
      <c r="AH370" s="404"/>
      <c r="AI370" s="403"/>
      <c r="AJ370" s="404"/>
      <c r="AK370" s="403"/>
      <c r="AL370" s="404"/>
      <c r="AM370" s="403"/>
      <c r="AN370" s="404"/>
      <c r="AO370" s="403">
        <v>200964</v>
      </c>
      <c r="AP370" s="414">
        <v>317</v>
      </c>
      <c r="AQ370" s="165"/>
      <c r="AR370" s="404"/>
      <c r="AS370" s="187">
        <f t="shared" si="58"/>
        <v>1380.4</v>
      </c>
    </row>
    <row r="371" spans="1:45" x14ac:dyDescent="0.25">
      <c r="A371" s="202">
        <f t="shared" si="59"/>
        <v>44120</v>
      </c>
      <c r="B371" s="394">
        <v>1846.77</v>
      </c>
      <c r="C371" s="394"/>
      <c r="D371" s="187">
        <v>1305.76</v>
      </c>
      <c r="E371" s="187">
        <v>1854.5</v>
      </c>
      <c r="F371" s="394">
        <v>24.8</v>
      </c>
      <c r="G371" s="396">
        <v>181</v>
      </c>
      <c r="H371" s="396">
        <v>144.5</v>
      </c>
      <c r="I371" s="267">
        <v>250</v>
      </c>
      <c r="J371" s="398">
        <v>5</v>
      </c>
      <c r="K371" s="398">
        <v>20</v>
      </c>
      <c r="L371" s="398"/>
      <c r="M371" s="400"/>
      <c r="N371" s="209">
        <f t="shared" si="55"/>
        <v>5627.33</v>
      </c>
      <c r="O371" s="394">
        <v>3.2</v>
      </c>
      <c r="P371" s="394"/>
      <c r="Q371" s="209">
        <f t="shared" si="56"/>
        <v>5630.53</v>
      </c>
      <c r="R371" s="187">
        <v>1840</v>
      </c>
      <c r="S371" s="187">
        <v>170</v>
      </c>
      <c r="T371" s="213">
        <f t="shared" si="57"/>
        <v>44120</v>
      </c>
      <c r="U371" s="403"/>
      <c r="V371" s="404"/>
      <c r="W371" s="403"/>
      <c r="X371" s="404"/>
      <c r="Y371" s="403"/>
      <c r="Z371" s="404"/>
      <c r="AA371" s="403"/>
      <c r="AB371" s="404"/>
      <c r="AC371" s="403"/>
      <c r="AD371" s="404"/>
      <c r="AE371" s="403" t="s">
        <v>137</v>
      </c>
      <c r="AF371" s="414">
        <v>-1150</v>
      </c>
      <c r="AG371" s="405"/>
      <c r="AH371" s="404"/>
      <c r="AI371" s="403"/>
      <c r="AJ371" s="404"/>
      <c r="AK371" s="403"/>
      <c r="AL371" s="404"/>
      <c r="AM371" s="403">
        <v>200949</v>
      </c>
      <c r="AN371" s="414">
        <v>122.04</v>
      </c>
      <c r="AO371" s="403">
        <v>200964</v>
      </c>
      <c r="AP371" s="414">
        <v>212.92</v>
      </c>
      <c r="AQ371" s="165"/>
      <c r="AR371" s="404"/>
      <c r="AS371" s="187">
        <f t="shared" si="58"/>
        <v>-815.04000000000008</v>
      </c>
    </row>
    <row r="372" spans="1:45" x14ac:dyDescent="0.25">
      <c r="A372" s="202">
        <f t="shared" si="59"/>
        <v>44121</v>
      </c>
      <c r="B372" s="394">
        <v>1695.97</v>
      </c>
      <c r="C372" s="394"/>
      <c r="D372" s="187">
        <v>1836.23</v>
      </c>
      <c r="E372" s="187">
        <v>1537.26</v>
      </c>
      <c r="F372" s="394">
        <v>43.65</v>
      </c>
      <c r="G372" s="396">
        <v>120</v>
      </c>
      <c r="H372" s="396">
        <v>85.8</v>
      </c>
      <c r="I372" s="267">
        <v>90</v>
      </c>
      <c r="J372" s="398">
        <v>2</v>
      </c>
      <c r="K372" s="398">
        <v>10</v>
      </c>
      <c r="L372" s="398"/>
      <c r="M372" s="400"/>
      <c r="N372" s="209">
        <f t="shared" si="55"/>
        <v>5418.91</v>
      </c>
      <c r="O372" s="394">
        <v>4.2</v>
      </c>
      <c r="P372" s="394"/>
      <c r="Q372" s="209">
        <f t="shared" si="56"/>
        <v>5423.11</v>
      </c>
      <c r="R372" s="187">
        <v>1690</v>
      </c>
      <c r="S372" s="402"/>
      <c r="T372" s="213">
        <f t="shared" si="57"/>
        <v>44121</v>
      </c>
      <c r="U372" s="403"/>
      <c r="V372" s="404"/>
      <c r="W372" s="403"/>
      <c r="X372" s="404"/>
      <c r="Y372" s="403"/>
      <c r="Z372" s="404"/>
      <c r="AA372" s="403"/>
      <c r="AB372" s="404"/>
      <c r="AC372" s="403"/>
      <c r="AD372" s="404"/>
      <c r="AE372" s="403"/>
      <c r="AF372" s="404"/>
      <c r="AG372" s="404"/>
      <c r="AH372" s="404"/>
      <c r="AI372" s="403"/>
      <c r="AJ372" s="404"/>
      <c r="AK372" s="403"/>
      <c r="AL372" s="404"/>
      <c r="AM372" s="403"/>
      <c r="AN372" s="404"/>
      <c r="AO372" s="403"/>
      <c r="AP372" s="404"/>
      <c r="AQ372" s="165"/>
      <c r="AR372" s="404"/>
      <c r="AS372" s="187">
        <f t="shared" si="58"/>
        <v>0</v>
      </c>
    </row>
    <row r="373" spans="1:45" x14ac:dyDescent="0.25">
      <c r="A373" s="202">
        <f t="shared" si="59"/>
        <v>44122</v>
      </c>
      <c r="B373" s="394">
        <v>1107.81</v>
      </c>
      <c r="C373" s="394"/>
      <c r="D373" s="187">
        <v>452.3</v>
      </c>
      <c r="E373" s="187">
        <v>1137.6300000000001</v>
      </c>
      <c r="F373" s="394"/>
      <c r="G373" s="396">
        <v>165</v>
      </c>
      <c r="H373" s="396">
        <v>149.30000000000001</v>
      </c>
      <c r="I373" s="267">
        <v>40</v>
      </c>
      <c r="J373" s="398">
        <v>1</v>
      </c>
      <c r="K373" s="398">
        <v>50</v>
      </c>
      <c r="L373" s="398"/>
      <c r="M373" s="400"/>
      <c r="N373" s="209">
        <f t="shared" si="55"/>
        <v>3102.04</v>
      </c>
      <c r="O373" s="394">
        <v>8.9</v>
      </c>
      <c r="P373" s="394"/>
      <c r="Q373" s="209">
        <f t="shared" si="56"/>
        <v>3110.94</v>
      </c>
      <c r="R373" s="187">
        <v>1100</v>
      </c>
      <c r="S373" s="402"/>
      <c r="T373" s="213">
        <f t="shared" si="57"/>
        <v>44122</v>
      </c>
      <c r="U373" s="403"/>
      <c r="V373" s="404"/>
      <c r="W373" s="403"/>
      <c r="X373" s="404"/>
      <c r="Y373" s="403"/>
      <c r="Z373" s="404"/>
      <c r="AA373" s="403"/>
      <c r="AB373" s="404"/>
      <c r="AC373" s="403"/>
      <c r="AD373" s="404"/>
      <c r="AE373" s="403"/>
      <c r="AF373" s="404"/>
      <c r="AG373" s="404"/>
      <c r="AH373" s="404"/>
      <c r="AI373" s="403">
        <v>201039</v>
      </c>
      <c r="AJ373" s="414">
        <v>52.8</v>
      </c>
      <c r="AK373" s="403"/>
      <c r="AL373" s="404"/>
      <c r="AM373" s="403"/>
      <c r="AN373" s="404"/>
      <c r="AO373" s="403"/>
      <c r="AP373" s="404"/>
      <c r="AQ373" s="165"/>
      <c r="AR373" s="404"/>
      <c r="AS373" s="187">
        <f t="shared" si="58"/>
        <v>52.8</v>
      </c>
    </row>
    <row r="374" spans="1:45" x14ac:dyDescent="0.25">
      <c r="A374" s="202">
        <f t="shared" si="59"/>
        <v>44123</v>
      </c>
      <c r="B374" s="394">
        <v>1448.66</v>
      </c>
      <c r="C374" s="394"/>
      <c r="D374" s="187">
        <v>956.75</v>
      </c>
      <c r="E374" s="187">
        <v>1583.45</v>
      </c>
      <c r="F374" s="394">
        <v>22.1</v>
      </c>
      <c r="G374" s="396">
        <v>115</v>
      </c>
      <c r="H374" s="396">
        <v>57</v>
      </c>
      <c r="I374" s="267">
        <v>110</v>
      </c>
      <c r="J374" s="398">
        <v>3</v>
      </c>
      <c r="K374" s="398">
        <v>340</v>
      </c>
      <c r="L374" s="398"/>
      <c r="M374" s="400"/>
      <c r="N374" s="209">
        <f t="shared" si="55"/>
        <v>4632.96</v>
      </c>
      <c r="O374" s="394">
        <v>18.5</v>
      </c>
      <c r="P374" s="394"/>
      <c r="Q374" s="209">
        <f t="shared" si="56"/>
        <v>4651.46</v>
      </c>
      <c r="R374" s="187">
        <v>1440</v>
      </c>
      <c r="S374" s="402"/>
      <c r="T374" s="213">
        <f t="shared" si="57"/>
        <v>44123</v>
      </c>
      <c r="U374" s="403"/>
      <c r="V374" s="404"/>
      <c r="W374" s="403"/>
      <c r="X374" s="404"/>
      <c r="Y374" s="403"/>
      <c r="Z374" s="404"/>
      <c r="AA374" s="403"/>
      <c r="AB374" s="404"/>
      <c r="AC374" s="403"/>
      <c r="AD374" s="404"/>
      <c r="AE374" s="403"/>
      <c r="AF374" s="404"/>
      <c r="AG374" s="404"/>
      <c r="AH374" s="404"/>
      <c r="AI374" s="403" t="s">
        <v>464</v>
      </c>
      <c r="AJ374" s="404">
        <v>-16.52</v>
      </c>
      <c r="AK374" s="403"/>
      <c r="AL374" s="404"/>
      <c r="AM374" s="403"/>
      <c r="AN374" s="404"/>
      <c r="AO374" s="403"/>
      <c r="AP374" s="404"/>
      <c r="AQ374" s="165"/>
      <c r="AR374" s="404"/>
      <c r="AS374" s="187">
        <f t="shared" si="58"/>
        <v>-16.52</v>
      </c>
    </row>
    <row r="375" spans="1:45" x14ac:dyDescent="0.25">
      <c r="A375" s="202">
        <f t="shared" si="59"/>
        <v>44124</v>
      </c>
      <c r="B375" s="394">
        <v>1701.98</v>
      </c>
      <c r="C375" s="394"/>
      <c r="D375" s="187">
        <v>808.32</v>
      </c>
      <c r="E375" s="187">
        <v>1482.88</v>
      </c>
      <c r="F375" s="394">
        <v>9</v>
      </c>
      <c r="G375" s="396">
        <v>168</v>
      </c>
      <c r="H375" s="396">
        <v>49.55</v>
      </c>
      <c r="I375" s="267">
        <v>230</v>
      </c>
      <c r="J375" s="398">
        <v>5</v>
      </c>
      <c r="K375" s="398">
        <v>30</v>
      </c>
      <c r="L375" s="398"/>
      <c r="M375" s="400"/>
      <c r="N375" s="209">
        <f t="shared" si="55"/>
        <v>4479.7300000000005</v>
      </c>
      <c r="O375" s="394">
        <v>3.2</v>
      </c>
      <c r="P375" s="394"/>
      <c r="Q375" s="209">
        <f t="shared" si="56"/>
        <v>4482.93</v>
      </c>
      <c r="R375" s="187">
        <v>1700</v>
      </c>
      <c r="S375" s="402"/>
      <c r="T375" s="213">
        <f t="shared" si="57"/>
        <v>44124</v>
      </c>
      <c r="U375" s="403"/>
      <c r="V375" s="404"/>
      <c r="W375" s="165">
        <v>201006</v>
      </c>
      <c r="X375" s="414">
        <v>32.49</v>
      </c>
      <c r="Y375" s="403">
        <v>201013</v>
      </c>
      <c r="Z375" s="414">
        <v>521.58000000000004</v>
      </c>
      <c r="AA375" s="165"/>
      <c r="AB375" s="404"/>
      <c r="AC375" s="403"/>
      <c r="AD375" s="404"/>
      <c r="AE375" s="165"/>
      <c r="AF375" s="404"/>
      <c r="AG375" s="404"/>
      <c r="AH375" s="404"/>
      <c r="AI375" s="403"/>
      <c r="AJ375" s="404"/>
      <c r="AK375" s="165"/>
      <c r="AL375" s="404"/>
      <c r="AM375" s="403"/>
      <c r="AN375" s="404"/>
      <c r="AO375" s="165"/>
      <c r="AP375" s="404"/>
      <c r="AQ375" s="165"/>
      <c r="AR375" s="404"/>
      <c r="AS375" s="187">
        <f t="shared" si="58"/>
        <v>554.07000000000005</v>
      </c>
    </row>
    <row r="376" spans="1:45" x14ac:dyDescent="0.25">
      <c r="A376" s="202">
        <f t="shared" si="59"/>
        <v>44125</v>
      </c>
      <c r="B376" s="394">
        <v>1712.82</v>
      </c>
      <c r="C376" s="394"/>
      <c r="D376" s="187">
        <v>1149.5899999999999</v>
      </c>
      <c r="E376" s="187">
        <v>1173.27</v>
      </c>
      <c r="F376" s="394">
        <v>9.8000000000000007</v>
      </c>
      <c r="G376" s="396">
        <v>90</v>
      </c>
      <c r="H376" s="396">
        <v>204.55</v>
      </c>
      <c r="I376" s="267">
        <v>20</v>
      </c>
      <c r="J376" s="398">
        <v>1</v>
      </c>
      <c r="K376" s="398"/>
      <c r="L376" s="398">
        <v>20</v>
      </c>
      <c r="M376" s="400"/>
      <c r="N376" s="209">
        <f t="shared" si="55"/>
        <v>4340.0300000000007</v>
      </c>
      <c r="O376" s="394">
        <v>14.8</v>
      </c>
      <c r="P376" s="394">
        <v>10</v>
      </c>
      <c r="Q376" s="209">
        <f t="shared" si="56"/>
        <v>4344.8300000000008</v>
      </c>
      <c r="R376" s="187">
        <v>1710</v>
      </c>
      <c r="S376" s="402"/>
      <c r="T376" s="213">
        <f t="shared" si="57"/>
        <v>44125</v>
      </c>
      <c r="U376" s="403">
        <v>201002</v>
      </c>
      <c r="V376" s="414">
        <v>1132.21</v>
      </c>
      <c r="W376" s="403">
        <v>201007</v>
      </c>
      <c r="X376" s="414">
        <v>555.9</v>
      </c>
      <c r="Y376" s="403"/>
      <c r="Z376" s="404"/>
      <c r="AA376" s="403">
        <v>201021</v>
      </c>
      <c r="AB376" s="414">
        <v>2910.78</v>
      </c>
      <c r="AC376" s="403"/>
      <c r="AD376" s="404"/>
      <c r="AE376" s="403" t="s">
        <v>85</v>
      </c>
      <c r="AF376" s="414">
        <v>520</v>
      </c>
      <c r="AG376" s="165">
        <v>201036</v>
      </c>
      <c r="AH376" s="414">
        <v>38</v>
      </c>
      <c r="AI376" s="403"/>
      <c r="AJ376" s="404"/>
      <c r="AK376" s="403"/>
      <c r="AL376" s="404"/>
      <c r="AM376" s="403"/>
      <c r="AN376" s="404"/>
      <c r="AO376" s="403"/>
      <c r="AP376" s="404"/>
      <c r="AQ376" s="165"/>
      <c r="AR376" s="404"/>
      <c r="AS376" s="187">
        <f t="shared" si="58"/>
        <v>5156.8900000000003</v>
      </c>
    </row>
    <row r="377" spans="1:45" x14ac:dyDescent="0.25">
      <c r="A377" s="202">
        <f t="shared" si="59"/>
        <v>44126</v>
      </c>
      <c r="B377" s="394">
        <v>1698.74</v>
      </c>
      <c r="C377" s="394"/>
      <c r="D377" s="187">
        <v>1191.1199999999999</v>
      </c>
      <c r="E377" s="187">
        <v>1454.79</v>
      </c>
      <c r="F377" s="394">
        <v>61.2</v>
      </c>
      <c r="G377" s="396">
        <v>161</v>
      </c>
      <c r="H377" s="396">
        <v>48.5</v>
      </c>
      <c r="I377" s="267">
        <v>360</v>
      </c>
      <c r="J377" s="398">
        <v>7</v>
      </c>
      <c r="K377" s="398"/>
      <c r="L377" s="398"/>
      <c r="M377" s="400"/>
      <c r="N377" s="209">
        <f t="shared" si="55"/>
        <v>4975.3499999999995</v>
      </c>
      <c r="O377" s="394">
        <v>15.7</v>
      </c>
      <c r="P377" s="394"/>
      <c r="Q377" s="209">
        <f t="shared" si="56"/>
        <v>4991.0499999999993</v>
      </c>
      <c r="R377" s="187">
        <v>1740</v>
      </c>
      <c r="S377" s="402"/>
      <c r="T377" s="213">
        <f t="shared" si="57"/>
        <v>44126</v>
      </c>
      <c r="U377" s="403"/>
      <c r="V377" s="404"/>
      <c r="W377" s="403"/>
      <c r="X377" s="404"/>
      <c r="Y377" s="403"/>
      <c r="Z377" s="404"/>
      <c r="AA377" s="403">
        <v>201022</v>
      </c>
      <c r="AB377" s="414">
        <v>726.14</v>
      </c>
      <c r="AC377" s="403">
        <v>201028</v>
      </c>
      <c r="AD377" s="414">
        <v>38919.339999999997</v>
      </c>
      <c r="AE377" s="403"/>
      <c r="AF377" s="404"/>
      <c r="AG377" s="404"/>
      <c r="AH377" s="404"/>
      <c r="AI377" s="403"/>
      <c r="AJ377" s="404"/>
      <c r="AK377" s="403"/>
      <c r="AL377" s="404"/>
      <c r="AM377" s="403"/>
      <c r="AN377" s="404"/>
      <c r="AO377" s="403"/>
      <c r="AP377" s="404"/>
      <c r="AQ377" s="165"/>
      <c r="AR377" s="404"/>
      <c r="AS377" s="187">
        <f t="shared" si="58"/>
        <v>39645.479999999996</v>
      </c>
    </row>
    <row r="378" spans="1:45" x14ac:dyDescent="0.25">
      <c r="A378" s="202">
        <f t="shared" si="59"/>
        <v>44127</v>
      </c>
      <c r="B378" s="394">
        <v>1449.72</v>
      </c>
      <c r="C378" s="394"/>
      <c r="D378" s="187">
        <v>1570.56</v>
      </c>
      <c r="E378" s="187">
        <v>1836.28</v>
      </c>
      <c r="F378" s="394">
        <v>29.4</v>
      </c>
      <c r="G378" s="396">
        <v>133</v>
      </c>
      <c r="H378" s="396">
        <v>500.05</v>
      </c>
      <c r="I378" s="267">
        <v>120</v>
      </c>
      <c r="J378" s="398">
        <v>3</v>
      </c>
      <c r="K378" s="398"/>
      <c r="L378" s="398"/>
      <c r="M378" s="400"/>
      <c r="N378" s="209">
        <f t="shared" si="55"/>
        <v>5639.01</v>
      </c>
      <c r="O378" s="394">
        <v>18.2</v>
      </c>
      <c r="P378" s="394"/>
      <c r="Q378" s="209">
        <f t="shared" si="56"/>
        <v>5657.21</v>
      </c>
      <c r="R378" s="395">
        <v>1480</v>
      </c>
      <c r="S378" s="402"/>
      <c r="T378" s="213">
        <f t="shared" si="57"/>
        <v>44127</v>
      </c>
      <c r="U378" s="403"/>
      <c r="V378" s="404"/>
      <c r="W378" s="403"/>
      <c r="X378" s="404"/>
      <c r="Y378" s="403"/>
      <c r="Z378" s="404"/>
      <c r="AA378" s="403"/>
      <c r="AB378" s="404"/>
      <c r="AC378" s="403"/>
      <c r="AD378" s="404"/>
      <c r="AE378" s="403" t="s">
        <v>137</v>
      </c>
      <c r="AF378" s="414">
        <v>1150</v>
      </c>
      <c r="AG378" s="404"/>
      <c r="AH378" s="404"/>
      <c r="AI378" s="403"/>
      <c r="AJ378" s="404"/>
      <c r="AK378" s="403"/>
      <c r="AL378" s="404"/>
      <c r="AM378" s="403"/>
      <c r="AN378" s="404"/>
      <c r="AO378" s="403"/>
      <c r="AP378" s="404"/>
      <c r="AQ378" s="165">
        <v>201064</v>
      </c>
      <c r="AR378" s="414">
        <v>65.03</v>
      </c>
      <c r="AS378" s="187">
        <f t="shared" si="58"/>
        <v>1215.03</v>
      </c>
    </row>
    <row r="379" spans="1:45" x14ac:dyDescent="0.25">
      <c r="A379" s="202">
        <f t="shared" si="59"/>
        <v>44128</v>
      </c>
      <c r="B379" s="394">
        <v>1571.95</v>
      </c>
      <c r="C379" s="394"/>
      <c r="D379" s="187">
        <v>1114.7</v>
      </c>
      <c r="E379" s="187">
        <v>2030.03</v>
      </c>
      <c r="F379" s="394">
        <v>19.600000000000001</v>
      </c>
      <c r="G379" s="396">
        <v>307</v>
      </c>
      <c r="H379" s="396">
        <v>210.95</v>
      </c>
      <c r="I379" s="267">
        <v>70</v>
      </c>
      <c r="J379" s="398">
        <v>1</v>
      </c>
      <c r="K379" s="398">
        <v>40</v>
      </c>
      <c r="L379" s="398"/>
      <c r="M379" s="400"/>
      <c r="N379" s="209">
        <f t="shared" si="55"/>
        <v>5364.23</v>
      </c>
      <c r="O379" s="394">
        <v>15</v>
      </c>
      <c r="P379" s="394"/>
      <c r="Q379" s="209">
        <f t="shared" si="56"/>
        <v>5379.23</v>
      </c>
      <c r="R379" s="395">
        <v>1570</v>
      </c>
      <c r="S379" s="402"/>
      <c r="T379" s="213">
        <f t="shared" si="57"/>
        <v>44128</v>
      </c>
      <c r="U379" s="403"/>
      <c r="V379" s="404"/>
      <c r="W379" s="403"/>
      <c r="X379" s="404"/>
      <c r="Y379" s="403"/>
      <c r="Z379" s="404"/>
      <c r="AA379" s="403">
        <v>201025</v>
      </c>
      <c r="AB379" s="393">
        <v>58</v>
      </c>
      <c r="AC379" s="403"/>
      <c r="AD379" s="404"/>
      <c r="AE379" s="403"/>
      <c r="AF379" s="404"/>
      <c r="AG379" s="404"/>
      <c r="AH379" s="404"/>
      <c r="AI379" s="403"/>
      <c r="AJ379" s="404"/>
      <c r="AK379" s="403"/>
      <c r="AL379" s="404"/>
      <c r="AM379" s="403"/>
      <c r="AN379" s="404"/>
      <c r="AO379" s="403"/>
      <c r="AP379" s="404"/>
      <c r="AQ379" s="165">
        <v>201066</v>
      </c>
      <c r="AR379" s="414">
        <v>169.8</v>
      </c>
      <c r="AS379" s="187">
        <f t="shared" si="58"/>
        <v>227.8</v>
      </c>
    </row>
    <row r="380" spans="1:45" x14ac:dyDescent="0.25">
      <c r="A380" s="202">
        <f t="shared" si="59"/>
        <v>44129</v>
      </c>
      <c r="B380" s="394">
        <v>865.05</v>
      </c>
      <c r="C380" s="394"/>
      <c r="D380" s="187">
        <v>953.94</v>
      </c>
      <c r="E380" s="187">
        <v>961.86</v>
      </c>
      <c r="F380" s="394"/>
      <c r="G380" s="396">
        <v>350</v>
      </c>
      <c r="H380" s="396">
        <v>430.4</v>
      </c>
      <c r="I380" s="267">
        <v>160</v>
      </c>
      <c r="J380" s="398">
        <v>3</v>
      </c>
      <c r="K380" s="398">
        <v>40</v>
      </c>
      <c r="L380" s="398"/>
      <c r="M380" s="400"/>
      <c r="N380" s="209">
        <f t="shared" si="55"/>
        <v>3761.25</v>
      </c>
      <c r="O380" s="394"/>
      <c r="P380" s="394"/>
      <c r="Q380" s="209">
        <f t="shared" si="56"/>
        <v>3761.25</v>
      </c>
      <c r="R380" s="395">
        <v>860</v>
      </c>
      <c r="S380" s="402"/>
      <c r="T380" s="213">
        <f t="shared" si="57"/>
        <v>44129</v>
      </c>
      <c r="U380" s="403"/>
      <c r="V380" s="404"/>
      <c r="W380" s="403"/>
      <c r="X380" s="404"/>
      <c r="Y380" s="403"/>
      <c r="Z380" s="404"/>
      <c r="AA380" s="403"/>
      <c r="AB380" s="404"/>
      <c r="AC380" s="403"/>
      <c r="AD380" s="404"/>
      <c r="AE380" s="403"/>
      <c r="AF380" s="404"/>
      <c r="AG380" s="404"/>
      <c r="AH380" s="404"/>
      <c r="AI380" s="403"/>
      <c r="AJ380" s="404"/>
      <c r="AK380" s="403"/>
      <c r="AL380" s="404"/>
      <c r="AM380" s="403"/>
      <c r="AN380" s="404"/>
      <c r="AO380" s="403"/>
      <c r="AP380" s="404"/>
      <c r="AQ380" s="165">
        <v>201065</v>
      </c>
      <c r="AR380" s="414">
        <v>599</v>
      </c>
      <c r="AS380" s="187">
        <f t="shared" si="58"/>
        <v>599</v>
      </c>
    </row>
    <row r="381" spans="1:45" x14ac:dyDescent="0.25">
      <c r="A381" s="202">
        <f t="shared" si="59"/>
        <v>44130</v>
      </c>
      <c r="B381" s="394">
        <v>3277.62</v>
      </c>
      <c r="C381" s="394"/>
      <c r="D381" s="187">
        <v>1022.26</v>
      </c>
      <c r="E381" s="187">
        <v>1643.6</v>
      </c>
      <c r="F381" s="394">
        <v>16.2</v>
      </c>
      <c r="G381" s="396">
        <v>185</v>
      </c>
      <c r="H381" s="396">
        <v>288.64999999999998</v>
      </c>
      <c r="I381" s="267">
        <v>170</v>
      </c>
      <c r="J381" s="398">
        <v>3</v>
      </c>
      <c r="K381" s="398">
        <v>40</v>
      </c>
      <c r="L381" s="398"/>
      <c r="M381" s="400"/>
      <c r="N381" s="209">
        <f t="shared" si="55"/>
        <v>6643.33</v>
      </c>
      <c r="O381" s="394">
        <v>18.8</v>
      </c>
      <c r="P381" s="394">
        <v>4.4000000000000004</v>
      </c>
      <c r="Q381" s="209">
        <f t="shared" si="56"/>
        <v>6657.7300000000005</v>
      </c>
      <c r="R381" s="395">
        <v>3270</v>
      </c>
      <c r="S381" s="402"/>
      <c r="T381" s="213">
        <f t="shared" si="57"/>
        <v>44130</v>
      </c>
      <c r="U381" s="403"/>
      <c r="V381" s="404"/>
      <c r="W381" s="403"/>
      <c r="X381" s="404"/>
      <c r="Y381" s="403"/>
      <c r="Z381" s="404"/>
      <c r="AA381" s="403"/>
      <c r="AB381" s="404"/>
      <c r="AC381" s="403"/>
      <c r="AD381" s="404"/>
      <c r="AE381" s="403"/>
      <c r="AF381" s="404"/>
      <c r="AG381" s="404"/>
      <c r="AH381" s="404"/>
      <c r="AI381" s="403"/>
      <c r="AJ381" s="404"/>
      <c r="AK381" s="403"/>
      <c r="AL381" s="404"/>
      <c r="AM381" s="403"/>
      <c r="AN381" s="404"/>
      <c r="AO381" s="403" t="s">
        <v>465</v>
      </c>
      <c r="AP381" s="414">
        <v>1447</v>
      </c>
      <c r="AQ381" s="165"/>
      <c r="AR381" s="404"/>
      <c r="AS381" s="187">
        <f t="shared" si="58"/>
        <v>1447</v>
      </c>
    </row>
    <row r="382" spans="1:45" x14ac:dyDescent="0.25">
      <c r="A382" s="202">
        <f t="shared" si="59"/>
        <v>44131</v>
      </c>
      <c r="B382" s="394">
        <v>1860.64</v>
      </c>
      <c r="C382" s="394"/>
      <c r="D382" s="187">
        <v>886.42</v>
      </c>
      <c r="E382" s="187">
        <v>1558.99</v>
      </c>
      <c r="F382" s="394"/>
      <c r="G382" s="396">
        <v>200</v>
      </c>
      <c r="H382" s="396">
        <v>150.05000000000001</v>
      </c>
      <c r="I382" s="267">
        <v>40</v>
      </c>
      <c r="J382" s="398">
        <v>1</v>
      </c>
      <c r="K382" s="398"/>
      <c r="L382" s="398"/>
      <c r="M382" s="400"/>
      <c r="N382" s="209">
        <f t="shared" si="55"/>
        <v>4696.1000000000004</v>
      </c>
      <c r="O382" s="394">
        <v>9.8000000000000007</v>
      </c>
      <c r="P382" s="394"/>
      <c r="Q382" s="209">
        <f t="shared" si="56"/>
        <v>4705.9000000000005</v>
      </c>
      <c r="R382" s="395">
        <v>1860</v>
      </c>
      <c r="S382" s="402"/>
      <c r="T382" s="213">
        <f t="shared" si="57"/>
        <v>44131</v>
      </c>
      <c r="U382" s="403"/>
      <c r="V382" s="404"/>
      <c r="W382" s="403"/>
      <c r="X382" s="404"/>
      <c r="Y382" s="403">
        <v>201014</v>
      </c>
      <c r="Z382" s="414">
        <v>451.33</v>
      </c>
      <c r="AA382" s="403"/>
      <c r="AB382" s="404"/>
      <c r="AC382" s="403"/>
      <c r="AD382" s="404"/>
      <c r="AE382" s="165"/>
      <c r="AF382" s="404"/>
      <c r="AG382" s="404"/>
      <c r="AH382" s="404"/>
      <c r="AI382" s="403"/>
      <c r="AJ382" s="404"/>
      <c r="AK382" s="403"/>
      <c r="AL382" s="404"/>
      <c r="AM382" s="403"/>
      <c r="AN382" s="404"/>
      <c r="AO382" s="403"/>
      <c r="AP382" s="404"/>
      <c r="AQ382" s="165"/>
      <c r="AR382" s="404"/>
      <c r="AS382" s="187">
        <f t="shared" si="58"/>
        <v>451.33</v>
      </c>
    </row>
    <row r="383" spans="1:45" x14ac:dyDescent="0.25">
      <c r="A383" s="202">
        <f t="shared" si="59"/>
        <v>44132</v>
      </c>
      <c r="B383" s="394">
        <v>2093.5100000000002</v>
      </c>
      <c r="C383" s="394"/>
      <c r="D383" s="187">
        <v>1366.62</v>
      </c>
      <c r="E383" s="187">
        <v>1807.42</v>
      </c>
      <c r="F383" s="394">
        <v>19.600000000000001</v>
      </c>
      <c r="G383" s="396">
        <v>170</v>
      </c>
      <c r="H383" s="396">
        <v>72.400000000000006</v>
      </c>
      <c r="I383" s="267">
        <v>180</v>
      </c>
      <c r="J383" s="398">
        <v>3</v>
      </c>
      <c r="K383" s="398"/>
      <c r="L383" s="398">
        <v>20</v>
      </c>
      <c r="M383" s="400"/>
      <c r="N383" s="209">
        <f t="shared" si="55"/>
        <v>5689.55</v>
      </c>
      <c r="O383" s="394">
        <v>6.9</v>
      </c>
      <c r="P383" s="394">
        <v>3.6</v>
      </c>
      <c r="Q383" s="209">
        <f t="shared" si="56"/>
        <v>5692.8499999999995</v>
      </c>
      <c r="R383" s="395">
        <v>2090</v>
      </c>
      <c r="S383" s="402"/>
      <c r="T383" s="213">
        <f t="shared" si="57"/>
        <v>44132</v>
      </c>
      <c r="U383" s="403">
        <v>201003</v>
      </c>
      <c r="V383" s="414">
        <v>935.06</v>
      </c>
      <c r="W383" s="403"/>
      <c r="X383" s="404"/>
      <c r="Y383" s="403"/>
      <c r="Z383" s="404"/>
      <c r="AA383" s="403">
        <v>201023</v>
      </c>
      <c r="AB383" s="414">
        <v>2646.53</v>
      </c>
      <c r="AC383" s="403"/>
      <c r="AD383" s="404"/>
      <c r="AE383" s="165"/>
      <c r="AF383" s="404"/>
      <c r="AG383" s="404"/>
      <c r="AH383" s="404"/>
      <c r="AI383" s="403"/>
      <c r="AJ383" s="404"/>
      <c r="AK383" s="403"/>
      <c r="AL383" s="404"/>
      <c r="AM383" s="403"/>
      <c r="AN383" s="404"/>
      <c r="AO383" s="403"/>
      <c r="AP383" s="404"/>
      <c r="AQ383" s="165"/>
      <c r="AR383" s="404"/>
      <c r="AS383" s="187">
        <f t="shared" si="58"/>
        <v>3581.59</v>
      </c>
    </row>
    <row r="384" spans="1:45" x14ac:dyDescent="0.25">
      <c r="A384" s="202">
        <f t="shared" si="59"/>
        <v>44133</v>
      </c>
      <c r="B384" s="394">
        <v>1458.57</v>
      </c>
      <c r="C384" s="394"/>
      <c r="D384" s="187">
        <v>2914.5</v>
      </c>
      <c r="E384" s="187">
        <v>1869.08</v>
      </c>
      <c r="F384" s="394">
        <v>11.7</v>
      </c>
      <c r="G384" s="396">
        <v>278</v>
      </c>
      <c r="H384" s="396">
        <v>117.3</v>
      </c>
      <c r="I384" s="267">
        <v>230</v>
      </c>
      <c r="J384" s="398">
        <v>6</v>
      </c>
      <c r="K384" s="398"/>
      <c r="L384" s="398"/>
      <c r="M384" s="400"/>
      <c r="N384" s="209">
        <f t="shared" si="55"/>
        <v>6879.15</v>
      </c>
      <c r="O384" s="394">
        <v>15.7</v>
      </c>
      <c r="P384" s="394"/>
      <c r="Q384" s="209">
        <f t="shared" si="56"/>
        <v>6894.8499999999995</v>
      </c>
      <c r="R384" s="395">
        <v>1450</v>
      </c>
      <c r="S384" s="402"/>
      <c r="T384" s="213">
        <f t="shared" si="57"/>
        <v>44133</v>
      </c>
      <c r="U384" s="403"/>
      <c r="V384" s="404"/>
      <c r="W384" s="403"/>
      <c r="X384" s="404"/>
      <c r="Y384" s="403"/>
      <c r="Z384" s="404"/>
      <c r="AA384" s="403">
        <v>201024</v>
      </c>
      <c r="AB384" s="393">
        <v>-331</v>
      </c>
      <c r="AC384" s="403"/>
      <c r="AD384" s="404"/>
      <c r="AE384" s="165"/>
      <c r="AF384" s="404"/>
      <c r="AG384" s="404"/>
      <c r="AH384" s="404"/>
      <c r="AI384" s="403"/>
      <c r="AJ384" s="404"/>
      <c r="AK384" s="403"/>
      <c r="AL384" s="404"/>
      <c r="AM384" s="403"/>
      <c r="AN384" s="404"/>
      <c r="AO384" s="403"/>
      <c r="AP384" s="404"/>
      <c r="AQ384" s="165"/>
      <c r="AR384" s="404"/>
      <c r="AS384" s="187">
        <f t="shared" si="58"/>
        <v>-331</v>
      </c>
    </row>
    <row r="385" spans="1:45" x14ac:dyDescent="0.25">
      <c r="A385" s="202">
        <f t="shared" si="59"/>
        <v>44134</v>
      </c>
      <c r="B385" s="394">
        <v>2261.5100000000002</v>
      </c>
      <c r="C385" s="394"/>
      <c r="D385" s="187">
        <v>1828.34</v>
      </c>
      <c r="E385" s="187">
        <v>1600.55</v>
      </c>
      <c r="F385" s="394"/>
      <c r="G385" s="396">
        <v>288</v>
      </c>
      <c r="H385" s="396">
        <v>73.7</v>
      </c>
      <c r="I385" s="397">
        <v>160</v>
      </c>
      <c r="J385" s="398">
        <v>2</v>
      </c>
      <c r="K385" s="398"/>
      <c r="L385" s="398"/>
      <c r="M385" s="400"/>
      <c r="N385" s="209">
        <f t="shared" si="55"/>
        <v>6212.1</v>
      </c>
      <c r="O385" s="394">
        <v>6.8</v>
      </c>
      <c r="P385" s="394"/>
      <c r="Q385" s="209">
        <f t="shared" si="56"/>
        <v>6218.9000000000005</v>
      </c>
      <c r="R385" s="395">
        <v>2260</v>
      </c>
      <c r="S385" s="402"/>
      <c r="T385" s="213">
        <f t="shared" si="57"/>
        <v>44134</v>
      </c>
      <c r="U385" s="403" t="s">
        <v>466</v>
      </c>
      <c r="V385" s="393">
        <v>-297.55</v>
      </c>
      <c r="W385" s="165">
        <v>201008</v>
      </c>
      <c r="X385" s="393">
        <v>15.91</v>
      </c>
      <c r="Y385" s="403"/>
      <c r="Z385" s="404"/>
      <c r="AA385" s="165"/>
      <c r="AB385" s="414">
        <v>331</v>
      </c>
      <c r="AC385" s="403"/>
      <c r="AD385" s="404"/>
      <c r="AE385" s="165"/>
      <c r="AF385" s="404"/>
      <c r="AG385" s="404"/>
      <c r="AH385" s="404"/>
      <c r="AI385" s="403"/>
      <c r="AJ385" s="404"/>
      <c r="AK385" s="165"/>
      <c r="AL385" s="404"/>
      <c r="AM385" s="165"/>
      <c r="AN385" s="404"/>
      <c r="AO385" s="165" t="s">
        <v>467</v>
      </c>
      <c r="AP385" s="393">
        <v>420</v>
      </c>
      <c r="AQ385" s="165"/>
      <c r="AR385" s="404"/>
      <c r="AS385" s="187">
        <f t="shared" si="58"/>
        <v>469.36</v>
      </c>
    </row>
    <row r="386" spans="1:45" x14ac:dyDescent="0.25">
      <c r="A386" s="202">
        <f t="shared" si="59"/>
        <v>44135</v>
      </c>
      <c r="B386" s="394">
        <v>2653.54</v>
      </c>
      <c r="C386" s="394"/>
      <c r="D386" s="395">
        <v>2091.6799999999998</v>
      </c>
      <c r="E386" s="395">
        <v>1456.73</v>
      </c>
      <c r="F386" s="394"/>
      <c r="G386" s="396">
        <v>206</v>
      </c>
      <c r="H386" s="396">
        <v>715.3</v>
      </c>
      <c r="I386" s="397">
        <v>70</v>
      </c>
      <c r="J386" s="398">
        <v>2</v>
      </c>
      <c r="K386" s="398"/>
      <c r="L386" s="398"/>
      <c r="M386" s="400"/>
      <c r="N386" s="209">
        <f t="shared" si="55"/>
        <v>7193.25</v>
      </c>
      <c r="O386" s="394">
        <v>8.8000000000000007</v>
      </c>
      <c r="P386" s="394"/>
      <c r="Q386" s="209">
        <f t="shared" si="56"/>
        <v>7202.05</v>
      </c>
      <c r="R386" s="395">
        <v>2650</v>
      </c>
      <c r="S386" s="402"/>
      <c r="T386" s="213">
        <f t="shared" si="57"/>
        <v>44135</v>
      </c>
      <c r="U386" s="403"/>
      <c r="V386" s="404"/>
      <c r="W386" s="403">
        <v>201009</v>
      </c>
      <c r="X386" s="393">
        <v>431.25</v>
      </c>
      <c r="Y386" s="403"/>
      <c r="Z386" s="404"/>
      <c r="AA386" s="403">
        <v>201026</v>
      </c>
      <c r="AB386" s="393">
        <v>-47.56</v>
      </c>
      <c r="AC386" s="403">
        <v>201031</v>
      </c>
      <c r="AD386" s="404">
        <v>0</v>
      </c>
      <c r="AE386" s="403"/>
      <c r="AF386" s="404"/>
      <c r="AG386" s="404"/>
      <c r="AH386" s="404"/>
      <c r="AI386" s="403">
        <v>201038</v>
      </c>
      <c r="AJ386" s="393">
        <v>37.630000000000003</v>
      </c>
      <c r="AK386" s="403">
        <v>201040</v>
      </c>
      <c r="AL386" s="393">
        <v>1527.8</v>
      </c>
      <c r="AM386" s="403" t="s">
        <v>462</v>
      </c>
      <c r="AN386" s="393">
        <v>1868.48</v>
      </c>
      <c r="AO386" s="403">
        <v>201060</v>
      </c>
      <c r="AP386" s="414">
        <v>1255.17</v>
      </c>
      <c r="AQ386" s="165"/>
      <c r="AR386" s="404"/>
      <c r="AS386" s="187">
        <f t="shared" si="58"/>
        <v>5072.7700000000004</v>
      </c>
    </row>
    <row r="387" spans="1:45" x14ac:dyDescent="0.25">
      <c r="B387" s="415">
        <f t="shared" ref="B387:S387" si="60">SUM(B356:B386)</f>
        <v>51545.350000000013</v>
      </c>
      <c r="C387" s="416">
        <f t="shared" si="60"/>
        <v>115.62</v>
      </c>
      <c r="D387" s="416">
        <f t="shared" si="60"/>
        <v>37208.989999999991</v>
      </c>
      <c r="E387" s="416">
        <f t="shared" si="60"/>
        <v>49832.780000000006</v>
      </c>
      <c r="F387" s="416">
        <f t="shared" si="60"/>
        <v>907.43000000000006</v>
      </c>
      <c r="G387" s="416">
        <f t="shared" si="60"/>
        <v>6380</v>
      </c>
      <c r="H387" s="416">
        <f t="shared" si="60"/>
        <v>6712.4</v>
      </c>
      <c r="I387" s="416">
        <f t="shared" si="60"/>
        <v>4940</v>
      </c>
      <c r="J387" s="71">
        <f t="shared" si="60"/>
        <v>98</v>
      </c>
      <c r="K387" s="417">
        <f t="shared" si="60"/>
        <v>750</v>
      </c>
      <c r="L387" s="416">
        <f t="shared" si="60"/>
        <v>1218</v>
      </c>
      <c r="M387" s="128">
        <f t="shared" si="60"/>
        <v>0</v>
      </c>
      <c r="N387" s="417">
        <f t="shared" si="60"/>
        <v>157174.56999999998</v>
      </c>
      <c r="O387" s="128">
        <f t="shared" si="60"/>
        <v>259.00000000000006</v>
      </c>
      <c r="P387" s="417">
        <f t="shared" si="60"/>
        <v>100.39999999999999</v>
      </c>
      <c r="Q387" s="128">
        <f t="shared" si="60"/>
        <v>157333.17000000001</v>
      </c>
      <c r="R387" s="128">
        <f t="shared" si="60"/>
        <v>51570</v>
      </c>
      <c r="S387" s="128">
        <f t="shared" si="60"/>
        <v>450</v>
      </c>
      <c r="U387" s="141"/>
      <c r="V387" s="141">
        <f>SUM(V356:V386)</f>
        <v>3704.7999999999997</v>
      </c>
      <c r="W387" s="141"/>
      <c r="X387" s="141">
        <f>SUM(X356:X386)</f>
        <v>2402.9499999999998</v>
      </c>
      <c r="Y387" s="141"/>
      <c r="Z387" s="141">
        <f>SUM(Z356:Z386)</f>
        <v>1445.65</v>
      </c>
      <c r="AA387" s="141"/>
      <c r="AB387" s="141">
        <f>SUM(AB356:AB386)</f>
        <v>11887.560000000001</v>
      </c>
      <c r="AC387" s="141"/>
      <c r="AD387" s="141">
        <f>SUM(AD356:AD386)</f>
        <v>77794.109999999986</v>
      </c>
      <c r="AE387" s="141"/>
      <c r="AF387" s="141">
        <f>SUM(AF356:AF386)</f>
        <v>3726.71</v>
      </c>
      <c r="AG387" s="141"/>
      <c r="AH387" s="141"/>
      <c r="AI387" s="141"/>
      <c r="AJ387" s="141">
        <f>SUM(AJ356:AJ386)</f>
        <v>1450.4400000000003</v>
      </c>
      <c r="AL387" s="141">
        <f>SUM(AL356:AL386)</f>
        <v>2864.12</v>
      </c>
      <c r="AM387" s="141"/>
      <c r="AN387" s="141">
        <f>SUM(AN356:AN386)</f>
        <v>2645.87</v>
      </c>
      <c r="AO387" s="141"/>
      <c r="AP387" s="141">
        <f>SUM(AP356:AP386)</f>
        <v>6830.52</v>
      </c>
      <c r="AQ387" s="141"/>
      <c r="AR387" s="141">
        <f>SUM(AR356:AR386)</f>
        <v>853.83</v>
      </c>
      <c r="AS387" s="141">
        <f>SUM(AS356:AS386)</f>
        <v>115692.48000000001</v>
      </c>
    </row>
    <row r="388" spans="1:45" x14ac:dyDescent="0.25">
      <c r="N388" s="130"/>
      <c r="Q388" s="130"/>
    </row>
    <row r="389" spans="1:45" x14ac:dyDescent="0.25">
      <c r="C389" s="131"/>
      <c r="F389" s="131"/>
      <c r="I389" s="132"/>
    </row>
    <row r="390" spans="1:45" x14ac:dyDescent="0.25">
      <c r="I390" s="132"/>
    </row>
    <row r="392" spans="1:45" ht="16.149999999999999" customHeight="1" x14ac:dyDescent="0.25">
      <c r="A392" s="575" t="s">
        <v>46</v>
      </c>
      <c r="B392" s="563"/>
      <c r="C392" s="563"/>
      <c r="D392" s="563"/>
      <c r="E392" s="563"/>
      <c r="F392" s="563"/>
      <c r="G392" s="563"/>
      <c r="H392" s="563"/>
      <c r="I392" s="563"/>
      <c r="J392" s="564"/>
      <c r="K392" s="564"/>
      <c r="L392" s="564"/>
      <c r="M392" s="80"/>
      <c r="N392" s="79"/>
      <c r="O392" s="565"/>
      <c r="P392" s="560"/>
      <c r="Q392" s="560"/>
      <c r="R392" s="560"/>
      <c r="S392" s="560"/>
      <c r="U392" s="559" t="str">
        <f>A392</f>
        <v>NOVEMBRE 2019</v>
      </c>
      <c r="V392" s="560"/>
      <c r="W392" s="560"/>
      <c r="X392" s="560"/>
      <c r="Y392" s="560"/>
      <c r="Z392" s="560"/>
      <c r="AA392" s="560"/>
      <c r="AB392" s="559" t="str">
        <f>A392</f>
        <v>NOVEMBRE 2019</v>
      </c>
      <c r="AC392" s="560"/>
      <c r="AD392" s="560"/>
      <c r="AE392" s="560"/>
      <c r="AF392" s="560"/>
      <c r="AG392" s="560"/>
      <c r="AH392" s="560"/>
      <c r="AI392" s="560"/>
      <c r="AJ392" s="560"/>
      <c r="AK392" s="559" t="str">
        <f>A392</f>
        <v>NOVEMBRE 2019</v>
      </c>
      <c r="AL392" s="560"/>
      <c r="AM392" s="560"/>
      <c r="AN392" s="560"/>
      <c r="AO392" s="560"/>
      <c r="AP392" s="560"/>
      <c r="AQ392" s="560"/>
    </row>
    <row r="393" spans="1:45" ht="16.149999999999999" customHeight="1" x14ac:dyDescent="0.25">
      <c r="A393" s="175"/>
      <c r="B393" s="81"/>
      <c r="C393" s="81"/>
      <c r="D393" s="81"/>
      <c r="E393" s="81"/>
      <c r="F393" s="81"/>
      <c r="G393" s="81"/>
      <c r="H393" s="81"/>
      <c r="I393" s="554"/>
      <c r="J393" s="554"/>
      <c r="K393" s="554"/>
      <c r="L393" s="554"/>
      <c r="M393" s="133"/>
      <c r="N393" s="134"/>
      <c r="O393" s="135"/>
      <c r="P393" s="134"/>
      <c r="Q393" s="134"/>
      <c r="R393" s="553" t="s">
        <v>2</v>
      </c>
      <c r="S393" s="554"/>
      <c r="T393" s="227"/>
      <c r="U393" s="549" t="str">
        <f>U3</f>
        <v>Agedi</v>
      </c>
      <c r="V393" s="550"/>
      <c r="W393" s="549" t="str">
        <f>W3</f>
        <v>Saf</v>
      </c>
      <c r="X393" s="550"/>
      <c r="Y393" s="549" t="str">
        <f>Y3</f>
        <v>Midi Libre</v>
      </c>
      <c r="Z393" s="550"/>
      <c r="AA393" s="549" t="str">
        <f>AA3</f>
        <v>Loto</v>
      </c>
      <c r="AB393" s="550"/>
      <c r="AC393" s="555" t="str">
        <f>AC3</f>
        <v>Altadis</v>
      </c>
      <c r="AD393" s="556"/>
      <c r="AE393" s="549" t="str">
        <f>AE3</f>
        <v>Crédit agricole</v>
      </c>
      <c r="AF393" s="550"/>
      <c r="AG393" s="555" t="s">
        <v>10</v>
      </c>
      <c r="AH393" s="556"/>
      <c r="AI393" s="555" t="str">
        <f>AI3</f>
        <v>charges locatives</v>
      </c>
      <c r="AJ393" s="556"/>
      <c r="AK393" s="555" t="str">
        <f>AK3</f>
        <v>Poste TCN TF PVA</v>
      </c>
      <c r="AL393" s="556"/>
      <c r="AM393" s="549" t="str">
        <f>AM3</f>
        <v>GSA/NVX FR</v>
      </c>
      <c r="AN393" s="550"/>
      <c r="AO393" s="549" t="str">
        <f>AO3</f>
        <v>Charge</v>
      </c>
      <c r="AP393" s="550"/>
      <c r="AQ393" s="549" t="str">
        <f>AQ3</f>
        <v>Divers</v>
      </c>
      <c r="AR393" s="550"/>
      <c r="AS393" s="83" t="s">
        <v>16</v>
      </c>
    </row>
    <row r="394" spans="1:45" x14ac:dyDescent="0.25">
      <c r="A394" s="177"/>
      <c r="B394" s="178" t="s">
        <v>17</v>
      </c>
      <c r="C394" s="178" t="s">
        <v>18</v>
      </c>
      <c r="D394" s="178" t="s">
        <v>19</v>
      </c>
      <c r="E394" s="178" t="s">
        <v>20</v>
      </c>
      <c r="F394" s="178" t="s">
        <v>21</v>
      </c>
      <c r="G394" s="178" t="s">
        <v>22</v>
      </c>
      <c r="H394" s="178" t="s">
        <v>23</v>
      </c>
      <c r="I394" s="569" t="s">
        <v>24</v>
      </c>
      <c r="J394" s="570"/>
      <c r="K394" s="178" t="s">
        <v>25</v>
      </c>
      <c r="L394" s="178" t="s">
        <v>26</v>
      </c>
      <c r="M394" s="180" t="s">
        <v>27</v>
      </c>
      <c r="N394" s="178" t="s">
        <v>28</v>
      </c>
      <c r="O394" s="178" t="s">
        <v>29</v>
      </c>
      <c r="P394" s="178" t="s">
        <v>30</v>
      </c>
      <c r="Q394" s="178" t="s">
        <v>16</v>
      </c>
      <c r="R394" s="178" t="s">
        <v>32</v>
      </c>
      <c r="S394" s="178" t="s">
        <v>33</v>
      </c>
      <c r="T394" s="181"/>
      <c r="U394" s="182" t="s">
        <v>34</v>
      </c>
      <c r="V394" s="183"/>
      <c r="W394" s="184" t="s">
        <v>34</v>
      </c>
      <c r="X394" s="180"/>
      <c r="Y394" s="184" t="s">
        <v>34</v>
      </c>
      <c r="Z394" s="180"/>
      <c r="AA394" s="184" t="s">
        <v>34</v>
      </c>
      <c r="AB394" s="180"/>
      <c r="AC394" s="184" t="s">
        <v>34</v>
      </c>
      <c r="AD394" s="180"/>
      <c r="AE394" s="184" t="s">
        <v>34</v>
      </c>
      <c r="AF394" s="180"/>
      <c r="AG394" s="184" t="s">
        <v>34</v>
      </c>
      <c r="AH394" s="183"/>
      <c r="AI394" s="184" t="s">
        <v>34</v>
      </c>
      <c r="AJ394" s="180"/>
      <c r="AK394" s="186" t="s">
        <v>34</v>
      </c>
      <c r="AL394" s="183"/>
      <c r="AM394" s="184" t="s">
        <v>34</v>
      </c>
      <c r="AN394" s="183"/>
      <c r="AO394" s="184" t="s">
        <v>34</v>
      </c>
      <c r="AP394" s="183"/>
      <c r="AQ394" s="184" t="s">
        <v>34</v>
      </c>
      <c r="AR394" s="183"/>
      <c r="AS394" s="187"/>
    </row>
    <row r="395" spans="1:45" x14ac:dyDescent="0.25">
      <c r="A395" s="202">
        <f>A386+1</f>
        <v>44136</v>
      </c>
      <c r="B395" s="394">
        <v>1962.82</v>
      </c>
      <c r="C395" s="394"/>
      <c r="D395" s="395">
        <v>1154.48</v>
      </c>
      <c r="E395" s="395">
        <v>1309.77</v>
      </c>
      <c r="F395" s="394"/>
      <c r="G395" s="396">
        <v>171</v>
      </c>
      <c r="H395" s="396">
        <v>262.14999999999998</v>
      </c>
      <c r="I395" s="397">
        <v>20</v>
      </c>
      <c r="J395" s="398">
        <v>1</v>
      </c>
      <c r="K395" s="398"/>
      <c r="L395" s="398"/>
      <c r="M395" s="400"/>
      <c r="N395" s="209">
        <f t="shared" ref="N395:N424" si="61">B395+C395+D395+F395+G395+H395+I395+K395-L395+M395+E395</f>
        <v>4880.22</v>
      </c>
      <c r="O395" s="394">
        <v>1.9</v>
      </c>
      <c r="P395" s="394"/>
      <c r="Q395" s="209">
        <f t="shared" ref="Q395:Q424" si="62">N395+O395-P395</f>
        <v>4882.12</v>
      </c>
      <c r="R395" s="395">
        <v>1960</v>
      </c>
      <c r="S395" s="402"/>
      <c r="T395" s="213">
        <f t="shared" ref="T395:T424" si="63">A395</f>
        <v>44136</v>
      </c>
      <c r="U395" s="418"/>
      <c r="V395" s="419"/>
      <c r="W395" s="390"/>
      <c r="X395" s="419"/>
      <c r="Y395" s="390"/>
      <c r="Z395" s="419"/>
      <c r="AA395" s="390"/>
      <c r="AB395" s="419"/>
      <c r="AC395" s="390"/>
      <c r="AD395" s="419"/>
      <c r="AE395" s="390"/>
      <c r="AF395" s="419"/>
      <c r="AG395" s="420">
        <v>201139</v>
      </c>
      <c r="AH395" s="393">
        <v>-21.68</v>
      </c>
      <c r="AI395" s="390">
        <v>200145</v>
      </c>
      <c r="AJ395" s="393">
        <v>1029.23</v>
      </c>
      <c r="AK395" s="420"/>
      <c r="AL395" s="419"/>
      <c r="AM395" s="390"/>
      <c r="AN395" s="419"/>
      <c r="AO395" s="390"/>
      <c r="AP395" s="419"/>
      <c r="AQ395" s="390"/>
      <c r="AR395" s="419"/>
      <c r="AS395" s="187">
        <f t="shared" ref="AS395:AS401" si="64">V395+X395+Z395+AB395+AD395+AF395+AJ395+AL395+AN395+AP395+AR395+AH395</f>
        <v>1007.5500000000001</v>
      </c>
    </row>
    <row r="396" spans="1:45" x14ac:dyDescent="0.25">
      <c r="A396" s="202">
        <f t="shared" ref="A396:A424" si="65">A395+1</f>
        <v>44137</v>
      </c>
      <c r="B396" s="394">
        <v>1043.6099999999999</v>
      </c>
      <c r="C396" s="394"/>
      <c r="D396" s="395">
        <v>776.9</v>
      </c>
      <c r="E396" s="395">
        <v>1932.27</v>
      </c>
      <c r="F396" s="394">
        <v>103.62</v>
      </c>
      <c r="G396" s="396">
        <v>436</v>
      </c>
      <c r="H396" s="396">
        <v>1051.3</v>
      </c>
      <c r="I396" s="397">
        <v>190</v>
      </c>
      <c r="J396" s="398">
        <v>4</v>
      </c>
      <c r="K396" s="398"/>
      <c r="L396" s="398"/>
      <c r="M396" s="400"/>
      <c r="N396" s="209">
        <f t="shared" si="61"/>
        <v>5533.6999999999989</v>
      </c>
      <c r="O396" s="394">
        <v>3.4</v>
      </c>
      <c r="P396" s="394"/>
      <c r="Q396" s="209">
        <f t="shared" si="62"/>
        <v>5537.0999999999985</v>
      </c>
      <c r="R396" s="395">
        <v>1040</v>
      </c>
      <c r="S396" s="402"/>
      <c r="T396" s="213">
        <f t="shared" si="63"/>
        <v>44137</v>
      </c>
      <c r="U396" s="403">
        <v>2010101</v>
      </c>
      <c r="V396" s="393">
        <v>57.16</v>
      </c>
      <c r="W396" s="165"/>
      <c r="X396" s="404"/>
      <c r="Y396" s="403"/>
      <c r="Z396" s="404"/>
      <c r="AA396" s="165"/>
      <c r="AB396" s="404"/>
      <c r="AC396" s="403"/>
      <c r="AD396" s="404"/>
      <c r="AE396" s="165">
        <v>201136</v>
      </c>
      <c r="AF396" s="393">
        <v>1.45</v>
      </c>
      <c r="AG396" s="165"/>
      <c r="AH396" s="404"/>
      <c r="AI396" s="403"/>
      <c r="AJ396" s="404"/>
      <c r="AK396" s="165"/>
      <c r="AL396" s="404"/>
      <c r="AM396" s="403"/>
      <c r="AN396" s="404"/>
      <c r="AO396" s="403" t="s">
        <v>276</v>
      </c>
      <c r="AP396" s="393">
        <v>2000</v>
      </c>
      <c r="AQ396" s="165"/>
      <c r="AR396" s="404"/>
      <c r="AS396" s="187">
        <f t="shared" si="64"/>
        <v>2058.61</v>
      </c>
    </row>
    <row r="397" spans="1:45" x14ac:dyDescent="0.25">
      <c r="A397" s="202">
        <f t="shared" si="65"/>
        <v>44138</v>
      </c>
      <c r="B397" s="394">
        <v>2585.4499999999998</v>
      </c>
      <c r="C397" s="394"/>
      <c r="D397" s="395">
        <v>1646.37</v>
      </c>
      <c r="E397" s="395">
        <v>1519.38</v>
      </c>
      <c r="F397" s="394">
        <v>35.5</v>
      </c>
      <c r="G397" s="396">
        <v>146</v>
      </c>
      <c r="H397" s="396">
        <v>423.6</v>
      </c>
      <c r="I397" s="397">
        <v>60</v>
      </c>
      <c r="J397" s="398">
        <v>1</v>
      </c>
      <c r="K397" s="398"/>
      <c r="L397" s="398">
        <v>350</v>
      </c>
      <c r="M397" s="400">
        <v>18</v>
      </c>
      <c r="N397" s="209">
        <f t="shared" si="61"/>
        <v>6084.3</v>
      </c>
      <c r="O397" s="394">
        <v>16.7</v>
      </c>
      <c r="P397" s="394">
        <v>172.7</v>
      </c>
      <c r="Q397" s="209">
        <f t="shared" si="62"/>
        <v>5928.3</v>
      </c>
      <c r="R397" s="395">
        <v>2580</v>
      </c>
      <c r="S397" s="402"/>
      <c r="T397" s="213">
        <f t="shared" si="63"/>
        <v>44138</v>
      </c>
      <c r="U397" s="403"/>
      <c r="V397" s="404"/>
      <c r="W397" s="165"/>
      <c r="X397" s="404"/>
      <c r="Y397" s="403">
        <v>201015</v>
      </c>
      <c r="Z397" s="393">
        <v>491.5</v>
      </c>
      <c r="AA397" s="165"/>
      <c r="AB397" s="404"/>
      <c r="AC397" s="403"/>
      <c r="AD397" s="404"/>
      <c r="AE397" s="165">
        <v>201137</v>
      </c>
      <c r="AF397" s="393">
        <v>27</v>
      </c>
      <c r="AG397" s="165"/>
      <c r="AH397" s="404"/>
      <c r="AI397" s="403" t="s">
        <v>311</v>
      </c>
      <c r="AJ397" s="393">
        <v>128.4</v>
      </c>
      <c r="AK397" s="165"/>
      <c r="AL397" s="404"/>
      <c r="AM397" s="403"/>
      <c r="AN397" s="404"/>
      <c r="AO397" s="403" t="s">
        <v>276</v>
      </c>
      <c r="AP397" s="393">
        <v>4000</v>
      </c>
      <c r="AQ397" s="165"/>
      <c r="AR397" s="404"/>
      <c r="AS397" s="187">
        <f t="shared" si="64"/>
        <v>4646.8999999999996</v>
      </c>
    </row>
    <row r="398" spans="1:45" x14ac:dyDescent="0.25">
      <c r="A398" s="202">
        <f t="shared" si="65"/>
        <v>44139</v>
      </c>
      <c r="B398" s="394">
        <v>776.08</v>
      </c>
      <c r="C398" s="394"/>
      <c r="D398" s="395">
        <v>1086.25</v>
      </c>
      <c r="E398" s="395">
        <v>2211.9</v>
      </c>
      <c r="F398" s="394">
        <v>58</v>
      </c>
      <c r="G398" s="396">
        <v>212</v>
      </c>
      <c r="H398" s="396">
        <v>738.85</v>
      </c>
      <c r="I398" s="397">
        <v>220</v>
      </c>
      <c r="J398" s="398">
        <v>4</v>
      </c>
      <c r="K398" s="398"/>
      <c r="L398" s="398"/>
      <c r="M398" s="400"/>
      <c r="N398" s="209">
        <f t="shared" si="61"/>
        <v>5303.08</v>
      </c>
      <c r="O398" s="394">
        <v>1.9</v>
      </c>
      <c r="P398" s="394"/>
      <c r="Q398" s="209">
        <f t="shared" si="62"/>
        <v>5304.98</v>
      </c>
      <c r="R398" s="395">
        <v>770</v>
      </c>
      <c r="S398" s="402"/>
      <c r="T398" s="213">
        <f t="shared" si="63"/>
        <v>44139</v>
      </c>
      <c r="U398" s="403">
        <v>201004</v>
      </c>
      <c r="V398" s="393">
        <v>1379.79</v>
      </c>
      <c r="W398" s="165"/>
      <c r="X398" s="404"/>
      <c r="Y398" s="403"/>
      <c r="Z398" s="404"/>
      <c r="AA398" s="165">
        <v>201122</v>
      </c>
      <c r="AB398" s="393">
        <v>3934.62</v>
      </c>
      <c r="AC398" s="403"/>
      <c r="AD398" s="404"/>
      <c r="AE398" s="165">
        <v>201138</v>
      </c>
      <c r="AF398" s="393">
        <v>294.35000000000002</v>
      </c>
      <c r="AG398" s="165">
        <v>201037</v>
      </c>
      <c r="AH398" s="393">
        <v>19</v>
      </c>
      <c r="AI398" s="403"/>
      <c r="AJ398" s="404"/>
      <c r="AK398" s="165"/>
      <c r="AL398" s="404"/>
      <c r="AM398" s="403"/>
      <c r="AN398" s="404"/>
      <c r="AO398" s="165">
        <v>201157</v>
      </c>
      <c r="AP398" s="393">
        <v>6629</v>
      </c>
      <c r="AQ398" s="165"/>
      <c r="AR398" s="404"/>
      <c r="AS398" s="187">
        <f t="shared" si="64"/>
        <v>12256.76</v>
      </c>
    </row>
    <row r="399" spans="1:45" x14ac:dyDescent="0.25">
      <c r="A399" s="202">
        <f t="shared" si="65"/>
        <v>44140</v>
      </c>
      <c r="B399" s="394">
        <v>1255.17</v>
      </c>
      <c r="C399" s="394"/>
      <c r="D399" s="395">
        <v>1049</v>
      </c>
      <c r="E399" s="395">
        <v>1954.05</v>
      </c>
      <c r="F399" s="394">
        <v>53.9</v>
      </c>
      <c r="G399" s="396">
        <v>245</v>
      </c>
      <c r="H399" s="396">
        <v>114.2</v>
      </c>
      <c r="I399" s="397">
        <v>70</v>
      </c>
      <c r="J399" s="398">
        <v>2</v>
      </c>
      <c r="K399" s="398">
        <v>200</v>
      </c>
      <c r="L399" s="398"/>
      <c r="M399" s="400"/>
      <c r="N399" s="209">
        <f t="shared" si="61"/>
        <v>4941.32</v>
      </c>
      <c r="O399" s="394">
        <v>1.9</v>
      </c>
      <c r="P399" s="394"/>
      <c r="Q399" s="209">
        <f t="shared" si="62"/>
        <v>4943.2199999999993</v>
      </c>
      <c r="R399" s="395">
        <v>1250</v>
      </c>
      <c r="S399" s="402"/>
      <c r="T399" s="213">
        <f t="shared" si="63"/>
        <v>44140</v>
      </c>
      <c r="U399" s="403"/>
      <c r="V399" s="404"/>
      <c r="W399" s="165"/>
      <c r="X399" s="404"/>
      <c r="Y399" s="403"/>
      <c r="Z399" s="404"/>
      <c r="AA399" s="403">
        <v>201123</v>
      </c>
      <c r="AB399" s="393">
        <v>1055.5999999999999</v>
      </c>
      <c r="AC399" s="403">
        <v>201020</v>
      </c>
      <c r="AD399" s="393">
        <v>34750.800000000003</v>
      </c>
      <c r="AE399" s="165">
        <v>201139</v>
      </c>
      <c r="AF399" s="393">
        <v>69</v>
      </c>
      <c r="AG399" s="165"/>
      <c r="AH399" s="404"/>
      <c r="AI399" s="403"/>
      <c r="AJ399" s="404"/>
      <c r="AK399" s="403"/>
      <c r="AL399" s="404"/>
      <c r="AM399" s="403" t="s">
        <v>468</v>
      </c>
      <c r="AN399" s="393">
        <v>-333.99</v>
      </c>
      <c r="AO399" s="403">
        <v>201158</v>
      </c>
      <c r="AP399" s="393">
        <v>958</v>
      </c>
      <c r="AQ399" s="165"/>
      <c r="AR399" s="404"/>
      <c r="AS399" s="187">
        <f t="shared" si="64"/>
        <v>36499.410000000003</v>
      </c>
    </row>
    <row r="400" spans="1:45" x14ac:dyDescent="0.25">
      <c r="A400" s="202">
        <f t="shared" si="65"/>
        <v>44141</v>
      </c>
      <c r="B400" s="394">
        <v>2321.81</v>
      </c>
      <c r="C400" s="394"/>
      <c r="D400" s="395">
        <v>1546.71</v>
      </c>
      <c r="E400" s="395">
        <v>1912.15</v>
      </c>
      <c r="F400" s="394">
        <v>102</v>
      </c>
      <c r="G400" s="396">
        <v>585</v>
      </c>
      <c r="H400" s="396">
        <v>296.39999999999998</v>
      </c>
      <c r="I400" s="397">
        <v>60</v>
      </c>
      <c r="J400" s="398">
        <v>2</v>
      </c>
      <c r="K400" s="398"/>
      <c r="L400" s="398">
        <v>100</v>
      </c>
      <c r="M400" s="400"/>
      <c r="N400" s="209">
        <f t="shared" si="61"/>
        <v>6724.07</v>
      </c>
      <c r="O400" s="394">
        <v>17.399999999999999</v>
      </c>
      <c r="P400" s="394"/>
      <c r="Q400" s="209">
        <f t="shared" si="62"/>
        <v>6741.4699999999993</v>
      </c>
      <c r="R400" s="395">
        <v>2320</v>
      </c>
      <c r="S400" s="402"/>
      <c r="T400" s="213">
        <f t="shared" si="63"/>
        <v>44141</v>
      </c>
      <c r="U400" s="403"/>
      <c r="V400" s="404"/>
      <c r="W400" s="403"/>
      <c r="X400" s="404"/>
      <c r="Y400" s="403"/>
      <c r="Z400" s="404"/>
      <c r="AA400" s="403"/>
      <c r="AB400" s="404"/>
      <c r="AC400" s="403" t="s">
        <v>164</v>
      </c>
      <c r="AD400" s="393">
        <v>585.55999999999995</v>
      </c>
      <c r="AE400" s="403"/>
      <c r="AF400" s="404"/>
      <c r="AG400" s="165"/>
      <c r="AH400" s="404"/>
      <c r="AI400" s="403"/>
      <c r="AJ400" s="404"/>
      <c r="AK400" s="403"/>
      <c r="AL400" s="404"/>
      <c r="AM400" s="403"/>
      <c r="AN400" s="404"/>
      <c r="AO400" s="403"/>
      <c r="AP400" s="404"/>
      <c r="AQ400" s="165"/>
      <c r="AR400" s="404"/>
      <c r="AS400" s="187">
        <f t="shared" si="64"/>
        <v>585.55999999999995</v>
      </c>
    </row>
    <row r="401" spans="1:45" x14ac:dyDescent="0.25">
      <c r="A401" s="202">
        <f t="shared" si="65"/>
        <v>44142</v>
      </c>
      <c r="B401" s="394">
        <v>1714.78</v>
      </c>
      <c r="C401" s="395">
        <v>68.7</v>
      </c>
      <c r="D401" s="395">
        <v>1692.38</v>
      </c>
      <c r="E401" s="395">
        <v>1979.33</v>
      </c>
      <c r="F401" s="394">
        <v>28</v>
      </c>
      <c r="G401" s="396">
        <v>745</v>
      </c>
      <c r="H401" s="396">
        <v>399.45</v>
      </c>
      <c r="I401" s="397">
        <v>100</v>
      </c>
      <c r="J401" s="398">
        <v>2</v>
      </c>
      <c r="K401" s="398"/>
      <c r="L401" s="398"/>
      <c r="M401" s="400"/>
      <c r="N401" s="209">
        <f t="shared" si="61"/>
        <v>6727.64</v>
      </c>
      <c r="O401" s="394"/>
      <c r="P401" s="394"/>
      <c r="Q401" s="209">
        <f t="shared" si="62"/>
        <v>6727.64</v>
      </c>
      <c r="R401" s="395">
        <v>1710</v>
      </c>
      <c r="S401" s="402"/>
      <c r="T401" s="213">
        <f t="shared" si="63"/>
        <v>44142</v>
      </c>
      <c r="U401" s="403"/>
      <c r="V401" s="404"/>
      <c r="W401" s="403"/>
      <c r="X401" s="404"/>
      <c r="Y401" s="403"/>
      <c r="Z401" s="404"/>
      <c r="AA401" s="403"/>
      <c r="AB401" s="404"/>
      <c r="AC401" s="403">
        <v>201027</v>
      </c>
      <c r="AD401" s="393">
        <v>52.56</v>
      </c>
      <c r="AE401" s="403" t="s">
        <v>271</v>
      </c>
      <c r="AF401" s="393">
        <v>-73.5</v>
      </c>
      <c r="AG401" s="165"/>
      <c r="AH401" s="404"/>
      <c r="AI401" s="403"/>
      <c r="AJ401" s="404"/>
      <c r="AK401" s="403"/>
      <c r="AL401" s="404"/>
      <c r="AM401" s="403"/>
      <c r="AN401" s="404"/>
      <c r="AO401" s="403" t="s">
        <v>104</v>
      </c>
      <c r="AP401" s="393">
        <v>125.84</v>
      </c>
      <c r="AQ401" s="165"/>
      <c r="AR401" s="404"/>
      <c r="AS401" s="187">
        <f t="shared" si="64"/>
        <v>104.9</v>
      </c>
    </row>
    <row r="402" spans="1:45" x14ac:dyDescent="0.25">
      <c r="A402" s="202">
        <f t="shared" si="65"/>
        <v>44143</v>
      </c>
      <c r="B402" s="394">
        <v>1188.6300000000001</v>
      </c>
      <c r="C402" s="394"/>
      <c r="D402" s="395">
        <v>584.79</v>
      </c>
      <c r="E402" s="395">
        <v>1208.28</v>
      </c>
      <c r="F402" s="394"/>
      <c r="G402" s="396">
        <v>278</v>
      </c>
      <c r="H402" s="396">
        <v>606.45000000000005</v>
      </c>
      <c r="I402" s="397">
        <v>140</v>
      </c>
      <c r="J402" s="398">
        <v>2</v>
      </c>
      <c r="K402" s="398"/>
      <c r="L402" s="398"/>
      <c r="M402" s="400"/>
      <c r="N402" s="209">
        <f t="shared" si="61"/>
        <v>4006.1499999999996</v>
      </c>
      <c r="O402" s="394"/>
      <c r="P402" s="394"/>
      <c r="Q402" s="209">
        <f t="shared" si="62"/>
        <v>4006.1499999999996</v>
      </c>
      <c r="R402" s="395">
        <v>1180</v>
      </c>
      <c r="S402" s="402"/>
      <c r="T402" s="213">
        <f t="shared" si="63"/>
        <v>44143</v>
      </c>
      <c r="U402" s="403"/>
      <c r="V402" s="404"/>
      <c r="W402" s="403"/>
      <c r="X402" s="404"/>
      <c r="Y402" s="403"/>
      <c r="Z402" s="404"/>
      <c r="AA402" s="403"/>
      <c r="AB402" s="404"/>
      <c r="AC402" s="403"/>
      <c r="AE402" s="403"/>
      <c r="AF402" s="404"/>
      <c r="AG402" s="165"/>
      <c r="AH402" s="404"/>
      <c r="AI402" s="403"/>
      <c r="AJ402" s="404"/>
      <c r="AK402" s="403"/>
      <c r="AL402" s="404"/>
      <c r="AM402" s="403"/>
      <c r="AN402" s="404"/>
      <c r="AO402" s="403"/>
      <c r="AP402" s="404"/>
      <c r="AQ402" s="165"/>
      <c r="AR402" s="404"/>
      <c r="AS402" s="187">
        <f>V402+X402+Z402+AB402+AD401+AF402+AJ402+AL402+AN402+AP402+AR402+AH402</f>
        <v>52.56</v>
      </c>
    </row>
    <row r="403" spans="1:45" x14ac:dyDescent="0.25">
      <c r="A403" s="202">
        <f t="shared" si="65"/>
        <v>44144</v>
      </c>
      <c r="B403" s="394">
        <v>1250.3900000000001</v>
      </c>
      <c r="C403" s="394"/>
      <c r="D403" s="395">
        <v>1103.75</v>
      </c>
      <c r="E403" s="395">
        <v>1905.64</v>
      </c>
      <c r="F403" s="394">
        <v>90.1</v>
      </c>
      <c r="G403" s="396">
        <v>315</v>
      </c>
      <c r="H403" s="396">
        <v>551.75</v>
      </c>
      <c r="I403" s="397">
        <v>50</v>
      </c>
      <c r="J403" s="398">
        <v>1</v>
      </c>
      <c r="K403" s="398"/>
      <c r="L403" s="398"/>
      <c r="M403" s="400"/>
      <c r="N403" s="209">
        <f t="shared" si="61"/>
        <v>5266.63</v>
      </c>
      <c r="O403" s="394">
        <v>3.4</v>
      </c>
      <c r="P403" s="394"/>
      <c r="Q403" s="209">
        <f t="shared" si="62"/>
        <v>5270.03</v>
      </c>
      <c r="R403" s="395">
        <v>1250</v>
      </c>
      <c r="S403" s="402"/>
      <c r="T403" s="213">
        <f t="shared" si="63"/>
        <v>44144</v>
      </c>
      <c r="U403" s="403"/>
      <c r="V403" s="404"/>
      <c r="W403" s="403"/>
      <c r="X403" s="404"/>
      <c r="Y403" s="403"/>
      <c r="Z403" s="404"/>
      <c r="AA403" s="403"/>
      <c r="AB403" s="404"/>
      <c r="AC403" s="403">
        <v>201133</v>
      </c>
      <c r="AD403" s="393">
        <v>16661.990000000002</v>
      </c>
      <c r="AE403" s="403" t="s">
        <v>165</v>
      </c>
      <c r="AF403" s="393">
        <v>36.299999999999997</v>
      </c>
      <c r="AG403" s="165"/>
      <c r="AH403" s="404"/>
      <c r="AI403" s="403"/>
      <c r="AJ403" s="404"/>
      <c r="AK403" s="403"/>
      <c r="AL403" s="404"/>
      <c r="AM403" s="403"/>
      <c r="AN403" s="404"/>
      <c r="AO403" s="403" t="s">
        <v>388</v>
      </c>
      <c r="AP403" s="393">
        <v>336.57</v>
      </c>
      <c r="AQ403" s="165"/>
      <c r="AR403" s="404"/>
      <c r="AS403" s="187">
        <f t="shared" ref="AS403:AS425" si="66">V403+X403+Z403+AB403+AD403+AF403+AJ403+AL403+AN403+AP403+AR403+AH403</f>
        <v>17034.86</v>
      </c>
    </row>
    <row r="404" spans="1:45" x14ac:dyDescent="0.25">
      <c r="A404" s="202">
        <f t="shared" si="65"/>
        <v>44145</v>
      </c>
      <c r="B404" s="394">
        <v>1632.13</v>
      </c>
      <c r="C404" s="394"/>
      <c r="D404" s="395">
        <v>1842.96</v>
      </c>
      <c r="E404" s="395">
        <v>1869.12</v>
      </c>
      <c r="F404" s="394">
        <v>45.4</v>
      </c>
      <c r="G404" s="396">
        <v>495</v>
      </c>
      <c r="H404" s="396">
        <v>172.2</v>
      </c>
      <c r="I404" s="397">
        <v>110</v>
      </c>
      <c r="J404" s="398">
        <v>3</v>
      </c>
      <c r="K404" s="398"/>
      <c r="L404" s="398"/>
      <c r="M404" s="400"/>
      <c r="N404" s="209">
        <f t="shared" si="61"/>
        <v>6166.81</v>
      </c>
      <c r="O404" s="394">
        <v>1.9</v>
      </c>
      <c r="P404" s="394"/>
      <c r="Q404" s="209">
        <f t="shared" si="62"/>
        <v>6168.71</v>
      </c>
      <c r="R404" s="395">
        <v>1630</v>
      </c>
      <c r="S404" s="402"/>
      <c r="T404" s="213">
        <f t="shared" si="63"/>
        <v>44145</v>
      </c>
      <c r="U404" s="403"/>
      <c r="V404" s="404"/>
      <c r="W404" s="403">
        <v>201010</v>
      </c>
      <c r="X404" s="393">
        <v>68.569999999999993</v>
      </c>
      <c r="Y404" s="403">
        <v>201016</v>
      </c>
      <c r="Z404" s="393">
        <v>310.8</v>
      </c>
      <c r="AA404" s="403"/>
      <c r="AB404" s="404"/>
      <c r="AC404" s="403"/>
      <c r="AD404" s="404"/>
      <c r="AE404" s="403" t="s">
        <v>210</v>
      </c>
      <c r="AF404" s="393">
        <v>110.82</v>
      </c>
      <c r="AG404" s="165"/>
      <c r="AH404" s="404"/>
      <c r="AI404" s="403"/>
      <c r="AJ404" s="404"/>
      <c r="AK404" s="403">
        <v>201041</v>
      </c>
      <c r="AL404" s="393">
        <v>82.72</v>
      </c>
      <c r="AM404" s="403"/>
      <c r="AN404" s="404"/>
      <c r="AO404" s="403"/>
      <c r="AP404" s="404"/>
      <c r="AQ404" s="165"/>
      <c r="AR404" s="404"/>
      <c r="AS404" s="187">
        <f t="shared" si="66"/>
        <v>572.91</v>
      </c>
    </row>
    <row r="405" spans="1:45" x14ac:dyDescent="0.25">
      <c r="A405" s="202">
        <f t="shared" si="65"/>
        <v>44146</v>
      </c>
      <c r="B405" s="394">
        <v>982.3</v>
      </c>
      <c r="C405" s="394"/>
      <c r="D405" s="395">
        <v>275.45999999999998</v>
      </c>
      <c r="E405" s="395">
        <v>1187.69</v>
      </c>
      <c r="F405" s="394"/>
      <c r="G405" s="396">
        <v>157</v>
      </c>
      <c r="H405" s="396">
        <v>180.1</v>
      </c>
      <c r="I405" s="397">
        <v>140</v>
      </c>
      <c r="J405" s="398">
        <v>2</v>
      </c>
      <c r="K405" s="398">
        <v>10</v>
      </c>
      <c r="L405" s="398"/>
      <c r="M405" s="400"/>
      <c r="N405" s="209">
        <f t="shared" si="61"/>
        <v>2932.55</v>
      </c>
      <c r="O405" s="394">
        <v>41.7</v>
      </c>
      <c r="P405" s="394">
        <v>2.4</v>
      </c>
      <c r="Q405" s="209">
        <f t="shared" si="62"/>
        <v>2971.85</v>
      </c>
      <c r="R405" s="395">
        <v>980</v>
      </c>
      <c r="S405" s="402"/>
      <c r="T405" s="213">
        <f t="shared" si="63"/>
        <v>44146</v>
      </c>
      <c r="U405" s="403">
        <v>201005</v>
      </c>
      <c r="V405" s="393">
        <v>548.25</v>
      </c>
      <c r="W405" s="403">
        <v>201011</v>
      </c>
      <c r="X405" s="393">
        <v>2985.09</v>
      </c>
      <c r="Y405" s="403"/>
      <c r="Z405" s="404"/>
      <c r="AA405" s="403">
        <v>201124</v>
      </c>
      <c r="AB405" s="393">
        <v>3314.52</v>
      </c>
      <c r="AC405" s="403"/>
      <c r="AD405" s="404"/>
      <c r="AE405" s="403" t="s">
        <v>156</v>
      </c>
      <c r="AF405" s="393">
        <v>2641.14</v>
      </c>
      <c r="AG405" s="165"/>
      <c r="AH405" s="404"/>
      <c r="AI405" s="403"/>
      <c r="AJ405" s="404"/>
      <c r="AK405" s="403">
        <v>201042</v>
      </c>
      <c r="AL405" s="393">
        <v>126.9</v>
      </c>
      <c r="AM405" s="403"/>
      <c r="AN405" s="404"/>
      <c r="AO405" s="403" t="s">
        <v>199</v>
      </c>
      <c r="AP405" s="393">
        <v>77.02</v>
      </c>
      <c r="AQ405" s="165"/>
      <c r="AR405" s="404"/>
      <c r="AS405" s="187">
        <f t="shared" si="66"/>
        <v>9692.92</v>
      </c>
    </row>
    <row r="406" spans="1:45" x14ac:dyDescent="0.25">
      <c r="A406" s="202">
        <f t="shared" si="65"/>
        <v>44147</v>
      </c>
      <c r="B406" s="394">
        <v>1998.36</v>
      </c>
      <c r="C406" s="394"/>
      <c r="D406" s="395">
        <v>1209.04</v>
      </c>
      <c r="E406" s="395">
        <v>2370.29</v>
      </c>
      <c r="F406" s="394">
        <v>27.3</v>
      </c>
      <c r="G406" s="396">
        <v>234</v>
      </c>
      <c r="H406" s="396">
        <v>216.25</v>
      </c>
      <c r="I406" s="397">
        <v>160</v>
      </c>
      <c r="J406" s="398">
        <v>4</v>
      </c>
      <c r="K406" s="398">
        <v>30</v>
      </c>
      <c r="L406" s="398"/>
      <c r="M406" s="400"/>
      <c r="N406" s="209">
        <f t="shared" si="61"/>
        <v>6245.24</v>
      </c>
      <c r="O406" s="394">
        <v>1.9</v>
      </c>
      <c r="P406" s="394"/>
      <c r="Q406" s="209">
        <f t="shared" si="62"/>
        <v>6247.1399999999994</v>
      </c>
      <c r="R406" s="395">
        <v>2040</v>
      </c>
      <c r="S406" s="402"/>
      <c r="T406" s="213">
        <f t="shared" si="63"/>
        <v>44147</v>
      </c>
      <c r="U406" s="403"/>
      <c r="V406" s="404"/>
      <c r="W406" s="403"/>
      <c r="X406" s="404"/>
      <c r="Y406" s="403"/>
      <c r="Z406" s="404"/>
      <c r="AA406" s="403">
        <v>201125</v>
      </c>
      <c r="AB406" s="393">
        <v>1040.5999999999999</v>
      </c>
      <c r="AC406" s="403"/>
      <c r="AD406" s="404"/>
      <c r="AE406" s="403"/>
      <c r="AF406" s="404"/>
      <c r="AG406" s="165"/>
      <c r="AH406" s="404"/>
      <c r="AI406" s="403" t="s">
        <v>216</v>
      </c>
      <c r="AJ406" s="393">
        <v>218.9</v>
      </c>
      <c r="AK406" s="403"/>
      <c r="AL406" s="404"/>
      <c r="AM406" s="403"/>
      <c r="AN406" s="404"/>
      <c r="AO406" s="403"/>
      <c r="AP406" s="404"/>
      <c r="AQ406" s="165"/>
      <c r="AR406" s="404"/>
      <c r="AS406" s="187">
        <f t="shared" si="66"/>
        <v>1259.5</v>
      </c>
    </row>
    <row r="407" spans="1:45" x14ac:dyDescent="0.25">
      <c r="A407" s="202">
        <f t="shared" si="65"/>
        <v>44148</v>
      </c>
      <c r="B407" s="394">
        <v>2606.9</v>
      </c>
      <c r="C407" s="394"/>
      <c r="D407" s="395">
        <v>2411.71</v>
      </c>
      <c r="E407" s="395">
        <v>3291.71</v>
      </c>
      <c r="F407" s="394">
        <v>10.199999999999999</v>
      </c>
      <c r="G407" s="396">
        <v>568</v>
      </c>
      <c r="H407" s="396">
        <v>271.10000000000002</v>
      </c>
      <c r="I407" s="397">
        <v>280</v>
      </c>
      <c r="J407" s="398">
        <v>5</v>
      </c>
      <c r="K407" s="398"/>
      <c r="L407" s="398"/>
      <c r="M407" s="400"/>
      <c r="N407" s="209">
        <f t="shared" si="61"/>
        <v>9439.6200000000008</v>
      </c>
      <c r="O407" s="394">
        <v>20.9</v>
      </c>
      <c r="P407" s="394"/>
      <c r="Q407" s="209">
        <f t="shared" si="62"/>
        <v>9460.52</v>
      </c>
      <c r="R407" s="395">
        <v>2600</v>
      </c>
      <c r="S407" s="395">
        <v>700</v>
      </c>
      <c r="T407" s="213">
        <f t="shared" si="63"/>
        <v>44148</v>
      </c>
      <c r="U407" s="403"/>
      <c r="V407" s="404"/>
      <c r="W407" s="403"/>
      <c r="X407" s="404"/>
      <c r="Y407" s="403"/>
      <c r="Z407" s="404"/>
      <c r="AA407" s="403"/>
      <c r="AB407" s="404"/>
      <c r="AC407" s="403"/>
      <c r="AD407" s="404"/>
      <c r="AE407" s="403"/>
      <c r="AF407" s="404"/>
      <c r="AG407" s="165"/>
      <c r="AH407" s="404"/>
      <c r="AI407" s="403"/>
      <c r="AJ407" s="404"/>
      <c r="AK407" s="403">
        <v>201043</v>
      </c>
      <c r="AL407" s="393">
        <v>1336.32</v>
      </c>
      <c r="AM407" s="403"/>
      <c r="AN407" s="404"/>
      <c r="AO407" s="403"/>
      <c r="AP407" s="404"/>
      <c r="AQ407" s="165"/>
      <c r="AR407" s="404"/>
      <c r="AS407" s="187">
        <f t="shared" si="66"/>
        <v>1336.32</v>
      </c>
    </row>
    <row r="408" spans="1:45" x14ac:dyDescent="0.25">
      <c r="A408" s="202">
        <f t="shared" si="65"/>
        <v>44149</v>
      </c>
      <c r="B408" s="394">
        <v>1967.24</v>
      </c>
      <c r="C408" s="394"/>
      <c r="D408" s="395">
        <v>1282.51</v>
      </c>
      <c r="E408" s="395">
        <v>2110.9</v>
      </c>
      <c r="F408" s="394">
        <v>14.2</v>
      </c>
      <c r="G408" s="396">
        <v>358</v>
      </c>
      <c r="H408" s="396">
        <v>161.94999999999999</v>
      </c>
      <c r="I408" s="397">
        <v>100</v>
      </c>
      <c r="J408" s="398">
        <v>3</v>
      </c>
      <c r="K408" s="398">
        <v>20</v>
      </c>
      <c r="L408" s="398">
        <v>195</v>
      </c>
      <c r="M408" s="400"/>
      <c r="N408" s="209">
        <f t="shared" si="61"/>
        <v>5819.7999999999993</v>
      </c>
      <c r="O408" s="394">
        <v>2.9</v>
      </c>
      <c r="P408" s="394"/>
      <c r="Q408" s="209">
        <f t="shared" si="62"/>
        <v>5822.6999999999989</v>
      </c>
      <c r="R408" s="395">
        <v>1960</v>
      </c>
      <c r="S408" s="402"/>
      <c r="T408" s="213">
        <f t="shared" si="63"/>
        <v>44149</v>
      </c>
      <c r="U408" s="403"/>
      <c r="V408" s="404"/>
      <c r="W408" s="403"/>
      <c r="X408" s="404"/>
      <c r="Y408" s="403"/>
      <c r="Z408" s="404"/>
      <c r="AA408" s="403"/>
      <c r="AB408" s="404"/>
      <c r="AC408" s="403"/>
      <c r="AD408" s="404"/>
      <c r="AE408" s="403" t="s">
        <v>85</v>
      </c>
      <c r="AF408" s="393">
        <v>836</v>
      </c>
      <c r="AG408" s="165"/>
      <c r="AH408" s="404"/>
      <c r="AI408" s="403"/>
      <c r="AJ408" s="404"/>
      <c r="AK408" s="403"/>
      <c r="AL408" s="404"/>
      <c r="AM408" s="403"/>
      <c r="AN408" s="404"/>
      <c r="AO408" s="403"/>
      <c r="AP408" s="404"/>
      <c r="AQ408" s="165"/>
      <c r="AR408" s="404"/>
      <c r="AS408" s="187">
        <f t="shared" si="66"/>
        <v>836</v>
      </c>
    </row>
    <row r="409" spans="1:45" x14ac:dyDescent="0.25">
      <c r="A409" s="202">
        <f t="shared" si="65"/>
        <v>44150</v>
      </c>
      <c r="B409" s="394">
        <v>1345.17</v>
      </c>
      <c r="C409" s="394"/>
      <c r="D409" s="395">
        <v>992.2</v>
      </c>
      <c r="E409" s="395">
        <v>698.5</v>
      </c>
      <c r="F409" s="394">
        <v>20.399999999999999</v>
      </c>
      <c r="G409" s="396">
        <v>152</v>
      </c>
      <c r="H409" s="396">
        <v>179.3</v>
      </c>
      <c r="I409" s="397">
        <v>150</v>
      </c>
      <c r="J409" s="398">
        <v>3</v>
      </c>
      <c r="K409" s="398"/>
      <c r="L409" s="398"/>
      <c r="M409" s="400"/>
      <c r="N409" s="209">
        <f t="shared" si="61"/>
        <v>3537.57</v>
      </c>
      <c r="O409" s="394"/>
      <c r="P409" s="394"/>
      <c r="Q409" s="209">
        <f t="shared" si="62"/>
        <v>3537.57</v>
      </c>
      <c r="R409" s="395">
        <v>1340</v>
      </c>
      <c r="S409" s="402"/>
      <c r="T409" s="213">
        <f t="shared" si="63"/>
        <v>44150</v>
      </c>
      <c r="U409" s="403"/>
      <c r="V409" s="404"/>
      <c r="W409" s="403"/>
      <c r="X409" s="404"/>
      <c r="Y409" s="403"/>
      <c r="Z409" s="404"/>
      <c r="AA409" s="403"/>
      <c r="AB409" s="404"/>
      <c r="AC409" s="403"/>
      <c r="AD409" s="404"/>
      <c r="AE409" s="403"/>
      <c r="AF409" s="404"/>
      <c r="AG409" s="165"/>
      <c r="AH409" s="404"/>
      <c r="AI409" s="403"/>
      <c r="AJ409" s="404"/>
      <c r="AK409" s="403"/>
      <c r="AL409" s="404"/>
      <c r="AM409" s="403"/>
      <c r="AN409" s="404"/>
      <c r="AO409" s="403">
        <v>201061</v>
      </c>
      <c r="AP409" s="393">
        <v>318</v>
      </c>
      <c r="AQ409" s="165"/>
      <c r="AR409" s="404"/>
      <c r="AS409" s="187">
        <f t="shared" si="66"/>
        <v>318</v>
      </c>
    </row>
    <row r="410" spans="1:45" x14ac:dyDescent="0.25">
      <c r="A410" s="202">
        <f t="shared" si="65"/>
        <v>44151</v>
      </c>
      <c r="B410" s="394">
        <v>1431.64</v>
      </c>
      <c r="C410" s="394"/>
      <c r="D410" s="395">
        <v>1061.22</v>
      </c>
      <c r="E410" s="395">
        <v>1535.22</v>
      </c>
      <c r="F410" s="394">
        <v>71.8</v>
      </c>
      <c r="G410" s="396">
        <v>513</v>
      </c>
      <c r="H410" s="396">
        <v>1036.5</v>
      </c>
      <c r="I410" s="397">
        <v>40</v>
      </c>
      <c r="J410" s="398">
        <v>2</v>
      </c>
      <c r="K410" s="398"/>
      <c r="L410" s="398"/>
      <c r="M410" s="400"/>
      <c r="N410" s="209">
        <f t="shared" si="61"/>
        <v>5689.38</v>
      </c>
      <c r="O410" s="394">
        <v>66</v>
      </c>
      <c r="P410" s="394">
        <v>73</v>
      </c>
      <c r="Q410" s="209">
        <f t="shared" si="62"/>
        <v>5682.38</v>
      </c>
      <c r="R410" s="395">
        <v>1430</v>
      </c>
      <c r="S410" s="402"/>
      <c r="T410" s="213">
        <f t="shared" si="63"/>
        <v>44151</v>
      </c>
      <c r="U410" s="403"/>
      <c r="V410" s="404"/>
      <c r="W410" s="403"/>
      <c r="X410" s="404"/>
      <c r="Y410" s="403"/>
      <c r="Z410" s="404"/>
      <c r="AA410" s="403"/>
      <c r="AB410" s="404"/>
      <c r="AC410" s="403"/>
      <c r="AD410" s="404"/>
      <c r="AE410" s="403"/>
      <c r="AF410" s="404"/>
      <c r="AG410" s="165"/>
      <c r="AH410" s="404"/>
      <c r="AI410" s="403"/>
      <c r="AJ410" s="404"/>
      <c r="AK410" s="403"/>
      <c r="AL410" s="404"/>
      <c r="AM410" s="403"/>
      <c r="AN410" s="404"/>
      <c r="AO410" s="403"/>
      <c r="AP410" s="404"/>
      <c r="AQ410" s="165"/>
      <c r="AR410" s="404"/>
      <c r="AS410" s="187">
        <f t="shared" si="66"/>
        <v>0</v>
      </c>
    </row>
    <row r="411" spans="1:45" x14ac:dyDescent="0.25">
      <c r="A411" s="202">
        <f t="shared" si="65"/>
        <v>44152</v>
      </c>
      <c r="B411" s="394">
        <v>2275.81</v>
      </c>
      <c r="C411" s="394"/>
      <c r="D411" s="395">
        <v>1508.64</v>
      </c>
      <c r="E411" s="395">
        <v>1681.93</v>
      </c>
      <c r="F411" s="394">
        <v>40.799999999999997</v>
      </c>
      <c r="G411" s="396">
        <v>310</v>
      </c>
      <c r="H411" s="396">
        <v>276.7</v>
      </c>
      <c r="I411" s="397">
        <v>120</v>
      </c>
      <c r="J411" s="398">
        <v>4</v>
      </c>
      <c r="K411" s="398">
        <v>20</v>
      </c>
      <c r="L411" s="398"/>
      <c r="M411" s="400"/>
      <c r="N411" s="209">
        <f t="shared" si="61"/>
        <v>6233.88</v>
      </c>
      <c r="O411" s="394">
        <v>1.9</v>
      </c>
      <c r="P411" s="394"/>
      <c r="Q411" s="209">
        <f t="shared" si="62"/>
        <v>6235.78</v>
      </c>
      <c r="R411" s="395">
        <v>2270</v>
      </c>
      <c r="S411" s="402"/>
      <c r="T411" s="213">
        <f t="shared" si="63"/>
        <v>44152</v>
      </c>
      <c r="U411" s="403"/>
      <c r="V411" s="404"/>
      <c r="W411" s="403"/>
      <c r="X411" s="404"/>
      <c r="Y411" s="403"/>
      <c r="Z411" s="404"/>
      <c r="AA411" s="403"/>
      <c r="AB411" s="404"/>
      <c r="AC411" s="403"/>
      <c r="AD411" s="404"/>
      <c r="AE411" s="403"/>
      <c r="AF411" s="404"/>
      <c r="AG411" s="165"/>
      <c r="AH411" s="404"/>
      <c r="AI411" s="403"/>
      <c r="AJ411" s="404"/>
      <c r="AK411" s="403"/>
      <c r="AL411" s="404"/>
      <c r="AM411" s="403"/>
      <c r="AN411" s="404"/>
      <c r="AO411" s="403"/>
      <c r="AP411" s="404"/>
      <c r="AQ411" s="165"/>
      <c r="AR411" s="404"/>
      <c r="AS411" s="187">
        <f t="shared" si="66"/>
        <v>0</v>
      </c>
    </row>
    <row r="412" spans="1:45" x14ac:dyDescent="0.25">
      <c r="A412" s="202">
        <f t="shared" si="65"/>
        <v>44153</v>
      </c>
      <c r="B412" s="394">
        <v>1969.34</v>
      </c>
      <c r="C412" s="394"/>
      <c r="D412" s="395">
        <v>801.47</v>
      </c>
      <c r="E412" s="395">
        <v>1735.38</v>
      </c>
      <c r="F412" s="394">
        <v>77.900000000000006</v>
      </c>
      <c r="G412" s="396">
        <v>127</v>
      </c>
      <c r="H412" s="396">
        <v>602.85</v>
      </c>
      <c r="I412" s="397">
        <v>340</v>
      </c>
      <c r="J412" s="398">
        <v>6</v>
      </c>
      <c r="K412" s="398"/>
      <c r="L412" s="398">
        <v>310</v>
      </c>
      <c r="M412" s="400"/>
      <c r="N412" s="209">
        <f t="shared" si="61"/>
        <v>5343.9400000000005</v>
      </c>
      <c r="O412" s="394">
        <v>1.9</v>
      </c>
      <c r="P412" s="394"/>
      <c r="Q412" s="209">
        <f t="shared" si="62"/>
        <v>5345.84</v>
      </c>
      <c r="R412" s="395">
        <v>1960</v>
      </c>
      <c r="S412" s="402"/>
      <c r="T412" s="213">
        <f t="shared" si="63"/>
        <v>44153</v>
      </c>
      <c r="U412" s="403">
        <v>201101</v>
      </c>
      <c r="V412" s="393">
        <v>1641.19</v>
      </c>
      <c r="W412" s="403"/>
      <c r="X412" s="404"/>
      <c r="Y412" s="403">
        <v>201116</v>
      </c>
      <c r="Z412" s="393">
        <v>737.45</v>
      </c>
      <c r="AA412" s="403">
        <v>201126</v>
      </c>
      <c r="AB412" s="393">
        <v>4113.32</v>
      </c>
      <c r="AC412" s="403"/>
      <c r="AD412" s="404"/>
      <c r="AE412" s="403"/>
      <c r="AF412" s="404"/>
      <c r="AG412" s="165">
        <v>201137</v>
      </c>
      <c r="AH412" s="393">
        <v>19</v>
      </c>
      <c r="AI412" s="403">
        <v>201140</v>
      </c>
      <c r="AJ412" s="393">
        <v>52.8</v>
      </c>
      <c r="AK412" s="403"/>
      <c r="AL412" s="404"/>
      <c r="AM412" s="403"/>
      <c r="AN412" s="404"/>
      <c r="AO412" s="403"/>
      <c r="AP412" s="404"/>
      <c r="AQ412" s="165"/>
      <c r="AR412" s="404"/>
      <c r="AS412" s="187">
        <f t="shared" si="66"/>
        <v>6563.76</v>
      </c>
    </row>
    <row r="413" spans="1:45" x14ac:dyDescent="0.25">
      <c r="A413" s="202">
        <f t="shared" si="65"/>
        <v>44154</v>
      </c>
      <c r="B413" s="394">
        <v>380.28</v>
      </c>
      <c r="C413" s="394"/>
      <c r="D413" s="395">
        <v>1806.75</v>
      </c>
      <c r="E413" s="395">
        <v>1122.48</v>
      </c>
      <c r="F413" s="394">
        <v>15.5</v>
      </c>
      <c r="G413" s="396">
        <v>262</v>
      </c>
      <c r="H413" s="396">
        <v>1436.2</v>
      </c>
      <c r="I413" s="397">
        <v>190</v>
      </c>
      <c r="J413" s="398">
        <v>6</v>
      </c>
      <c r="K413" s="398">
        <v>40</v>
      </c>
      <c r="L413" s="398"/>
      <c r="M413" s="400"/>
      <c r="N413" s="209">
        <f t="shared" si="61"/>
        <v>5253.2099999999991</v>
      </c>
      <c r="O413" s="394">
        <v>1.9</v>
      </c>
      <c r="P413" s="394"/>
      <c r="Q413" s="209">
        <f t="shared" si="62"/>
        <v>5255.1099999999988</v>
      </c>
      <c r="R413" s="395">
        <v>420</v>
      </c>
      <c r="S413" s="402"/>
      <c r="T413" s="213">
        <f t="shared" si="63"/>
        <v>44154</v>
      </c>
      <c r="U413" s="403">
        <v>201102</v>
      </c>
      <c r="V413" s="393">
        <v>22.43</v>
      </c>
      <c r="W413" s="403"/>
      <c r="X413" s="404"/>
      <c r="Y413" s="403"/>
      <c r="Z413" s="404"/>
      <c r="AA413" s="403">
        <v>201127</v>
      </c>
      <c r="AB413" s="393">
        <v>1550.8</v>
      </c>
      <c r="AC413" s="403"/>
      <c r="AD413" s="404"/>
      <c r="AE413" s="403"/>
      <c r="AF413" s="404"/>
      <c r="AG413" s="165"/>
      <c r="AH413" s="404"/>
      <c r="AI413" s="403"/>
      <c r="AJ413" s="404"/>
      <c r="AK413" s="403"/>
      <c r="AL413" s="404"/>
      <c r="AM413" s="403"/>
      <c r="AN413" s="404"/>
      <c r="AO413" s="403"/>
      <c r="AP413" s="404"/>
      <c r="AQ413" s="165"/>
      <c r="AR413" s="404"/>
      <c r="AS413" s="187">
        <f t="shared" si="66"/>
        <v>1573.23</v>
      </c>
    </row>
    <row r="414" spans="1:45" x14ac:dyDescent="0.25">
      <c r="A414" s="202">
        <f t="shared" si="65"/>
        <v>44155</v>
      </c>
      <c r="B414" s="394">
        <v>2242.0100000000002</v>
      </c>
      <c r="C414" s="394"/>
      <c r="D414" s="395">
        <v>1613.3</v>
      </c>
      <c r="E414" s="395">
        <v>2732.63</v>
      </c>
      <c r="F414" s="394">
        <v>56.6</v>
      </c>
      <c r="G414" s="396">
        <v>378</v>
      </c>
      <c r="H414" s="396">
        <v>443.7</v>
      </c>
      <c r="I414" s="397">
        <v>410</v>
      </c>
      <c r="J414" s="398">
        <v>9</v>
      </c>
      <c r="K414" s="398">
        <v>30</v>
      </c>
      <c r="L414" s="398">
        <v>85.8</v>
      </c>
      <c r="M414" s="400"/>
      <c r="N414" s="209">
        <f t="shared" si="61"/>
        <v>7820.44</v>
      </c>
      <c r="O414" s="394">
        <v>12.4</v>
      </c>
      <c r="P414" s="394"/>
      <c r="Q414" s="209">
        <f t="shared" si="62"/>
        <v>7832.8399999999992</v>
      </c>
      <c r="R414" s="395">
        <v>2240</v>
      </c>
      <c r="S414" s="395">
        <v>270</v>
      </c>
      <c r="T414" s="213">
        <f t="shared" si="63"/>
        <v>44155</v>
      </c>
      <c r="U414" s="403"/>
      <c r="V414" s="404"/>
      <c r="W414" s="165">
        <v>201110</v>
      </c>
      <c r="X414" s="393">
        <v>75.86</v>
      </c>
      <c r="Y414" s="403"/>
      <c r="Z414" s="404"/>
      <c r="AA414" s="165"/>
      <c r="AB414" s="404"/>
      <c r="AC414" s="403">
        <v>201133</v>
      </c>
      <c r="AD414" s="393">
        <v>45916</v>
      </c>
      <c r="AE414" s="165"/>
      <c r="AF414" s="404"/>
      <c r="AG414" s="165"/>
      <c r="AH414" s="404"/>
      <c r="AI414" s="403"/>
      <c r="AJ414" s="404"/>
      <c r="AK414" s="165"/>
      <c r="AL414" s="404"/>
      <c r="AM414" s="403"/>
      <c r="AN414" s="404"/>
      <c r="AO414" s="165"/>
      <c r="AP414" s="404"/>
      <c r="AQ414" s="165"/>
      <c r="AR414" s="404"/>
      <c r="AS414" s="187">
        <f t="shared" si="66"/>
        <v>45991.86</v>
      </c>
    </row>
    <row r="415" spans="1:45" x14ac:dyDescent="0.25">
      <c r="A415" s="202">
        <f t="shared" si="65"/>
        <v>44156</v>
      </c>
      <c r="B415" s="394">
        <v>2096.0700000000002</v>
      </c>
      <c r="C415" s="394"/>
      <c r="D415" s="395">
        <v>1827.3</v>
      </c>
      <c r="E415" s="394">
        <v>1809.22</v>
      </c>
      <c r="F415" s="394">
        <v>39.799999999999997</v>
      </c>
      <c r="G415" s="396">
        <v>304</v>
      </c>
      <c r="H415" s="396">
        <v>179.1</v>
      </c>
      <c r="I415" s="397">
        <v>630</v>
      </c>
      <c r="J415" s="398">
        <v>11</v>
      </c>
      <c r="K415" s="398">
        <v>40</v>
      </c>
      <c r="L415" s="398">
        <v>100</v>
      </c>
      <c r="M415" s="400"/>
      <c r="N415" s="209">
        <f t="shared" si="61"/>
        <v>6825.4900000000007</v>
      </c>
      <c r="O415" s="394">
        <v>2.9</v>
      </c>
      <c r="P415" s="394"/>
      <c r="Q415" s="209">
        <f t="shared" si="62"/>
        <v>6828.39</v>
      </c>
      <c r="R415" s="395">
        <v>2090</v>
      </c>
      <c r="S415" s="402"/>
      <c r="T415" s="213">
        <f t="shared" si="63"/>
        <v>44156</v>
      </c>
      <c r="U415" s="403"/>
      <c r="V415" s="404"/>
      <c r="W415" s="403">
        <v>201111</v>
      </c>
      <c r="X415" s="393">
        <v>994.35</v>
      </c>
      <c r="Y415" s="403"/>
      <c r="Z415" s="404"/>
      <c r="AA415" s="403"/>
      <c r="AB415" s="404"/>
      <c r="AC415" s="403">
        <v>201029</v>
      </c>
      <c r="AD415" s="393">
        <v>26.28</v>
      </c>
      <c r="AE415" s="403"/>
      <c r="AF415" s="404"/>
      <c r="AG415" s="165"/>
      <c r="AH415" s="404"/>
      <c r="AI415" s="403"/>
      <c r="AJ415" s="404"/>
      <c r="AK415" s="403"/>
      <c r="AL415" s="404"/>
      <c r="AM415" s="403"/>
      <c r="AN415" s="404"/>
      <c r="AO415" s="403"/>
      <c r="AP415" s="404"/>
      <c r="AQ415" s="165"/>
      <c r="AR415" s="404"/>
      <c r="AS415" s="187">
        <f t="shared" si="66"/>
        <v>1020.63</v>
      </c>
    </row>
    <row r="416" spans="1:45" x14ac:dyDescent="0.25">
      <c r="A416" s="202">
        <f t="shared" si="65"/>
        <v>44157</v>
      </c>
      <c r="B416" s="394">
        <v>893.18</v>
      </c>
      <c r="C416" s="394"/>
      <c r="D416" s="395">
        <v>1187.4000000000001</v>
      </c>
      <c r="E416" s="394">
        <v>1297.6099999999999</v>
      </c>
      <c r="F416" s="394"/>
      <c r="G416" s="396">
        <v>320</v>
      </c>
      <c r="H416" s="396">
        <v>126.25</v>
      </c>
      <c r="I416" s="397">
        <v>310</v>
      </c>
      <c r="J416" s="398">
        <v>8</v>
      </c>
      <c r="K416" s="398">
        <v>70</v>
      </c>
      <c r="L416" s="398"/>
      <c r="M416" s="400"/>
      <c r="N416" s="209">
        <f t="shared" si="61"/>
        <v>4204.4399999999996</v>
      </c>
      <c r="O416" s="394">
        <v>1.9</v>
      </c>
      <c r="P416" s="394"/>
      <c r="Q416" s="209">
        <f t="shared" si="62"/>
        <v>4206.3399999999992</v>
      </c>
      <c r="R416" s="395">
        <v>890</v>
      </c>
      <c r="S416" s="402"/>
      <c r="T416" s="213">
        <f t="shared" si="63"/>
        <v>44157</v>
      </c>
      <c r="U416" s="403"/>
      <c r="V416" s="404"/>
      <c r="W416" s="403"/>
      <c r="X416" s="404"/>
      <c r="Y416" s="403"/>
      <c r="Z416" s="404"/>
      <c r="AA416" s="403"/>
      <c r="AB416" s="404"/>
      <c r="AC416" s="403"/>
      <c r="AD416" s="404"/>
      <c r="AE416" s="403"/>
      <c r="AF416" s="404"/>
      <c r="AG416" s="165"/>
      <c r="AH416" s="404"/>
      <c r="AI416" s="403"/>
      <c r="AJ416" s="404"/>
      <c r="AK416" s="403"/>
      <c r="AL416" s="404"/>
      <c r="AM416" s="403"/>
      <c r="AN416" s="404"/>
      <c r="AO416" s="403"/>
      <c r="AP416" s="404"/>
      <c r="AQ416" s="165"/>
      <c r="AR416" s="404"/>
      <c r="AS416" s="187">
        <f t="shared" si="66"/>
        <v>0</v>
      </c>
    </row>
    <row r="417" spans="1:45" x14ac:dyDescent="0.25">
      <c r="A417" s="202">
        <f t="shared" si="65"/>
        <v>44158</v>
      </c>
      <c r="B417" s="394">
        <v>1299.2</v>
      </c>
      <c r="C417" s="394"/>
      <c r="D417" s="395">
        <v>836.45</v>
      </c>
      <c r="E417" s="395">
        <v>1971.87</v>
      </c>
      <c r="F417" s="394">
        <v>48.5</v>
      </c>
      <c r="G417" s="396">
        <v>335</v>
      </c>
      <c r="H417" s="396">
        <v>117.25</v>
      </c>
      <c r="I417" s="397">
        <v>200</v>
      </c>
      <c r="J417" s="398">
        <v>4</v>
      </c>
      <c r="K417" s="398"/>
      <c r="L417" s="398"/>
      <c r="M417" s="400"/>
      <c r="N417" s="209">
        <f t="shared" si="61"/>
        <v>4808.2700000000004</v>
      </c>
      <c r="O417" s="394">
        <v>41.4</v>
      </c>
      <c r="P417" s="394">
        <v>2.2000000000000002</v>
      </c>
      <c r="Q417" s="209">
        <f t="shared" si="62"/>
        <v>4847.47</v>
      </c>
      <c r="R417" s="395">
        <v>1290</v>
      </c>
      <c r="S417" s="402"/>
      <c r="T417" s="213">
        <f t="shared" si="63"/>
        <v>44158</v>
      </c>
      <c r="U417" s="403"/>
      <c r="V417" s="404"/>
      <c r="W417" s="403"/>
      <c r="X417" s="404"/>
      <c r="Y417" s="403"/>
      <c r="Z417" s="404"/>
      <c r="AA417" s="403"/>
      <c r="AB417" s="404"/>
      <c r="AC417" s="403"/>
      <c r="AD417" s="404"/>
      <c r="AE417" s="403"/>
      <c r="AF417" s="404"/>
      <c r="AG417" s="165"/>
      <c r="AH417" s="404"/>
      <c r="AI417" s="403"/>
      <c r="AJ417" s="404"/>
      <c r="AK417" s="403"/>
      <c r="AL417" s="404"/>
      <c r="AM417" s="403"/>
      <c r="AN417" s="404"/>
      <c r="AO417" s="403"/>
      <c r="AP417" s="404"/>
      <c r="AQ417" s="165"/>
      <c r="AR417" s="404"/>
      <c r="AS417" s="187">
        <f t="shared" si="66"/>
        <v>0</v>
      </c>
    </row>
    <row r="418" spans="1:45" x14ac:dyDescent="0.25">
      <c r="A418" s="202">
        <f t="shared" si="65"/>
        <v>44159</v>
      </c>
      <c r="B418" s="394">
        <v>2172.6</v>
      </c>
      <c r="C418" s="394"/>
      <c r="D418" s="395">
        <v>1353.24</v>
      </c>
      <c r="E418" s="395">
        <v>2023.1</v>
      </c>
      <c r="F418" s="394">
        <v>74.150000000000006</v>
      </c>
      <c r="G418" s="396">
        <v>205</v>
      </c>
      <c r="H418" s="396">
        <v>337.5</v>
      </c>
      <c r="I418" s="397">
        <v>190</v>
      </c>
      <c r="J418" s="398">
        <v>5</v>
      </c>
      <c r="K418" s="398"/>
      <c r="L418" s="398"/>
      <c r="M418" s="400"/>
      <c r="N418" s="209">
        <f t="shared" si="61"/>
        <v>6355.59</v>
      </c>
      <c r="O418" s="394">
        <v>1.9</v>
      </c>
      <c r="P418" s="394"/>
      <c r="Q418" s="209">
        <f t="shared" si="62"/>
        <v>6357.49</v>
      </c>
      <c r="R418" s="395">
        <v>2170</v>
      </c>
      <c r="S418" s="402"/>
      <c r="T418" s="213">
        <f t="shared" si="63"/>
        <v>44159</v>
      </c>
      <c r="U418" s="403"/>
      <c r="V418" s="404"/>
      <c r="W418" s="403"/>
      <c r="X418" s="404"/>
      <c r="Y418" s="403"/>
      <c r="Z418" s="404"/>
      <c r="AA418" s="403"/>
      <c r="AB418" s="404"/>
      <c r="AC418" s="403"/>
      <c r="AD418" s="404"/>
      <c r="AE418" s="403"/>
      <c r="AF418" s="404"/>
      <c r="AG418" s="165"/>
      <c r="AH418" s="404"/>
      <c r="AI418" s="403"/>
      <c r="AJ418" s="404"/>
      <c r="AK418" s="403"/>
      <c r="AL418" s="404"/>
      <c r="AM418" s="403"/>
      <c r="AN418" s="404"/>
      <c r="AO418" s="403"/>
      <c r="AP418" s="404"/>
      <c r="AQ418" s="165"/>
      <c r="AR418" s="404"/>
      <c r="AS418" s="187">
        <f t="shared" si="66"/>
        <v>0</v>
      </c>
    </row>
    <row r="419" spans="1:45" x14ac:dyDescent="0.25">
      <c r="A419" s="202">
        <f t="shared" si="65"/>
        <v>44160</v>
      </c>
      <c r="B419" s="394">
        <v>782.72</v>
      </c>
      <c r="C419" s="394"/>
      <c r="D419" s="395">
        <v>1154.7</v>
      </c>
      <c r="E419" s="395">
        <v>1751.83</v>
      </c>
      <c r="F419" s="394">
        <v>26.4</v>
      </c>
      <c r="G419" s="396">
        <v>92</v>
      </c>
      <c r="H419" s="396">
        <v>1214.7</v>
      </c>
      <c r="I419" s="397">
        <v>120</v>
      </c>
      <c r="J419" s="398">
        <v>3</v>
      </c>
      <c r="K419" s="398"/>
      <c r="L419" s="398">
        <v>20</v>
      </c>
      <c r="M419" s="400"/>
      <c r="N419" s="209">
        <f t="shared" si="61"/>
        <v>5122.3500000000004</v>
      </c>
      <c r="O419" s="394">
        <v>1.9</v>
      </c>
      <c r="P419" s="394"/>
      <c r="Q419" s="209">
        <f t="shared" si="62"/>
        <v>5124.25</v>
      </c>
      <c r="R419" s="395">
        <v>780</v>
      </c>
      <c r="S419" s="402"/>
      <c r="T419" s="213">
        <f t="shared" si="63"/>
        <v>44160</v>
      </c>
      <c r="U419" s="403">
        <v>201103</v>
      </c>
      <c r="V419" s="393">
        <v>859.52</v>
      </c>
      <c r="W419" s="403"/>
      <c r="X419" s="404"/>
      <c r="Y419" s="403">
        <v>201117</v>
      </c>
      <c r="Z419" s="393">
        <v>523.65</v>
      </c>
      <c r="AA419" s="403">
        <v>201128</v>
      </c>
      <c r="AB419" s="393">
        <v>3232.54</v>
      </c>
      <c r="AC419" s="403"/>
      <c r="AD419" s="404"/>
      <c r="AE419" s="403" t="s">
        <v>85</v>
      </c>
      <c r="AF419" s="393">
        <v>575</v>
      </c>
      <c r="AG419" s="165">
        <v>201138</v>
      </c>
      <c r="AH419" s="393">
        <v>19</v>
      </c>
      <c r="AI419" s="403"/>
      <c r="AJ419" s="404"/>
      <c r="AK419" s="403"/>
      <c r="AL419" s="404"/>
      <c r="AM419" s="403"/>
      <c r="AN419" s="404"/>
      <c r="AO419" s="403"/>
      <c r="AP419" s="404"/>
      <c r="AQ419" s="165"/>
      <c r="AR419" s="404"/>
      <c r="AS419" s="187">
        <f t="shared" si="66"/>
        <v>5209.71</v>
      </c>
    </row>
    <row r="420" spans="1:45" x14ac:dyDescent="0.25">
      <c r="A420" s="202">
        <f t="shared" si="65"/>
        <v>44161</v>
      </c>
      <c r="B420" s="394">
        <v>1946.79</v>
      </c>
      <c r="C420" s="394"/>
      <c r="D420" s="395">
        <v>1063.3499999999999</v>
      </c>
      <c r="E420" s="395">
        <v>1677.3</v>
      </c>
      <c r="F420" s="394"/>
      <c r="G420" s="396">
        <v>195</v>
      </c>
      <c r="H420" s="396">
        <v>371.25</v>
      </c>
      <c r="I420" s="397">
        <v>50</v>
      </c>
      <c r="J420" s="398">
        <v>2</v>
      </c>
      <c r="K420" s="398"/>
      <c r="L420" s="398">
        <v>60</v>
      </c>
      <c r="M420" s="400"/>
      <c r="N420" s="209">
        <f t="shared" si="61"/>
        <v>5243.69</v>
      </c>
      <c r="O420" s="394">
        <v>1.9</v>
      </c>
      <c r="P420" s="394"/>
      <c r="Q420" s="209">
        <f t="shared" si="62"/>
        <v>5245.5899999999992</v>
      </c>
      <c r="R420" s="395">
        <v>1970</v>
      </c>
      <c r="S420" s="402"/>
      <c r="T420" s="213">
        <f t="shared" si="63"/>
        <v>44161</v>
      </c>
      <c r="U420" s="403">
        <v>201102</v>
      </c>
      <c r="V420" s="393">
        <v>49.38</v>
      </c>
      <c r="W420" s="403"/>
      <c r="X420" s="404"/>
      <c r="Y420" s="403"/>
      <c r="Z420" s="404"/>
      <c r="AA420" s="403">
        <v>201129</v>
      </c>
      <c r="AB420" s="393">
        <v>58.8</v>
      </c>
      <c r="AC420" s="403"/>
      <c r="AD420" s="404"/>
      <c r="AE420" s="403"/>
      <c r="AF420" s="404"/>
      <c r="AG420" s="165"/>
      <c r="AH420" s="404"/>
      <c r="AI420" s="403"/>
      <c r="AJ420" s="404"/>
      <c r="AK420" s="403"/>
      <c r="AL420" s="404"/>
      <c r="AM420" s="403"/>
      <c r="AN420" s="404"/>
      <c r="AO420" s="403"/>
      <c r="AP420" s="404"/>
      <c r="AQ420" s="165"/>
      <c r="AR420" s="404"/>
      <c r="AS420" s="187">
        <f t="shared" si="66"/>
        <v>108.18</v>
      </c>
    </row>
    <row r="421" spans="1:45" x14ac:dyDescent="0.25">
      <c r="A421" s="202">
        <f t="shared" si="65"/>
        <v>44162</v>
      </c>
      <c r="B421" s="394">
        <v>1405.08</v>
      </c>
      <c r="C421" s="394"/>
      <c r="D421" s="395">
        <v>2279.31</v>
      </c>
      <c r="E421" s="395">
        <v>2094.81</v>
      </c>
      <c r="F421" s="394">
        <v>55.15</v>
      </c>
      <c r="G421" s="396">
        <v>453</v>
      </c>
      <c r="H421" s="396">
        <v>498.6</v>
      </c>
      <c r="I421" s="396"/>
      <c r="J421" s="398"/>
      <c r="K421" s="398"/>
      <c r="L421" s="398"/>
      <c r="M421" s="400"/>
      <c r="N421" s="209">
        <f t="shared" si="61"/>
        <v>6785.9500000000007</v>
      </c>
      <c r="O421" s="394">
        <v>6.8</v>
      </c>
      <c r="P421" s="394"/>
      <c r="Q421" s="209">
        <f t="shared" si="62"/>
        <v>6792.7500000000009</v>
      </c>
      <c r="R421" s="395">
        <v>1400</v>
      </c>
      <c r="S421" s="395">
        <v>330</v>
      </c>
      <c r="T421" s="213">
        <f t="shared" si="63"/>
        <v>44162</v>
      </c>
      <c r="U421" s="403">
        <v>201104</v>
      </c>
      <c r="V421" s="393">
        <v>13.35</v>
      </c>
      <c r="W421" s="403"/>
      <c r="X421" s="404"/>
      <c r="Y421" s="403"/>
      <c r="Z421" s="404"/>
      <c r="AA421" s="403"/>
      <c r="AB421" s="404"/>
      <c r="AC421" s="403"/>
      <c r="AD421" s="404"/>
      <c r="AE421" s="165"/>
      <c r="AF421" s="404"/>
      <c r="AG421" s="165"/>
      <c r="AH421" s="404"/>
      <c r="AI421" s="403"/>
      <c r="AJ421" s="404"/>
      <c r="AK421" s="403"/>
      <c r="AL421" s="404"/>
      <c r="AM421" s="403"/>
      <c r="AN421" s="404"/>
      <c r="AO421" s="403"/>
      <c r="AP421" s="404"/>
      <c r="AQ421" s="165"/>
      <c r="AR421" s="404"/>
      <c r="AS421" s="187">
        <f t="shared" si="66"/>
        <v>13.35</v>
      </c>
    </row>
    <row r="422" spans="1:45" x14ac:dyDescent="0.25">
      <c r="A422" s="202">
        <f t="shared" si="65"/>
        <v>44163</v>
      </c>
      <c r="B422" s="394">
        <v>1999.53</v>
      </c>
      <c r="C422" s="394"/>
      <c r="D422" s="395">
        <v>1183.1500000000001</v>
      </c>
      <c r="E422" s="395">
        <v>1755.37</v>
      </c>
      <c r="F422" s="394"/>
      <c r="G422" s="396">
        <v>212</v>
      </c>
      <c r="H422" s="396">
        <v>278.10000000000002</v>
      </c>
      <c r="I422" s="397">
        <v>210</v>
      </c>
      <c r="J422" s="398">
        <v>4</v>
      </c>
      <c r="K422" s="398"/>
      <c r="L422" s="398"/>
      <c r="M422" s="400"/>
      <c r="N422" s="209">
        <f t="shared" si="61"/>
        <v>5638.15</v>
      </c>
      <c r="O422" s="394"/>
      <c r="P422" s="394"/>
      <c r="Q422" s="209">
        <f t="shared" si="62"/>
        <v>5638.15</v>
      </c>
      <c r="R422" s="395">
        <v>1990</v>
      </c>
      <c r="S422" s="402"/>
      <c r="T422" s="213">
        <f t="shared" si="63"/>
        <v>44163</v>
      </c>
      <c r="U422" s="403"/>
      <c r="V422" s="404"/>
      <c r="W422" s="403"/>
      <c r="X422" s="404"/>
      <c r="Y422" s="403"/>
      <c r="Z422" s="404"/>
      <c r="AA422" s="403"/>
      <c r="AB422" s="404"/>
      <c r="AC422" s="403"/>
      <c r="AD422" s="404"/>
      <c r="AE422" s="165"/>
      <c r="AF422" s="404"/>
      <c r="AG422" s="165"/>
      <c r="AH422" s="404"/>
      <c r="AI422" s="403"/>
      <c r="AJ422" s="404"/>
      <c r="AK422" s="403"/>
      <c r="AL422" s="404"/>
      <c r="AM422" s="403"/>
      <c r="AN422" s="404"/>
      <c r="AO422" s="403"/>
      <c r="AP422" s="404"/>
      <c r="AQ422" s="165"/>
      <c r="AR422" s="404"/>
      <c r="AS422" s="187">
        <f t="shared" si="66"/>
        <v>0</v>
      </c>
    </row>
    <row r="423" spans="1:45" x14ac:dyDescent="0.25">
      <c r="A423" s="202">
        <f t="shared" si="65"/>
        <v>44164</v>
      </c>
      <c r="B423" s="394">
        <v>1289.8800000000001</v>
      </c>
      <c r="C423" s="394"/>
      <c r="D423" s="395">
        <v>898.84</v>
      </c>
      <c r="E423" s="395">
        <v>1123.79</v>
      </c>
      <c r="F423" s="394">
        <v>10.199999999999999</v>
      </c>
      <c r="G423" s="396">
        <v>61</v>
      </c>
      <c r="H423" s="396">
        <v>223.8</v>
      </c>
      <c r="I423" s="396"/>
      <c r="J423" s="398"/>
      <c r="K423" s="398"/>
      <c r="L423" s="398"/>
      <c r="M423" s="400"/>
      <c r="N423" s="209">
        <f t="shared" si="61"/>
        <v>3607.51</v>
      </c>
      <c r="O423" s="394"/>
      <c r="P423" s="394"/>
      <c r="Q423" s="209">
        <f t="shared" si="62"/>
        <v>3607.51</v>
      </c>
      <c r="R423" s="395">
        <v>1280</v>
      </c>
      <c r="S423" s="402"/>
      <c r="T423" s="213">
        <f t="shared" si="63"/>
        <v>44164</v>
      </c>
      <c r="U423" s="403"/>
      <c r="V423" s="404"/>
      <c r="W423" s="403"/>
      <c r="X423" s="404"/>
      <c r="Y423" s="403"/>
      <c r="Z423" s="404"/>
      <c r="AA423" s="403"/>
      <c r="AB423" s="404"/>
      <c r="AC423" s="403"/>
      <c r="AD423" s="404"/>
      <c r="AE423" s="165"/>
      <c r="AF423" s="404"/>
      <c r="AG423" s="165"/>
      <c r="AH423" s="404"/>
      <c r="AI423" s="403"/>
      <c r="AJ423" s="404"/>
      <c r="AK423" s="403"/>
      <c r="AL423" s="404"/>
      <c r="AM423" s="403"/>
      <c r="AN423" s="404"/>
      <c r="AO423" s="403" t="s">
        <v>467</v>
      </c>
      <c r="AP423" s="393">
        <v>420</v>
      </c>
      <c r="AQ423" s="165"/>
      <c r="AR423" s="404"/>
      <c r="AS423" s="187">
        <f t="shared" si="66"/>
        <v>420</v>
      </c>
    </row>
    <row r="424" spans="1:45" x14ac:dyDescent="0.25">
      <c r="A424" s="202">
        <f t="shared" si="65"/>
        <v>44165</v>
      </c>
      <c r="B424" s="394">
        <v>1146.69</v>
      </c>
      <c r="C424" s="394"/>
      <c r="D424" s="395">
        <v>1849.12</v>
      </c>
      <c r="E424" s="395">
        <v>2325.64</v>
      </c>
      <c r="F424" s="394">
        <v>46.3</v>
      </c>
      <c r="G424" s="396">
        <v>287</v>
      </c>
      <c r="H424" s="396">
        <v>357.6</v>
      </c>
      <c r="I424" s="397">
        <v>120</v>
      </c>
      <c r="J424" s="398">
        <v>2</v>
      </c>
      <c r="K424" s="398"/>
      <c r="L424" s="398"/>
      <c r="M424" s="400"/>
      <c r="N424" s="209">
        <f t="shared" si="61"/>
        <v>6132.35</v>
      </c>
      <c r="O424" s="394">
        <v>41.5</v>
      </c>
      <c r="P424" s="394">
        <v>12.7</v>
      </c>
      <c r="Q424" s="209">
        <f t="shared" si="62"/>
        <v>6161.1500000000005</v>
      </c>
      <c r="R424" s="395">
        <v>1140</v>
      </c>
      <c r="S424" s="402"/>
      <c r="T424" s="213">
        <f t="shared" si="63"/>
        <v>44165</v>
      </c>
      <c r="U424" s="403"/>
      <c r="V424" s="404"/>
      <c r="W424" s="165">
        <v>201112</v>
      </c>
      <c r="X424" s="393">
        <v>95.85</v>
      </c>
      <c r="Y424" s="403"/>
      <c r="Z424" s="404"/>
      <c r="AA424" s="165">
        <v>201132</v>
      </c>
      <c r="AB424" s="393">
        <v>-67.61</v>
      </c>
      <c r="AC424" s="403" t="s">
        <v>469</v>
      </c>
      <c r="AD424" s="404">
        <v>0</v>
      </c>
      <c r="AE424" s="165"/>
      <c r="AF424" s="404"/>
      <c r="AG424" s="165"/>
      <c r="AH424" s="404"/>
      <c r="AI424" s="403">
        <v>201141</v>
      </c>
      <c r="AJ424" s="393">
        <v>37.630000000000003</v>
      </c>
      <c r="AK424" s="165">
        <v>201144</v>
      </c>
      <c r="AL424" s="393">
        <v>712.28</v>
      </c>
      <c r="AM424" s="165" t="s">
        <v>462</v>
      </c>
      <c r="AN424" s="393">
        <v>767.52</v>
      </c>
      <c r="AO424" s="165">
        <v>201155</v>
      </c>
      <c r="AP424" s="393">
        <v>1310.6400000000001</v>
      </c>
      <c r="AQ424" s="165"/>
      <c r="AR424" s="404"/>
      <c r="AS424" s="187">
        <f t="shared" si="66"/>
        <v>2856.3100000000004</v>
      </c>
    </row>
    <row r="425" spans="1:45" x14ac:dyDescent="0.25">
      <c r="A425" s="225"/>
      <c r="B425" s="187"/>
      <c r="C425" s="187"/>
      <c r="D425" s="187"/>
      <c r="E425" s="187"/>
      <c r="F425" s="187"/>
      <c r="G425" s="267"/>
      <c r="H425" s="267"/>
      <c r="I425" s="267"/>
      <c r="J425" s="268"/>
      <c r="K425" s="268"/>
      <c r="L425" s="268"/>
      <c r="M425" s="269"/>
      <c r="N425" s="270"/>
      <c r="O425" s="187"/>
      <c r="P425" s="187"/>
      <c r="Q425" s="270"/>
      <c r="R425" s="187"/>
      <c r="S425" s="187"/>
      <c r="T425" s="213"/>
      <c r="U425" s="403"/>
      <c r="V425" s="404"/>
      <c r="W425" s="403">
        <v>201113</v>
      </c>
      <c r="X425" s="393">
        <v>1065.26</v>
      </c>
      <c r="Y425" s="403"/>
      <c r="Z425" s="404"/>
      <c r="AA425" s="403"/>
      <c r="AB425" s="404"/>
      <c r="AC425" s="403"/>
      <c r="AD425" s="404"/>
      <c r="AE425" s="403"/>
      <c r="AF425" s="404"/>
      <c r="AG425" s="165"/>
      <c r="AH425" s="404"/>
      <c r="AI425" s="403"/>
      <c r="AJ425" s="404"/>
      <c r="AK425" s="403"/>
      <c r="AL425" s="404"/>
      <c r="AM425" s="403"/>
      <c r="AN425" s="404"/>
      <c r="AO425" s="403"/>
      <c r="AP425" s="404"/>
      <c r="AQ425" s="165"/>
      <c r="AR425" s="404"/>
      <c r="AS425" s="187">
        <f t="shared" si="66"/>
        <v>1065.26</v>
      </c>
    </row>
    <row r="426" spans="1:45" x14ac:dyDescent="0.25">
      <c r="B426" s="421">
        <f t="shared" ref="B426:S426" si="67">SUM(B395:B425)</f>
        <v>47961.66</v>
      </c>
      <c r="C426" s="421">
        <f t="shared" si="67"/>
        <v>68.7</v>
      </c>
      <c r="D426" s="421">
        <f t="shared" si="67"/>
        <v>39078.75</v>
      </c>
      <c r="E426" s="421">
        <f t="shared" si="67"/>
        <v>54099.160000000011</v>
      </c>
      <c r="F426" s="421">
        <f t="shared" si="67"/>
        <v>1151.72</v>
      </c>
      <c r="G426" s="421">
        <f t="shared" si="67"/>
        <v>9151</v>
      </c>
      <c r="H426" s="421">
        <f t="shared" si="67"/>
        <v>13125.150000000003</v>
      </c>
      <c r="I426" s="421">
        <f t="shared" si="67"/>
        <v>4780</v>
      </c>
      <c r="J426" s="6">
        <f t="shared" si="67"/>
        <v>105</v>
      </c>
      <c r="K426" s="421">
        <f t="shared" si="67"/>
        <v>460</v>
      </c>
      <c r="L426" s="421">
        <f t="shared" si="67"/>
        <v>1220.8</v>
      </c>
      <c r="M426" s="421">
        <f t="shared" si="67"/>
        <v>18</v>
      </c>
      <c r="N426" s="421">
        <f t="shared" si="67"/>
        <v>168673.34000000005</v>
      </c>
      <c r="O426" s="421">
        <f t="shared" si="67"/>
        <v>300.20000000000005</v>
      </c>
      <c r="P426" s="421">
        <f t="shared" si="67"/>
        <v>263</v>
      </c>
      <c r="Q426" s="421">
        <f t="shared" si="67"/>
        <v>168710.53999999998</v>
      </c>
      <c r="R426" s="128">
        <f t="shared" si="67"/>
        <v>47930</v>
      </c>
      <c r="S426" s="128">
        <f t="shared" si="67"/>
        <v>1300</v>
      </c>
      <c r="U426" s="141"/>
      <c r="V426" s="141">
        <f>SUM(V395:V425)</f>
        <v>4571.0700000000006</v>
      </c>
      <c r="W426" s="141"/>
      <c r="X426" s="141">
        <f>SUM(X395:X425)</f>
        <v>5284.9800000000014</v>
      </c>
      <c r="Y426" s="141"/>
      <c r="Z426" s="141">
        <f>SUM(Z395:Z425)</f>
        <v>2063.4</v>
      </c>
      <c r="AA426" s="141"/>
      <c r="AB426" s="141">
        <f>SUM(AB395:AB425)</f>
        <v>18233.189999999999</v>
      </c>
      <c r="AC426" s="141"/>
      <c r="AD426" s="141">
        <f>SUM(AD395:AD425)</f>
        <v>97993.19</v>
      </c>
      <c r="AE426" s="141"/>
      <c r="AF426" s="141">
        <f>SUM(AF395:AF425)</f>
        <v>4517.5599999999995</v>
      </c>
      <c r="AG426" s="141"/>
      <c r="AH426" s="141"/>
      <c r="AI426" s="141"/>
      <c r="AJ426" s="141">
        <f>SUM(AJ395:AJ425)</f>
        <v>1466.9600000000003</v>
      </c>
      <c r="AL426" s="141">
        <f>SUM(AL395:AL425)</f>
        <v>2258.2200000000003</v>
      </c>
      <c r="AM426" s="141"/>
      <c r="AN426" s="141">
        <f>SUM(AN395:AN425)</f>
        <v>433.53</v>
      </c>
      <c r="AO426" s="141"/>
      <c r="AP426" s="141">
        <f>SUM(AP395:AP425)</f>
        <v>16175.07</v>
      </c>
      <c r="AQ426" s="141"/>
      <c r="AR426" s="141">
        <f>SUM(AR395:AR425)</f>
        <v>0</v>
      </c>
      <c r="AS426" s="141">
        <f>SUM(AS395:AS425)</f>
        <v>153085.04999999999</v>
      </c>
    </row>
    <row r="427" spans="1:45" x14ac:dyDescent="0.25">
      <c r="N427" s="130"/>
      <c r="Q427" s="130"/>
    </row>
    <row r="428" spans="1:45" x14ac:dyDescent="0.25">
      <c r="C428" s="131"/>
      <c r="F428" s="131"/>
      <c r="I428" s="132"/>
    </row>
    <row r="429" spans="1:45" x14ac:dyDescent="0.25">
      <c r="I429" s="132"/>
    </row>
    <row r="431" spans="1:45" ht="16.149999999999999" customHeight="1" x14ac:dyDescent="0.25">
      <c r="A431" s="575" t="s">
        <v>47</v>
      </c>
      <c r="B431" s="563"/>
      <c r="C431" s="563"/>
      <c r="D431" s="563"/>
      <c r="E431" s="563"/>
      <c r="F431" s="563"/>
      <c r="G431" s="563"/>
      <c r="H431" s="563"/>
      <c r="I431" s="563"/>
      <c r="J431" s="564"/>
      <c r="K431" s="564"/>
      <c r="L431" s="564"/>
      <c r="M431" s="80"/>
      <c r="N431" s="79"/>
      <c r="O431" s="565"/>
      <c r="P431" s="560"/>
      <c r="Q431" s="560"/>
      <c r="R431" s="560"/>
      <c r="S431" s="560"/>
      <c r="U431" s="559" t="str">
        <f>A431</f>
        <v>DECEMBRE 2019</v>
      </c>
      <c r="V431" s="560"/>
      <c r="W431" s="560"/>
      <c r="X431" s="560"/>
      <c r="Y431" s="560"/>
      <c r="Z431" s="560"/>
      <c r="AA431" s="560"/>
      <c r="AB431" s="559" t="str">
        <f>A431</f>
        <v>DECEMBRE 2019</v>
      </c>
      <c r="AC431" s="560"/>
      <c r="AD431" s="560"/>
      <c r="AE431" s="560"/>
      <c r="AF431" s="560"/>
      <c r="AG431" s="560"/>
      <c r="AH431" s="560"/>
      <c r="AI431" s="560"/>
      <c r="AJ431" s="560"/>
      <c r="AK431" s="559" t="str">
        <f>A431</f>
        <v>DECEMBRE 2019</v>
      </c>
      <c r="AL431" s="560"/>
      <c r="AM431" s="560"/>
      <c r="AN431" s="560"/>
      <c r="AO431" s="560"/>
      <c r="AP431" s="560"/>
      <c r="AQ431" s="560"/>
    </row>
    <row r="432" spans="1:45" x14ac:dyDescent="0.25">
      <c r="A432" s="175"/>
      <c r="B432" s="178"/>
      <c r="C432" s="178"/>
      <c r="D432" s="178"/>
      <c r="E432" s="178"/>
      <c r="F432" s="178"/>
      <c r="G432" s="178"/>
      <c r="H432" s="178"/>
      <c r="I432" s="572"/>
      <c r="J432" s="573"/>
      <c r="K432" s="573"/>
      <c r="L432" s="570"/>
      <c r="M432" s="180"/>
      <c r="N432" s="178"/>
      <c r="O432" s="178"/>
      <c r="P432" s="178"/>
      <c r="Q432" s="178"/>
      <c r="R432" s="569" t="s">
        <v>2</v>
      </c>
      <c r="S432" s="570"/>
      <c r="T432" s="228"/>
      <c r="U432" s="574" t="str">
        <f>U3</f>
        <v>Agedi</v>
      </c>
      <c r="V432" s="570"/>
      <c r="W432" s="574" t="str">
        <f>W3</f>
        <v>Saf</v>
      </c>
      <c r="X432" s="570"/>
      <c r="Y432" s="574" t="str">
        <f>Y3</f>
        <v>Midi Libre</v>
      </c>
      <c r="Z432" s="570"/>
      <c r="AA432" s="574" t="str">
        <f>AA3</f>
        <v>Loto</v>
      </c>
      <c r="AB432" s="570"/>
      <c r="AC432" s="574" t="str">
        <f>AC3</f>
        <v>Altadis</v>
      </c>
      <c r="AD432" s="570"/>
      <c r="AE432" s="574" t="str">
        <f>AE3</f>
        <v>Crédit agricole</v>
      </c>
      <c r="AF432" s="570"/>
      <c r="AG432" s="574" t="s">
        <v>10</v>
      </c>
      <c r="AH432" s="570"/>
      <c r="AI432" s="574" t="str">
        <f>AI3</f>
        <v>charges locatives</v>
      </c>
      <c r="AJ432" s="570"/>
      <c r="AK432" s="574" t="str">
        <f>AK3</f>
        <v>Poste TCN TF PVA</v>
      </c>
      <c r="AL432" s="570"/>
      <c r="AM432" s="574" t="str">
        <f>AM3</f>
        <v>GSA/NVX FR</v>
      </c>
      <c r="AN432" s="570"/>
      <c r="AO432" s="574" t="str">
        <f>AO3</f>
        <v>Charge</v>
      </c>
      <c r="AP432" s="570"/>
      <c r="AQ432" s="574" t="str">
        <f>AQ3</f>
        <v>Divers</v>
      </c>
      <c r="AR432" s="570"/>
      <c r="AS432" s="186" t="s">
        <v>16</v>
      </c>
    </row>
    <row r="433" spans="1:45" x14ac:dyDescent="0.25">
      <c r="A433" s="177"/>
      <c r="B433" s="178" t="s">
        <v>17</v>
      </c>
      <c r="C433" s="178" t="s">
        <v>18</v>
      </c>
      <c r="D433" s="178" t="s">
        <v>19</v>
      </c>
      <c r="E433" s="178" t="s">
        <v>20</v>
      </c>
      <c r="F433" s="178" t="s">
        <v>21</v>
      </c>
      <c r="G433" s="178" t="s">
        <v>22</v>
      </c>
      <c r="H433" s="178" t="s">
        <v>23</v>
      </c>
      <c r="I433" s="569" t="s">
        <v>24</v>
      </c>
      <c r="J433" s="570"/>
      <c r="K433" s="178" t="s">
        <v>25</v>
      </c>
      <c r="L433" s="178" t="s">
        <v>26</v>
      </c>
      <c r="M433" s="180" t="s">
        <v>27</v>
      </c>
      <c r="N433" s="178" t="s">
        <v>28</v>
      </c>
      <c r="O433" s="178" t="s">
        <v>29</v>
      </c>
      <c r="P433" s="178" t="s">
        <v>30</v>
      </c>
      <c r="Q433" s="178" t="s">
        <v>16</v>
      </c>
      <c r="R433" s="178" t="s">
        <v>32</v>
      </c>
      <c r="S433" s="178" t="s">
        <v>33</v>
      </c>
      <c r="T433" s="181"/>
      <c r="U433" s="182" t="s">
        <v>34</v>
      </c>
      <c r="V433" s="183"/>
      <c r="W433" s="184" t="s">
        <v>34</v>
      </c>
      <c r="X433" s="180"/>
      <c r="Y433" s="184" t="s">
        <v>34</v>
      </c>
      <c r="Z433" s="180"/>
      <c r="AA433" s="184" t="s">
        <v>34</v>
      </c>
      <c r="AB433" s="180"/>
      <c r="AC433" s="184" t="s">
        <v>34</v>
      </c>
      <c r="AD433" s="180"/>
      <c r="AE433" s="184" t="s">
        <v>34</v>
      </c>
      <c r="AF433" s="180"/>
      <c r="AG433" s="184" t="s">
        <v>34</v>
      </c>
      <c r="AH433" s="183"/>
      <c r="AI433" s="184" t="s">
        <v>34</v>
      </c>
      <c r="AJ433" s="180"/>
      <c r="AK433" s="186" t="s">
        <v>34</v>
      </c>
      <c r="AL433" s="183"/>
      <c r="AM433" s="184" t="s">
        <v>34</v>
      </c>
      <c r="AN433" s="183"/>
      <c r="AO433" s="184" t="s">
        <v>34</v>
      </c>
      <c r="AP433" s="183"/>
      <c r="AQ433" s="184" t="s">
        <v>34</v>
      </c>
      <c r="AR433" s="183"/>
      <c r="AS433" s="187"/>
    </row>
    <row r="434" spans="1:45" x14ac:dyDescent="0.25">
      <c r="A434" s="202">
        <f>A424+1</f>
        <v>44166</v>
      </c>
      <c r="B434" s="394">
        <v>1421.75</v>
      </c>
      <c r="C434" s="394"/>
      <c r="D434" s="395">
        <v>1148.5</v>
      </c>
      <c r="E434" s="395">
        <v>1722.54</v>
      </c>
      <c r="F434" s="394">
        <v>30.6</v>
      </c>
      <c r="G434" s="396">
        <v>381</v>
      </c>
      <c r="H434" s="396">
        <v>609.29999999999995</v>
      </c>
      <c r="I434" s="397">
        <v>160</v>
      </c>
      <c r="J434" s="398">
        <v>6</v>
      </c>
      <c r="K434" s="398">
        <v>100</v>
      </c>
      <c r="L434" s="398">
        <v>40</v>
      </c>
      <c r="M434" s="400"/>
      <c r="N434" s="209">
        <f t="shared" ref="N434:N457" si="68">B434+C434+D434+F434+G434+H434+I434+K434-L434+M434+E434</f>
        <v>5533.69</v>
      </c>
      <c r="O434" s="394">
        <v>1.9</v>
      </c>
      <c r="P434" s="394"/>
      <c r="Q434" s="209">
        <f t="shared" ref="Q434:Q457" si="69">N434+O434-P434</f>
        <v>5535.5899999999992</v>
      </c>
      <c r="R434" s="395">
        <v>1420</v>
      </c>
      <c r="S434" s="276"/>
      <c r="T434" s="213">
        <f t="shared" ref="T434:T464" si="70">A434</f>
        <v>44166</v>
      </c>
      <c r="U434" s="403"/>
      <c r="V434" s="404"/>
      <c r="W434" s="165"/>
      <c r="X434" s="404"/>
      <c r="Y434" s="165"/>
      <c r="Z434" s="404"/>
      <c r="AA434" s="165"/>
      <c r="AB434" s="404"/>
      <c r="AC434" s="165"/>
      <c r="AD434" s="404"/>
      <c r="AE434" s="165">
        <v>201240</v>
      </c>
      <c r="AF434" s="393">
        <v>1.45</v>
      </c>
      <c r="AG434" s="405">
        <v>201241</v>
      </c>
      <c r="AH434" s="393">
        <v>-43.51</v>
      </c>
      <c r="AI434" s="165">
        <v>200145</v>
      </c>
      <c r="AJ434" s="393">
        <v>1029.23</v>
      </c>
      <c r="AK434" s="405"/>
      <c r="AL434" s="404"/>
      <c r="AM434" s="165"/>
      <c r="AN434" s="393"/>
      <c r="AO434" s="165" t="s">
        <v>276</v>
      </c>
      <c r="AP434" s="393">
        <v>2000</v>
      </c>
      <c r="AQ434" s="165"/>
      <c r="AR434" s="404"/>
      <c r="AS434" s="187">
        <f t="shared" ref="AS434:AS449" si="71">V434+X434+Z434+AB434+AD434+AF434+AJ434+AL434+AN434+AP434+AR434+AH434</f>
        <v>2987.17</v>
      </c>
    </row>
    <row r="435" spans="1:45" x14ac:dyDescent="0.25">
      <c r="A435" s="202">
        <f t="shared" ref="A435:A464" si="72">A434+1</f>
        <v>44167</v>
      </c>
      <c r="B435" s="394">
        <v>1835.28</v>
      </c>
      <c r="C435" s="394"/>
      <c r="D435" s="395">
        <v>1477.29</v>
      </c>
      <c r="E435" s="395">
        <v>1731.33</v>
      </c>
      <c r="F435" s="394">
        <v>102.5</v>
      </c>
      <c r="G435" s="396">
        <v>291</v>
      </c>
      <c r="H435" s="396">
        <v>53.9</v>
      </c>
      <c r="I435" s="397">
        <v>270</v>
      </c>
      <c r="J435" s="398">
        <v>5</v>
      </c>
      <c r="K435" s="398">
        <v>10</v>
      </c>
      <c r="L435" s="398">
        <v>280</v>
      </c>
      <c r="M435" s="400"/>
      <c r="N435" s="209">
        <f t="shared" si="68"/>
        <v>5491.2999999999993</v>
      </c>
      <c r="O435" s="394">
        <v>1.9</v>
      </c>
      <c r="P435" s="394"/>
      <c r="Q435" s="209">
        <f t="shared" si="69"/>
        <v>5493.1999999999989</v>
      </c>
      <c r="R435" s="395">
        <v>1830</v>
      </c>
      <c r="S435" s="276"/>
      <c r="T435" s="213">
        <f t="shared" si="70"/>
        <v>44167</v>
      </c>
      <c r="U435" s="403">
        <v>201105</v>
      </c>
      <c r="V435" s="393">
        <v>1670.78</v>
      </c>
      <c r="W435" s="165"/>
      <c r="X435" s="404"/>
      <c r="Y435" s="403">
        <v>201118</v>
      </c>
      <c r="Z435" s="393">
        <v>550.14</v>
      </c>
      <c r="AA435" s="165">
        <v>201130</v>
      </c>
      <c r="AB435" s="393">
        <v>2225.7199999999998</v>
      </c>
      <c r="AC435" s="403"/>
      <c r="AD435" s="404"/>
      <c r="AE435" s="165">
        <v>201240</v>
      </c>
      <c r="AF435" s="393">
        <v>27</v>
      </c>
      <c r="AG435" s="405"/>
      <c r="AH435" s="404"/>
      <c r="AI435" s="403"/>
      <c r="AJ435" s="404"/>
      <c r="AK435" s="165"/>
      <c r="AL435" s="404"/>
      <c r="AM435" s="165"/>
      <c r="AN435" s="393"/>
      <c r="AO435" s="403" t="s">
        <v>276</v>
      </c>
      <c r="AP435" s="393">
        <v>1000</v>
      </c>
      <c r="AQ435" s="165"/>
      <c r="AR435" s="404"/>
      <c r="AS435" s="187">
        <f t="shared" si="71"/>
        <v>5473.6399999999994</v>
      </c>
    </row>
    <row r="436" spans="1:45" x14ac:dyDescent="0.25">
      <c r="A436" s="202">
        <f t="shared" si="72"/>
        <v>44168</v>
      </c>
      <c r="B436" s="394">
        <v>1146.72</v>
      </c>
      <c r="C436" s="394"/>
      <c r="D436" s="395">
        <v>1496.51</v>
      </c>
      <c r="E436" s="395">
        <v>1937.43</v>
      </c>
      <c r="F436" s="394">
        <v>10.199999999999999</v>
      </c>
      <c r="G436" s="396">
        <v>260</v>
      </c>
      <c r="H436" s="396">
        <v>1037.05</v>
      </c>
      <c r="I436" s="397">
        <v>140</v>
      </c>
      <c r="J436" s="398">
        <v>3</v>
      </c>
      <c r="K436" s="398">
        <v>40</v>
      </c>
      <c r="L436" s="398"/>
      <c r="M436" s="400"/>
      <c r="N436" s="209">
        <f t="shared" si="68"/>
        <v>6067.91</v>
      </c>
      <c r="O436" s="394">
        <v>5.4</v>
      </c>
      <c r="P436" s="394"/>
      <c r="Q436" s="209">
        <f t="shared" si="69"/>
        <v>6073.3099999999995</v>
      </c>
      <c r="R436" s="395">
        <v>1180</v>
      </c>
      <c r="S436" s="276"/>
      <c r="T436" s="213">
        <f t="shared" si="70"/>
        <v>44168</v>
      </c>
      <c r="U436" s="403"/>
      <c r="V436" s="404"/>
      <c r="W436" s="165"/>
      <c r="X436" s="404"/>
      <c r="Y436" s="403"/>
      <c r="Z436" s="404"/>
      <c r="AA436" s="165">
        <v>201131</v>
      </c>
      <c r="AB436" s="393">
        <v>8.8000000000000007</v>
      </c>
      <c r="AC436" s="403"/>
      <c r="AD436" s="404"/>
      <c r="AE436" s="165">
        <v>201240</v>
      </c>
      <c r="AF436" s="393">
        <v>323.93</v>
      </c>
      <c r="AG436" s="405"/>
      <c r="AH436" s="404"/>
      <c r="AI436" s="403" t="s">
        <v>311</v>
      </c>
      <c r="AJ436" s="393">
        <v>128.4</v>
      </c>
      <c r="AK436" s="165"/>
      <c r="AL436" s="404"/>
      <c r="AM436" s="403"/>
      <c r="AN436" s="404"/>
      <c r="AO436" s="165"/>
      <c r="AP436" s="404"/>
      <c r="AQ436" s="165"/>
      <c r="AR436" s="404"/>
      <c r="AS436" s="187">
        <f t="shared" si="71"/>
        <v>461.13</v>
      </c>
    </row>
    <row r="437" spans="1:45" x14ac:dyDescent="0.25">
      <c r="A437" s="202">
        <f t="shared" si="72"/>
        <v>44169</v>
      </c>
      <c r="B437" s="394">
        <v>2219.9899999999998</v>
      </c>
      <c r="C437" s="394"/>
      <c r="D437" s="395">
        <v>1953.3</v>
      </c>
      <c r="E437" s="395">
        <v>2452.54</v>
      </c>
      <c r="F437" s="394">
        <v>61.15</v>
      </c>
      <c r="G437" s="396">
        <v>450</v>
      </c>
      <c r="H437" s="396">
        <v>448.25</v>
      </c>
      <c r="I437" s="397">
        <v>290</v>
      </c>
      <c r="J437" s="398">
        <v>4</v>
      </c>
      <c r="K437" s="398">
        <v>30</v>
      </c>
      <c r="L437" s="398"/>
      <c r="M437" s="400"/>
      <c r="N437" s="209">
        <f t="shared" si="68"/>
        <v>7905.23</v>
      </c>
      <c r="O437" s="394">
        <v>1.9</v>
      </c>
      <c r="P437" s="394"/>
      <c r="Q437" s="209">
        <f t="shared" si="69"/>
        <v>7907.1299999999992</v>
      </c>
      <c r="R437" s="395">
        <v>2210</v>
      </c>
      <c r="S437" s="276"/>
      <c r="T437" s="213">
        <f t="shared" si="70"/>
        <v>44169</v>
      </c>
      <c r="U437" s="403"/>
      <c r="V437" s="404"/>
      <c r="W437" s="165"/>
      <c r="X437" s="404"/>
      <c r="Y437" s="403"/>
      <c r="Z437" s="404"/>
      <c r="AA437" s="165"/>
      <c r="AB437" s="404"/>
      <c r="AC437" s="403">
        <v>201135</v>
      </c>
      <c r="AD437" s="393">
        <v>46327.22</v>
      </c>
      <c r="AE437" s="165">
        <v>201240</v>
      </c>
      <c r="AF437" s="393">
        <v>69</v>
      </c>
      <c r="AG437" s="405"/>
      <c r="AH437" s="404"/>
      <c r="AI437" s="403"/>
      <c r="AJ437" s="404"/>
      <c r="AK437" s="165"/>
      <c r="AL437" s="404"/>
      <c r="AM437" s="403">
        <v>201059</v>
      </c>
      <c r="AN437" s="393">
        <v>-404.12</v>
      </c>
      <c r="AO437" s="165"/>
      <c r="AP437" s="404"/>
      <c r="AQ437" s="165"/>
      <c r="AR437" s="404"/>
      <c r="AS437" s="187">
        <f t="shared" si="71"/>
        <v>45992.1</v>
      </c>
    </row>
    <row r="438" spans="1:45" x14ac:dyDescent="0.25">
      <c r="A438" s="202">
        <f t="shared" si="72"/>
        <v>44170</v>
      </c>
      <c r="B438" s="394">
        <v>1702.93</v>
      </c>
      <c r="C438" s="394"/>
      <c r="D438" s="395">
        <v>2113.39</v>
      </c>
      <c r="E438" s="395">
        <v>1955.96</v>
      </c>
      <c r="F438" s="394"/>
      <c r="G438" s="396">
        <v>449</v>
      </c>
      <c r="H438" s="396">
        <v>664.5</v>
      </c>
      <c r="I438" s="397">
        <v>90</v>
      </c>
      <c r="J438" s="398">
        <v>3</v>
      </c>
      <c r="K438" s="398">
        <v>40</v>
      </c>
      <c r="L438" s="398">
        <v>50</v>
      </c>
      <c r="M438" s="400"/>
      <c r="N438" s="209">
        <f t="shared" si="68"/>
        <v>6965.78</v>
      </c>
      <c r="O438" s="394">
        <v>2.9</v>
      </c>
      <c r="P438" s="394"/>
      <c r="Q438" s="209">
        <f t="shared" si="69"/>
        <v>6968.6799999999994</v>
      </c>
      <c r="R438" s="395">
        <v>1700</v>
      </c>
      <c r="S438" s="276"/>
      <c r="T438" s="213">
        <f t="shared" si="70"/>
        <v>44170</v>
      </c>
      <c r="U438" s="403"/>
      <c r="V438" s="404"/>
      <c r="W438" s="165"/>
      <c r="X438" s="404"/>
      <c r="Y438" s="403"/>
      <c r="Z438" s="404"/>
      <c r="AA438" s="403"/>
      <c r="AB438" s="404"/>
      <c r="AC438" s="403"/>
      <c r="AD438" s="404"/>
      <c r="AE438" s="403"/>
      <c r="AF438" s="404"/>
      <c r="AG438" s="405"/>
      <c r="AH438" s="404"/>
      <c r="AI438" s="403"/>
      <c r="AJ438" s="404"/>
      <c r="AK438" s="403"/>
      <c r="AL438" s="404"/>
      <c r="AM438" s="403">
        <v>201263</v>
      </c>
      <c r="AN438" s="393">
        <v>142.82</v>
      </c>
      <c r="AO438" s="403"/>
      <c r="AP438" s="404"/>
      <c r="AQ438" s="165"/>
      <c r="AR438" s="404"/>
      <c r="AS438" s="187">
        <f t="shared" si="71"/>
        <v>142.82</v>
      </c>
    </row>
    <row r="439" spans="1:45" x14ac:dyDescent="0.25">
      <c r="A439" s="202">
        <f t="shared" si="72"/>
        <v>44171</v>
      </c>
      <c r="B439" s="394">
        <v>1160</v>
      </c>
      <c r="C439" s="394"/>
      <c r="D439" s="395">
        <v>837.55</v>
      </c>
      <c r="E439" s="395">
        <v>1400.95</v>
      </c>
      <c r="F439" s="394"/>
      <c r="G439" s="396">
        <v>447</v>
      </c>
      <c r="H439" s="396">
        <v>149.1</v>
      </c>
      <c r="I439" s="397">
        <v>40</v>
      </c>
      <c r="J439" s="398">
        <v>1</v>
      </c>
      <c r="K439" s="398">
        <v>40</v>
      </c>
      <c r="L439" s="398">
        <v>50</v>
      </c>
      <c r="M439" s="400"/>
      <c r="N439" s="209">
        <f t="shared" si="68"/>
        <v>4024.6000000000004</v>
      </c>
      <c r="O439" s="394">
        <v>1.9</v>
      </c>
      <c r="P439" s="394"/>
      <c r="Q439" s="209">
        <f t="shared" si="69"/>
        <v>4026.5000000000005</v>
      </c>
      <c r="R439" s="395">
        <v>1160</v>
      </c>
      <c r="S439" s="276"/>
      <c r="T439" s="213">
        <f t="shared" si="70"/>
        <v>44171</v>
      </c>
      <c r="U439" s="403"/>
      <c r="V439" s="404"/>
      <c r="W439" s="403"/>
      <c r="X439" s="404"/>
      <c r="Y439" s="403"/>
      <c r="Z439" s="404"/>
      <c r="AA439" s="403"/>
      <c r="AB439" s="404"/>
      <c r="AC439" s="403"/>
      <c r="AD439" s="404"/>
      <c r="AE439" s="403" t="s">
        <v>271</v>
      </c>
      <c r="AF439" s="393">
        <v>-73.5</v>
      </c>
      <c r="AG439" s="405"/>
      <c r="AH439" s="404"/>
      <c r="AI439" s="403"/>
      <c r="AJ439" s="404"/>
      <c r="AK439" s="403"/>
      <c r="AL439" s="404"/>
      <c r="AM439" s="403"/>
      <c r="AN439" s="404"/>
      <c r="AO439" s="403" t="s">
        <v>104</v>
      </c>
      <c r="AP439" s="393">
        <v>125.84</v>
      </c>
      <c r="AQ439" s="165"/>
      <c r="AR439" s="404"/>
      <c r="AS439" s="187">
        <f t="shared" si="71"/>
        <v>52.34</v>
      </c>
    </row>
    <row r="440" spans="1:45" x14ac:dyDescent="0.25">
      <c r="A440" s="202">
        <f t="shared" si="72"/>
        <v>44172</v>
      </c>
      <c r="B440" s="394">
        <v>1425.16</v>
      </c>
      <c r="C440" s="394"/>
      <c r="D440" s="395">
        <v>1440.46</v>
      </c>
      <c r="E440" s="395">
        <v>1738.06</v>
      </c>
      <c r="F440" s="394">
        <v>65.2</v>
      </c>
      <c r="G440" s="396">
        <v>569</v>
      </c>
      <c r="H440" s="396">
        <v>826.4</v>
      </c>
      <c r="I440" s="397">
        <v>20</v>
      </c>
      <c r="J440" s="398">
        <v>1</v>
      </c>
      <c r="K440" s="398">
        <v>15</v>
      </c>
      <c r="L440" s="398"/>
      <c r="M440" s="400">
        <v>92.5</v>
      </c>
      <c r="N440" s="209">
        <f t="shared" si="68"/>
        <v>6191.7799999999988</v>
      </c>
      <c r="O440" s="394">
        <v>36.4</v>
      </c>
      <c r="P440" s="394">
        <v>243.9</v>
      </c>
      <c r="Q440" s="209">
        <f t="shared" si="69"/>
        <v>5984.2799999999988</v>
      </c>
      <c r="R440" s="395">
        <v>1420</v>
      </c>
      <c r="S440" s="276"/>
      <c r="T440" s="213">
        <f t="shared" si="70"/>
        <v>44172</v>
      </c>
      <c r="U440" s="403"/>
      <c r="V440" s="404"/>
      <c r="W440" s="403"/>
      <c r="X440" s="404"/>
      <c r="Y440" s="403"/>
      <c r="Z440" s="404"/>
      <c r="AA440" s="403"/>
      <c r="AB440" s="404"/>
      <c r="AC440" s="403">
        <v>201237</v>
      </c>
      <c r="AD440" s="393">
        <v>5836.37</v>
      </c>
      <c r="AE440" s="403"/>
      <c r="AF440" s="404"/>
      <c r="AG440" s="405"/>
      <c r="AH440" s="404"/>
      <c r="AI440" s="403"/>
      <c r="AJ440" s="404"/>
      <c r="AK440" s="403">
        <v>201142</v>
      </c>
      <c r="AL440" s="393">
        <v>1336.32</v>
      </c>
      <c r="AM440" s="403"/>
      <c r="AN440" s="404"/>
      <c r="AO440" s="403"/>
      <c r="AP440" s="404"/>
      <c r="AQ440" s="165"/>
      <c r="AR440" s="404"/>
      <c r="AS440" s="187">
        <f t="shared" si="71"/>
        <v>7172.69</v>
      </c>
    </row>
    <row r="441" spans="1:45" x14ac:dyDescent="0.25">
      <c r="A441" s="202">
        <f t="shared" si="72"/>
        <v>44173</v>
      </c>
      <c r="B441" s="394">
        <v>1661.34</v>
      </c>
      <c r="C441" s="394"/>
      <c r="D441" s="395">
        <v>1744.26</v>
      </c>
      <c r="E441" s="395">
        <v>1879.17</v>
      </c>
      <c r="F441" s="394">
        <v>29.2</v>
      </c>
      <c r="G441" s="396">
        <v>178</v>
      </c>
      <c r="H441" s="396">
        <v>693.2</v>
      </c>
      <c r="I441" s="397">
        <v>50</v>
      </c>
      <c r="J441" s="398">
        <v>2</v>
      </c>
      <c r="K441" s="398">
        <v>40</v>
      </c>
      <c r="L441" s="398">
        <v>100</v>
      </c>
      <c r="M441" s="400"/>
      <c r="N441" s="209">
        <f t="shared" si="68"/>
        <v>6175.17</v>
      </c>
      <c r="O441" s="394">
        <v>1.9</v>
      </c>
      <c r="P441" s="394"/>
      <c r="Q441" s="209">
        <f t="shared" si="69"/>
        <v>6177.07</v>
      </c>
      <c r="R441" s="395">
        <v>1660</v>
      </c>
      <c r="S441" s="276"/>
      <c r="T441" s="213">
        <f t="shared" si="70"/>
        <v>44173</v>
      </c>
      <c r="U441" s="403"/>
      <c r="V441" s="404"/>
      <c r="W441" s="403"/>
      <c r="X441" s="404"/>
      <c r="Y441" s="403"/>
      <c r="Z441" s="404"/>
      <c r="AA441" s="403"/>
      <c r="AB441" s="404"/>
      <c r="AC441" s="403"/>
      <c r="AD441" s="404"/>
      <c r="AE441" s="403" t="s">
        <v>137</v>
      </c>
      <c r="AF441" s="393">
        <v>-1030</v>
      </c>
      <c r="AG441" s="405"/>
      <c r="AH441" s="404"/>
      <c r="AI441" s="403"/>
      <c r="AJ441" s="404"/>
      <c r="AK441" s="403"/>
      <c r="AL441" s="404"/>
      <c r="AM441" s="403">
        <v>201264</v>
      </c>
      <c r="AN441" s="393">
        <v>73.5</v>
      </c>
      <c r="AO441" s="403" t="s">
        <v>388</v>
      </c>
      <c r="AP441" s="393">
        <v>336.57</v>
      </c>
      <c r="AQ441" s="165"/>
      <c r="AR441" s="404"/>
      <c r="AS441" s="187">
        <f t="shared" si="71"/>
        <v>-619.93000000000006</v>
      </c>
    </row>
    <row r="442" spans="1:45" x14ac:dyDescent="0.25">
      <c r="A442" s="202">
        <f t="shared" si="72"/>
        <v>44174</v>
      </c>
      <c r="B442" s="394">
        <v>1689.27</v>
      </c>
      <c r="C442" s="394"/>
      <c r="D442" s="395">
        <v>1483.59</v>
      </c>
      <c r="E442" s="395">
        <v>1528.17</v>
      </c>
      <c r="F442" s="394">
        <v>5</v>
      </c>
      <c r="G442" s="396">
        <v>166</v>
      </c>
      <c r="H442" s="396">
        <v>718.1</v>
      </c>
      <c r="I442" s="397">
        <v>250</v>
      </c>
      <c r="J442" s="398">
        <v>6</v>
      </c>
      <c r="K442" s="398">
        <v>50</v>
      </c>
      <c r="L442" s="398">
        <v>50</v>
      </c>
      <c r="M442" s="400"/>
      <c r="N442" s="209">
        <f t="shared" si="68"/>
        <v>5840.1299999999992</v>
      </c>
      <c r="O442" s="394">
        <v>1.9</v>
      </c>
      <c r="P442" s="394"/>
      <c r="Q442" s="209">
        <f t="shared" si="69"/>
        <v>5842.0299999999988</v>
      </c>
      <c r="R442" s="395">
        <v>1680</v>
      </c>
      <c r="S442" s="276"/>
      <c r="T442" s="213">
        <f t="shared" si="70"/>
        <v>44174</v>
      </c>
      <c r="U442" s="403">
        <v>201106</v>
      </c>
      <c r="V442" s="404">
        <v>941.16</v>
      </c>
      <c r="W442" s="403"/>
      <c r="X442" s="404"/>
      <c r="Y442" s="403">
        <v>201119</v>
      </c>
      <c r="Z442" s="393">
        <v>520.39</v>
      </c>
      <c r="AA442" s="403">
        <v>201228</v>
      </c>
      <c r="AB442" s="393">
        <v>3351.72</v>
      </c>
      <c r="AC442" s="403"/>
      <c r="AD442" s="404"/>
      <c r="AE442" s="403" t="s">
        <v>137</v>
      </c>
      <c r="AF442" s="393">
        <v>1030</v>
      </c>
      <c r="AG442" s="405"/>
      <c r="AH442" s="404"/>
      <c r="AI442" s="403"/>
      <c r="AJ442" s="404"/>
      <c r="AK442" s="403"/>
      <c r="AL442" s="404"/>
      <c r="AM442" s="403"/>
      <c r="AN442" s="404"/>
      <c r="AO442" s="403"/>
      <c r="AP442" s="404"/>
      <c r="AQ442" s="165"/>
      <c r="AR442" s="404"/>
      <c r="AS442" s="187">
        <f t="shared" si="71"/>
        <v>5843.2699999999995</v>
      </c>
    </row>
    <row r="443" spans="1:45" x14ac:dyDescent="0.25">
      <c r="A443" s="202">
        <f t="shared" si="72"/>
        <v>44175</v>
      </c>
      <c r="B443" s="394">
        <v>1029.46</v>
      </c>
      <c r="C443" s="394"/>
      <c r="D443" s="395">
        <v>760.4</v>
      </c>
      <c r="E443" s="395">
        <v>1599.46</v>
      </c>
      <c r="F443" s="394">
        <v>31.2</v>
      </c>
      <c r="G443" s="396">
        <v>264</v>
      </c>
      <c r="H443" s="396">
        <v>654.4</v>
      </c>
      <c r="I443" s="397">
        <v>80</v>
      </c>
      <c r="J443" s="398">
        <v>2</v>
      </c>
      <c r="K443" s="398">
        <v>40</v>
      </c>
      <c r="L443" s="398"/>
      <c r="M443" s="400"/>
      <c r="N443" s="209">
        <f t="shared" si="68"/>
        <v>4458.92</v>
      </c>
      <c r="O443" s="394">
        <v>1.9</v>
      </c>
      <c r="P443" s="394"/>
      <c r="Q443" s="209">
        <f t="shared" si="69"/>
        <v>4460.82</v>
      </c>
      <c r="R443" s="395">
        <v>1060</v>
      </c>
      <c r="S443" s="276"/>
      <c r="T443" s="213">
        <f t="shared" si="70"/>
        <v>44175</v>
      </c>
      <c r="U443" s="403"/>
      <c r="V443" s="404">
        <v>-3.22</v>
      </c>
      <c r="W443" s="403">
        <v>201114</v>
      </c>
      <c r="X443" s="393">
        <v>113.69</v>
      </c>
      <c r="Y443" s="403">
        <v>201120</v>
      </c>
      <c r="Z443" s="393">
        <v>389.39</v>
      </c>
      <c r="AA443" s="403">
        <v>201229</v>
      </c>
      <c r="AB443" s="393">
        <v>807.18</v>
      </c>
      <c r="AC443" s="403"/>
      <c r="AD443" s="404"/>
      <c r="AE443" s="403" t="s">
        <v>85</v>
      </c>
      <c r="AF443" s="393">
        <v>700</v>
      </c>
      <c r="AG443" s="405"/>
      <c r="AH443" s="404"/>
      <c r="AI443" s="403"/>
      <c r="AJ443" s="404"/>
      <c r="AK443" s="403" t="s">
        <v>470</v>
      </c>
      <c r="AL443" s="393">
        <v>286.7</v>
      </c>
      <c r="AM443" s="393"/>
      <c r="AN443" s="404"/>
      <c r="AO443" s="403" t="s">
        <v>199</v>
      </c>
      <c r="AP443" s="393">
        <v>77.02</v>
      </c>
      <c r="AQ443" s="165"/>
      <c r="AR443" s="404"/>
      <c r="AS443" s="187">
        <f t="shared" si="71"/>
        <v>2370.7599999999998</v>
      </c>
    </row>
    <row r="444" spans="1:45" x14ac:dyDescent="0.25">
      <c r="A444" s="202">
        <f t="shared" si="72"/>
        <v>44176</v>
      </c>
      <c r="B444" s="394">
        <v>2121.66</v>
      </c>
      <c r="C444" s="394"/>
      <c r="D444" s="395">
        <v>1920.4</v>
      </c>
      <c r="E444" s="395">
        <v>2412.1999999999998</v>
      </c>
      <c r="F444" s="394">
        <v>27.5</v>
      </c>
      <c r="G444" s="396">
        <v>401</v>
      </c>
      <c r="H444" s="396">
        <v>394.8</v>
      </c>
      <c r="I444" s="397">
        <v>210</v>
      </c>
      <c r="J444" s="398">
        <v>3</v>
      </c>
      <c r="K444" s="398">
        <v>20</v>
      </c>
      <c r="L444" s="398"/>
      <c r="M444" s="400"/>
      <c r="N444" s="209">
        <f t="shared" si="68"/>
        <v>7507.5599999999995</v>
      </c>
      <c r="O444" s="394">
        <v>36.700000000000003</v>
      </c>
      <c r="P444" s="394"/>
      <c r="Q444" s="209">
        <f t="shared" si="69"/>
        <v>7544.2599999999993</v>
      </c>
      <c r="R444" s="395">
        <v>2120</v>
      </c>
      <c r="S444" s="395">
        <v>870</v>
      </c>
      <c r="T444" s="213">
        <f t="shared" si="70"/>
        <v>44176</v>
      </c>
      <c r="U444" s="403"/>
      <c r="V444" s="404"/>
      <c r="W444" s="403">
        <v>201115</v>
      </c>
      <c r="X444" s="393">
        <v>1210.81</v>
      </c>
      <c r="Y444" s="403"/>
      <c r="Z444" s="404"/>
      <c r="AA444" s="403"/>
      <c r="AB444" s="404"/>
      <c r="AC444" s="403"/>
      <c r="AD444" s="404"/>
      <c r="AE444" s="403"/>
      <c r="AF444" s="404"/>
      <c r="AG444" s="405"/>
      <c r="AH444" s="404"/>
      <c r="AI444" s="403"/>
      <c r="AJ444" s="404"/>
      <c r="AK444" s="403" t="s">
        <v>471</v>
      </c>
      <c r="AL444" s="393">
        <v>127.84</v>
      </c>
      <c r="AM444" s="403"/>
      <c r="AN444" s="404"/>
      <c r="AO444" s="403"/>
      <c r="AP444" s="404"/>
      <c r="AQ444" s="165"/>
      <c r="AR444" s="404"/>
      <c r="AS444" s="187">
        <f t="shared" si="71"/>
        <v>1338.6499999999999</v>
      </c>
    </row>
    <row r="445" spans="1:45" x14ac:dyDescent="0.25">
      <c r="A445" s="202">
        <f t="shared" si="72"/>
        <v>44177</v>
      </c>
      <c r="B445" s="394">
        <v>2228.02</v>
      </c>
      <c r="C445" s="394"/>
      <c r="D445" s="395">
        <v>1174.9000000000001</v>
      </c>
      <c r="E445" s="395">
        <v>1647.87</v>
      </c>
      <c r="F445" s="394">
        <v>34.1</v>
      </c>
      <c r="G445" s="396">
        <v>344</v>
      </c>
      <c r="H445" s="396">
        <v>637.79999999999995</v>
      </c>
      <c r="I445" s="397">
        <v>150</v>
      </c>
      <c r="J445" s="398">
        <v>3</v>
      </c>
      <c r="K445" s="398"/>
      <c r="L445" s="398">
        <v>130</v>
      </c>
      <c r="M445" s="400"/>
      <c r="N445" s="209">
        <f t="shared" si="68"/>
        <v>6086.69</v>
      </c>
      <c r="O445" s="394"/>
      <c r="P445" s="394"/>
      <c r="Q445" s="209">
        <f t="shared" si="69"/>
        <v>6086.69</v>
      </c>
      <c r="R445" s="395">
        <v>2220</v>
      </c>
      <c r="S445" s="276"/>
      <c r="T445" s="213">
        <f t="shared" si="70"/>
        <v>44177</v>
      </c>
      <c r="U445" s="403"/>
      <c r="V445" s="404"/>
      <c r="W445" s="403">
        <v>201216</v>
      </c>
      <c r="X445" s="393">
        <v>-29.55</v>
      </c>
      <c r="Y445" s="403"/>
      <c r="Z445" s="404"/>
      <c r="AA445" s="403"/>
      <c r="AB445" s="404"/>
      <c r="AC445" s="403"/>
      <c r="AD445" s="404"/>
      <c r="AE445" s="403" t="s">
        <v>423</v>
      </c>
      <c r="AF445" s="393">
        <v>35.28</v>
      </c>
      <c r="AG445" s="405"/>
      <c r="AH445" s="404"/>
      <c r="AI445" s="403"/>
      <c r="AJ445" s="404"/>
      <c r="AK445" s="403"/>
      <c r="AL445" s="404"/>
      <c r="AM445" s="403">
        <v>201044</v>
      </c>
      <c r="AN445" s="393">
        <v>414</v>
      </c>
      <c r="AO445" s="403"/>
      <c r="AP445" s="404"/>
      <c r="AQ445" s="165"/>
      <c r="AR445" s="404"/>
      <c r="AS445" s="187">
        <f t="shared" si="71"/>
        <v>419.73</v>
      </c>
    </row>
    <row r="446" spans="1:45" x14ac:dyDescent="0.25">
      <c r="A446" s="202">
        <f t="shared" si="72"/>
        <v>44178</v>
      </c>
      <c r="B446" s="394">
        <v>1810.06</v>
      </c>
      <c r="C446" s="394"/>
      <c r="D446" s="395">
        <v>977.22</v>
      </c>
      <c r="E446" s="395">
        <v>1062.77</v>
      </c>
      <c r="F446" s="394">
        <v>30.6</v>
      </c>
      <c r="G446" s="396">
        <v>150</v>
      </c>
      <c r="H446" s="396">
        <v>231.55</v>
      </c>
      <c r="I446" s="397">
        <v>90</v>
      </c>
      <c r="J446" s="398">
        <v>3</v>
      </c>
      <c r="K446" s="398"/>
      <c r="L446" s="398"/>
      <c r="M446" s="400"/>
      <c r="N446" s="209">
        <f t="shared" si="68"/>
        <v>4352.2</v>
      </c>
      <c r="O446" s="394">
        <v>1.9</v>
      </c>
      <c r="P446" s="394"/>
      <c r="Q446" s="209">
        <f t="shared" si="69"/>
        <v>4354.0999999999995</v>
      </c>
      <c r="R446" s="395">
        <v>1810</v>
      </c>
      <c r="S446" s="276"/>
      <c r="T446" s="213">
        <f t="shared" si="70"/>
        <v>44178</v>
      </c>
      <c r="U446" s="403"/>
      <c r="V446" s="404"/>
      <c r="W446" s="403"/>
      <c r="X446" s="404"/>
      <c r="Y446" s="403"/>
      <c r="Z446" s="404"/>
      <c r="AA446" s="403"/>
      <c r="AB446" s="404"/>
      <c r="AC446" s="403"/>
      <c r="AD446" s="404"/>
      <c r="AE446" s="403" t="s">
        <v>210</v>
      </c>
      <c r="AF446" s="393">
        <v>107.71</v>
      </c>
      <c r="AG446" s="405"/>
      <c r="AH446" s="404"/>
      <c r="AI446" s="403"/>
      <c r="AJ446" s="404"/>
      <c r="AK446" s="403"/>
      <c r="AL446" s="404"/>
      <c r="AM446" s="403"/>
      <c r="AN446" s="404"/>
      <c r="AO446" s="403"/>
      <c r="AP446" s="404"/>
      <c r="AQ446" s="165"/>
      <c r="AR446" s="404"/>
      <c r="AS446" s="187">
        <f t="shared" si="71"/>
        <v>107.71</v>
      </c>
    </row>
    <row r="447" spans="1:45" x14ac:dyDescent="0.25">
      <c r="A447" s="202">
        <f t="shared" si="72"/>
        <v>44179</v>
      </c>
      <c r="B447" s="394">
        <v>1673.07</v>
      </c>
      <c r="C447" s="395">
        <v>68.42</v>
      </c>
      <c r="D447" s="395">
        <v>1536.41</v>
      </c>
      <c r="E447" s="395">
        <v>2240.16</v>
      </c>
      <c r="F447" s="394"/>
      <c r="G447" s="396">
        <v>378</v>
      </c>
      <c r="H447" s="396">
        <v>285.60000000000002</v>
      </c>
      <c r="I447" s="397">
        <v>70</v>
      </c>
      <c r="J447" s="398">
        <v>2</v>
      </c>
      <c r="K447" s="398">
        <v>60</v>
      </c>
      <c r="L447" s="398"/>
      <c r="M447" s="400"/>
      <c r="N447" s="209">
        <f t="shared" si="68"/>
        <v>6311.66</v>
      </c>
      <c r="O447" s="394">
        <v>41.4</v>
      </c>
      <c r="P447" s="394">
        <v>3</v>
      </c>
      <c r="Q447" s="209">
        <f t="shared" si="69"/>
        <v>6350.0599999999995</v>
      </c>
      <c r="R447" s="395">
        <v>1670</v>
      </c>
      <c r="S447" s="276"/>
      <c r="T447" s="213">
        <f t="shared" si="70"/>
        <v>44179</v>
      </c>
      <c r="U447" s="403"/>
      <c r="V447" s="404"/>
      <c r="W447" s="403"/>
      <c r="X447" s="404"/>
      <c r="Y447" s="403"/>
      <c r="Z447" s="404"/>
      <c r="AA447" s="403"/>
      <c r="AB447" s="404"/>
      <c r="AC447" s="403"/>
      <c r="AD447" s="404"/>
      <c r="AE447" s="403" t="s">
        <v>156</v>
      </c>
      <c r="AF447" s="393">
        <v>2644.25</v>
      </c>
      <c r="AG447" s="405"/>
      <c r="AH447" s="404"/>
      <c r="AI447" s="403"/>
      <c r="AJ447" s="404"/>
      <c r="AK447" s="403"/>
      <c r="AL447" s="404"/>
      <c r="AM447" s="403"/>
      <c r="AN447" s="404"/>
      <c r="AO447" s="403"/>
      <c r="AP447" s="404"/>
      <c r="AQ447" s="165"/>
      <c r="AR447" s="404"/>
      <c r="AS447" s="187">
        <f t="shared" si="71"/>
        <v>2644.25</v>
      </c>
    </row>
    <row r="448" spans="1:45" x14ac:dyDescent="0.25">
      <c r="A448" s="202">
        <f t="shared" si="72"/>
        <v>44180</v>
      </c>
      <c r="B448" s="394">
        <v>1383.23</v>
      </c>
      <c r="C448" s="394"/>
      <c r="D448" s="395">
        <v>1365.4</v>
      </c>
      <c r="E448" s="395">
        <v>1764.99</v>
      </c>
      <c r="F448" s="394">
        <v>39.799999999999997</v>
      </c>
      <c r="G448" s="396">
        <v>268</v>
      </c>
      <c r="H448" s="396">
        <v>171.7</v>
      </c>
      <c r="I448" s="397">
        <v>290</v>
      </c>
      <c r="J448" s="398">
        <v>6</v>
      </c>
      <c r="K448" s="398">
        <v>70</v>
      </c>
      <c r="L448" s="398"/>
      <c r="M448" s="400"/>
      <c r="N448" s="209">
        <f t="shared" si="68"/>
        <v>5353.12</v>
      </c>
      <c r="O448" s="394">
        <v>1.9</v>
      </c>
      <c r="P448" s="394"/>
      <c r="Q448" s="209">
        <f t="shared" si="69"/>
        <v>5355.0199999999995</v>
      </c>
      <c r="R448" s="395">
        <v>1380</v>
      </c>
      <c r="S448" s="276"/>
      <c r="T448" s="213">
        <f t="shared" si="70"/>
        <v>44180</v>
      </c>
      <c r="U448" s="403"/>
      <c r="V448" s="404"/>
      <c r="W448" s="403"/>
      <c r="X448" s="404"/>
      <c r="Y448" s="403"/>
      <c r="Z448" s="404"/>
      <c r="AA448" s="403"/>
      <c r="AB448" s="404"/>
      <c r="AC448" s="403"/>
      <c r="AD448" s="404"/>
      <c r="AE448" s="403"/>
      <c r="AF448" s="404"/>
      <c r="AG448" s="405"/>
      <c r="AH448" s="404"/>
      <c r="AI448" s="403"/>
      <c r="AJ448" s="404"/>
      <c r="AK448" s="403"/>
      <c r="AL448" s="404"/>
      <c r="AM448" s="403"/>
      <c r="AN448" s="404"/>
      <c r="AO448" s="403">
        <v>201156</v>
      </c>
      <c r="AP448" s="393">
        <v>400</v>
      </c>
      <c r="AQ448" s="165"/>
      <c r="AR448" s="404"/>
      <c r="AS448" s="187">
        <f t="shared" si="71"/>
        <v>400</v>
      </c>
    </row>
    <row r="449" spans="1:45" x14ac:dyDescent="0.25">
      <c r="A449" s="202">
        <f t="shared" si="72"/>
        <v>44181</v>
      </c>
      <c r="B449" s="394">
        <v>2880.82</v>
      </c>
      <c r="C449" s="394"/>
      <c r="D449" s="395">
        <v>1983.05</v>
      </c>
      <c r="E449" s="395">
        <v>1782.57</v>
      </c>
      <c r="F449" s="394">
        <v>61.8</v>
      </c>
      <c r="G449" s="396">
        <v>242</v>
      </c>
      <c r="H449" s="396">
        <v>145.80000000000001</v>
      </c>
      <c r="I449" s="397">
        <v>40</v>
      </c>
      <c r="J449" s="398">
        <v>2</v>
      </c>
      <c r="K449" s="398"/>
      <c r="L449" s="398">
        <v>940</v>
      </c>
      <c r="M449" s="400"/>
      <c r="N449" s="209">
        <f t="shared" si="68"/>
        <v>6196.04</v>
      </c>
      <c r="O449" s="394">
        <v>1.9</v>
      </c>
      <c r="P449" s="394"/>
      <c r="Q449" s="209">
        <f t="shared" si="69"/>
        <v>6197.94</v>
      </c>
      <c r="R449" s="395">
        <v>2880</v>
      </c>
      <c r="S449" s="276"/>
      <c r="T449" s="213">
        <f t="shared" si="70"/>
        <v>44181</v>
      </c>
      <c r="U449" s="403">
        <v>201201</v>
      </c>
      <c r="V449" s="393">
        <v>1784.89</v>
      </c>
      <c r="W449" s="403"/>
      <c r="X449" s="404"/>
      <c r="Y449" s="403">
        <v>201223</v>
      </c>
      <c r="Z449" s="393">
        <v>465.26</v>
      </c>
      <c r="AA449" s="403">
        <v>201230</v>
      </c>
      <c r="AB449" s="393">
        <v>3349.52</v>
      </c>
      <c r="AC449" s="403"/>
      <c r="AD449" s="404"/>
      <c r="AE449" s="403"/>
      <c r="AF449" s="404"/>
      <c r="AG449" s="405">
        <v>201242</v>
      </c>
      <c r="AH449" s="393">
        <v>19</v>
      </c>
      <c r="AI449" s="403"/>
      <c r="AJ449" s="404"/>
      <c r="AK449" s="403"/>
      <c r="AL449" s="404"/>
      <c r="AM449" s="403"/>
      <c r="AN449" s="404"/>
      <c r="AO449" s="403">
        <v>201270</v>
      </c>
      <c r="AP449" s="393">
        <v>2500</v>
      </c>
      <c r="AQ449" s="165"/>
      <c r="AR449" s="404"/>
      <c r="AS449" s="187">
        <f t="shared" si="71"/>
        <v>8118.67</v>
      </c>
    </row>
    <row r="450" spans="1:45" x14ac:dyDescent="0.25">
      <c r="A450" s="202">
        <f t="shared" si="72"/>
        <v>44182</v>
      </c>
      <c r="B450" s="394">
        <v>1680.79</v>
      </c>
      <c r="C450" s="394"/>
      <c r="D450" s="395">
        <v>1108.3399999999999</v>
      </c>
      <c r="E450" s="395">
        <v>1541.74</v>
      </c>
      <c r="F450" s="394">
        <v>12.1</v>
      </c>
      <c r="G450" s="396">
        <v>336</v>
      </c>
      <c r="H450" s="396">
        <v>160.65</v>
      </c>
      <c r="I450" s="397">
        <v>250</v>
      </c>
      <c r="J450" s="398">
        <v>7</v>
      </c>
      <c r="K450" s="398">
        <v>30</v>
      </c>
      <c r="L450" s="398">
        <v>325</v>
      </c>
      <c r="M450" s="400"/>
      <c r="N450" s="209">
        <f t="shared" si="68"/>
        <v>4794.62</v>
      </c>
      <c r="O450" s="394">
        <v>8.1</v>
      </c>
      <c r="P450" s="394"/>
      <c r="Q450" s="209">
        <f t="shared" si="69"/>
        <v>4802.72</v>
      </c>
      <c r="R450" s="395">
        <v>1680</v>
      </c>
      <c r="S450" s="276"/>
      <c r="T450" s="213">
        <f t="shared" si="70"/>
        <v>44182</v>
      </c>
      <c r="U450" s="403"/>
      <c r="V450" s="393">
        <v>51.71</v>
      </c>
      <c r="W450" s="403"/>
      <c r="X450" s="404"/>
      <c r="Y450" s="403"/>
      <c r="Z450" s="404"/>
      <c r="AA450" s="403">
        <v>201231</v>
      </c>
      <c r="AB450" s="393">
        <v>1898.8</v>
      </c>
      <c r="AC450" s="403"/>
      <c r="AD450" s="404"/>
      <c r="AE450" s="403" t="s">
        <v>85</v>
      </c>
      <c r="AF450" s="393">
        <v>785</v>
      </c>
      <c r="AG450" s="405"/>
      <c r="AH450" s="404"/>
      <c r="AI450" s="403"/>
      <c r="AJ450" s="404"/>
      <c r="AK450" s="403"/>
      <c r="AL450" s="404"/>
      <c r="AM450" s="403"/>
      <c r="AN450" s="404"/>
      <c r="AO450" s="403"/>
      <c r="AP450" s="404"/>
      <c r="AQ450" s="165"/>
      <c r="AR450" s="404"/>
      <c r="AS450" s="187">
        <f>V450+X447+Z450+AB450+AD450+AF450+AJ450+AL450+AN450+AP450+AR450+AH450</f>
        <v>2735.51</v>
      </c>
    </row>
    <row r="451" spans="1:45" x14ac:dyDescent="0.25">
      <c r="A451" s="202">
        <f t="shared" si="72"/>
        <v>44183</v>
      </c>
      <c r="B451" s="394">
        <v>2246.2399999999998</v>
      </c>
      <c r="C451" s="394"/>
      <c r="D451" s="395">
        <v>1596.36</v>
      </c>
      <c r="E451" s="395">
        <v>2090.37</v>
      </c>
      <c r="F451" s="394">
        <v>67</v>
      </c>
      <c r="G451" s="396">
        <v>507</v>
      </c>
      <c r="H451" s="396">
        <v>179.6</v>
      </c>
      <c r="I451" s="397">
        <v>210</v>
      </c>
      <c r="J451" s="398">
        <v>3</v>
      </c>
      <c r="K451" s="398"/>
      <c r="L451" s="398">
        <v>50</v>
      </c>
      <c r="M451" s="400"/>
      <c r="N451" s="209">
        <f t="shared" si="68"/>
        <v>6846.57</v>
      </c>
      <c r="O451" s="394">
        <v>1.9</v>
      </c>
      <c r="P451" s="394"/>
      <c r="Q451" s="209">
        <f t="shared" si="69"/>
        <v>6848.4699999999993</v>
      </c>
      <c r="R451" s="395">
        <v>2290</v>
      </c>
      <c r="S451" s="395">
        <v>520</v>
      </c>
      <c r="T451" s="213">
        <f t="shared" si="70"/>
        <v>44183</v>
      </c>
      <c r="U451" s="403"/>
      <c r="V451" s="404"/>
      <c r="Y451" s="403"/>
      <c r="Z451" s="404"/>
      <c r="AA451" s="403"/>
      <c r="AB451" s="404"/>
      <c r="AC451" s="403">
        <v>201237</v>
      </c>
      <c r="AD451" s="393">
        <v>45916</v>
      </c>
      <c r="AE451" s="403"/>
      <c r="AF451" s="404"/>
      <c r="AG451" s="405"/>
      <c r="AH451" s="404"/>
      <c r="AI451" s="403">
        <v>201247</v>
      </c>
      <c r="AJ451" s="393">
        <v>52.8</v>
      </c>
      <c r="AK451" s="403"/>
      <c r="AL451" s="404"/>
      <c r="AM451" s="403"/>
      <c r="AN451" s="404"/>
      <c r="AO451" s="403"/>
      <c r="AP451" s="404"/>
      <c r="AQ451" s="165"/>
      <c r="AR451" s="404"/>
      <c r="AS451" s="187">
        <f>V451+X448+Z451+AB451+AD451+AF451+AJ451+AL451+AN451+AP451+AR451+AH451</f>
        <v>45968.800000000003</v>
      </c>
    </row>
    <row r="452" spans="1:45" x14ac:dyDescent="0.25">
      <c r="A452" s="202">
        <f t="shared" si="72"/>
        <v>44184</v>
      </c>
      <c r="B452" s="394">
        <v>1666.11</v>
      </c>
      <c r="C452" s="394"/>
      <c r="D452" s="395">
        <v>1739.05</v>
      </c>
      <c r="E452" s="395">
        <v>1977.72</v>
      </c>
      <c r="F452" s="394"/>
      <c r="G452" s="396">
        <v>240</v>
      </c>
      <c r="H452" s="396">
        <v>400.1</v>
      </c>
      <c r="I452" s="397">
        <v>160</v>
      </c>
      <c r="J452" s="398">
        <v>3</v>
      </c>
      <c r="K452" s="398"/>
      <c r="L452" s="398">
        <v>50</v>
      </c>
      <c r="M452" s="400"/>
      <c r="N452" s="209">
        <f t="shared" si="68"/>
        <v>6132.9800000000005</v>
      </c>
      <c r="O452" s="394">
        <v>30.5</v>
      </c>
      <c r="P452" s="394"/>
      <c r="Q452" s="209">
        <f t="shared" si="69"/>
        <v>6163.4800000000005</v>
      </c>
      <c r="R452" s="395">
        <v>1660</v>
      </c>
      <c r="S452" s="276"/>
      <c r="T452" s="213">
        <f t="shared" si="70"/>
        <v>44184</v>
      </c>
      <c r="U452" s="403"/>
      <c r="V452" s="404"/>
      <c r="Y452" s="403"/>
      <c r="Z452" s="404"/>
      <c r="AA452" s="403"/>
      <c r="AB452" s="404"/>
      <c r="AC452" s="403"/>
      <c r="AD452" s="404"/>
      <c r="AE452" s="403"/>
      <c r="AF452" s="404"/>
      <c r="AG452" s="405"/>
      <c r="AH452" s="404"/>
      <c r="AI452" s="403"/>
      <c r="AJ452" s="404"/>
      <c r="AK452" s="403"/>
      <c r="AL452" s="404"/>
      <c r="AM452" s="403"/>
      <c r="AN452" s="404"/>
      <c r="AO452" s="403"/>
      <c r="AP452" s="404"/>
      <c r="AQ452" s="165"/>
      <c r="AR452" s="404"/>
      <c r="AS452" s="187">
        <f>V452+X449+Z452+AB452+AD452+AF452+AJ452+AL452+AN452+AP452+AR452+AH452</f>
        <v>0</v>
      </c>
    </row>
    <row r="453" spans="1:45" x14ac:dyDescent="0.25">
      <c r="A453" s="202">
        <f t="shared" si="72"/>
        <v>44185</v>
      </c>
      <c r="B453" s="394">
        <v>1197.45</v>
      </c>
      <c r="C453" s="394"/>
      <c r="D453" s="395">
        <v>940.6</v>
      </c>
      <c r="E453" s="395">
        <v>1523.63</v>
      </c>
      <c r="F453" s="394">
        <v>29.6</v>
      </c>
      <c r="G453" s="396">
        <v>187</v>
      </c>
      <c r="H453" s="396">
        <v>169.5</v>
      </c>
      <c r="I453" s="397">
        <v>160</v>
      </c>
      <c r="J453" s="398">
        <v>2</v>
      </c>
      <c r="K453" s="398">
        <v>18</v>
      </c>
      <c r="L453" s="398"/>
      <c r="M453" s="400"/>
      <c r="N453" s="209">
        <f t="shared" si="68"/>
        <v>4225.7800000000007</v>
      </c>
      <c r="O453" s="394">
        <v>1.9</v>
      </c>
      <c r="P453" s="394"/>
      <c r="Q453" s="209">
        <f t="shared" si="69"/>
        <v>4227.68</v>
      </c>
      <c r="R453" s="395">
        <v>1190</v>
      </c>
      <c r="S453" s="276"/>
      <c r="T453" s="213">
        <f t="shared" si="70"/>
        <v>44185</v>
      </c>
      <c r="U453" s="403"/>
      <c r="V453" s="404"/>
      <c r="W453" s="403">
        <v>201217</v>
      </c>
      <c r="X453" s="393">
        <v>35.71</v>
      </c>
      <c r="Y453" s="403"/>
      <c r="Z453" s="404"/>
      <c r="AA453" s="165"/>
      <c r="AB453" s="404"/>
      <c r="AC453" s="403">
        <v>201134</v>
      </c>
      <c r="AD453" s="393">
        <v>26.28</v>
      </c>
      <c r="AE453" s="165"/>
      <c r="AF453" s="404"/>
      <c r="AG453" s="405"/>
      <c r="AH453" s="404"/>
      <c r="AI453" s="403"/>
      <c r="AJ453" s="404"/>
      <c r="AK453" s="165"/>
      <c r="AL453" s="404"/>
      <c r="AM453" s="403"/>
      <c r="AN453" s="404"/>
      <c r="AO453" s="165"/>
      <c r="AP453" s="404"/>
      <c r="AQ453" s="165">
        <v>201272</v>
      </c>
      <c r="AR453" s="393">
        <v>90.94</v>
      </c>
      <c r="AS453" s="187">
        <f>V453+X450+Z453+AB453+AD453+AF453+AJ453+AL453+AN453+AP453+AR453+AH453</f>
        <v>117.22</v>
      </c>
    </row>
    <row r="454" spans="1:45" x14ac:dyDescent="0.25">
      <c r="A454" s="202">
        <f t="shared" si="72"/>
        <v>44186</v>
      </c>
      <c r="B454" s="394">
        <v>1758.52</v>
      </c>
      <c r="C454" s="394"/>
      <c r="D454" s="395">
        <v>1939.4</v>
      </c>
      <c r="E454" s="395">
        <v>1709.53</v>
      </c>
      <c r="F454" s="394"/>
      <c r="G454" s="396">
        <v>269</v>
      </c>
      <c r="H454" s="396">
        <v>384.3</v>
      </c>
      <c r="I454" s="397">
        <v>220</v>
      </c>
      <c r="J454" s="398">
        <v>3</v>
      </c>
      <c r="K454" s="398"/>
      <c r="L454" s="398">
        <v>50</v>
      </c>
      <c r="M454" s="400"/>
      <c r="N454" s="209">
        <f t="shared" si="68"/>
        <v>6230.75</v>
      </c>
      <c r="O454" s="394">
        <v>33.5</v>
      </c>
      <c r="P454" s="394">
        <v>41.2</v>
      </c>
      <c r="Q454" s="209">
        <f t="shared" si="69"/>
        <v>6223.05</v>
      </c>
      <c r="R454" s="395">
        <v>1750</v>
      </c>
      <c r="S454" s="276"/>
      <c r="T454" s="213">
        <f t="shared" si="70"/>
        <v>44186</v>
      </c>
      <c r="U454" s="403"/>
      <c r="V454" s="404"/>
      <c r="W454" s="403">
        <v>201218</v>
      </c>
      <c r="X454" s="393">
        <v>1462.9</v>
      </c>
      <c r="Y454" s="403"/>
      <c r="Z454" s="404"/>
      <c r="AA454" s="403"/>
      <c r="AB454" s="404"/>
      <c r="AC454" s="403">
        <v>201238</v>
      </c>
      <c r="AD454" s="393">
        <v>2159.7399999999998</v>
      </c>
      <c r="AE454" s="403"/>
      <c r="AF454" s="404"/>
      <c r="AG454" s="405"/>
      <c r="AH454" s="404"/>
      <c r="AI454" s="403"/>
      <c r="AJ454" s="404"/>
      <c r="AK454" s="403"/>
      <c r="AL454" s="404"/>
      <c r="AM454" s="403"/>
      <c r="AN454" s="404"/>
      <c r="AO454" s="403"/>
      <c r="AP454" s="404"/>
      <c r="AQ454" s="165"/>
      <c r="AR454" s="393"/>
      <c r="AS454" s="187">
        <f>V454+X447+Z454+AB454+AD454+AF454+AJ454+AL454+AN454+AP454+AR454+AH454</f>
        <v>2159.7399999999998</v>
      </c>
    </row>
    <row r="455" spans="1:45" x14ac:dyDescent="0.25">
      <c r="A455" s="202">
        <f t="shared" si="72"/>
        <v>44187</v>
      </c>
      <c r="B455" s="394">
        <v>2595.36</v>
      </c>
      <c r="C455" s="394"/>
      <c r="D455" s="395">
        <v>1430.34</v>
      </c>
      <c r="E455" s="395">
        <v>2309.79</v>
      </c>
      <c r="F455" s="394">
        <v>11.3</v>
      </c>
      <c r="G455" s="396">
        <v>250</v>
      </c>
      <c r="H455" s="396">
        <v>136.30000000000001</v>
      </c>
      <c r="I455" s="397">
        <v>150</v>
      </c>
      <c r="J455" s="398">
        <v>4</v>
      </c>
      <c r="K455" s="398"/>
      <c r="L455" s="398">
        <v>150</v>
      </c>
      <c r="M455" s="400"/>
      <c r="N455" s="209">
        <f t="shared" si="68"/>
        <v>6733.09</v>
      </c>
      <c r="O455" s="394">
        <v>6.6</v>
      </c>
      <c r="P455" s="394"/>
      <c r="Q455" s="209">
        <f t="shared" si="69"/>
        <v>6739.6900000000005</v>
      </c>
      <c r="R455" s="395">
        <v>2590</v>
      </c>
      <c r="S455" s="276"/>
      <c r="T455" s="213">
        <f t="shared" si="70"/>
        <v>44187</v>
      </c>
      <c r="U455" s="403"/>
      <c r="V455" s="404"/>
      <c r="Y455" s="403"/>
      <c r="Z455" s="404"/>
      <c r="AA455" s="403"/>
      <c r="AB455" s="404"/>
      <c r="AC455" s="403"/>
      <c r="AD455" s="404"/>
      <c r="AE455" s="403"/>
      <c r="AF455" s="404"/>
      <c r="AG455" s="405"/>
      <c r="AH455" s="404"/>
      <c r="AI455" s="403"/>
      <c r="AJ455" s="404"/>
      <c r="AK455" s="403"/>
      <c r="AL455" s="404"/>
      <c r="AM455" s="403"/>
      <c r="AN455" s="404"/>
      <c r="AO455" s="403"/>
      <c r="AP455" s="404"/>
      <c r="AQ455" s="165"/>
      <c r="AR455" s="404"/>
      <c r="AS455" s="187">
        <f>V455+X448+Z455+AB455+AD455+AF455+AJ455+AL455+AN455+AP455+AR455+AH455</f>
        <v>0</v>
      </c>
    </row>
    <row r="456" spans="1:45" x14ac:dyDescent="0.25">
      <c r="A456" s="202">
        <f t="shared" si="72"/>
        <v>44188</v>
      </c>
      <c r="B456" s="394">
        <v>2118.67</v>
      </c>
      <c r="C456" s="394"/>
      <c r="D456" s="395">
        <v>2779.75</v>
      </c>
      <c r="E456" s="395">
        <v>1698.17</v>
      </c>
      <c r="F456" s="394">
        <v>85.7</v>
      </c>
      <c r="G456" s="396">
        <v>307</v>
      </c>
      <c r="H456" s="396">
        <v>296.39999999999998</v>
      </c>
      <c r="I456" s="397">
        <v>250</v>
      </c>
      <c r="J456" s="398">
        <v>3</v>
      </c>
      <c r="K456" s="398"/>
      <c r="L456" s="398"/>
      <c r="M456" s="400"/>
      <c r="N456" s="209">
        <f t="shared" si="68"/>
        <v>7535.69</v>
      </c>
      <c r="O456" s="394">
        <v>1.9</v>
      </c>
      <c r="P456" s="394"/>
      <c r="Q456" s="209">
        <f t="shared" si="69"/>
        <v>7537.5899999999992</v>
      </c>
      <c r="R456" s="395">
        <v>2120</v>
      </c>
      <c r="S456" s="276"/>
      <c r="T456" s="213">
        <f t="shared" si="70"/>
        <v>44188</v>
      </c>
      <c r="U456" s="403">
        <v>201203</v>
      </c>
      <c r="V456" s="393">
        <v>1776.23</v>
      </c>
      <c r="Y456" s="403">
        <v>201224</v>
      </c>
      <c r="Z456" s="393">
        <v>503.99</v>
      </c>
      <c r="AA456" s="403">
        <v>201332</v>
      </c>
      <c r="AB456" s="393">
        <v>3130.72</v>
      </c>
      <c r="AC456" s="403"/>
      <c r="AD456" s="404"/>
      <c r="AE456" s="403"/>
      <c r="AF456" s="404"/>
      <c r="AG456" s="405"/>
      <c r="AH456" s="404"/>
      <c r="AI456" s="403"/>
      <c r="AJ456" s="404"/>
      <c r="AK456" s="403"/>
      <c r="AL456" s="404"/>
      <c r="AM456" s="403"/>
      <c r="AN456" s="404"/>
      <c r="AO456" s="403"/>
      <c r="AP456" s="404"/>
      <c r="AQ456" s="165"/>
      <c r="AR456" s="404"/>
      <c r="AS456" s="187">
        <f>V456+X449+Z456+AB456+AD456+AF456+AJ456+AL456+AN456+AP456+AR456+AH456</f>
        <v>5410.9400000000005</v>
      </c>
    </row>
    <row r="457" spans="1:45" x14ac:dyDescent="0.25">
      <c r="A457" s="202">
        <f t="shared" si="72"/>
        <v>44189</v>
      </c>
      <c r="B457" s="394">
        <v>2182.29</v>
      </c>
      <c r="C457" s="394"/>
      <c r="D457" s="395">
        <v>3695.04</v>
      </c>
      <c r="E457" s="395">
        <v>3468.55</v>
      </c>
      <c r="F457" s="394">
        <v>31</v>
      </c>
      <c r="G457" s="396">
        <v>493</v>
      </c>
      <c r="H457" s="396">
        <v>308.14999999999998</v>
      </c>
      <c r="I457" s="397">
        <v>290</v>
      </c>
      <c r="J457" s="398">
        <v>4</v>
      </c>
      <c r="K457" s="398"/>
      <c r="L457" s="398"/>
      <c r="M457" s="400"/>
      <c r="N457" s="209">
        <f t="shared" si="68"/>
        <v>10468.029999999999</v>
      </c>
      <c r="O457" s="394">
        <v>225.6</v>
      </c>
      <c r="P457" s="394"/>
      <c r="Q457" s="209">
        <f t="shared" si="69"/>
        <v>10693.63</v>
      </c>
      <c r="R457" s="395">
        <v>2180</v>
      </c>
      <c r="S457" s="276"/>
      <c r="T457" s="213">
        <f t="shared" si="70"/>
        <v>44189</v>
      </c>
      <c r="U457" s="403"/>
      <c r="V457" s="393">
        <v>66.010000000000005</v>
      </c>
      <c r="Y457" s="403"/>
      <c r="Z457" s="404"/>
      <c r="AA457" s="403">
        <v>201233</v>
      </c>
      <c r="AB457" s="393">
        <v>2552.6</v>
      </c>
      <c r="AC457" s="403"/>
      <c r="AD457" s="404"/>
      <c r="AE457" s="403"/>
      <c r="AF457" s="404"/>
      <c r="AG457" s="405">
        <v>201243</v>
      </c>
      <c r="AH457" s="393">
        <v>19</v>
      </c>
      <c r="AI457" s="403"/>
      <c r="AJ457" s="404"/>
      <c r="AK457" s="403"/>
      <c r="AL457" s="404"/>
      <c r="AM457" s="403"/>
      <c r="AN457" s="404"/>
      <c r="AO457" s="403"/>
      <c r="AP457" s="404"/>
      <c r="AQ457" s="165"/>
      <c r="AR457" s="404"/>
      <c r="AS457" s="187">
        <f>V457+X450+Z457+AB457+AD457+AF457+AJ457+AL457+AN457+AP457+AR457+AH457</f>
        <v>2637.61</v>
      </c>
    </row>
    <row r="458" spans="1:45" x14ac:dyDescent="0.25">
      <c r="A458" s="188">
        <f t="shared" si="72"/>
        <v>44190</v>
      </c>
      <c r="B458" s="194"/>
      <c r="C458" s="194"/>
      <c r="D458" s="194"/>
      <c r="E458" s="194"/>
      <c r="F458" s="194"/>
      <c r="G458" s="190"/>
      <c r="H458" s="190"/>
      <c r="I458" s="190"/>
      <c r="J458" s="191"/>
      <c r="K458" s="191"/>
      <c r="L458" s="191"/>
      <c r="M458" s="192"/>
      <c r="N458" s="193"/>
      <c r="O458" s="194"/>
      <c r="P458" s="194"/>
      <c r="Q458" s="193"/>
      <c r="R458" s="194"/>
      <c r="S458" s="194"/>
      <c r="T458" s="195">
        <f t="shared" si="70"/>
        <v>44190</v>
      </c>
      <c r="U458" s="278"/>
      <c r="V458" s="279"/>
      <c r="W458" s="278"/>
      <c r="X458" s="279"/>
      <c r="Y458" s="278"/>
      <c r="Z458" s="279"/>
      <c r="AA458" s="278"/>
      <c r="AB458" s="279"/>
      <c r="AC458" s="278"/>
      <c r="AD458" s="279"/>
      <c r="AE458" s="278"/>
      <c r="AF458" s="279"/>
      <c r="AG458" s="405"/>
      <c r="AH458" s="279"/>
      <c r="AI458" s="278"/>
      <c r="AJ458" s="279"/>
      <c r="AK458" s="278"/>
      <c r="AL458" s="279"/>
      <c r="AM458" s="278"/>
      <c r="AN458" s="279"/>
      <c r="AO458" s="278"/>
      <c r="AP458" s="279"/>
      <c r="AQ458" s="281"/>
      <c r="AR458" s="279"/>
      <c r="AS458" s="194">
        <f>V458+X458+Z458+AB458+AD458+AF458+AJ458+AL458+AN458+AP458+AR458</f>
        <v>0</v>
      </c>
    </row>
    <row r="459" spans="1:45" x14ac:dyDescent="0.25">
      <c r="A459" s="202">
        <f t="shared" si="72"/>
        <v>44191</v>
      </c>
      <c r="B459" s="394">
        <v>2583.85</v>
      </c>
      <c r="C459" s="394"/>
      <c r="D459" s="395">
        <v>1565.9</v>
      </c>
      <c r="E459" s="395">
        <v>1874.04</v>
      </c>
      <c r="F459" s="394">
        <v>20</v>
      </c>
      <c r="G459" s="396">
        <v>616</v>
      </c>
      <c r="H459" s="396">
        <v>299.45</v>
      </c>
      <c r="I459" s="397">
        <v>60</v>
      </c>
      <c r="J459" s="398">
        <v>1</v>
      </c>
      <c r="K459" s="398"/>
      <c r="L459" s="398">
        <v>850</v>
      </c>
      <c r="M459" s="400"/>
      <c r="N459" s="209">
        <f t="shared" ref="N459:N464" si="73">B459+C459+D459+F459+G459+H459+I459+K459-L459+M459+E459</f>
        <v>6169.24</v>
      </c>
      <c r="O459" s="394">
        <v>7.8</v>
      </c>
      <c r="P459" s="394"/>
      <c r="Q459" s="209">
        <f t="shared" ref="Q459:Q464" si="74">N459+O459-P459</f>
        <v>6177.04</v>
      </c>
      <c r="R459" s="395">
        <v>2580</v>
      </c>
      <c r="S459" s="276"/>
      <c r="T459" s="213">
        <f t="shared" si="70"/>
        <v>44191</v>
      </c>
      <c r="U459" s="403"/>
      <c r="V459" s="404"/>
      <c r="W459" s="403"/>
      <c r="X459" s="404"/>
      <c r="Y459" s="403"/>
      <c r="Z459" s="404"/>
      <c r="AA459" s="403"/>
      <c r="AB459" s="404"/>
      <c r="AC459" s="403"/>
      <c r="AD459" s="404"/>
      <c r="AE459" s="403"/>
      <c r="AF459" s="404"/>
      <c r="AG459" s="405"/>
      <c r="AH459" s="404"/>
      <c r="AI459" s="403"/>
      <c r="AJ459" s="404"/>
      <c r="AK459" s="403">
        <v>201143</v>
      </c>
      <c r="AL459" s="393">
        <v>1336.32</v>
      </c>
      <c r="AM459" s="403"/>
      <c r="AN459" s="404"/>
      <c r="AO459" s="403"/>
      <c r="AP459" s="404"/>
      <c r="AQ459" s="165"/>
      <c r="AR459" s="404"/>
      <c r="AS459" s="187">
        <f t="shared" ref="AS459:AS464" si="75">V459+X459+Z459+AB459+AD459+AF459+AJ459+AL459+AN459+AP459+AR459+AH459</f>
        <v>1336.32</v>
      </c>
    </row>
    <row r="460" spans="1:45" x14ac:dyDescent="0.25">
      <c r="A460" s="202">
        <f t="shared" si="72"/>
        <v>44192</v>
      </c>
      <c r="B460" s="394">
        <v>1134.1500000000001</v>
      </c>
      <c r="C460" s="394"/>
      <c r="D460" s="395">
        <v>689.75</v>
      </c>
      <c r="E460" s="395">
        <v>980.03</v>
      </c>
      <c r="F460" s="394">
        <v>0</v>
      </c>
      <c r="G460" s="396">
        <v>457</v>
      </c>
      <c r="H460" s="396">
        <v>251.8</v>
      </c>
      <c r="I460" s="396"/>
      <c r="J460" s="398"/>
      <c r="K460" s="398"/>
      <c r="L460" s="398"/>
      <c r="M460" s="400"/>
      <c r="N460" s="209">
        <f t="shared" si="73"/>
        <v>3512.7300000000005</v>
      </c>
      <c r="O460" s="394">
        <v>1.9</v>
      </c>
      <c r="P460" s="394"/>
      <c r="Q460" s="209">
        <f t="shared" si="74"/>
        <v>3514.6300000000006</v>
      </c>
      <c r="R460" s="395">
        <v>1130</v>
      </c>
      <c r="S460" s="276"/>
      <c r="T460" s="213">
        <f t="shared" si="70"/>
        <v>44192</v>
      </c>
      <c r="U460" s="403"/>
      <c r="V460" s="404"/>
      <c r="W460" s="403"/>
      <c r="X460" s="404"/>
      <c r="Y460" s="403"/>
      <c r="Z460" s="404"/>
      <c r="AA460" s="403"/>
      <c r="AB460" s="404"/>
      <c r="AC460" s="403"/>
      <c r="AD460" s="404"/>
      <c r="AE460" s="165"/>
      <c r="AF460" s="404"/>
      <c r="AG460" s="405"/>
      <c r="AH460" s="404"/>
      <c r="AI460" s="403"/>
      <c r="AJ460" s="404"/>
      <c r="AK460" s="403"/>
      <c r="AL460" s="404"/>
      <c r="AM460" s="403"/>
      <c r="AN460" s="404"/>
      <c r="AO460" s="403"/>
      <c r="AP460" s="404"/>
      <c r="AQ460" s="165"/>
      <c r="AR460" s="404"/>
      <c r="AS460" s="187">
        <f t="shared" si="75"/>
        <v>0</v>
      </c>
    </row>
    <row r="461" spans="1:45" x14ac:dyDescent="0.25">
      <c r="A461" s="202">
        <f t="shared" si="72"/>
        <v>44193</v>
      </c>
      <c r="B461" s="394">
        <v>1412.7</v>
      </c>
      <c r="C461" s="394"/>
      <c r="D461" s="395">
        <v>1594.02</v>
      </c>
      <c r="E461" s="395">
        <v>2121.36</v>
      </c>
      <c r="F461" s="394">
        <v>2.3199999999999998</v>
      </c>
      <c r="G461" s="396">
        <v>700</v>
      </c>
      <c r="H461" s="396">
        <v>159.69999999999999</v>
      </c>
      <c r="I461" s="397">
        <v>240</v>
      </c>
      <c r="J461" s="398">
        <v>5</v>
      </c>
      <c r="K461" s="398"/>
      <c r="L461" s="398"/>
      <c r="M461" s="400">
        <v>79.2</v>
      </c>
      <c r="N461" s="209">
        <f t="shared" si="73"/>
        <v>6309.2999999999993</v>
      </c>
      <c r="O461" s="394">
        <v>30.9</v>
      </c>
      <c r="P461" s="394">
        <v>267</v>
      </c>
      <c r="Q461" s="209">
        <f t="shared" si="74"/>
        <v>6073.1999999999989</v>
      </c>
      <c r="R461" s="395">
        <v>1410</v>
      </c>
      <c r="S461" s="276"/>
      <c r="T461" s="213">
        <f t="shared" si="70"/>
        <v>44193</v>
      </c>
      <c r="U461" s="403"/>
      <c r="V461" s="404"/>
      <c r="W461" s="403"/>
      <c r="X461" s="404"/>
      <c r="Y461" s="403"/>
      <c r="Z461" s="404"/>
      <c r="AA461" s="403" t="s">
        <v>472</v>
      </c>
      <c r="AB461" s="393">
        <v>30</v>
      </c>
      <c r="AC461" s="403"/>
      <c r="AD461" s="404"/>
      <c r="AE461" s="165"/>
      <c r="AF461" s="404"/>
      <c r="AG461" s="405"/>
      <c r="AH461" s="404"/>
      <c r="AI461" s="403"/>
      <c r="AJ461" s="404"/>
      <c r="AK461" s="403"/>
      <c r="AL461" s="404"/>
      <c r="AM461" s="403"/>
      <c r="AN461" s="404"/>
      <c r="AO461" s="403"/>
      <c r="AP461" s="404"/>
      <c r="AQ461" s="165"/>
      <c r="AR461" s="404"/>
      <c r="AS461" s="187">
        <f t="shared" si="75"/>
        <v>30</v>
      </c>
    </row>
    <row r="462" spans="1:45" x14ac:dyDescent="0.25">
      <c r="A462" s="202">
        <f t="shared" si="72"/>
        <v>44194</v>
      </c>
      <c r="B462" s="394">
        <v>1711.24</v>
      </c>
      <c r="C462" s="394"/>
      <c r="D462" s="395">
        <v>1285.17</v>
      </c>
      <c r="E462" s="395">
        <v>2245.1799999999998</v>
      </c>
      <c r="F462" s="394"/>
      <c r="G462" s="396">
        <v>998</v>
      </c>
      <c r="H462" s="396">
        <v>117.2</v>
      </c>
      <c r="I462" s="397">
        <v>160</v>
      </c>
      <c r="J462" s="398">
        <v>3</v>
      </c>
      <c r="K462" s="398">
        <v>40</v>
      </c>
      <c r="L462" s="398"/>
      <c r="M462" s="400">
        <v>2.6</v>
      </c>
      <c r="N462" s="209">
        <f t="shared" si="73"/>
        <v>6559.3899999999994</v>
      </c>
      <c r="O462" s="394">
        <v>3.5</v>
      </c>
      <c r="P462" s="394">
        <v>12.4</v>
      </c>
      <c r="Q462" s="209">
        <f t="shared" si="74"/>
        <v>6550.49</v>
      </c>
      <c r="R462" s="395">
        <v>1710</v>
      </c>
      <c r="S462" s="276"/>
      <c r="T462" s="213">
        <f t="shared" si="70"/>
        <v>44194</v>
      </c>
      <c r="U462" s="403"/>
      <c r="V462" s="404"/>
      <c r="W462" s="403"/>
      <c r="X462" s="404"/>
      <c r="Y462" s="403"/>
      <c r="Z462" s="404"/>
      <c r="AA462" s="403">
        <v>201236</v>
      </c>
      <c r="AB462" s="393">
        <v>-130.22999999999999</v>
      </c>
      <c r="AC462" s="403"/>
      <c r="AD462" s="404"/>
      <c r="AE462" s="165"/>
      <c r="AF462" s="404"/>
      <c r="AG462" s="405"/>
      <c r="AH462" s="404"/>
      <c r="AI462" s="403"/>
      <c r="AJ462" s="404"/>
      <c r="AK462" s="403"/>
      <c r="AL462" s="404"/>
      <c r="AM462" s="403">
        <v>201266</v>
      </c>
      <c r="AN462" s="393">
        <v>203.2</v>
      </c>
      <c r="AO462" s="403" t="s">
        <v>473</v>
      </c>
      <c r="AP462" s="393">
        <v>90</v>
      </c>
      <c r="AQ462" s="165"/>
      <c r="AR462" s="404"/>
      <c r="AS462" s="187">
        <f t="shared" si="75"/>
        <v>162.97</v>
      </c>
    </row>
    <row r="463" spans="1:45" x14ac:dyDescent="0.25">
      <c r="A463" s="202">
        <f t="shared" si="72"/>
        <v>44195</v>
      </c>
      <c r="B463" s="394">
        <v>1391.01</v>
      </c>
      <c r="C463" s="394"/>
      <c r="D463" s="395">
        <v>2502.77</v>
      </c>
      <c r="E463" s="395">
        <v>2019.93</v>
      </c>
      <c r="F463" s="394">
        <v>51</v>
      </c>
      <c r="G463" s="396">
        <v>711</v>
      </c>
      <c r="H463" s="396">
        <v>416.3</v>
      </c>
      <c r="I463" s="397">
        <v>170</v>
      </c>
      <c r="J463" s="398">
        <v>4</v>
      </c>
      <c r="K463" s="398"/>
      <c r="L463" s="398">
        <v>30</v>
      </c>
      <c r="M463" s="400"/>
      <c r="N463" s="209">
        <f t="shared" si="73"/>
        <v>7232.01</v>
      </c>
      <c r="O463" s="394">
        <v>1.9</v>
      </c>
      <c r="P463" s="394"/>
      <c r="Q463" s="209">
        <f t="shared" si="74"/>
        <v>7233.91</v>
      </c>
      <c r="R463" s="395">
        <v>1390</v>
      </c>
      <c r="S463" s="276"/>
      <c r="T463" s="213">
        <f t="shared" si="70"/>
        <v>44195</v>
      </c>
      <c r="U463" s="403">
        <v>201206</v>
      </c>
      <c r="V463" s="393">
        <v>1647.15</v>
      </c>
      <c r="W463" s="403">
        <v>201220</v>
      </c>
      <c r="X463" s="393">
        <v>2047.06</v>
      </c>
      <c r="Y463" s="403">
        <v>201225</v>
      </c>
      <c r="Z463" s="393">
        <v>470.22</v>
      </c>
      <c r="AA463" s="165">
        <v>201234</v>
      </c>
      <c r="AB463" s="393">
        <v>3771.83</v>
      </c>
      <c r="AC463" s="403"/>
      <c r="AD463" s="404"/>
      <c r="AE463" s="165"/>
      <c r="AF463" s="404"/>
      <c r="AG463" s="405">
        <v>201244</v>
      </c>
      <c r="AH463" s="393">
        <v>38</v>
      </c>
      <c r="AI463" s="403"/>
      <c r="AJ463" s="404"/>
      <c r="AK463" s="165"/>
      <c r="AL463" s="404"/>
      <c r="AM463" s="165">
        <v>201154</v>
      </c>
      <c r="AN463" s="393">
        <v>218.39</v>
      </c>
      <c r="AO463" s="165">
        <v>201268</v>
      </c>
      <c r="AP463" s="393">
        <v>1774.07</v>
      </c>
      <c r="AQ463" s="165"/>
      <c r="AR463" s="404"/>
      <c r="AS463" s="187">
        <f t="shared" si="75"/>
        <v>9966.7200000000012</v>
      </c>
    </row>
    <row r="464" spans="1:45" x14ac:dyDescent="0.25">
      <c r="A464" s="202">
        <f t="shared" si="72"/>
        <v>44196</v>
      </c>
      <c r="B464" s="394">
        <v>1894.42</v>
      </c>
      <c r="C464" s="395">
        <v>443.4</v>
      </c>
      <c r="D464" s="395">
        <v>1815.82</v>
      </c>
      <c r="E464" s="395">
        <v>3023.13</v>
      </c>
      <c r="F464" s="394"/>
      <c r="G464" s="396">
        <v>946</v>
      </c>
      <c r="H464" s="396">
        <v>539.1</v>
      </c>
      <c r="I464" s="397">
        <v>150</v>
      </c>
      <c r="J464" s="398">
        <v>3</v>
      </c>
      <c r="K464" s="398">
        <v>50</v>
      </c>
      <c r="L464" s="398">
        <v>110</v>
      </c>
      <c r="M464" s="400"/>
      <c r="N464" s="209">
        <f t="shared" si="73"/>
        <v>8751.8700000000008</v>
      </c>
      <c r="O464" s="394"/>
      <c r="P464" s="394">
        <v>443.4</v>
      </c>
      <c r="Q464" s="209">
        <f t="shared" si="74"/>
        <v>8308.4700000000012</v>
      </c>
      <c r="R464" s="395">
        <v>1890</v>
      </c>
      <c r="S464" s="276"/>
      <c r="T464" s="213">
        <f t="shared" si="70"/>
        <v>44196</v>
      </c>
      <c r="U464" s="403"/>
      <c r="V464" s="393">
        <v>3.89</v>
      </c>
      <c r="W464" s="403">
        <v>201219</v>
      </c>
      <c r="X464" s="393">
        <v>56.54</v>
      </c>
      <c r="Y464" s="403"/>
      <c r="Z464" s="404"/>
      <c r="AA464" s="403">
        <v>201235</v>
      </c>
      <c r="AB464" s="393">
        <v>1713.8</v>
      </c>
      <c r="AC464" s="403">
        <v>201239</v>
      </c>
      <c r="AD464" s="404">
        <v>0</v>
      </c>
      <c r="AE464" s="403"/>
      <c r="AF464" s="404"/>
      <c r="AG464" s="405"/>
      <c r="AH464" s="404"/>
      <c r="AI464" s="403">
        <v>201245</v>
      </c>
      <c r="AJ464" s="393">
        <v>37.630000000000003</v>
      </c>
      <c r="AK464" s="403">
        <v>201251</v>
      </c>
      <c r="AL464" s="393">
        <v>613.09</v>
      </c>
      <c r="AM464" s="403" t="s">
        <v>474</v>
      </c>
      <c r="AN464" s="393">
        <v>811.74</v>
      </c>
      <c r="AO464" s="403" t="s">
        <v>467</v>
      </c>
      <c r="AP464" s="393">
        <v>420</v>
      </c>
      <c r="AQ464" s="165"/>
      <c r="AR464" s="404"/>
      <c r="AS464" s="187">
        <f t="shared" si="75"/>
        <v>3656.6900000000005</v>
      </c>
    </row>
    <row r="465" spans="2:45" x14ac:dyDescent="0.25">
      <c r="B465" s="422">
        <f t="shared" ref="B465:S465" si="76">SUM(B434:B464)</f>
        <v>52961.55999999999</v>
      </c>
      <c r="C465" s="422">
        <f t="shared" si="76"/>
        <v>511.82</v>
      </c>
      <c r="D465" s="422">
        <f t="shared" si="76"/>
        <v>48094.939999999995</v>
      </c>
      <c r="E465" s="422">
        <f t="shared" si="76"/>
        <v>57439.34</v>
      </c>
      <c r="F465" s="422">
        <f t="shared" si="76"/>
        <v>838.87000000000012</v>
      </c>
      <c r="G465" s="422">
        <f t="shared" si="76"/>
        <v>12255</v>
      </c>
      <c r="H465" s="422">
        <f t="shared" si="76"/>
        <v>11540</v>
      </c>
      <c r="I465" s="422">
        <f t="shared" si="76"/>
        <v>4710</v>
      </c>
      <c r="J465" s="71">
        <f t="shared" si="76"/>
        <v>97</v>
      </c>
      <c r="K465" s="422">
        <f t="shared" si="76"/>
        <v>693</v>
      </c>
      <c r="L465" s="422">
        <f t="shared" si="76"/>
        <v>3255</v>
      </c>
      <c r="M465" s="422">
        <f t="shared" si="76"/>
        <v>174.29999999999998</v>
      </c>
      <c r="N465" s="422">
        <f t="shared" si="76"/>
        <v>185963.82999999996</v>
      </c>
      <c r="O465" s="422">
        <f t="shared" si="76"/>
        <v>497.79999999999995</v>
      </c>
      <c r="P465" s="422">
        <f t="shared" si="76"/>
        <v>1010.9</v>
      </c>
      <c r="Q465" s="422">
        <f t="shared" si="76"/>
        <v>185450.73000000004</v>
      </c>
      <c r="R465" s="128">
        <f t="shared" si="76"/>
        <v>52970</v>
      </c>
      <c r="S465" s="128">
        <f t="shared" si="76"/>
        <v>1390</v>
      </c>
      <c r="U465" s="141"/>
      <c r="V465" s="141">
        <f>SUM(V434:V464)</f>
        <v>7938.6000000000013</v>
      </c>
      <c r="W465" s="141"/>
      <c r="X465" s="141">
        <f>SUM(X434:X464)</f>
        <v>4897.1600000000008</v>
      </c>
      <c r="Y465" s="141"/>
      <c r="Z465" s="141">
        <f>SUM(Z434:Z464)</f>
        <v>2899.3900000000003</v>
      </c>
      <c r="AA465" s="141"/>
      <c r="AB465" s="141">
        <f>SUM(AB434:AB464)</f>
        <v>22710.459999999995</v>
      </c>
      <c r="AC465" s="141"/>
      <c r="AD465" s="141">
        <f>SUM(AD434:AD464)</f>
        <v>100265.61</v>
      </c>
      <c r="AE465" s="141"/>
      <c r="AF465" s="141">
        <f>SUM(AF434:AF464)</f>
        <v>4620.12</v>
      </c>
      <c r="AG465" s="141"/>
      <c r="AH465" s="141"/>
      <c r="AI465" s="141"/>
      <c r="AJ465" s="141">
        <f>SUM(AJ434:AJ464)</f>
        <v>1248.0600000000002</v>
      </c>
      <c r="AL465" s="141">
        <f>SUM(AL434:AL464)</f>
        <v>3700.27</v>
      </c>
      <c r="AM465" s="141"/>
      <c r="AN465" s="141">
        <f>SUM(AN434:AN464)</f>
        <v>1459.53</v>
      </c>
      <c r="AO465" s="141"/>
      <c r="AP465" s="141">
        <f>SUM(AP434:AP464)</f>
        <v>8723.5</v>
      </c>
      <c r="AQ465" s="141"/>
      <c r="AR465" s="141">
        <f>SUM(AR434:AR464)</f>
        <v>90.94</v>
      </c>
      <c r="AS465" s="141">
        <f>SUM(AS434:AS464)</f>
        <v>157087.51999999999</v>
      </c>
    </row>
    <row r="466" spans="2:45" x14ac:dyDescent="0.25">
      <c r="N466" s="130"/>
      <c r="Q466" s="130"/>
    </row>
    <row r="467" spans="2:45" x14ac:dyDescent="0.25">
      <c r="C467" s="131"/>
      <c r="F467" s="131"/>
      <c r="I467" s="132"/>
      <c r="U467" s="77" t="s">
        <v>48</v>
      </c>
      <c r="V467" s="73">
        <v>19548.93</v>
      </c>
      <c r="W467" s="77">
        <v>140236</v>
      </c>
      <c r="X467" s="73" t="s">
        <v>49</v>
      </c>
      <c r="AC467" s="168">
        <v>160240</v>
      </c>
      <c r="AD467" s="169">
        <v>17789.36</v>
      </c>
    </row>
    <row r="468" spans="2:45" x14ac:dyDescent="0.25">
      <c r="I468" s="132"/>
      <c r="AC468" s="168"/>
      <c r="AD468" s="169" t="s">
        <v>50</v>
      </c>
    </row>
    <row r="469" spans="2:45" x14ac:dyDescent="0.25">
      <c r="AC469" s="168"/>
      <c r="AD469" s="170">
        <v>42825</v>
      </c>
    </row>
    <row r="471" spans="2:45" x14ac:dyDescent="0.25">
      <c r="AC471" s="77">
        <v>170238</v>
      </c>
      <c r="AD471" s="169" t="s">
        <v>51</v>
      </c>
    </row>
    <row r="472" spans="2:45" x14ac:dyDescent="0.25">
      <c r="AD472" s="73" t="s">
        <v>50</v>
      </c>
    </row>
    <row r="473" spans="2:45" x14ac:dyDescent="0.25">
      <c r="AD473" s="171">
        <v>43190</v>
      </c>
    </row>
    <row r="474" spans="2:45" x14ac:dyDescent="0.25">
      <c r="AD474" s="171"/>
    </row>
    <row r="475" spans="2:45" x14ac:dyDescent="0.25">
      <c r="AC475" s="77">
        <v>180644</v>
      </c>
      <c r="AD475" s="169">
        <v>20569.97</v>
      </c>
    </row>
    <row r="476" spans="2:45" x14ac:dyDescent="0.25">
      <c r="AD476" s="73" t="s">
        <v>50</v>
      </c>
    </row>
    <row r="477" spans="2:45" x14ac:dyDescent="0.25">
      <c r="AD477" s="171">
        <v>43677</v>
      </c>
    </row>
    <row r="479" spans="2:45" x14ac:dyDescent="0.25">
      <c r="AC479" s="77">
        <v>190633</v>
      </c>
      <c r="AD479" s="169">
        <v>22270.17</v>
      </c>
    </row>
    <row r="480" spans="2:45" x14ac:dyDescent="0.25">
      <c r="AD480" s="73" t="s">
        <v>50</v>
      </c>
    </row>
    <row r="481" spans="29:30" x14ac:dyDescent="0.25">
      <c r="AD481" s="171">
        <v>44043</v>
      </c>
    </row>
    <row r="483" spans="29:30" x14ac:dyDescent="0.25">
      <c r="AC483" s="77">
        <v>200728</v>
      </c>
      <c r="AD483" s="73">
        <v>22906.19</v>
      </c>
    </row>
    <row r="484" spans="29:30" x14ac:dyDescent="0.25">
      <c r="AD484" s="73" t="s">
        <v>50</v>
      </c>
    </row>
    <row r="485" spans="29:30" x14ac:dyDescent="0.25">
      <c r="AD485" s="171">
        <v>44408</v>
      </c>
    </row>
  </sheetData>
  <mergeCells count="240">
    <mergeCell ref="O2:S2"/>
    <mergeCell ref="AM3:AN3"/>
    <mergeCell ref="AA393:AB393"/>
    <mergeCell ref="AQ354:AR354"/>
    <mergeCell ref="I432:L432"/>
    <mergeCell ref="AM393:AN393"/>
    <mergeCell ref="AA159:AB159"/>
    <mergeCell ref="AC159:AD159"/>
    <mergeCell ref="O41:S41"/>
    <mergeCell ref="AQ42:AR42"/>
    <mergeCell ref="I120:L120"/>
    <mergeCell ref="U80:AA80"/>
    <mergeCell ref="R315:S315"/>
    <mergeCell ref="U3:V3"/>
    <mergeCell ref="A392:L392"/>
    <mergeCell ref="Y354:Z354"/>
    <mergeCell ref="AC432:AD432"/>
    <mergeCell ref="AA354:AB354"/>
    <mergeCell ref="U275:AA275"/>
    <mergeCell ref="Y237:Z237"/>
    <mergeCell ref="A353:L353"/>
    <mergeCell ref="R3:S3"/>
    <mergeCell ref="AK237:AL237"/>
    <mergeCell ref="Y198:Z198"/>
    <mergeCell ref="AM237:AN237"/>
    <mergeCell ref="AA198:AB198"/>
    <mergeCell ref="U41:AA41"/>
    <mergeCell ref="AA3:AB3"/>
    <mergeCell ref="I4:J4"/>
    <mergeCell ref="AI432:AJ432"/>
    <mergeCell ref="U2:AA2"/>
    <mergeCell ref="AK159:AL159"/>
    <mergeCell ref="AB236:AJ236"/>
    <mergeCell ref="A314:L314"/>
    <mergeCell ref="U431:AA431"/>
    <mergeCell ref="I159:L159"/>
    <mergeCell ref="AK353:AQ353"/>
    <mergeCell ref="I433:J433"/>
    <mergeCell ref="W120:X120"/>
    <mergeCell ref="R432:S432"/>
    <mergeCell ref="AB80:AJ80"/>
    <mergeCell ref="Y120:Z120"/>
    <mergeCell ref="AE393:AF393"/>
    <mergeCell ref="O119:S119"/>
    <mergeCell ref="AG393:AH393"/>
    <mergeCell ref="AI120:AJ120"/>
    <mergeCell ref="AK120:AL120"/>
    <mergeCell ref="U392:AA392"/>
    <mergeCell ref="AE315:AF315"/>
    <mergeCell ref="AG315:AH315"/>
    <mergeCell ref="AE237:AF237"/>
    <mergeCell ref="U353:AA353"/>
    <mergeCell ref="AB119:AJ119"/>
    <mergeCell ref="AQ315:AR315"/>
    <mergeCell ref="A2:L2"/>
    <mergeCell ref="U236:AA236"/>
    <mergeCell ref="AK432:AL432"/>
    <mergeCell ref="AB2:AJ2"/>
    <mergeCell ref="AE3:AF3"/>
    <mergeCell ref="AM432:AN432"/>
    <mergeCell ref="U197:AA197"/>
    <mergeCell ref="AK354:AL354"/>
    <mergeCell ref="AO3:AP3"/>
    <mergeCell ref="AB431:AJ431"/>
    <mergeCell ref="AG198:AH198"/>
    <mergeCell ref="AI198:AJ198"/>
    <mergeCell ref="AK198:AL198"/>
    <mergeCell ref="R276:S276"/>
    <mergeCell ref="AC42:AD42"/>
    <mergeCell ref="I198:L198"/>
    <mergeCell ref="O236:S236"/>
    <mergeCell ref="AO42:AP42"/>
    <mergeCell ref="AK197:AQ197"/>
    <mergeCell ref="AB392:AJ392"/>
    <mergeCell ref="AM354:AN354"/>
    <mergeCell ref="AE354:AF354"/>
    <mergeCell ref="AO354:AP354"/>
    <mergeCell ref="AI159:AJ159"/>
    <mergeCell ref="I42:L42"/>
    <mergeCell ref="W237:X237"/>
    <mergeCell ref="AK119:AQ119"/>
    <mergeCell ref="AQ237:AR237"/>
    <mergeCell ref="Y3:Z3"/>
    <mergeCell ref="AC237:AD237"/>
    <mergeCell ref="A236:L236"/>
    <mergeCell ref="A158:L158"/>
    <mergeCell ref="AO237:AP237"/>
    <mergeCell ref="AC198:AD198"/>
    <mergeCell ref="AE198:AF198"/>
    <mergeCell ref="AC3:AD3"/>
    <mergeCell ref="AQ3:AR3"/>
    <mergeCell ref="AQ159:AR159"/>
    <mergeCell ref="A41:L41"/>
    <mergeCell ref="AK158:AQ158"/>
    <mergeCell ref="AE81:AF81"/>
    <mergeCell ref="AG81:AH81"/>
    <mergeCell ref="I3:Q3"/>
    <mergeCell ref="AK80:AQ80"/>
    <mergeCell ref="AK3:AL3"/>
    <mergeCell ref="AE42:AF42"/>
    <mergeCell ref="U158:AA158"/>
    <mergeCell ref="U119:AA119"/>
    <mergeCell ref="AQ432:AR432"/>
    <mergeCell ref="AO315:AP315"/>
    <mergeCell ref="AI276:AJ276"/>
    <mergeCell ref="AC354:AD354"/>
    <mergeCell ref="I82:J82"/>
    <mergeCell ref="AB353:AJ353"/>
    <mergeCell ref="A431:L431"/>
    <mergeCell ref="A275:L275"/>
    <mergeCell ref="R81:S81"/>
    <mergeCell ref="AB275:AJ275"/>
    <mergeCell ref="AC120:AD120"/>
    <mergeCell ref="A197:L197"/>
    <mergeCell ref="AB197:AJ197"/>
    <mergeCell ref="AK314:AQ314"/>
    <mergeCell ref="AQ276:AR276"/>
    <mergeCell ref="O314:S314"/>
    <mergeCell ref="AA432:AB432"/>
    <mergeCell ref="I315:L315"/>
    <mergeCell ref="AE276:AF276"/>
    <mergeCell ref="AG276:AH276"/>
    <mergeCell ref="Y276:Z276"/>
    <mergeCell ref="O353:S353"/>
    <mergeCell ref="O275:S275"/>
    <mergeCell ref="I276:L276"/>
    <mergeCell ref="AK2:AQ2"/>
    <mergeCell ref="I355:J355"/>
    <mergeCell ref="U393:V393"/>
    <mergeCell ref="W393:X393"/>
    <mergeCell ref="Y393:Z393"/>
    <mergeCell ref="AA120:AB120"/>
    <mergeCell ref="O392:S392"/>
    <mergeCell ref="AI393:AJ393"/>
    <mergeCell ref="AK275:AQ275"/>
    <mergeCell ref="AK393:AL393"/>
    <mergeCell ref="U159:V159"/>
    <mergeCell ref="W315:X315"/>
    <mergeCell ref="W159:X159"/>
    <mergeCell ref="Y315:Z315"/>
    <mergeCell ref="Y159:Z159"/>
    <mergeCell ref="I393:L393"/>
    <mergeCell ref="AI315:AJ315"/>
    <mergeCell ref="I43:J43"/>
    <mergeCell ref="AG237:AH237"/>
    <mergeCell ref="AK315:AL315"/>
    <mergeCell ref="O158:S158"/>
    <mergeCell ref="W81:X81"/>
    <mergeCell ref="R42:S42"/>
    <mergeCell ref="Y81:Z81"/>
    <mergeCell ref="AB41:AJ41"/>
    <mergeCell ref="A119:L119"/>
    <mergeCell ref="R120:S120"/>
    <mergeCell ref="AM198:AN198"/>
    <mergeCell ref="AO198:AP198"/>
    <mergeCell ref="AK41:AQ41"/>
    <mergeCell ref="I394:J394"/>
    <mergeCell ref="Y42:Z42"/>
    <mergeCell ref="W432:X432"/>
    <mergeCell ref="U354:V354"/>
    <mergeCell ref="Y432:Z432"/>
    <mergeCell ref="W354:X354"/>
    <mergeCell ref="I199:J199"/>
    <mergeCell ref="O431:S431"/>
    <mergeCell ref="AG354:AH354"/>
    <mergeCell ref="A80:L80"/>
    <mergeCell ref="AI354:AJ354"/>
    <mergeCell ref="I160:J160"/>
    <mergeCell ref="U198:V198"/>
    <mergeCell ref="AM159:AN159"/>
    <mergeCell ref="AO159:AP159"/>
    <mergeCell ref="W198:X198"/>
    <mergeCell ref="AI237:AJ237"/>
    <mergeCell ref="AB158:AJ158"/>
    <mergeCell ref="W3:X3"/>
    <mergeCell ref="AA315:AB315"/>
    <mergeCell ref="AE432:AF432"/>
    <mergeCell ref="AK392:AQ392"/>
    <mergeCell ref="AC315:AD315"/>
    <mergeCell ref="I238:J238"/>
    <mergeCell ref="AA237:AB237"/>
    <mergeCell ref="R393:S393"/>
    <mergeCell ref="W276:X276"/>
    <mergeCell ref="I121:J121"/>
    <mergeCell ref="I237:L237"/>
    <mergeCell ref="R159:S159"/>
    <mergeCell ref="U42:V42"/>
    <mergeCell ref="W42:X42"/>
    <mergeCell ref="AA276:AB276"/>
    <mergeCell ref="AC276:AD276"/>
    <mergeCell ref="U432:V432"/>
    <mergeCell ref="AG3:AH3"/>
    <mergeCell ref="AM276:AN276"/>
    <mergeCell ref="AI3:AJ3"/>
    <mergeCell ref="AO432:AP432"/>
    <mergeCell ref="AO276:AP276"/>
    <mergeCell ref="AG432:AH432"/>
    <mergeCell ref="AA42:AB42"/>
    <mergeCell ref="I316:J316"/>
    <mergeCell ref="I354:L354"/>
    <mergeCell ref="U276:V276"/>
    <mergeCell ref="AK431:AQ431"/>
    <mergeCell ref="I277:J277"/>
    <mergeCell ref="R354:S354"/>
    <mergeCell ref="U237:V237"/>
    <mergeCell ref="AQ81:AR81"/>
    <mergeCell ref="U120:V120"/>
    <mergeCell ref="AM120:AN120"/>
    <mergeCell ref="I81:L81"/>
    <mergeCell ref="AC393:AD393"/>
    <mergeCell ref="AE120:AF120"/>
    <mergeCell ref="AO120:AP120"/>
    <mergeCell ref="R198:S198"/>
    <mergeCell ref="AG120:AH120"/>
    <mergeCell ref="U314:AA314"/>
    <mergeCell ref="AB314:AJ314"/>
    <mergeCell ref="AO393:AP393"/>
    <mergeCell ref="AQ120:AR120"/>
    <mergeCell ref="AI81:AJ81"/>
    <mergeCell ref="AK81:AL81"/>
    <mergeCell ref="AK236:AQ236"/>
    <mergeCell ref="AK276:AL276"/>
    <mergeCell ref="U315:V315"/>
    <mergeCell ref="AM315:AN315"/>
    <mergeCell ref="AK42:AL42"/>
    <mergeCell ref="R237:S237"/>
    <mergeCell ref="AA81:AB81"/>
    <mergeCell ref="AM42:AN42"/>
    <mergeCell ref="AQ393:AR393"/>
    <mergeCell ref="AC81:AD81"/>
    <mergeCell ref="U81:V81"/>
    <mergeCell ref="AE159:AF159"/>
    <mergeCell ref="AM81:AN81"/>
    <mergeCell ref="AG159:AH159"/>
    <mergeCell ref="AO81:AP81"/>
    <mergeCell ref="O80:S80"/>
    <mergeCell ref="AG42:AH42"/>
    <mergeCell ref="AI42:AJ42"/>
    <mergeCell ref="O197:S197"/>
    <mergeCell ref="AQ198:AR198"/>
  </mergeCells>
  <pageMargins left="0.7" right="0.7" top="1.14375" bottom="1.14375" header="0.511811023622047" footer="0.511811023622047"/>
  <pageSetup paperSize="9" orientation="portrait" horizontalDpi="300" verticalDpi="300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MJ483"/>
  <sheetViews>
    <sheetView topLeftCell="N436" zoomScaleNormal="100" workbookViewId="0">
      <selection activeCell="R460" sqref="R460"/>
    </sheetView>
  </sheetViews>
  <sheetFormatPr baseColWidth="10" defaultColWidth="11.7109375" defaultRowHeight="15.75" x14ac:dyDescent="0.25"/>
  <cols>
    <col min="1" max="1" width="38.28515625" style="172" customWidth="1"/>
    <col min="2" max="2" width="14.85546875" style="72" customWidth="1"/>
    <col min="3" max="3" width="13.85546875" style="72" customWidth="1"/>
    <col min="4" max="4" width="15.7109375" style="72" customWidth="1"/>
    <col min="5" max="5" width="17.140625" style="72" customWidth="1"/>
    <col min="6" max="6" width="16.28515625" style="72" customWidth="1"/>
    <col min="7" max="7" width="13.140625" style="72" customWidth="1"/>
    <col min="8" max="9" width="15.7109375" style="72" customWidth="1"/>
    <col min="10" max="10" width="6.85546875" style="73" customWidth="1"/>
    <col min="11" max="12" width="14.85546875" style="73" customWidth="1"/>
    <col min="13" max="13" width="14.85546875" style="74" customWidth="1"/>
    <col min="14" max="14" width="17.28515625" style="71" customWidth="1"/>
    <col min="15" max="15" width="17.140625" style="72" customWidth="1"/>
    <col min="16" max="16" width="18.42578125" style="72" customWidth="1"/>
    <col min="17" max="17" width="17.28515625" style="71" customWidth="1"/>
    <col min="18" max="18" width="15.5703125" style="72" customWidth="1"/>
    <col min="19" max="19" width="13.42578125" style="72" customWidth="1"/>
    <col min="20" max="20" width="37.28515625" style="173" customWidth="1"/>
    <col min="21" max="21" width="11.28515625" style="76" customWidth="1"/>
    <col min="22" max="22" width="14.7109375" style="73" customWidth="1"/>
    <col min="23" max="23" width="11.28515625" style="77" customWidth="1"/>
    <col min="24" max="24" width="13.7109375" style="73" customWidth="1"/>
    <col min="25" max="25" width="11.28515625" style="77" customWidth="1"/>
    <col min="26" max="26" width="13.7109375" style="73" customWidth="1"/>
    <col min="27" max="27" width="11.28515625" style="77" customWidth="1"/>
    <col min="28" max="28" width="14.42578125" style="73" customWidth="1"/>
    <col min="29" max="29" width="11.28515625" style="77" customWidth="1"/>
    <col min="30" max="30" width="15.5703125" style="73" customWidth="1"/>
    <col min="31" max="31" width="11.7109375" style="77" customWidth="1"/>
    <col min="32" max="32" width="15.28515625" style="73" customWidth="1"/>
    <col min="33" max="33" width="11.7109375" style="72" customWidth="1"/>
    <col min="34" max="34" width="15.28515625" style="72" customWidth="1"/>
    <col min="35" max="35" width="11.28515625" style="77" customWidth="1"/>
    <col min="36" max="36" width="13.140625" style="73" customWidth="1"/>
    <col min="37" max="37" width="11.28515625" style="72" customWidth="1"/>
    <col min="38" max="38" width="13" style="72" customWidth="1"/>
    <col min="39" max="39" width="11.28515625" style="77" customWidth="1"/>
    <col min="40" max="40" width="12.85546875" style="72" customWidth="1"/>
    <col min="41" max="41" width="11.28515625" style="77" customWidth="1"/>
    <col min="42" max="42" width="14.7109375" style="72" customWidth="1"/>
    <col min="43" max="43" width="11.28515625" style="72" customWidth="1"/>
    <col min="44" max="44" width="15.28515625" style="72" customWidth="1"/>
    <col min="45" max="45" width="15.7109375" style="72" customWidth="1"/>
    <col min="46" max="64" width="11.7109375" style="72" customWidth="1"/>
    <col min="65" max="259" width="11.7109375" style="1" customWidth="1"/>
    <col min="260" max="260" width="3" style="1" customWidth="1"/>
    <col min="261" max="261" width="3.140625" style="1" customWidth="1"/>
    <col min="262" max="262" width="12.28515625" style="1" customWidth="1"/>
    <col min="263" max="263" width="10.28515625" style="1" customWidth="1"/>
    <col min="264" max="264" width="4.28515625" style="1" customWidth="1"/>
    <col min="265" max="265" width="9.7109375" style="1" customWidth="1"/>
    <col min="266" max="266" width="9.140625" style="1" customWidth="1"/>
    <col min="267" max="270" width="11.7109375" style="1" customWidth="1"/>
    <col min="271" max="271" width="14.28515625" style="1" customWidth="1"/>
    <col min="272" max="273" width="13.42578125" style="1" customWidth="1"/>
    <col min="274" max="274" width="10" style="1" customWidth="1"/>
    <col min="275" max="276" width="13.28515625" style="1" customWidth="1"/>
    <col min="277" max="277" width="3.140625" style="1" customWidth="1"/>
    <col min="278" max="278" width="3.7109375" style="1" customWidth="1"/>
    <col min="279" max="287" width="11.28515625" style="1" customWidth="1"/>
    <col min="288" max="288" width="13.140625" style="1" customWidth="1"/>
    <col min="289" max="289" width="11.28515625" style="1" customWidth="1"/>
    <col min="290" max="290" width="10.7109375" style="1" customWidth="1"/>
    <col min="291" max="291" width="11.28515625" style="1" customWidth="1"/>
    <col min="292" max="292" width="13.140625" style="1" customWidth="1"/>
    <col min="293" max="299" width="11.28515625" style="1" customWidth="1"/>
    <col min="300" max="515" width="11.7109375" style="1" customWidth="1"/>
    <col min="516" max="516" width="3" style="1" customWidth="1"/>
    <col min="517" max="517" width="3.140625" style="1" customWidth="1"/>
    <col min="518" max="518" width="12.28515625" style="1" customWidth="1"/>
    <col min="519" max="519" width="10.28515625" style="1" customWidth="1"/>
    <col min="520" max="520" width="4.28515625" style="1" customWidth="1"/>
    <col min="521" max="521" width="9.7109375" style="1" customWidth="1"/>
    <col min="522" max="522" width="9.140625" style="1" customWidth="1"/>
    <col min="523" max="526" width="11.7109375" style="1" customWidth="1"/>
    <col min="527" max="527" width="14.28515625" style="1" customWidth="1"/>
    <col min="528" max="529" width="13.42578125" style="1" customWidth="1"/>
    <col min="530" max="530" width="10" style="1" customWidth="1"/>
    <col min="531" max="532" width="13.28515625" style="1" customWidth="1"/>
    <col min="533" max="533" width="3.140625" style="1" customWidth="1"/>
    <col min="534" max="534" width="3.7109375" style="1" customWidth="1"/>
    <col min="535" max="543" width="11.28515625" style="1" customWidth="1"/>
    <col min="544" max="544" width="13.140625" style="1" customWidth="1"/>
    <col min="545" max="545" width="11.28515625" style="1" customWidth="1"/>
    <col min="546" max="546" width="10.7109375" style="1" customWidth="1"/>
    <col min="547" max="547" width="11.28515625" style="1" customWidth="1"/>
    <col min="548" max="548" width="13.140625" style="1" customWidth="1"/>
    <col min="549" max="555" width="11.28515625" style="1" customWidth="1"/>
    <col min="556" max="771" width="11.7109375" style="1" customWidth="1"/>
    <col min="772" max="772" width="3" style="1" customWidth="1"/>
    <col min="773" max="773" width="3.140625" style="1" customWidth="1"/>
    <col min="774" max="774" width="12.28515625" style="1" customWidth="1"/>
    <col min="775" max="775" width="10.28515625" style="1" customWidth="1"/>
    <col min="776" max="776" width="4.28515625" style="1" customWidth="1"/>
    <col min="777" max="777" width="9.7109375" style="1" customWidth="1"/>
    <col min="778" max="778" width="9.140625" style="1" customWidth="1"/>
    <col min="779" max="782" width="11.7109375" style="1" customWidth="1"/>
    <col min="783" max="783" width="14.28515625" style="1" customWidth="1"/>
    <col min="784" max="785" width="13.42578125" style="1" customWidth="1"/>
    <col min="786" max="786" width="10" style="1" customWidth="1"/>
    <col min="787" max="788" width="13.28515625" style="1" customWidth="1"/>
    <col min="789" max="789" width="3.140625" style="1" customWidth="1"/>
    <col min="790" max="790" width="3.7109375" style="1" customWidth="1"/>
    <col min="791" max="799" width="11.28515625" style="1" customWidth="1"/>
    <col min="800" max="800" width="13.140625" style="1" customWidth="1"/>
    <col min="801" max="801" width="11.28515625" style="1" customWidth="1"/>
    <col min="802" max="802" width="10.7109375" style="1" customWidth="1"/>
    <col min="803" max="803" width="11.28515625" style="1" customWidth="1"/>
    <col min="804" max="804" width="13.140625" style="1" customWidth="1"/>
    <col min="805" max="811" width="11.28515625" style="1" customWidth="1"/>
    <col min="812" max="1024" width="11.7109375" style="1" customWidth="1"/>
  </cols>
  <sheetData>
    <row r="1" spans="1:45" x14ac:dyDescent="0.25">
      <c r="N1" s="78"/>
      <c r="Q1" s="78"/>
    </row>
    <row r="2" spans="1:45" ht="16.149999999999999" customHeight="1" x14ac:dyDescent="0.25">
      <c r="A2" s="575" t="s">
        <v>412</v>
      </c>
      <c r="B2" s="563"/>
      <c r="C2" s="563"/>
      <c r="D2" s="563"/>
      <c r="E2" s="563"/>
      <c r="F2" s="563"/>
      <c r="G2" s="563"/>
      <c r="H2" s="563"/>
      <c r="I2" s="563"/>
      <c r="J2" s="564"/>
      <c r="K2" s="564"/>
      <c r="L2" s="564"/>
      <c r="M2" s="80"/>
      <c r="N2" s="79"/>
      <c r="O2" s="565"/>
      <c r="P2" s="560"/>
      <c r="Q2" s="560"/>
      <c r="R2" s="560"/>
      <c r="S2" s="560"/>
      <c r="U2" s="559" t="str">
        <f>A2</f>
        <v>2020</v>
      </c>
      <c r="V2" s="560"/>
      <c r="W2" s="560"/>
      <c r="X2" s="560"/>
      <c r="Y2" s="560"/>
      <c r="Z2" s="560"/>
      <c r="AA2" s="560"/>
      <c r="AB2" s="559" t="str">
        <f>A2</f>
        <v>2020</v>
      </c>
      <c r="AC2" s="560"/>
      <c r="AD2" s="560"/>
      <c r="AE2" s="560"/>
      <c r="AF2" s="560"/>
      <c r="AG2" s="560"/>
      <c r="AH2" s="560"/>
      <c r="AI2" s="560"/>
      <c r="AJ2" s="560"/>
      <c r="AK2" s="559" t="str">
        <f>A2</f>
        <v>2020</v>
      </c>
      <c r="AL2" s="560"/>
      <c r="AM2" s="560"/>
      <c r="AN2" s="560"/>
      <c r="AO2" s="560"/>
      <c r="AP2" s="560"/>
      <c r="AQ2" s="560"/>
    </row>
    <row r="3" spans="1:45" ht="16.149999999999999" customHeight="1" x14ac:dyDescent="0.25">
      <c r="A3" s="175"/>
      <c r="B3" s="81"/>
      <c r="C3" s="81"/>
      <c r="D3" s="81"/>
      <c r="E3" s="81"/>
      <c r="F3" s="81"/>
      <c r="G3" s="81"/>
      <c r="H3" s="81"/>
      <c r="I3" s="567" t="s">
        <v>1</v>
      </c>
      <c r="J3" s="554"/>
      <c r="K3" s="554"/>
      <c r="L3" s="554"/>
      <c r="M3" s="554"/>
      <c r="N3" s="554"/>
      <c r="O3" s="554"/>
      <c r="P3" s="554"/>
      <c r="Q3" s="568"/>
      <c r="R3" s="553" t="s">
        <v>2</v>
      </c>
      <c r="S3" s="554"/>
      <c r="T3" s="176" t="s">
        <v>3</v>
      </c>
      <c r="U3" s="549" t="s">
        <v>4</v>
      </c>
      <c r="V3" s="550"/>
      <c r="W3" s="561" t="s">
        <v>5</v>
      </c>
      <c r="X3" s="550"/>
      <c r="Y3" s="561" t="s">
        <v>6</v>
      </c>
      <c r="Z3" s="550"/>
      <c r="AA3" s="561" t="s">
        <v>7</v>
      </c>
      <c r="AB3" s="550"/>
      <c r="AC3" s="551" t="s">
        <v>8</v>
      </c>
      <c r="AD3" s="552"/>
      <c r="AE3" s="551" t="s">
        <v>9</v>
      </c>
      <c r="AF3" s="552"/>
      <c r="AG3" s="555" t="s">
        <v>10</v>
      </c>
      <c r="AH3" s="556"/>
      <c r="AI3" s="551" t="s">
        <v>11</v>
      </c>
      <c r="AJ3" s="552"/>
      <c r="AK3" s="551" t="s">
        <v>12</v>
      </c>
      <c r="AL3" s="552"/>
      <c r="AM3" s="551" t="s">
        <v>13</v>
      </c>
      <c r="AN3" s="552"/>
      <c r="AO3" s="566" t="s">
        <v>14</v>
      </c>
      <c r="AP3" s="556"/>
      <c r="AQ3" s="566" t="s">
        <v>15</v>
      </c>
      <c r="AR3" s="556"/>
      <c r="AS3" s="83" t="s">
        <v>16</v>
      </c>
    </row>
    <row r="4" spans="1:45" x14ac:dyDescent="0.25">
      <c r="A4" s="423"/>
      <c r="B4" s="178" t="s">
        <v>17</v>
      </c>
      <c r="C4" s="178" t="s">
        <v>18</v>
      </c>
      <c r="D4" s="178" t="s">
        <v>19</v>
      </c>
      <c r="E4" s="178" t="s">
        <v>20</v>
      </c>
      <c r="F4" s="178" t="s">
        <v>21</v>
      </c>
      <c r="G4" s="178" t="s">
        <v>22</v>
      </c>
      <c r="H4" s="178" t="s">
        <v>23</v>
      </c>
      <c r="I4" s="569" t="s">
        <v>24</v>
      </c>
      <c r="J4" s="570"/>
      <c r="K4" s="178" t="s">
        <v>25</v>
      </c>
      <c r="L4" s="178" t="s">
        <v>26</v>
      </c>
      <c r="M4" s="180" t="s">
        <v>27</v>
      </c>
      <c r="N4" s="178" t="s">
        <v>28</v>
      </c>
      <c r="O4" s="178" t="s">
        <v>29</v>
      </c>
      <c r="P4" s="178" t="s">
        <v>30</v>
      </c>
      <c r="Q4" s="178" t="s">
        <v>31</v>
      </c>
      <c r="R4" s="178" t="s">
        <v>32</v>
      </c>
      <c r="S4" s="178" t="s">
        <v>33</v>
      </c>
      <c r="T4" s="181"/>
      <c r="U4" s="182" t="s">
        <v>34</v>
      </c>
      <c r="V4" s="183"/>
      <c r="W4" s="184" t="s">
        <v>34</v>
      </c>
      <c r="X4" s="183"/>
      <c r="Y4" s="184" t="s">
        <v>34</v>
      </c>
      <c r="Z4" s="180"/>
      <c r="AA4" s="184" t="s">
        <v>34</v>
      </c>
      <c r="AB4" s="180"/>
      <c r="AC4" s="184" t="s">
        <v>34</v>
      </c>
      <c r="AD4" s="180"/>
      <c r="AE4" s="184" t="s">
        <v>34</v>
      </c>
      <c r="AF4" s="180"/>
      <c r="AG4" s="184" t="s">
        <v>34</v>
      </c>
      <c r="AH4" s="183"/>
      <c r="AI4" s="424"/>
      <c r="AJ4" s="393"/>
      <c r="AK4" s="186" t="s">
        <v>34</v>
      </c>
      <c r="AL4" s="183"/>
      <c r="AM4" s="184" t="s">
        <v>34</v>
      </c>
      <c r="AN4" s="183"/>
      <c r="AO4" s="184" t="s">
        <v>34</v>
      </c>
      <c r="AP4" s="183"/>
      <c r="AQ4" s="184" t="s">
        <v>34</v>
      </c>
      <c r="AR4" s="183"/>
      <c r="AS4" s="187"/>
    </row>
    <row r="5" spans="1:45" x14ac:dyDescent="0.25">
      <c r="A5" s="425">
        <v>44197</v>
      </c>
      <c r="B5" s="189"/>
      <c r="C5" s="189"/>
      <c r="D5" s="189"/>
      <c r="E5" s="189"/>
      <c r="F5" s="189"/>
      <c r="G5" s="190"/>
      <c r="H5" s="190"/>
      <c r="I5" s="190"/>
      <c r="J5" s="191"/>
      <c r="K5" s="191"/>
      <c r="L5" s="191"/>
      <c r="M5" s="192"/>
      <c r="N5" s="193"/>
      <c r="O5" s="189"/>
      <c r="P5" s="189"/>
      <c r="Q5" s="193"/>
      <c r="R5" s="194"/>
      <c r="S5" s="194"/>
      <c r="T5" s="195">
        <f t="shared" ref="T5:T35" si="0">A5</f>
        <v>44197</v>
      </c>
      <c r="U5" s="196"/>
      <c r="V5" s="197"/>
      <c r="W5" s="198"/>
      <c r="X5" s="197"/>
      <c r="Y5" s="198"/>
      <c r="Z5" s="197"/>
      <c r="AA5" s="198"/>
      <c r="AB5" s="197"/>
      <c r="AC5" s="198"/>
      <c r="AD5" s="197"/>
      <c r="AE5" s="198"/>
      <c r="AF5" s="197"/>
      <c r="AG5" s="197"/>
      <c r="AH5" s="197"/>
      <c r="AI5" s="198"/>
      <c r="AJ5" s="197"/>
      <c r="AK5" s="201"/>
      <c r="AL5" s="197"/>
      <c r="AM5" s="198"/>
      <c r="AN5" s="197"/>
      <c r="AO5" s="198"/>
      <c r="AP5" s="197"/>
      <c r="AQ5" s="198"/>
      <c r="AR5" s="197"/>
      <c r="AS5" s="194">
        <f>V5+X5+Z5+AB31+AD5+AF5+AJ5+AL5+AN5+AP5+AR5</f>
        <v>-79.2</v>
      </c>
    </row>
    <row r="6" spans="1:45" x14ac:dyDescent="0.25">
      <c r="A6" s="426">
        <f t="shared" ref="A6:A35" si="1">A5+1</f>
        <v>44198</v>
      </c>
      <c r="B6" s="427">
        <v>1689.7</v>
      </c>
      <c r="C6" s="427"/>
      <c r="D6" s="395">
        <v>1272.4000000000001</v>
      </c>
      <c r="E6" s="395">
        <v>1723.66</v>
      </c>
      <c r="F6" s="427"/>
      <c r="G6" s="428">
        <v>1010</v>
      </c>
      <c r="H6" s="428">
        <v>341.1</v>
      </c>
      <c r="I6" s="397">
        <v>210</v>
      </c>
      <c r="J6" s="429">
        <v>4</v>
      </c>
      <c r="K6" s="429">
        <v>45</v>
      </c>
      <c r="L6" s="429">
        <v>120</v>
      </c>
      <c r="M6" s="430"/>
      <c r="N6" s="209">
        <f t="shared" ref="N6:N35" si="2">B6+C6+D6+F6+G6+H6+I6+K6-L6+M6+E6</f>
        <v>6171.8600000000006</v>
      </c>
      <c r="O6" s="427">
        <v>1.9</v>
      </c>
      <c r="P6" s="427"/>
      <c r="Q6" s="209">
        <f t="shared" ref="Q6:Q35" si="3">N6+O6-P6</f>
        <v>6173.76</v>
      </c>
      <c r="R6" s="395">
        <v>1680</v>
      </c>
      <c r="S6" s="427"/>
      <c r="T6" s="213">
        <f t="shared" si="0"/>
        <v>44198</v>
      </c>
      <c r="U6" s="431"/>
      <c r="V6" s="432"/>
      <c r="W6" s="433"/>
      <c r="X6" s="432"/>
      <c r="Y6" s="431"/>
      <c r="Z6" s="432"/>
      <c r="AA6" s="433"/>
      <c r="AB6" s="432"/>
      <c r="AC6" s="431"/>
      <c r="AD6" s="432"/>
      <c r="AE6" s="433"/>
      <c r="AF6" s="432"/>
      <c r="AG6" s="434"/>
      <c r="AH6" s="432"/>
      <c r="AI6" s="433">
        <v>210144</v>
      </c>
      <c r="AJ6" s="393">
        <v>1029.23</v>
      </c>
      <c r="AK6" s="433"/>
      <c r="AL6" s="432"/>
      <c r="AM6" s="431"/>
      <c r="AN6" s="432"/>
      <c r="AO6" s="433" t="s">
        <v>276</v>
      </c>
      <c r="AP6" s="393">
        <v>2000</v>
      </c>
      <c r="AQ6" s="433"/>
      <c r="AR6" s="432"/>
      <c r="AS6" s="187">
        <f t="shared" ref="AS6:AS15" si="4">V6+X6+Z6+AB6+AD6+AF6+AJ6+AL6+AN6+AP6+AR6+AH6</f>
        <v>3029.23</v>
      </c>
    </row>
    <row r="7" spans="1:45" x14ac:dyDescent="0.25">
      <c r="A7" s="426">
        <f t="shared" si="1"/>
        <v>44199</v>
      </c>
      <c r="B7" s="427">
        <v>1371.47</v>
      </c>
      <c r="C7" s="427"/>
      <c r="D7" s="395">
        <v>640.75</v>
      </c>
      <c r="E7" s="395">
        <v>959.41</v>
      </c>
      <c r="F7" s="427"/>
      <c r="G7" s="428">
        <v>318</v>
      </c>
      <c r="H7" s="428">
        <v>283.55</v>
      </c>
      <c r="I7" s="397">
        <v>40</v>
      </c>
      <c r="J7" s="429">
        <v>2</v>
      </c>
      <c r="K7" s="429">
        <v>12</v>
      </c>
      <c r="L7" s="429">
        <v>40</v>
      </c>
      <c r="M7" s="430"/>
      <c r="N7" s="209">
        <f t="shared" si="2"/>
        <v>3585.1800000000003</v>
      </c>
      <c r="O7" s="427"/>
      <c r="P7" s="427"/>
      <c r="Q7" s="209">
        <f t="shared" si="3"/>
        <v>3585.1800000000003</v>
      </c>
      <c r="R7" s="395">
        <v>1370</v>
      </c>
      <c r="S7" s="427"/>
      <c r="T7" s="213">
        <f t="shared" si="0"/>
        <v>44199</v>
      </c>
      <c r="U7" s="431"/>
      <c r="V7" s="432"/>
      <c r="W7" s="433"/>
      <c r="X7" s="432"/>
      <c r="Y7" s="431"/>
      <c r="Z7" s="432"/>
      <c r="AA7" s="433"/>
      <c r="AB7" s="432"/>
      <c r="AC7" s="431"/>
      <c r="AD7" s="432"/>
      <c r="AE7" s="433" t="s">
        <v>271</v>
      </c>
      <c r="AF7" s="393">
        <v>-67.2</v>
      </c>
      <c r="AG7" s="434"/>
      <c r="AH7" s="432"/>
      <c r="AI7" s="431"/>
      <c r="AJ7" s="432"/>
      <c r="AK7" s="433"/>
      <c r="AL7" s="432"/>
      <c r="AM7" s="431"/>
      <c r="AN7" s="432"/>
      <c r="AO7" s="431"/>
      <c r="AP7" s="432"/>
      <c r="AQ7" s="433"/>
      <c r="AR7" s="432"/>
      <c r="AS7" s="187">
        <f t="shared" si="4"/>
        <v>-67.2</v>
      </c>
    </row>
    <row r="8" spans="1:45" x14ac:dyDescent="0.25">
      <c r="A8" s="426">
        <f t="shared" si="1"/>
        <v>44200</v>
      </c>
      <c r="B8" s="427">
        <v>1695.96</v>
      </c>
      <c r="C8" s="427"/>
      <c r="D8" s="395">
        <v>1051.75</v>
      </c>
      <c r="E8" s="395">
        <v>1966.01</v>
      </c>
      <c r="F8" s="427">
        <v>64.099999999999994</v>
      </c>
      <c r="G8" s="428">
        <v>497</v>
      </c>
      <c r="H8" s="428">
        <v>295.95</v>
      </c>
      <c r="I8" s="397">
        <v>20</v>
      </c>
      <c r="J8" s="429">
        <v>1</v>
      </c>
      <c r="K8" s="429"/>
      <c r="L8" s="429">
        <v>130</v>
      </c>
      <c r="M8" s="430"/>
      <c r="N8" s="209">
        <f t="shared" si="2"/>
        <v>5460.7699999999995</v>
      </c>
      <c r="O8" s="427">
        <v>2</v>
      </c>
      <c r="P8" s="427"/>
      <c r="Q8" s="209">
        <f t="shared" si="3"/>
        <v>5462.7699999999995</v>
      </c>
      <c r="R8" s="395">
        <v>1690</v>
      </c>
      <c r="S8" s="427"/>
      <c r="T8" s="213">
        <f t="shared" si="0"/>
        <v>44200</v>
      </c>
      <c r="U8" s="431"/>
      <c r="V8" s="432"/>
      <c r="W8" s="431"/>
      <c r="X8" s="432"/>
      <c r="Y8" s="431"/>
      <c r="Z8" s="432"/>
      <c r="AA8" s="433"/>
      <c r="AB8" s="432"/>
      <c r="AC8" s="431"/>
      <c r="AD8" s="432"/>
      <c r="AE8" s="433"/>
      <c r="AF8" s="432"/>
      <c r="AG8" s="434"/>
      <c r="AH8" s="432"/>
      <c r="AI8" s="431" t="s">
        <v>311</v>
      </c>
      <c r="AJ8" s="393">
        <v>128.4</v>
      </c>
      <c r="AK8" s="433"/>
      <c r="AL8" s="432"/>
      <c r="AM8" s="431"/>
      <c r="AN8" s="432"/>
      <c r="AO8" s="433"/>
      <c r="AP8" s="432"/>
      <c r="AQ8" s="433"/>
      <c r="AR8" s="432"/>
      <c r="AS8" s="187">
        <f t="shared" si="4"/>
        <v>128.4</v>
      </c>
    </row>
    <row r="9" spans="1:45" x14ac:dyDescent="0.25">
      <c r="A9" s="426">
        <f t="shared" si="1"/>
        <v>44201</v>
      </c>
      <c r="B9" s="427">
        <v>1239.1400000000001</v>
      </c>
      <c r="C9" s="427"/>
      <c r="D9" s="395">
        <v>1439.69</v>
      </c>
      <c r="E9" s="395">
        <v>1552.48</v>
      </c>
      <c r="F9" s="427">
        <v>73.400000000000006</v>
      </c>
      <c r="G9" s="428">
        <v>631</v>
      </c>
      <c r="H9" s="428">
        <v>434.5</v>
      </c>
      <c r="I9" s="397">
        <v>230</v>
      </c>
      <c r="J9" s="429">
        <v>5</v>
      </c>
      <c r="K9" s="429"/>
      <c r="L9" s="429"/>
      <c r="M9" s="430"/>
      <c r="N9" s="209">
        <f t="shared" si="2"/>
        <v>5600.21</v>
      </c>
      <c r="O9" s="427">
        <v>3.6</v>
      </c>
      <c r="P9" s="427"/>
      <c r="Q9" s="209">
        <f t="shared" si="3"/>
        <v>5603.81</v>
      </c>
      <c r="R9" s="395">
        <v>1230</v>
      </c>
      <c r="S9" s="427"/>
      <c r="T9" s="213">
        <f t="shared" si="0"/>
        <v>44201</v>
      </c>
      <c r="U9" s="431"/>
      <c r="V9" s="432"/>
      <c r="W9" s="431"/>
      <c r="X9" s="432"/>
      <c r="Y9" s="431"/>
      <c r="Z9" s="432"/>
      <c r="AA9" s="431"/>
      <c r="AB9" s="432"/>
      <c r="AC9" s="431">
        <v>201238</v>
      </c>
      <c r="AD9" s="393">
        <v>45916</v>
      </c>
      <c r="AE9" s="433" t="s">
        <v>165</v>
      </c>
      <c r="AF9" s="393">
        <v>34.270000000000003</v>
      </c>
      <c r="AG9" s="434"/>
      <c r="AH9" s="432"/>
      <c r="AI9" s="431"/>
      <c r="AJ9" s="432"/>
      <c r="AK9" s="431"/>
      <c r="AL9" s="432"/>
      <c r="AM9" s="431"/>
      <c r="AN9" s="432"/>
      <c r="AO9" s="431"/>
      <c r="AP9" s="432"/>
      <c r="AQ9" s="433"/>
      <c r="AR9" s="432"/>
      <c r="AS9" s="187">
        <f t="shared" si="4"/>
        <v>45950.27</v>
      </c>
    </row>
    <row r="10" spans="1:45" x14ac:dyDescent="0.25">
      <c r="A10" s="426">
        <f t="shared" si="1"/>
        <v>44202</v>
      </c>
      <c r="B10" s="427">
        <v>1368.6</v>
      </c>
      <c r="C10" s="427"/>
      <c r="D10" s="395">
        <v>1684.48</v>
      </c>
      <c r="E10" s="395">
        <v>1622.89</v>
      </c>
      <c r="F10" s="427">
        <v>35</v>
      </c>
      <c r="G10" s="428">
        <v>463</v>
      </c>
      <c r="H10" s="428">
        <v>363.7</v>
      </c>
      <c r="I10" s="397">
        <v>440</v>
      </c>
      <c r="J10" s="429">
        <v>8</v>
      </c>
      <c r="K10" s="429"/>
      <c r="L10" s="429"/>
      <c r="M10" s="430"/>
      <c r="N10" s="209">
        <f t="shared" si="2"/>
        <v>5977.67</v>
      </c>
      <c r="O10" s="427">
        <v>53.46</v>
      </c>
      <c r="P10" s="427"/>
      <c r="Q10" s="209">
        <f t="shared" si="3"/>
        <v>6031.13</v>
      </c>
      <c r="R10" s="395">
        <v>1430</v>
      </c>
      <c r="S10" s="427"/>
      <c r="T10" s="213">
        <f t="shared" si="0"/>
        <v>44202</v>
      </c>
      <c r="U10" s="431">
        <v>201209</v>
      </c>
      <c r="V10" s="393">
        <v>1159.71</v>
      </c>
      <c r="W10" s="435"/>
      <c r="X10" s="432"/>
      <c r="Y10" s="431">
        <v>201226</v>
      </c>
      <c r="Z10" s="393">
        <v>483.23</v>
      </c>
      <c r="AA10" s="431">
        <v>210129</v>
      </c>
      <c r="AB10" s="393">
        <v>2770.46</v>
      </c>
      <c r="AC10" s="431"/>
      <c r="AD10" s="432"/>
      <c r="AE10" s="433" t="s">
        <v>210</v>
      </c>
      <c r="AF10" s="393">
        <v>104.6</v>
      </c>
      <c r="AG10" s="432"/>
      <c r="AH10" s="432"/>
      <c r="AI10" s="436"/>
      <c r="AJ10" s="432"/>
      <c r="AK10" s="431"/>
      <c r="AL10" s="432"/>
      <c r="AM10" s="431">
        <v>201153</v>
      </c>
      <c r="AN10" s="393">
        <v>457.26</v>
      </c>
      <c r="AO10" s="431" t="s">
        <v>104</v>
      </c>
      <c r="AP10" s="393">
        <v>141.56</v>
      </c>
      <c r="AQ10" s="433"/>
      <c r="AR10" s="432"/>
      <c r="AS10" s="187">
        <f t="shared" si="4"/>
        <v>5116.8200000000006</v>
      </c>
    </row>
    <row r="11" spans="1:45" x14ac:dyDescent="0.25">
      <c r="A11" s="426">
        <f t="shared" si="1"/>
        <v>44203</v>
      </c>
      <c r="B11" s="427">
        <v>1198.94</v>
      </c>
      <c r="C11" s="427"/>
      <c r="D11" s="395">
        <v>1071.79</v>
      </c>
      <c r="E11" s="395">
        <v>1758.07</v>
      </c>
      <c r="F11" s="427">
        <v>112.4</v>
      </c>
      <c r="G11" s="428">
        <v>725</v>
      </c>
      <c r="H11" s="428">
        <v>172.1</v>
      </c>
      <c r="I11" s="397">
        <v>50</v>
      </c>
      <c r="J11" s="429">
        <v>2</v>
      </c>
      <c r="K11" s="429">
        <v>150</v>
      </c>
      <c r="L11" s="429"/>
      <c r="M11" s="430"/>
      <c r="N11" s="209">
        <f t="shared" si="2"/>
        <v>5238.3</v>
      </c>
      <c r="O11" s="427">
        <v>2</v>
      </c>
      <c r="P11" s="427"/>
      <c r="Q11" s="209">
        <f t="shared" si="3"/>
        <v>5240.3</v>
      </c>
      <c r="R11" s="395">
        <v>1190</v>
      </c>
      <c r="S11" s="427"/>
      <c r="T11" s="213">
        <f t="shared" si="0"/>
        <v>44203</v>
      </c>
      <c r="U11" s="431"/>
      <c r="V11" s="393">
        <v>782.97</v>
      </c>
      <c r="W11" s="431"/>
      <c r="X11" s="432"/>
      <c r="Y11" s="431">
        <v>201227</v>
      </c>
      <c r="Z11" s="393">
        <v>155.4</v>
      </c>
      <c r="AA11" s="431">
        <v>210130</v>
      </c>
      <c r="AB11" s="393">
        <v>276</v>
      </c>
      <c r="AC11" s="431"/>
      <c r="AD11" s="432"/>
      <c r="AE11" s="431" t="s">
        <v>156</v>
      </c>
      <c r="AF11" s="393">
        <v>2647.36</v>
      </c>
      <c r="AG11" s="432"/>
      <c r="AH11" s="432"/>
      <c r="AI11" s="431"/>
      <c r="AJ11" s="432"/>
      <c r="AK11" s="431"/>
      <c r="AL11" s="432"/>
      <c r="AM11" s="431" t="s">
        <v>475</v>
      </c>
      <c r="AN11" s="393">
        <v>-421.71</v>
      </c>
      <c r="AO11" s="431" t="s">
        <v>199</v>
      </c>
      <c r="AP11" s="393">
        <v>81.900000000000006</v>
      </c>
      <c r="AQ11" s="433"/>
      <c r="AR11" s="432"/>
      <c r="AS11" s="187">
        <f t="shared" si="4"/>
        <v>3521.92</v>
      </c>
    </row>
    <row r="12" spans="1:45" x14ac:dyDescent="0.25">
      <c r="A12" s="426">
        <f t="shared" si="1"/>
        <v>44204</v>
      </c>
      <c r="B12" s="427">
        <v>1905.14</v>
      </c>
      <c r="C12" s="427"/>
      <c r="D12" s="395">
        <v>947.15</v>
      </c>
      <c r="E12" s="395">
        <v>1623.75</v>
      </c>
      <c r="F12" s="427"/>
      <c r="G12" s="428">
        <v>700</v>
      </c>
      <c r="H12" s="428">
        <v>538.29999999999995</v>
      </c>
      <c r="I12" s="397">
        <v>120</v>
      </c>
      <c r="J12" s="429">
        <v>2</v>
      </c>
      <c r="K12" s="429"/>
      <c r="L12" s="429"/>
      <c r="M12" s="430"/>
      <c r="N12" s="209">
        <f t="shared" si="2"/>
        <v>5834.34</v>
      </c>
      <c r="O12" s="427">
        <v>2</v>
      </c>
      <c r="P12" s="427"/>
      <c r="Q12" s="209">
        <f t="shared" si="3"/>
        <v>5836.34</v>
      </c>
      <c r="R12" s="395">
        <v>1900</v>
      </c>
      <c r="S12" s="395">
        <v>570</v>
      </c>
      <c r="T12" s="213">
        <f t="shared" si="0"/>
        <v>44204</v>
      </c>
      <c r="U12" s="431">
        <v>201215</v>
      </c>
      <c r="V12" s="393">
        <v>-614.42999999999995</v>
      </c>
      <c r="W12" s="431"/>
      <c r="X12" s="432"/>
      <c r="Y12" s="431"/>
      <c r="Z12" s="432"/>
      <c r="AA12" s="431"/>
      <c r="AB12" s="432"/>
      <c r="AC12" s="431"/>
      <c r="AD12" s="393"/>
      <c r="AE12" s="431"/>
      <c r="AF12" s="432"/>
      <c r="AG12" s="434"/>
      <c r="AH12" s="432"/>
      <c r="AI12" s="431"/>
      <c r="AJ12" s="432"/>
      <c r="AK12" s="431"/>
      <c r="AL12" s="432"/>
      <c r="AM12" s="431">
        <v>201265</v>
      </c>
      <c r="AN12" s="414">
        <v>465.6</v>
      </c>
      <c r="AO12" s="431" t="s">
        <v>388</v>
      </c>
      <c r="AP12" s="393">
        <v>341.65</v>
      </c>
      <c r="AQ12" s="433"/>
      <c r="AR12" s="432"/>
      <c r="AS12" s="187">
        <f t="shared" si="4"/>
        <v>192.82000000000005</v>
      </c>
    </row>
    <row r="13" spans="1:45" x14ac:dyDescent="0.25">
      <c r="A13" s="426">
        <f t="shared" si="1"/>
        <v>44205</v>
      </c>
      <c r="B13" s="427">
        <v>2108.38</v>
      </c>
      <c r="C13" s="427"/>
      <c r="D13" s="395">
        <v>1664.22</v>
      </c>
      <c r="E13" s="395">
        <v>1838.33</v>
      </c>
      <c r="F13" s="427"/>
      <c r="G13" s="428">
        <v>403</v>
      </c>
      <c r="H13" s="428">
        <v>472.45</v>
      </c>
      <c r="I13" s="397">
        <v>180</v>
      </c>
      <c r="J13" s="429">
        <v>4</v>
      </c>
      <c r="K13" s="429"/>
      <c r="L13" s="429"/>
      <c r="M13" s="430"/>
      <c r="N13" s="209">
        <f t="shared" si="2"/>
        <v>6666.38</v>
      </c>
      <c r="O13" s="427"/>
      <c r="P13" s="427"/>
      <c r="Q13" s="209">
        <f t="shared" si="3"/>
        <v>6666.38</v>
      </c>
      <c r="R13" s="395">
        <v>2100</v>
      </c>
      <c r="S13" s="427"/>
      <c r="T13" s="213">
        <f t="shared" si="0"/>
        <v>44205</v>
      </c>
      <c r="U13" s="431"/>
      <c r="V13" s="432"/>
      <c r="W13" s="431"/>
      <c r="X13" s="432"/>
      <c r="Y13" s="431"/>
      <c r="Z13" s="432"/>
      <c r="AA13" s="431"/>
      <c r="AB13" s="432"/>
      <c r="AC13" s="431"/>
      <c r="AD13" s="432"/>
      <c r="AE13" s="431" t="s">
        <v>137</v>
      </c>
      <c r="AF13" s="393">
        <v>-1100</v>
      </c>
      <c r="AG13" s="432"/>
      <c r="AH13" s="432"/>
      <c r="AI13" s="431"/>
      <c r="AJ13" s="432"/>
      <c r="AK13" s="431"/>
      <c r="AL13" s="432"/>
      <c r="AM13" s="431"/>
      <c r="AN13" s="432"/>
      <c r="AO13" s="431"/>
      <c r="AP13" s="432"/>
      <c r="AQ13" s="433"/>
      <c r="AR13" s="432"/>
      <c r="AS13" s="187">
        <f t="shared" si="4"/>
        <v>-1100</v>
      </c>
    </row>
    <row r="14" spans="1:45" x14ac:dyDescent="0.25">
      <c r="A14" s="426">
        <f t="shared" si="1"/>
        <v>44206</v>
      </c>
      <c r="B14" s="427">
        <v>1410.15</v>
      </c>
      <c r="C14" s="427"/>
      <c r="D14" s="395">
        <v>538.47</v>
      </c>
      <c r="E14" s="395">
        <v>973.42</v>
      </c>
      <c r="F14" s="427">
        <v>46.95</v>
      </c>
      <c r="G14" s="428">
        <v>243</v>
      </c>
      <c r="H14" s="428">
        <v>92.8</v>
      </c>
      <c r="I14" s="428"/>
      <c r="J14" s="429"/>
      <c r="K14" s="429"/>
      <c r="L14" s="429"/>
      <c r="M14" s="430"/>
      <c r="N14" s="209">
        <f t="shared" si="2"/>
        <v>3304.7900000000004</v>
      </c>
      <c r="O14" s="427"/>
      <c r="P14" s="427"/>
      <c r="Q14" s="209">
        <f t="shared" si="3"/>
        <v>3304.7900000000004</v>
      </c>
      <c r="R14" s="395">
        <v>1410</v>
      </c>
      <c r="S14" s="427"/>
      <c r="T14" s="213">
        <f t="shared" si="0"/>
        <v>44206</v>
      </c>
      <c r="U14" s="431"/>
      <c r="V14" s="432"/>
      <c r="W14" s="431">
        <v>201221</v>
      </c>
      <c r="X14" s="414">
        <v>23.87</v>
      </c>
      <c r="Y14" s="431"/>
      <c r="Z14" s="432"/>
      <c r="AA14" s="431"/>
      <c r="AB14" s="432"/>
      <c r="AC14" s="431"/>
      <c r="AD14" s="432"/>
      <c r="AE14" s="431" t="s">
        <v>137</v>
      </c>
      <c r="AF14" s="393">
        <v>1100</v>
      </c>
      <c r="AG14" s="432"/>
      <c r="AH14" s="432"/>
      <c r="AI14" s="431"/>
      <c r="AJ14" s="432"/>
      <c r="AK14" s="431"/>
      <c r="AL14" s="432"/>
      <c r="AM14" s="431"/>
      <c r="AN14" s="432"/>
      <c r="AO14" s="431"/>
      <c r="AP14" s="432"/>
      <c r="AQ14" s="433"/>
      <c r="AR14" s="432"/>
      <c r="AS14" s="187">
        <f t="shared" si="4"/>
        <v>1123.8699999999999</v>
      </c>
    </row>
    <row r="15" spans="1:45" x14ac:dyDescent="0.25">
      <c r="A15" s="426">
        <f t="shared" si="1"/>
        <v>44207</v>
      </c>
      <c r="B15" s="427">
        <v>1290.68</v>
      </c>
      <c r="C15" s="427"/>
      <c r="D15" s="395">
        <v>1421.22</v>
      </c>
      <c r="E15" s="395">
        <v>1788.22</v>
      </c>
      <c r="F15" s="427">
        <v>111.4</v>
      </c>
      <c r="G15" s="428">
        <v>399</v>
      </c>
      <c r="H15" s="428">
        <v>287.25</v>
      </c>
      <c r="I15" s="397">
        <v>140</v>
      </c>
      <c r="J15" s="429">
        <v>3</v>
      </c>
      <c r="K15" s="429">
        <v>100</v>
      </c>
      <c r="L15" s="429"/>
      <c r="M15" s="430"/>
      <c r="N15" s="209">
        <f t="shared" si="2"/>
        <v>5537.77</v>
      </c>
      <c r="O15" s="427">
        <v>1.6</v>
      </c>
      <c r="P15" s="427"/>
      <c r="Q15" s="209">
        <f t="shared" si="3"/>
        <v>5539.3700000000008</v>
      </c>
      <c r="R15" s="395">
        <v>1290</v>
      </c>
      <c r="S15" s="427"/>
      <c r="T15" s="213">
        <f t="shared" si="0"/>
        <v>44207</v>
      </c>
      <c r="U15" s="431"/>
      <c r="V15" s="432"/>
      <c r="W15" s="431">
        <v>201222</v>
      </c>
      <c r="X15" s="414">
        <v>1498.67</v>
      </c>
      <c r="Y15" s="431"/>
      <c r="Z15" s="432"/>
      <c r="AA15" s="431"/>
      <c r="AB15" s="432"/>
      <c r="AC15" s="431"/>
      <c r="AD15" s="432"/>
      <c r="AE15" s="431"/>
      <c r="AF15" s="432"/>
      <c r="AG15" s="432"/>
      <c r="AH15" s="432"/>
      <c r="AI15" s="431"/>
      <c r="AJ15" s="432"/>
      <c r="AK15" s="431">
        <v>201249</v>
      </c>
      <c r="AL15" s="393">
        <v>329</v>
      </c>
      <c r="AM15" s="431"/>
      <c r="AN15" s="432"/>
      <c r="AO15" s="431"/>
      <c r="AP15" s="432"/>
      <c r="AQ15" s="433"/>
      <c r="AR15" s="432"/>
      <c r="AS15" s="187">
        <f t="shared" si="4"/>
        <v>1827.67</v>
      </c>
    </row>
    <row r="16" spans="1:45" x14ac:dyDescent="0.25">
      <c r="A16" s="426">
        <f t="shared" si="1"/>
        <v>44208</v>
      </c>
      <c r="B16" s="427">
        <v>1325.31</v>
      </c>
      <c r="C16" s="427"/>
      <c r="D16" s="395">
        <v>892.45</v>
      </c>
      <c r="E16" s="395">
        <v>1986.77</v>
      </c>
      <c r="F16" s="427">
        <v>10.199999999999999</v>
      </c>
      <c r="G16" s="428">
        <v>675</v>
      </c>
      <c r="H16" s="428">
        <v>267.2</v>
      </c>
      <c r="I16" s="397">
        <v>60</v>
      </c>
      <c r="J16" s="429">
        <v>2</v>
      </c>
      <c r="K16" s="429"/>
      <c r="L16" s="429">
        <v>170</v>
      </c>
      <c r="M16" s="430"/>
      <c r="N16" s="209">
        <f t="shared" si="2"/>
        <v>5046.93</v>
      </c>
      <c r="O16" s="427"/>
      <c r="P16" s="427"/>
      <c r="Q16" s="209">
        <f t="shared" si="3"/>
        <v>5046.93</v>
      </c>
      <c r="R16" s="395">
        <v>1350</v>
      </c>
      <c r="S16" s="427"/>
      <c r="T16" s="213">
        <f t="shared" si="0"/>
        <v>44208</v>
      </c>
      <c r="U16" s="431"/>
      <c r="V16" s="432"/>
      <c r="W16" s="431"/>
      <c r="X16" s="432"/>
      <c r="Y16" s="431"/>
      <c r="Z16" s="432"/>
      <c r="AA16" s="431"/>
      <c r="AB16" s="432"/>
      <c r="AC16" s="431"/>
      <c r="AD16" s="432"/>
      <c r="AE16" s="431"/>
      <c r="AH16" s="432"/>
      <c r="AI16" s="431"/>
      <c r="AJ16" s="432"/>
      <c r="AK16" s="431">
        <v>201250</v>
      </c>
      <c r="AL16" s="393">
        <v>380.7</v>
      </c>
      <c r="AM16" s="431"/>
      <c r="AN16" s="432"/>
      <c r="AO16" s="431"/>
      <c r="AP16" s="432"/>
      <c r="AQ16" s="433"/>
      <c r="AR16" s="432"/>
      <c r="AS16" s="187">
        <f>V16+X16+Z16+AB16+AD16+AF17+AJ16+AL16+AN16+AP16+AR16+AH16</f>
        <v>380.7</v>
      </c>
    </row>
    <row r="17" spans="1:45" x14ac:dyDescent="0.25">
      <c r="A17" s="426">
        <f t="shared" si="1"/>
        <v>44209</v>
      </c>
      <c r="B17" s="427">
        <v>1767.35</v>
      </c>
      <c r="C17" s="427"/>
      <c r="D17" s="395">
        <v>1087.52</v>
      </c>
      <c r="E17" s="395">
        <v>1725.81</v>
      </c>
      <c r="F17" s="427">
        <v>31.1</v>
      </c>
      <c r="G17" s="428">
        <v>344</v>
      </c>
      <c r="H17" s="428">
        <v>278.85000000000002</v>
      </c>
      <c r="I17" s="397">
        <v>190</v>
      </c>
      <c r="J17" s="429">
        <v>5</v>
      </c>
      <c r="K17" s="429"/>
      <c r="L17" s="429">
        <v>220</v>
      </c>
      <c r="M17" s="430"/>
      <c r="N17" s="209">
        <f t="shared" si="2"/>
        <v>5204.6299999999992</v>
      </c>
      <c r="O17" s="427"/>
      <c r="P17" s="427"/>
      <c r="Q17" s="209">
        <f t="shared" si="3"/>
        <v>5204.6299999999992</v>
      </c>
      <c r="R17" s="395">
        <v>1760</v>
      </c>
      <c r="S17" s="427"/>
      <c r="T17" s="213">
        <f t="shared" si="0"/>
        <v>44209</v>
      </c>
      <c r="U17" s="431">
        <v>210102</v>
      </c>
      <c r="V17" s="393">
        <v>844.22</v>
      </c>
      <c r="W17" s="431"/>
      <c r="X17" s="432"/>
      <c r="Y17" s="431">
        <v>210124</v>
      </c>
      <c r="Z17" s="393">
        <v>307.79000000000002</v>
      </c>
      <c r="AA17" s="431">
        <v>210131</v>
      </c>
      <c r="AB17" s="393">
        <v>2738.4</v>
      </c>
      <c r="AC17" s="431"/>
      <c r="AD17" s="432"/>
      <c r="AE17" s="431"/>
      <c r="AF17" s="432"/>
      <c r="AG17" s="434">
        <v>210142</v>
      </c>
      <c r="AH17" s="393">
        <v>19</v>
      </c>
      <c r="AI17" s="431">
        <v>210146</v>
      </c>
      <c r="AJ17" s="393">
        <v>22.02</v>
      </c>
      <c r="AK17" s="431"/>
      <c r="AL17" s="432"/>
      <c r="AM17" s="431"/>
      <c r="AN17" s="432"/>
      <c r="AO17" s="431"/>
      <c r="AP17" s="432"/>
      <c r="AQ17" s="433"/>
      <c r="AR17" s="432"/>
      <c r="AS17" s="187">
        <f t="shared" ref="AS17:AS35" si="5">V17+X17+Z17+AB17+AD17+AF17+AJ17+AL17+AN17+AP17+AR17+AH17</f>
        <v>3931.43</v>
      </c>
    </row>
    <row r="18" spans="1:45" x14ac:dyDescent="0.25">
      <c r="A18" s="426">
        <f t="shared" si="1"/>
        <v>44210</v>
      </c>
      <c r="B18" s="427">
        <v>1308.6600000000001</v>
      </c>
      <c r="C18" s="427"/>
      <c r="D18" s="395">
        <v>1309.93</v>
      </c>
      <c r="E18" s="395">
        <v>1812.13</v>
      </c>
      <c r="F18" s="427">
        <v>80</v>
      </c>
      <c r="G18" s="428">
        <v>313</v>
      </c>
      <c r="H18" s="428">
        <v>198.1</v>
      </c>
      <c r="I18" s="397">
        <v>50</v>
      </c>
      <c r="J18" s="429">
        <v>2</v>
      </c>
      <c r="K18" s="429">
        <v>140</v>
      </c>
      <c r="L18" s="429"/>
      <c r="M18" s="430"/>
      <c r="N18" s="209">
        <f t="shared" si="2"/>
        <v>5211.82</v>
      </c>
      <c r="O18" s="427"/>
      <c r="P18" s="427"/>
      <c r="Q18" s="209">
        <f t="shared" si="3"/>
        <v>5211.82</v>
      </c>
      <c r="R18" s="395">
        <v>1300</v>
      </c>
      <c r="S18" s="427"/>
      <c r="T18" s="213">
        <f t="shared" si="0"/>
        <v>44210</v>
      </c>
      <c r="U18" s="431"/>
      <c r="V18" s="393">
        <v>-175.37</v>
      </c>
      <c r="W18" s="431"/>
      <c r="X18" s="432"/>
      <c r="Y18" s="431"/>
      <c r="Z18" s="432"/>
      <c r="AA18" s="431">
        <v>210132</v>
      </c>
      <c r="AB18" s="393">
        <v>589.6</v>
      </c>
      <c r="AC18" s="431"/>
      <c r="AD18" s="432"/>
      <c r="AE18" s="431"/>
      <c r="AF18" s="432"/>
      <c r="AG18" s="432"/>
      <c r="AH18" s="432"/>
      <c r="AI18" s="431"/>
      <c r="AJ18" s="432"/>
      <c r="AK18" s="431"/>
      <c r="AL18" s="432"/>
      <c r="AM18" s="431"/>
      <c r="AN18" s="432"/>
      <c r="AO18" s="431"/>
      <c r="AP18" s="432"/>
      <c r="AQ18" s="433"/>
      <c r="AR18" s="432"/>
      <c r="AS18" s="187">
        <f t="shared" si="5"/>
        <v>414.23</v>
      </c>
    </row>
    <row r="19" spans="1:45" x14ac:dyDescent="0.25">
      <c r="A19" s="426">
        <f t="shared" si="1"/>
        <v>44211</v>
      </c>
      <c r="B19" s="427">
        <v>2105.29</v>
      </c>
      <c r="C19" s="427"/>
      <c r="D19" s="395">
        <v>1755.35</v>
      </c>
      <c r="E19" s="395">
        <v>1875.37</v>
      </c>
      <c r="F19" s="427">
        <v>66.2</v>
      </c>
      <c r="G19" s="428">
        <v>724</v>
      </c>
      <c r="H19" s="428">
        <v>92.3</v>
      </c>
      <c r="I19" s="397">
        <v>210</v>
      </c>
      <c r="J19" s="429">
        <v>5</v>
      </c>
      <c r="K19" s="429"/>
      <c r="L19" s="429">
        <v>280</v>
      </c>
      <c r="M19" s="430"/>
      <c r="N19" s="209">
        <f t="shared" si="2"/>
        <v>6548.51</v>
      </c>
      <c r="O19" s="427"/>
      <c r="P19" s="427"/>
      <c r="Q19" s="209">
        <f t="shared" si="3"/>
        <v>6548.51</v>
      </c>
      <c r="R19" s="395">
        <v>2100</v>
      </c>
      <c r="S19" s="395">
        <v>300</v>
      </c>
      <c r="T19" s="213">
        <f t="shared" si="0"/>
        <v>44211</v>
      </c>
      <c r="U19" s="431"/>
      <c r="V19" s="432"/>
      <c r="W19" s="431"/>
      <c r="X19" s="432"/>
      <c r="Y19" s="431"/>
      <c r="Z19" s="432"/>
      <c r="AA19" s="431"/>
      <c r="AB19" s="432"/>
      <c r="AC19" s="431"/>
      <c r="AD19" s="432"/>
      <c r="AE19" s="431" t="s">
        <v>85</v>
      </c>
      <c r="AF19" s="393">
        <v>700</v>
      </c>
      <c r="AG19" s="434"/>
      <c r="AH19" s="432"/>
      <c r="AI19" s="431"/>
      <c r="AJ19" s="432"/>
      <c r="AK19" s="431"/>
      <c r="AL19" s="432"/>
      <c r="AM19" s="431"/>
      <c r="AN19" s="432"/>
      <c r="AO19" s="431">
        <v>201269</v>
      </c>
      <c r="AP19" s="393">
        <v>360</v>
      </c>
      <c r="AQ19" s="433"/>
      <c r="AR19" s="432"/>
      <c r="AS19" s="187">
        <f t="shared" si="5"/>
        <v>1060</v>
      </c>
    </row>
    <row r="20" spans="1:45" x14ac:dyDescent="0.25">
      <c r="A20" s="426">
        <f t="shared" si="1"/>
        <v>44212</v>
      </c>
      <c r="B20" s="427">
        <v>1893.98</v>
      </c>
      <c r="C20" s="427"/>
      <c r="D20" s="395">
        <v>679.92</v>
      </c>
      <c r="E20" s="395">
        <v>1870.16</v>
      </c>
      <c r="F20" s="427">
        <v>43.6</v>
      </c>
      <c r="G20" s="428">
        <v>654</v>
      </c>
      <c r="H20" s="428">
        <v>119.6</v>
      </c>
      <c r="I20" s="397">
        <v>40</v>
      </c>
      <c r="J20" s="429">
        <v>2</v>
      </c>
      <c r="K20" s="429"/>
      <c r="L20" s="429"/>
      <c r="M20" s="430"/>
      <c r="N20" s="209">
        <f t="shared" si="2"/>
        <v>5301.26</v>
      </c>
      <c r="O20" s="427"/>
      <c r="P20" s="427"/>
      <c r="Q20" s="209">
        <f t="shared" si="3"/>
        <v>5301.26</v>
      </c>
      <c r="R20" s="395">
        <v>1890</v>
      </c>
      <c r="S20" s="427"/>
      <c r="T20" s="213">
        <f t="shared" si="0"/>
        <v>44212</v>
      </c>
      <c r="U20" s="431"/>
      <c r="V20" s="432"/>
      <c r="W20" s="433"/>
      <c r="X20" s="432"/>
      <c r="Y20" s="431"/>
      <c r="Z20" s="432"/>
      <c r="AA20" s="431"/>
      <c r="AB20" s="432"/>
      <c r="AC20" s="431"/>
      <c r="AD20" s="432"/>
      <c r="AE20" s="431"/>
      <c r="AF20" s="432"/>
      <c r="AG20" s="432"/>
      <c r="AH20" s="432"/>
      <c r="AI20" s="431"/>
      <c r="AJ20" s="432"/>
      <c r="AK20" s="431"/>
      <c r="AL20" s="432"/>
      <c r="AM20" s="431">
        <v>210160</v>
      </c>
      <c r="AN20" s="393">
        <v>78.75</v>
      </c>
      <c r="AO20" s="431">
        <v>201270</v>
      </c>
      <c r="AP20" s="393">
        <v>240.79</v>
      </c>
      <c r="AQ20" s="433"/>
      <c r="AR20" s="432"/>
      <c r="AS20" s="187">
        <f t="shared" si="5"/>
        <v>319.53999999999996</v>
      </c>
    </row>
    <row r="21" spans="1:45" x14ac:dyDescent="0.25">
      <c r="A21" s="426">
        <f t="shared" si="1"/>
        <v>44213</v>
      </c>
      <c r="B21" s="427">
        <v>1124.83</v>
      </c>
      <c r="C21" s="427"/>
      <c r="D21" s="395">
        <v>752.9</v>
      </c>
      <c r="E21" s="395">
        <v>1340.51</v>
      </c>
      <c r="F21" s="427">
        <v>30.6</v>
      </c>
      <c r="G21" s="428">
        <v>198</v>
      </c>
      <c r="H21" s="428">
        <v>324.35000000000002</v>
      </c>
      <c r="I21" s="428"/>
      <c r="J21" s="429"/>
      <c r="K21" s="429">
        <v>20</v>
      </c>
      <c r="L21" s="429">
        <v>20</v>
      </c>
      <c r="M21" s="430"/>
      <c r="N21" s="209">
        <f t="shared" si="2"/>
        <v>3771.1899999999996</v>
      </c>
      <c r="O21" s="427"/>
      <c r="P21" s="427"/>
      <c r="Q21" s="209">
        <f t="shared" si="3"/>
        <v>3771.1899999999996</v>
      </c>
      <c r="R21" s="395">
        <v>1120</v>
      </c>
      <c r="S21" s="427"/>
      <c r="T21" s="213">
        <f t="shared" si="0"/>
        <v>44213</v>
      </c>
      <c r="U21" s="431"/>
      <c r="V21" s="432"/>
      <c r="W21" s="431"/>
      <c r="X21" s="432"/>
      <c r="Y21" s="431"/>
      <c r="Z21" s="432"/>
      <c r="AA21" s="431"/>
      <c r="AB21" s="432"/>
      <c r="AC21" s="431"/>
      <c r="AD21" s="393"/>
      <c r="AE21" s="431"/>
      <c r="AF21" s="432"/>
      <c r="AG21" s="432"/>
      <c r="AH21" s="432"/>
      <c r="AI21" s="431"/>
      <c r="AJ21" s="432"/>
      <c r="AK21" s="431"/>
      <c r="AL21" s="432"/>
      <c r="AM21" s="431"/>
      <c r="AN21" s="432"/>
      <c r="AO21" s="431">
        <v>201271</v>
      </c>
      <c r="AP21" s="432">
        <v>124</v>
      </c>
      <c r="AQ21" s="433"/>
      <c r="AR21" s="432"/>
      <c r="AS21" s="187">
        <f t="shared" si="5"/>
        <v>124</v>
      </c>
    </row>
    <row r="22" spans="1:45" x14ac:dyDescent="0.25">
      <c r="A22" s="426">
        <f t="shared" si="1"/>
        <v>44214</v>
      </c>
      <c r="B22" s="427">
        <v>1506.18</v>
      </c>
      <c r="C22" s="395">
        <v>82.3</v>
      </c>
      <c r="D22" s="395">
        <v>1054.8</v>
      </c>
      <c r="E22" s="395">
        <v>1867.8</v>
      </c>
      <c r="F22" s="427">
        <v>56.1</v>
      </c>
      <c r="G22" s="428">
        <v>186</v>
      </c>
      <c r="H22" s="428">
        <v>331.6</v>
      </c>
      <c r="I22" s="397">
        <v>130</v>
      </c>
      <c r="J22" s="429">
        <v>4</v>
      </c>
      <c r="K22" s="429"/>
      <c r="L22" s="429"/>
      <c r="M22" s="430"/>
      <c r="N22" s="209">
        <f t="shared" si="2"/>
        <v>5214.78</v>
      </c>
      <c r="O22" s="427">
        <v>1.6</v>
      </c>
      <c r="P22" s="427"/>
      <c r="Q22" s="209">
        <f t="shared" si="3"/>
        <v>5216.38</v>
      </c>
      <c r="R22" s="395">
        <v>1500</v>
      </c>
      <c r="S22" s="427"/>
      <c r="T22" s="213">
        <f t="shared" si="0"/>
        <v>44214</v>
      </c>
      <c r="U22" s="431"/>
      <c r="V22" s="432"/>
      <c r="W22" s="431"/>
      <c r="X22" s="432"/>
      <c r="Y22" s="431"/>
      <c r="Z22" s="432"/>
      <c r="AA22" s="431"/>
      <c r="AB22" s="432"/>
      <c r="AC22" s="431"/>
      <c r="AD22" s="432"/>
      <c r="AE22" s="431"/>
      <c r="AF22" s="432"/>
      <c r="AG22" s="432"/>
      <c r="AH22" s="432"/>
      <c r="AI22" s="431">
        <v>210146</v>
      </c>
      <c r="AJ22" s="393">
        <v>52.8</v>
      </c>
      <c r="AK22" s="431"/>
      <c r="AL22" s="432"/>
      <c r="AM22" s="431"/>
      <c r="AN22" s="432"/>
      <c r="AO22" s="431"/>
      <c r="AP22" s="432"/>
      <c r="AQ22" s="433"/>
      <c r="AR22" s="432"/>
      <c r="AS22" s="187">
        <f t="shared" si="5"/>
        <v>52.8</v>
      </c>
    </row>
    <row r="23" spans="1:45" x14ac:dyDescent="0.25">
      <c r="A23" s="426">
        <f t="shared" si="1"/>
        <v>44215</v>
      </c>
      <c r="B23" s="427">
        <v>1285.7</v>
      </c>
      <c r="C23" s="427"/>
      <c r="D23" s="395">
        <v>1612.93</v>
      </c>
      <c r="E23" s="395">
        <v>1457.93</v>
      </c>
      <c r="F23" s="427">
        <v>14</v>
      </c>
      <c r="G23" s="428">
        <v>275</v>
      </c>
      <c r="H23" s="428">
        <v>316.7</v>
      </c>
      <c r="I23" s="397">
        <v>150</v>
      </c>
      <c r="J23" s="429">
        <v>3</v>
      </c>
      <c r="K23" s="429">
        <v>50</v>
      </c>
      <c r="L23" s="429"/>
      <c r="M23" s="430"/>
      <c r="N23" s="209">
        <f t="shared" si="2"/>
        <v>5162.26</v>
      </c>
      <c r="O23" s="427">
        <v>10.5</v>
      </c>
      <c r="P23" s="427"/>
      <c r="Q23" s="209">
        <f t="shared" si="3"/>
        <v>5172.76</v>
      </c>
      <c r="R23" s="395">
        <v>1280</v>
      </c>
      <c r="S23" s="427"/>
      <c r="T23" s="213">
        <f t="shared" si="0"/>
        <v>44215</v>
      </c>
      <c r="U23" s="431"/>
      <c r="V23" s="432"/>
      <c r="W23" s="431"/>
      <c r="X23" s="432"/>
      <c r="Y23" s="431"/>
      <c r="Z23" s="432"/>
      <c r="AA23" s="431"/>
      <c r="AB23" s="432"/>
      <c r="AC23" s="431">
        <v>210138</v>
      </c>
      <c r="AD23" s="393">
        <v>44577.22</v>
      </c>
      <c r="AE23" s="431"/>
      <c r="AF23" s="432"/>
      <c r="AG23" s="432"/>
      <c r="AH23" s="432"/>
      <c r="AI23" s="431"/>
      <c r="AJ23" s="432"/>
      <c r="AK23" s="431"/>
      <c r="AL23" s="432"/>
      <c r="AM23" s="431"/>
      <c r="AN23" s="432"/>
      <c r="AO23" s="431"/>
      <c r="AP23" s="432"/>
      <c r="AQ23" s="433"/>
      <c r="AR23" s="432"/>
      <c r="AS23" s="187">
        <f t="shared" si="5"/>
        <v>44577.22</v>
      </c>
    </row>
    <row r="24" spans="1:45" x14ac:dyDescent="0.25">
      <c r="A24" s="426">
        <f t="shared" si="1"/>
        <v>44216</v>
      </c>
      <c r="B24" s="427">
        <v>1389.29</v>
      </c>
      <c r="C24" s="427"/>
      <c r="D24" s="395">
        <v>1201.53</v>
      </c>
      <c r="E24" s="395">
        <v>1556.59</v>
      </c>
      <c r="F24" s="427">
        <v>35.6</v>
      </c>
      <c r="G24" s="428">
        <v>208</v>
      </c>
      <c r="H24" s="428">
        <v>143.44999999999999</v>
      </c>
      <c r="I24" s="397">
        <v>50</v>
      </c>
      <c r="J24" s="429">
        <v>2</v>
      </c>
      <c r="K24" s="429"/>
      <c r="L24" s="429"/>
      <c r="M24" s="430"/>
      <c r="N24" s="209">
        <f t="shared" si="2"/>
        <v>4584.4599999999991</v>
      </c>
      <c r="O24" s="427"/>
      <c r="P24" s="427"/>
      <c r="Q24" s="209">
        <f t="shared" si="3"/>
        <v>4584.4599999999991</v>
      </c>
      <c r="R24" s="395">
        <v>1380</v>
      </c>
      <c r="S24" s="427"/>
      <c r="T24" s="213">
        <f t="shared" si="0"/>
        <v>44216</v>
      </c>
      <c r="U24" s="431">
        <v>210107</v>
      </c>
      <c r="V24" s="393">
        <v>1464.56</v>
      </c>
      <c r="W24" s="433"/>
      <c r="X24" s="432"/>
      <c r="Y24" s="431">
        <v>210125</v>
      </c>
      <c r="Z24" s="393">
        <v>485.73</v>
      </c>
      <c r="AA24" s="433">
        <v>210133</v>
      </c>
      <c r="AB24" s="393">
        <v>1088</v>
      </c>
      <c r="AC24" s="431" t="s">
        <v>476</v>
      </c>
      <c r="AD24" s="393">
        <v>207.22</v>
      </c>
      <c r="AE24" s="433"/>
      <c r="AF24" s="432"/>
      <c r="AG24" s="432"/>
      <c r="AH24" s="432"/>
      <c r="AI24" s="431"/>
      <c r="AJ24" s="432"/>
      <c r="AK24" s="433"/>
      <c r="AL24" s="432"/>
      <c r="AM24" s="431"/>
      <c r="AN24" s="432"/>
      <c r="AO24" s="433">
        <v>210167</v>
      </c>
      <c r="AP24" s="414">
        <v>-2344</v>
      </c>
      <c r="AQ24" s="433"/>
      <c r="AR24" s="432"/>
      <c r="AS24" s="187">
        <f t="shared" si="5"/>
        <v>901.50999999999976</v>
      </c>
    </row>
    <row r="25" spans="1:45" x14ac:dyDescent="0.25">
      <c r="A25" s="426">
        <f t="shared" si="1"/>
        <v>44217</v>
      </c>
      <c r="B25" s="427">
        <v>1988.31</v>
      </c>
      <c r="C25" s="427"/>
      <c r="D25" s="395">
        <v>1143.8499999999999</v>
      </c>
      <c r="E25" s="395">
        <v>1458.22</v>
      </c>
      <c r="F25" s="427">
        <v>27</v>
      </c>
      <c r="G25" s="428">
        <v>166</v>
      </c>
      <c r="H25" s="428">
        <v>169.25</v>
      </c>
      <c r="I25" s="397">
        <v>20</v>
      </c>
      <c r="J25" s="429">
        <v>1</v>
      </c>
      <c r="K25" s="429"/>
      <c r="L25" s="429"/>
      <c r="M25" s="430"/>
      <c r="N25" s="209">
        <f t="shared" si="2"/>
        <v>4972.63</v>
      </c>
      <c r="O25" s="427"/>
      <c r="P25" s="427"/>
      <c r="Q25" s="209">
        <f t="shared" si="3"/>
        <v>4972.63</v>
      </c>
      <c r="R25" s="395">
        <v>2020</v>
      </c>
      <c r="S25" s="427"/>
      <c r="T25" s="213">
        <f t="shared" si="0"/>
        <v>44217</v>
      </c>
      <c r="U25" s="431"/>
      <c r="V25" s="393">
        <v>27.98</v>
      </c>
      <c r="W25" s="431">
        <v>210118</v>
      </c>
      <c r="X25" s="414">
        <v>68.28</v>
      </c>
      <c r="Y25" s="431"/>
      <c r="Z25" s="432"/>
      <c r="AA25" s="431">
        <v>210134</v>
      </c>
      <c r="AB25" s="393">
        <v>2969.92</v>
      </c>
      <c r="AC25" s="431"/>
      <c r="AD25" s="432"/>
      <c r="AE25" s="431"/>
      <c r="AF25" s="432"/>
      <c r="AG25" s="432"/>
      <c r="AH25" s="393"/>
      <c r="AI25" s="431"/>
      <c r="AJ25" s="432"/>
      <c r="AK25" s="431"/>
      <c r="AL25" s="432"/>
      <c r="AM25" s="431"/>
      <c r="AN25" s="432"/>
      <c r="AO25" s="431"/>
      <c r="AP25" s="432"/>
      <c r="AQ25" s="433"/>
      <c r="AR25" s="432"/>
      <c r="AS25" s="187">
        <f t="shared" si="5"/>
        <v>3066.1800000000003</v>
      </c>
    </row>
    <row r="26" spans="1:45" x14ac:dyDescent="0.25">
      <c r="A26" s="426">
        <f t="shared" si="1"/>
        <v>44218</v>
      </c>
      <c r="B26" s="427">
        <v>2153.2399999999998</v>
      </c>
      <c r="C26" s="427"/>
      <c r="D26" s="395">
        <v>1140.3</v>
      </c>
      <c r="E26" s="395">
        <v>1902.07</v>
      </c>
      <c r="F26" s="427">
        <v>22.1</v>
      </c>
      <c r="G26" s="428">
        <v>372</v>
      </c>
      <c r="H26" s="428">
        <v>91.3</v>
      </c>
      <c r="I26" s="397">
        <v>90</v>
      </c>
      <c r="J26" s="429">
        <v>2</v>
      </c>
      <c r="K26" s="429"/>
      <c r="L26" s="429"/>
      <c r="M26" s="430"/>
      <c r="N26" s="209">
        <f t="shared" si="2"/>
        <v>5771.01</v>
      </c>
      <c r="O26" s="427"/>
      <c r="P26" s="427"/>
      <c r="Q26" s="209">
        <f t="shared" si="3"/>
        <v>5771.01</v>
      </c>
      <c r="R26" s="395">
        <v>2150</v>
      </c>
      <c r="S26" s="395">
        <v>500</v>
      </c>
      <c r="T26" s="213">
        <f t="shared" si="0"/>
        <v>44218</v>
      </c>
      <c r="U26" s="431"/>
      <c r="V26" s="432"/>
      <c r="W26" s="431">
        <v>210119</v>
      </c>
      <c r="X26" s="414">
        <v>1372.14</v>
      </c>
      <c r="Y26" s="431"/>
      <c r="Z26" s="432"/>
      <c r="AA26" s="431"/>
      <c r="AB26" s="432"/>
      <c r="AC26" s="431"/>
      <c r="AD26" s="432"/>
      <c r="AE26" s="431" t="s">
        <v>85</v>
      </c>
      <c r="AF26" s="393">
        <v>700</v>
      </c>
      <c r="AG26" s="432"/>
      <c r="AH26" s="432"/>
      <c r="AI26" s="431"/>
      <c r="AJ26" s="432"/>
      <c r="AK26" s="431"/>
      <c r="AL26" s="432"/>
      <c r="AM26" s="431"/>
      <c r="AN26" s="432"/>
      <c r="AO26" s="431"/>
      <c r="AP26" s="432"/>
      <c r="AQ26" s="433"/>
      <c r="AR26" s="432"/>
      <c r="AS26" s="187">
        <f t="shared" si="5"/>
        <v>2072.1400000000003</v>
      </c>
    </row>
    <row r="27" spans="1:45" x14ac:dyDescent="0.25">
      <c r="A27" s="426">
        <f t="shared" si="1"/>
        <v>44219</v>
      </c>
      <c r="B27" s="427">
        <v>2185.79</v>
      </c>
      <c r="C27" s="395">
        <v>46.08</v>
      </c>
      <c r="D27" s="395">
        <v>1481.01</v>
      </c>
      <c r="E27" s="395">
        <v>1810.96</v>
      </c>
      <c r="F27" s="427">
        <v>10.199999999999999</v>
      </c>
      <c r="G27" s="428">
        <v>278</v>
      </c>
      <c r="H27" s="428">
        <v>49.3</v>
      </c>
      <c r="I27" s="397">
        <v>280</v>
      </c>
      <c r="J27" s="429">
        <v>8</v>
      </c>
      <c r="K27" s="429">
        <v>20</v>
      </c>
      <c r="L27" s="429"/>
      <c r="M27" s="430"/>
      <c r="N27" s="209">
        <f t="shared" si="2"/>
        <v>6161.34</v>
      </c>
      <c r="O27" s="427">
        <v>2</v>
      </c>
      <c r="P27" s="427"/>
      <c r="Q27" s="209">
        <f t="shared" si="3"/>
        <v>6163.34</v>
      </c>
      <c r="R27" s="395">
        <v>2180</v>
      </c>
      <c r="S27" s="427"/>
      <c r="T27" s="213">
        <f t="shared" si="0"/>
        <v>44219</v>
      </c>
      <c r="U27" s="431"/>
      <c r="V27" s="432"/>
      <c r="W27" s="431"/>
      <c r="X27" s="432"/>
      <c r="Y27" s="431"/>
      <c r="Z27" s="432"/>
      <c r="AA27" s="431"/>
      <c r="AB27" s="432"/>
      <c r="AC27" s="431"/>
      <c r="AD27" s="432"/>
      <c r="AE27" s="431"/>
      <c r="AF27" s="432"/>
      <c r="AG27" s="432"/>
      <c r="AH27" s="432"/>
      <c r="AI27" s="431"/>
      <c r="AJ27" s="432"/>
      <c r="AK27" s="431"/>
      <c r="AL27" s="432"/>
      <c r="AM27" s="431"/>
      <c r="AN27" s="432"/>
      <c r="AO27" s="431"/>
      <c r="AP27" s="432"/>
      <c r="AQ27" s="433"/>
      <c r="AR27" s="432"/>
      <c r="AS27" s="187">
        <f t="shared" si="5"/>
        <v>0</v>
      </c>
    </row>
    <row r="28" spans="1:45" x14ac:dyDescent="0.25">
      <c r="A28" s="426">
        <f t="shared" si="1"/>
        <v>44220</v>
      </c>
      <c r="B28" s="427">
        <v>1013.73</v>
      </c>
      <c r="C28" s="427"/>
      <c r="D28" s="395">
        <v>754.45</v>
      </c>
      <c r="E28" s="395">
        <v>1660.58</v>
      </c>
      <c r="F28" s="427"/>
      <c r="G28" s="428">
        <v>297</v>
      </c>
      <c r="H28" s="428">
        <v>156.30000000000001</v>
      </c>
      <c r="I28" s="397">
        <v>260</v>
      </c>
      <c r="J28" s="429">
        <v>5</v>
      </c>
      <c r="K28" s="429"/>
      <c r="L28" s="429"/>
      <c r="M28" s="430"/>
      <c r="N28" s="209">
        <f t="shared" si="2"/>
        <v>4142.0600000000004</v>
      </c>
      <c r="O28" s="427">
        <v>2</v>
      </c>
      <c r="P28" s="427"/>
      <c r="Q28" s="209">
        <f t="shared" si="3"/>
        <v>4144.0600000000004</v>
      </c>
      <c r="R28" s="395">
        <v>1010</v>
      </c>
      <c r="S28" s="427"/>
      <c r="T28" s="213">
        <f t="shared" si="0"/>
        <v>44220</v>
      </c>
      <c r="U28" s="431"/>
      <c r="V28" s="432"/>
      <c r="W28" s="431"/>
      <c r="X28" s="432"/>
      <c r="Y28" s="431"/>
      <c r="Z28" s="432"/>
      <c r="AA28" s="431"/>
      <c r="AB28" s="432"/>
      <c r="AC28" s="431"/>
      <c r="AD28" s="432"/>
      <c r="AE28" s="431" t="s">
        <v>446</v>
      </c>
      <c r="AF28" s="393">
        <v>10</v>
      </c>
      <c r="AG28" s="432"/>
      <c r="AH28" s="432"/>
      <c r="AI28" s="431"/>
      <c r="AJ28" s="432"/>
      <c r="AK28" s="431"/>
      <c r="AL28" s="432"/>
      <c r="AM28" s="431"/>
      <c r="AN28" s="432"/>
      <c r="AO28" s="431"/>
      <c r="AP28" s="432"/>
      <c r="AQ28" s="433"/>
      <c r="AR28" s="432"/>
      <c r="AS28" s="187">
        <f t="shared" si="5"/>
        <v>10</v>
      </c>
    </row>
    <row r="29" spans="1:45" x14ac:dyDescent="0.25">
      <c r="A29" s="426">
        <f t="shared" si="1"/>
        <v>44221</v>
      </c>
      <c r="B29" s="427">
        <v>1842.38</v>
      </c>
      <c r="C29" s="427"/>
      <c r="D29" s="395">
        <v>1143.99</v>
      </c>
      <c r="E29" s="395">
        <v>1854.15</v>
      </c>
      <c r="F29" s="427">
        <v>22</v>
      </c>
      <c r="G29" s="428">
        <v>289</v>
      </c>
      <c r="H29" s="428">
        <v>194.4</v>
      </c>
      <c r="I29" s="397">
        <v>150</v>
      </c>
      <c r="J29" s="429">
        <v>5</v>
      </c>
      <c r="K29" s="429"/>
      <c r="L29" s="429">
        <v>300</v>
      </c>
      <c r="M29" s="430"/>
      <c r="N29" s="209">
        <f t="shared" si="2"/>
        <v>5195.92</v>
      </c>
      <c r="O29" s="427">
        <v>3.6</v>
      </c>
      <c r="P29" s="427"/>
      <c r="Q29" s="209">
        <f t="shared" si="3"/>
        <v>5199.5200000000004</v>
      </c>
      <c r="R29" s="395">
        <v>1840</v>
      </c>
      <c r="S29" s="427"/>
      <c r="T29" s="213">
        <f t="shared" si="0"/>
        <v>44221</v>
      </c>
      <c r="U29" s="431"/>
      <c r="V29" s="432"/>
      <c r="W29" s="431"/>
      <c r="X29" s="432"/>
      <c r="Y29" s="431"/>
      <c r="Z29" s="432"/>
      <c r="AA29" s="431"/>
      <c r="AB29" s="432"/>
      <c r="AC29" s="431"/>
      <c r="AD29" s="432"/>
      <c r="AE29" s="431"/>
      <c r="AF29" s="432"/>
      <c r="AG29" s="432"/>
      <c r="AH29" s="432"/>
      <c r="AI29" s="431"/>
      <c r="AJ29" s="432"/>
      <c r="AK29" s="431">
        <v>201248</v>
      </c>
      <c r="AL29" s="393">
        <v>1336.32</v>
      </c>
      <c r="AM29" s="431"/>
      <c r="AN29" s="432"/>
      <c r="AO29" s="431"/>
      <c r="AP29" s="432"/>
      <c r="AQ29" s="433"/>
      <c r="AR29" s="432"/>
      <c r="AS29" s="187">
        <f t="shared" si="5"/>
        <v>1336.32</v>
      </c>
    </row>
    <row r="30" spans="1:45" x14ac:dyDescent="0.25">
      <c r="A30" s="426">
        <f t="shared" si="1"/>
        <v>44222</v>
      </c>
      <c r="B30" s="427">
        <v>1487.14</v>
      </c>
      <c r="C30" s="427"/>
      <c r="D30" s="395">
        <v>1470.08</v>
      </c>
      <c r="E30" s="395">
        <v>1306.82</v>
      </c>
      <c r="F30" s="427"/>
      <c r="G30" s="428">
        <v>244</v>
      </c>
      <c r="H30" s="428">
        <v>594.1</v>
      </c>
      <c r="I30" s="397">
        <v>110</v>
      </c>
      <c r="J30" s="429">
        <v>3</v>
      </c>
      <c r="K30" s="429"/>
      <c r="L30" s="429"/>
      <c r="M30" s="430"/>
      <c r="N30" s="209">
        <f t="shared" si="2"/>
        <v>5212.1400000000003</v>
      </c>
      <c r="O30" s="427">
        <v>2</v>
      </c>
      <c r="P30" s="427"/>
      <c r="Q30" s="209">
        <f t="shared" si="3"/>
        <v>5214.1400000000003</v>
      </c>
      <c r="R30" s="395">
        <v>1480</v>
      </c>
      <c r="S30" s="427"/>
      <c r="T30" s="213">
        <f t="shared" si="0"/>
        <v>44222</v>
      </c>
      <c r="U30" s="431"/>
      <c r="V30" s="432"/>
      <c r="W30" s="431"/>
      <c r="X30" s="432"/>
      <c r="Y30" s="431"/>
      <c r="Z30" s="432"/>
      <c r="AA30" s="431"/>
      <c r="AB30" s="393">
        <v>79.2</v>
      </c>
      <c r="AC30" s="431"/>
      <c r="AD30" s="432"/>
      <c r="AE30" s="431"/>
      <c r="AF30" s="432"/>
      <c r="AG30" s="432"/>
      <c r="AH30" s="432"/>
      <c r="AI30" s="431"/>
      <c r="AJ30" s="432"/>
      <c r="AK30" s="431"/>
      <c r="AL30" s="432"/>
      <c r="AM30" s="431"/>
      <c r="AN30" s="432"/>
      <c r="AO30" s="431"/>
      <c r="AP30" s="432"/>
      <c r="AQ30" s="433"/>
      <c r="AR30" s="432"/>
      <c r="AS30" s="187">
        <f t="shared" si="5"/>
        <v>79.2</v>
      </c>
    </row>
    <row r="31" spans="1:45" x14ac:dyDescent="0.25">
      <c r="A31" s="426">
        <f t="shared" si="1"/>
        <v>44223</v>
      </c>
      <c r="B31" s="427">
        <v>1074.3900000000001</v>
      </c>
      <c r="C31" s="427"/>
      <c r="D31" s="395">
        <v>1466.24</v>
      </c>
      <c r="E31" s="395">
        <v>1588.88</v>
      </c>
      <c r="F31" s="427">
        <v>40.5</v>
      </c>
      <c r="G31" s="428">
        <v>277</v>
      </c>
      <c r="H31" s="428">
        <v>144.9</v>
      </c>
      <c r="I31" s="397">
        <v>260</v>
      </c>
      <c r="J31" s="429">
        <v>4</v>
      </c>
      <c r="K31" s="429"/>
      <c r="L31" s="429"/>
      <c r="M31" s="430"/>
      <c r="N31" s="209">
        <f t="shared" si="2"/>
        <v>4851.91</v>
      </c>
      <c r="O31" s="427">
        <v>2</v>
      </c>
      <c r="P31" s="427"/>
      <c r="Q31" s="209">
        <f t="shared" si="3"/>
        <v>4853.91</v>
      </c>
      <c r="R31" s="395">
        <v>1070</v>
      </c>
      <c r="S31" s="427"/>
      <c r="T31" s="213">
        <f t="shared" si="0"/>
        <v>44223</v>
      </c>
      <c r="U31" s="431">
        <v>210109</v>
      </c>
      <c r="V31" s="393">
        <v>1297.73</v>
      </c>
      <c r="W31" s="431"/>
      <c r="X31" s="432"/>
      <c r="Y31" s="431">
        <v>210126</v>
      </c>
      <c r="Z31" s="393">
        <v>500.43</v>
      </c>
      <c r="AA31" s="431">
        <v>210135</v>
      </c>
      <c r="AB31" s="393">
        <v>-79.2</v>
      </c>
      <c r="AC31" s="431"/>
      <c r="AD31" s="432"/>
      <c r="AE31" s="433"/>
      <c r="AF31" s="432"/>
      <c r="AG31" s="432"/>
      <c r="AH31" s="432"/>
      <c r="AI31" s="431"/>
      <c r="AJ31" s="432"/>
      <c r="AK31" s="431"/>
      <c r="AL31" s="432"/>
      <c r="AM31" s="431"/>
      <c r="AN31" s="432"/>
      <c r="AO31" s="431">
        <v>210169</v>
      </c>
      <c r="AP31" s="393">
        <v>940</v>
      </c>
      <c r="AQ31" s="433"/>
      <c r="AR31" s="432"/>
      <c r="AS31" s="187">
        <f t="shared" si="5"/>
        <v>2658.96</v>
      </c>
    </row>
    <row r="32" spans="1:45" x14ac:dyDescent="0.25">
      <c r="A32" s="426">
        <f t="shared" si="1"/>
        <v>44224</v>
      </c>
      <c r="B32" s="427">
        <v>1533.65</v>
      </c>
      <c r="C32" s="427"/>
      <c r="D32" s="408">
        <v>660.58</v>
      </c>
      <c r="E32" s="408">
        <v>1592.82</v>
      </c>
      <c r="F32" s="427">
        <v>37.200000000000003</v>
      </c>
      <c r="G32" s="428">
        <v>97</v>
      </c>
      <c r="H32" s="428">
        <v>138.6</v>
      </c>
      <c r="I32" s="397">
        <v>80</v>
      </c>
      <c r="J32" s="429">
        <v>2</v>
      </c>
      <c r="K32" s="429">
        <v>200</v>
      </c>
      <c r="L32" s="429">
        <v>10</v>
      </c>
      <c r="M32" s="430"/>
      <c r="N32" s="209">
        <f t="shared" si="2"/>
        <v>4329.8499999999995</v>
      </c>
      <c r="O32" s="427">
        <v>6.9</v>
      </c>
      <c r="P32" s="427"/>
      <c r="Q32" s="209">
        <f t="shared" si="3"/>
        <v>4336.7499999999991</v>
      </c>
      <c r="R32" s="395">
        <v>1570</v>
      </c>
      <c r="S32" s="427"/>
      <c r="T32" s="213">
        <f t="shared" si="0"/>
        <v>44224</v>
      </c>
      <c r="U32" s="431"/>
      <c r="V32" s="393">
        <v>42.55</v>
      </c>
      <c r="W32" s="431"/>
      <c r="X32" s="432"/>
      <c r="Y32" s="431"/>
      <c r="Z32" s="432"/>
      <c r="AA32" s="431">
        <v>210136</v>
      </c>
      <c r="AB32" s="393">
        <v>3954.93</v>
      </c>
      <c r="AC32" s="431"/>
      <c r="AD32" s="432"/>
      <c r="AE32" s="431">
        <v>210141</v>
      </c>
      <c r="AF32" s="393">
        <v>70</v>
      </c>
      <c r="AG32" s="432"/>
      <c r="AH32" s="432"/>
      <c r="AI32" s="431"/>
      <c r="AJ32" s="432"/>
      <c r="AK32" s="431"/>
      <c r="AL32" s="432"/>
      <c r="AM32" s="431"/>
      <c r="AN32" s="432"/>
      <c r="AO32" s="431"/>
      <c r="AP32" s="432"/>
      <c r="AQ32" s="433"/>
      <c r="AR32" s="432"/>
      <c r="AS32" s="187">
        <f t="shared" si="5"/>
        <v>4067.48</v>
      </c>
    </row>
    <row r="33" spans="1:64" x14ac:dyDescent="0.25">
      <c r="A33" s="426">
        <f t="shared" si="1"/>
        <v>44225</v>
      </c>
      <c r="B33" s="427">
        <v>2139.71</v>
      </c>
      <c r="C33" s="427"/>
      <c r="D33" s="395">
        <v>1562.69</v>
      </c>
      <c r="E33" s="395">
        <v>1897.55</v>
      </c>
      <c r="F33" s="427">
        <v>20.399999999999999</v>
      </c>
      <c r="G33" s="428">
        <v>180</v>
      </c>
      <c r="H33" s="428">
        <v>172.2</v>
      </c>
      <c r="I33" s="397">
        <v>130</v>
      </c>
      <c r="J33" s="429">
        <v>2</v>
      </c>
      <c r="K33" s="429">
        <v>155</v>
      </c>
      <c r="L33" s="429">
        <v>30</v>
      </c>
      <c r="M33" s="430"/>
      <c r="N33" s="209">
        <f t="shared" si="2"/>
        <v>6227.55</v>
      </c>
      <c r="O33" s="427">
        <v>2</v>
      </c>
      <c r="P33" s="427"/>
      <c r="Q33" s="209">
        <f t="shared" si="3"/>
        <v>6229.55</v>
      </c>
      <c r="R33" s="395">
        <v>2130</v>
      </c>
      <c r="S33" s="427"/>
      <c r="T33" s="213">
        <f t="shared" si="0"/>
        <v>44225</v>
      </c>
      <c r="U33" s="431"/>
      <c r="V33" s="432"/>
      <c r="W33" s="431"/>
      <c r="X33" s="432"/>
      <c r="Y33" s="431"/>
      <c r="Z33" s="432"/>
      <c r="AA33" s="431"/>
      <c r="AB33" s="432"/>
      <c r="AC33" s="431"/>
      <c r="AD33" s="432"/>
      <c r="AE33" s="431">
        <v>210141</v>
      </c>
      <c r="AF33" s="393">
        <v>369.08</v>
      </c>
      <c r="AG33" s="434"/>
      <c r="AH33" s="432"/>
      <c r="AI33" s="431">
        <v>210147</v>
      </c>
      <c r="AJ33" s="393">
        <v>605.29</v>
      </c>
      <c r="AK33" s="431"/>
      <c r="AL33" s="432"/>
      <c r="AM33" s="431">
        <v>210161</v>
      </c>
      <c r="AN33" s="393">
        <v>167.28</v>
      </c>
      <c r="AO33" s="431">
        <v>210168</v>
      </c>
      <c r="AP33" s="393">
        <v>420</v>
      </c>
      <c r="AQ33" s="433"/>
      <c r="AR33" s="432"/>
      <c r="AS33" s="187">
        <f t="shared" si="5"/>
        <v>1561.6499999999999</v>
      </c>
    </row>
    <row r="34" spans="1:64" x14ac:dyDescent="0.25">
      <c r="A34" s="426">
        <f t="shared" si="1"/>
        <v>44226</v>
      </c>
      <c r="B34" s="427">
        <v>1452.59</v>
      </c>
      <c r="C34" s="427"/>
      <c r="D34" s="395">
        <v>1753.87</v>
      </c>
      <c r="E34" s="395">
        <v>1826.25</v>
      </c>
      <c r="F34" s="427">
        <v>13.2</v>
      </c>
      <c r="G34" s="428">
        <v>576</v>
      </c>
      <c r="H34" s="428">
        <v>165.25</v>
      </c>
      <c r="I34" s="397">
        <v>150</v>
      </c>
      <c r="J34" s="429">
        <v>3</v>
      </c>
      <c r="K34" s="429">
        <v>14</v>
      </c>
      <c r="L34" s="429"/>
      <c r="M34" s="430"/>
      <c r="N34" s="209">
        <f t="shared" si="2"/>
        <v>5951.16</v>
      </c>
      <c r="O34" s="427">
        <v>3</v>
      </c>
      <c r="P34" s="427"/>
      <c r="Q34" s="209">
        <f t="shared" si="3"/>
        <v>5954.16</v>
      </c>
      <c r="R34" s="395">
        <v>1450</v>
      </c>
      <c r="S34" s="427"/>
      <c r="T34" s="213">
        <f t="shared" si="0"/>
        <v>44226</v>
      </c>
      <c r="U34" s="431"/>
      <c r="V34" s="432"/>
      <c r="W34" s="433">
        <v>210121</v>
      </c>
      <c r="X34" s="393">
        <v>944.24</v>
      </c>
      <c r="Y34" s="431"/>
      <c r="Z34" s="432"/>
      <c r="AA34" s="433"/>
      <c r="AB34" s="432"/>
      <c r="AC34" s="431"/>
      <c r="AD34" s="432"/>
      <c r="AE34" s="431">
        <v>210141</v>
      </c>
      <c r="AF34" s="393">
        <v>27</v>
      </c>
      <c r="AG34" s="432"/>
      <c r="AH34" s="432"/>
      <c r="AI34" s="431"/>
      <c r="AJ34" s="432" t="s">
        <v>477</v>
      </c>
      <c r="AK34" s="433"/>
      <c r="AL34" s="432"/>
      <c r="AM34" s="433"/>
      <c r="AN34" s="432"/>
      <c r="AO34" s="433"/>
      <c r="AP34" s="432"/>
      <c r="AQ34" s="433"/>
      <c r="AR34" s="432"/>
      <c r="AS34" s="187" t="e">
        <f t="shared" si="5"/>
        <v>#VALUE!</v>
      </c>
    </row>
    <row r="35" spans="1:64" x14ac:dyDescent="0.25">
      <c r="A35" s="426">
        <f t="shared" si="1"/>
        <v>44227</v>
      </c>
      <c r="B35" s="427">
        <v>1366.1</v>
      </c>
      <c r="C35" s="427"/>
      <c r="D35" s="395">
        <v>511.46</v>
      </c>
      <c r="E35" s="395">
        <v>1314.02</v>
      </c>
      <c r="F35" s="427">
        <v>64</v>
      </c>
      <c r="G35" s="428">
        <v>243</v>
      </c>
      <c r="H35" s="428">
        <v>228.25</v>
      </c>
      <c r="I35" s="397">
        <v>20</v>
      </c>
      <c r="J35" s="429">
        <v>1</v>
      </c>
      <c r="K35" s="429"/>
      <c r="L35" s="429">
        <v>50</v>
      </c>
      <c r="M35" s="430"/>
      <c r="N35" s="209">
        <f t="shared" si="2"/>
        <v>3696.83</v>
      </c>
      <c r="O35" s="427">
        <v>2</v>
      </c>
      <c r="P35" s="427"/>
      <c r="Q35" s="209">
        <f t="shared" si="3"/>
        <v>3698.83</v>
      </c>
      <c r="R35" s="395">
        <v>1360</v>
      </c>
      <c r="S35" s="427"/>
      <c r="T35" s="213">
        <f t="shared" si="0"/>
        <v>44227</v>
      </c>
      <c r="U35" s="431"/>
      <c r="V35" s="432"/>
      <c r="W35" s="431">
        <v>210120</v>
      </c>
      <c r="X35" s="393">
        <v>77.59</v>
      </c>
      <c r="Y35" s="431"/>
      <c r="Z35" s="432"/>
      <c r="AA35" s="431" t="s">
        <v>478</v>
      </c>
      <c r="AB35" s="393">
        <v>-58.74</v>
      </c>
      <c r="AC35" s="431" t="s">
        <v>479</v>
      </c>
      <c r="AD35" s="432">
        <v>0</v>
      </c>
      <c r="AE35" s="431">
        <v>210141</v>
      </c>
      <c r="AF35" s="393">
        <v>1.45</v>
      </c>
      <c r="AG35" s="434">
        <v>210143</v>
      </c>
      <c r="AH35" s="393">
        <v>-15.01</v>
      </c>
      <c r="AI35" s="431">
        <v>210145</v>
      </c>
      <c r="AJ35" s="393">
        <v>37.630000000000003</v>
      </c>
      <c r="AK35" s="431">
        <v>210151</v>
      </c>
      <c r="AL35" s="393">
        <v>724.73</v>
      </c>
      <c r="AM35" s="431" t="s">
        <v>462</v>
      </c>
      <c r="AN35" s="393">
        <v>1310.1600000000001</v>
      </c>
      <c r="AO35" s="431">
        <v>210165</v>
      </c>
      <c r="AP35" s="393">
        <v>1286.8</v>
      </c>
      <c r="AQ35" s="433"/>
      <c r="AR35" s="432"/>
      <c r="AS35" s="187">
        <f t="shared" si="5"/>
        <v>3364.6099999999997</v>
      </c>
    </row>
    <row r="36" spans="1:64" s="8" customFormat="1" x14ac:dyDescent="0.25">
      <c r="A36" s="437"/>
      <c r="B36" s="438">
        <f t="shared" ref="B36:L36" si="6">SUM(B5:B35)</f>
        <v>47221.78</v>
      </c>
      <c r="C36" s="438">
        <f t="shared" si="6"/>
        <v>128.38</v>
      </c>
      <c r="D36" s="438">
        <f t="shared" si="6"/>
        <v>35167.769999999997</v>
      </c>
      <c r="E36" s="438">
        <f t="shared" si="6"/>
        <v>49511.63</v>
      </c>
      <c r="F36" s="438">
        <f t="shared" si="6"/>
        <v>1067.2500000000002</v>
      </c>
      <c r="G36" s="438">
        <f t="shared" si="6"/>
        <v>11985</v>
      </c>
      <c r="H36" s="438">
        <f t="shared" si="6"/>
        <v>7457.7000000000007</v>
      </c>
      <c r="I36" s="438">
        <f t="shared" si="6"/>
        <v>3860</v>
      </c>
      <c r="J36" s="7">
        <f t="shared" si="6"/>
        <v>92</v>
      </c>
      <c r="K36" s="438">
        <f t="shared" si="6"/>
        <v>906</v>
      </c>
      <c r="L36" s="438">
        <f t="shared" si="6"/>
        <v>1370</v>
      </c>
      <c r="M36" s="439"/>
      <c r="N36" s="438">
        <f t="shared" ref="N36:S36" si="7">SUM(N5:N35)</f>
        <v>155935.50999999995</v>
      </c>
      <c r="O36" s="438">
        <f t="shared" si="7"/>
        <v>104.16</v>
      </c>
      <c r="P36" s="439">
        <f t="shared" si="7"/>
        <v>0</v>
      </c>
      <c r="Q36" s="438">
        <f t="shared" si="7"/>
        <v>156039.66999999995</v>
      </c>
      <c r="R36" s="439">
        <f t="shared" si="7"/>
        <v>47230</v>
      </c>
      <c r="S36" s="439">
        <f t="shared" si="7"/>
        <v>1370</v>
      </c>
      <c r="T36" s="440"/>
      <c r="U36" s="439"/>
      <c r="V36" s="439">
        <f>SUM(V5:V35)</f>
        <v>4829.920000000001</v>
      </c>
      <c r="W36" s="439"/>
      <c r="X36" s="439">
        <f>SUM(X5:X35)</f>
        <v>3984.79</v>
      </c>
      <c r="Y36" s="439"/>
      <c r="Z36" s="439">
        <f>SUM(Z5:Z35)</f>
        <v>1932.5800000000002</v>
      </c>
      <c r="AA36" s="439"/>
      <c r="AB36" s="439">
        <f>SUM(AB6:AB34)</f>
        <v>14387.310000000001</v>
      </c>
      <c r="AC36" s="439"/>
      <c r="AD36" s="439">
        <f>SUM(AD5:AD35)</f>
        <v>90700.44</v>
      </c>
      <c r="AE36" s="439"/>
      <c r="AF36" s="439">
        <f>SUM(AF5:AF35)</f>
        <v>4596.5600000000004</v>
      </c>
      <c r="AG36" s="439"/>
      <c r="AH36" s="439"/>
      <c r="AI36" s="439"/>
      <c r="AJ36" s="439">
        <f>SUM(AJ5:AJ35)</f>
        <v>1875.3700000000001</v>
      </c>
      <c r="AK36" s="7"/>
      <c r="AL36" s="439">
        <f>SUM(AL5:AL35)</f>
        <v>2770.75</v>
      </c>
      <c r="AM36" s="439"/>
      <c r="AN36" s="439">
        <f>SUM(AN5:AN35)</f>
        <v>2057.34</v>
      </c>
      <c r="AO36" s="439"/>
      <c r="AP36" s="439">
        <f>SUM(AP5:AP35)</f>
        <v>3592.7</v>
      </c>
      <c r="AQ36" s="439"/>
      <c r="AR36" s="439">
        <f>SUM(AR5:AR35)</f>
        <v>0</v>
      </c>
      <c r="AS36" s="439" t="e">
        <f>SUM(AS5:AS35)</f>
        <v>#VALUE!</v>
      </c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</row>
    <row r="37" spans="1:64" x14ac:dyDescent="0.25">
      <c r="A37" s="441"/>
      <c r="N37" s="128"/>
      <c r="Q37" s="130"/>
    </row>
    <row r="38" spans="1:64" x14ac:dyDescent="0.25">
      <c r="A38" s="441"/>
      <c r="C38" s="131"/>
      <c r="F38" s="131"/>
      <c r="I38" s="132"/>
      <c r="N38" s="128"/>
    </row>
    <row r="39" spans="1:64" x14ac:dyDescent="0.25">
      <c r="A39" s="441"/>
      <c r="I39" s="132"/>
      <c r="N39" s="128"/>
      <c r="AO39" s="77" t="s">
        <v>35</v>
      </c>
    </row>
    <row r="40" spans="1:64" x14ac:dyDescent="0.25">
      <c r="A40" s="441"/>
    </row>
    <row r="41" spans="1:64" ht="16.149999999999999" customHeight="1" x14ac:dyDescent="0.25">
      <c r="A41" s="585" t="s">
        <v>421</v>
      </c>
      <c r="B41" s="563"/>
      <c r="C41" s="563"/>
      <c r="D41" s="563"/>
      <c r="E41" s="563"/>
      <c r="F41" s="563"/>
      <c r="G41" s="563"/>
      <c r="H41" s="563"/>
      <c r="I41" s="563"/>
      <c r="J41" s="564"/>
      <c r="K41" s="564"/>
      <c r="L41" s="586"/>
      <c r="M41" s="80"/>
      <c r="N41" s="79"/>
      <c r="O41" s="565"/>
      <c r="P41" s="560"/>
      <c r="Q41" s="560"/>
      <c r="R41" s="560"/>
      <c r="S41" s="560"/>
      <c r="U41" s="559" t="str">
        <f>A41</f>
        <v>FEVRIER 2020</v>
      </c>
      <c r="V41" s="560"/>
      <c r="W41" s="560"/>
      <c r="X41" s="560"/>
      <c r="Y41" s="560"/>
      <c r="Z41" s="560"/>
      <c r="AA41" s="560"/>
      <c r="AB41" s="559" t="str">
        <f>A41</f>
        <v>FEVRIER 2020</v>
      </c>
      <c r="AC41" s="560"/>
      <c r="AD41" s="560"/>
      <c r="AE41" s="560"/>
      <c r="AF41" s="560"/>
      <c r="AG41" s="560"/>
      <c r="AH41" s="560"/>
      <c r="AI41" s="560"/>
      <c r="AJ41" s="560"/>
      <c r="AK41" s="559" t="str">
        <f>A41</f>
        <v>FEVRIER 2020</v>
      </c>
      <c r="AL41" s="560"/>
      <c r="AM41" s="560"/>
      <c r="AN41" s="560"/>
      <c r="AO41" s="560"/>
      <c r="AP41" s="560"/>
      <c r="AQ41" s="560"/>
    </row>
    <row r="42" spans="1:64" ht="16.149999999999999" customHeight="1" x14ac:dyDescent="0.25">
      <c r="A42" s="442"/>
      <c r="B42" s="81"/>
      <c r="C42" s="81"/>
      <c r="D42" s="81"/>
      <c r="E42" s="81"/>
      <c r="F42" s="81"/>
      <c r="G42" s="81"/>
      <c r="H42" s="81"/>
      <c r="I42" s="554"/>
      <c r="J42" s="554"/>
      <c r="K42" s="554"/>
      <c r="L42" s="554"/>
      <c r="M42" s="133"/>
      <c r="N42" s="134"/>
      <c r="O42" s="135"/>
      <c r="P42" s="134"/>
      <c r="Q42" s="134"/>
      <c r="R42" s="553" t="s">
        <v>2</v>
      </c>
      <c r="S42" s="554"/>
      <c r="T42" s="227"/>
      <c r="U42" s="584" t="str">
        <f>U3</f>
        <v>Agedi</v>
      </c>
      <c r="V42" s="558"/>
      <c r="W42" s="584" t="str">
        <f>W3</f>
        <v>Saf</v>
      </c>
      <c r="X42" s="558"/>
      <c r="Y42" s="584" t="str">
        <f>Y3</f>
        <v>Midi Libre</v>
      </c>
      <c r="Z42" s="558"/>
      <c r="AA42" s="584" t="str">
        <f>AA3</f>
        <v>Loto</v>
      </c>
      <c r="AB42" s="558"/>
      <c r="AC42" s="584" t="str">
        <f>AC3</f>
        <v>Altadis</v>
      </c>
      <c r="AD42" s="558"/>
      <c r="AE42" s="584" t="str">
        <f>AE3</f>
        <v>Crédit agricole</v>
      </c>
      <c r="AF42" s="558"/>
      <c r="AG42" s="587" t="s">
        <v>10</v>
      </c>
      <c r="AH42" s="588"/>
      <c r="AI42" s="584" t="s">
        <v>11</v>
      </c>
      <c r="AJ42" s="558"/>
      <c r="AK42" s="584" t="str">
        <f>AK3</f>
        <v>Poste TCN TF PVA</v>
      </c>
      <c r="AL42" s="558"/>
      <c r="AM42" s="584" t="str">
        <f>AM3</f>
        <v>GSA/NVX FR</v>
      </c>
      <c r="AN42" s="558"/>
      <c r="AO42" s="584" t="str">
        <f>AO3</f>
        <v>Charge</v>
      </c>
      <c r="AP42" s="558"/>
      <c r="AQ42" s="584" t="str">
        <f>AQ3</f>
        <v>Divers</v>
      </c>
      <c r="AR42" s="558"/>
      <c r="AS42" s="443" t="s">
        <v>16</v>
      </c>
    </row>
    <row r="43" spans="1:64" x14ac:dyDescent="0.25">
      <c r="A43" s="423"/>
      <c r="B43" s="178" t="s">
        <v>17</v>
      </c>
      <c r="C43" s="178" t="s">
        <v>18</v>
      </c>
      <c r="D43" s="178" t="s">
        <v>19</v>
      </c>
      <c r="E43" s="178" t="s">
        <v>20</v>
      </c>
      <c r="F43" s="178" t="s">
        <v>21</v>
      </c>
      <c r="G43" s="178" t="s">
        <v>22</v>
      </c>
      <c r="H43" s="178" t="s">
        <v>23</v>
      </c>
      <c r="I43" s="569" t="s">
        <v>24</v>
      </c>
      <c r="J43" s="570"/>
      <c r="K43" s="178" t="s">
        <v>25</v>
      </c>
      <c r="L43" s="178" t="s">
        <v>26</v>
      </c>
      <c r="M43" s="180" t="s">
        <v>27</v>
      </c>
      <c r="N43" s="178" t="s">
        <v>28</v>
      </c>
      <c r="O43" s="178" t="s">
        <v>29</v>
      </c>
      <c r="P43" s="178" t="s">
        <v>30</v>
      </c>
      <c r="Q43" s="178" t="s">
        <v>16</v>
      </c>
      <c r="R43" s="178" t="s">
        <v>32</v>
      </c>
      <c r="S43" s="178" t="s">
        <v>33</v>
      </c>
      <c r="T43" s="181"/>
      <c r="U43" s="182" t="s">
        <v>34</v>
      </c>
      <c r="V43" s="183"/>
      <c r="W43" s="184" t="s">
        <v>34</v>
      </c>
      <c r="X43" s="180"/>
      <c r="Y43" s="184" t="s">
        <v>34</v>
      </c>
      <c r="Z43" s="180"/>
      <c r="AA43" s="184" t="s">
        <v>34</v>
      </c>
      <c r="AB43" s="180"/>
      <c r="AC43" s="184" t="s">
        <v>34</v>
      </c>
      <c r="AD43" s="180"/>
      <c r="AE43" s="184" t="s">
        <v>34</v>
      </c>
      <c r="AF43" s="180"/>
      <c r="AG43" s="184" t="s">
        <v>34</v>
      </c>
      <c r="AH43" s="183"/>
      <c r="AI43" s="184" t="s">
        <v>34</v>
      </c>
      <c r="AJ43" s="180"/>
      <c r="AK43" s="186" t="s">
        <v>34</v>
      </c>
      <c r="AL43" s="183"/>
      <c r="AM43" s="184" t="s">
        <v>34</v>
      </c>
      <c r="AN43" s="183"/>
      <c r="AO43" s="184" t="s">
        <v>34</v>
      </c>
      <c r="AP43" s="183"/>
      <c r="AQ43" s="184" t="s">
        <v>34</v>
      </c>
      <c r="AR43" s="183"/>
      <c r="AS43" s="187"/>
    </row>
    <row r="44" spans="1:64" x14ac:dyDescent="0.25">
      <c r="A44" s="426">
        <f>A35+1</f>
        <v>44228</v>
      </c>
      <c r="B44" s="427">
        <v>1845.38</v>
      </c>
      <c r="C44" s="427"/>
      <c r="D44" s="395">
        <v>1052.81</v>
      </c>
      <c r="E44" s="395">
        <v>1490.59</v>
      </c>
      <c r="F44" s="427">
        <v>118.95</v>
      </c>
      <c r="G44" s="428">
        <v>228</v>
      </c>
      <c r="H44" s="428">
        <v>430.55</v>
      </c>
      <c r="I44" s="397">
        <v>50</v>
      </c>
      <c r="J44" s="429">
        <v>1</v>
      </c>
      <c r="K44" s="429"/>
      <c r="L44" s="429"/>
      <c r="M44" s="430">
        <v>22.1</v>
      </c>
      <c r="N44" s="209">
        <f t="shared" ref="N44:N72" si="8">B44+C44+D44+F44+G44+H44+I44+K44-L44+M44+E44</f>
        <v>5238.38</v>
      </c>
      <c r="O44" s="427">
        <v>32.700000000000003</v>
      </c>
      <c r="P44" s="427">
        <v>113.16</v>
      </c>
      <c r="Q44" s="209">
        <f t="shared" ref="Q44:Q72" si="9">N44+O44-P44</f>
        <v>5157.92</v>
      </c>
      <c r="R44" s="395">
        <v>1840</v>
      </c>
      <c r="S44" s="427"/>
      <c r="T44" s="213">
        <f t="shared" ref="T44:T71" si="10">A44</f>
        <v>44228</v>
      </c>
      <c r="U44" s="431"/>
      <c r="V44" s="432"/>
      <c r="W44" s="433"/>
      <c r="X44" s="432"/>
      <c r="Y44" s="433">
        <v>210127</v>
      </c>
      <c r="Z44" s="393">
        <v>488.05</v>
      </c>
      <c r="AA44" s="433"/>
      <c r="AB44" s="432"/>
      <c r="AC44" s="433"/>
      <c r="AD44" s="432"/>
      <c r="AE44" s="433" t="s">
        <v>271</v>
      </c>
      <c r="AF44" s="393">
        <v>-65.8</v>
      </c>
      <c r="AG44" s="434"/>
      <c r="AH44" s="432"/>
      <c r="AI44" s="433">
        <v>210144</v>
      </c>
      <c r="AJ44" s="393">
        <v>1029.23</v>
      </c>
      <c r="AK44" s="434"/>
      <c r="AL44" s="432"/>
      <c r="AM44" s="433"/>
      <c r="AN44" s="432"/>
      <c r="AO44" s="433" t="s">
        <v>276</v>
      </c>
      <c r="AP44" s="393">
        <v>2250</v>
      </c>
      <c r="AQ44" s="433"/>
      <c r="AR44" s="432"/>
      <c r="AS44" s="187">
        <f t="shared" ref="AS44:AS72" si="11">V44+X44+Z44+AB44+AD44+AF44+AJ44+AL44+AN44+AP44+AR44+AH44</f>
        <v>3701.48</v>
      </c>
    </row>
    <row r="45" spans="1:64" x14ac:dyDescent="0.25">
      <c r="A45" s="426">
        <f t="shared" ref="A45:A71" si="12">A44+1</f>
        <v>44229</v>
      </c>
      <c r="B45" s="427">
        <v>1466.87</v>
      </c>
      <c r="C45" s="427"/>
      <c r="D45" s="395">
        <v>1218.77</v>
      </c>
      <c r="E45" s="395">
        <v>1742.02</v>
      </c>
      <c r="F45" s="427">
        <v>37.799999999999997</v>
      </c>
      <c r="G45" s="428">
        <v>243</v>
      </c>
      <c r="H45" s="428">
        <v>618.54999999999995</v>
      </c>
      <c r="I45" s="397">
        <v>140</v>
      </c>
      <c r="J45" s="429">
        <v>4</v>
      </c>
      <c r="K45" s="429"/>
      <c r="L45" s="429"/>
      <c r="M45" s="430"/>
      <c r="N45" s="209">
        <f t="shared" si="8"/>
        <v>5467.01</v>
      </c>
      <c r="O45" s="427">
        <v>2</v>
      </c>
      <c r="P45" s="427"/>
      <c r="Q45" s="209">
        <f t="shared" si="9"/>
        <v>5469.01</v>
      </c>
      <c r="R45" s="187">
        <v>1460</v>
      </c>
      <c r="S45" s="427"/>
      <c r="T45" s="213">
        <f t="shared" si="10"/>
        <v>44229</v>
      </c>
      <c r="U45" s="431"/>
      <c r="V45" s="432"/>
      <c r="W45" s="433"/>
      <c r="X45" s="432"/>
      <c r="Y45" s="431"/>
      <c r="Z45" s="432"/>
      <c r="AA45" s="433"/>
      <c r="AB45" s="432"/>
      <c r="AC45" s="431">
        <v>210140</v>
      </c>
      <c r="AD45" s="393">
        <v>33110.53</v>
      </c>
      <c r="AE45" s="433"/>
      <c r="AF45" s="432"/>
      <c r="AG45" s="432"/>
      <c r="AH45" s="432"/>
      <c r="AI45" s="431"/>
      <c r="AJ45" s="432"/>
      <c r="AK45" s="433"/>
      <c r="AL45" s="432"/>
      <c r="AM45" s="431"/>
      <c r="AN45" s="432"/>
      <c r="AO45" s="431"/>
      <c r="AP45" s="432"/>
      <c r="AQ45" s="433"/>
      <c r="AR45" s="432"/>
      <c r="AS45" s="187">
        <f t="shared" si="11"/>
        <v>33110.53</v>
      </c>
    </row>
    <row r="46" spans="1:64" x14ac:dyDescent="0.25">
      <c r="A46" s="426">
        <f t="shared" si="12"/>
        <v>44230</v>
      </c>
      <c r="B46" s="427">
        <v>2032</v>
      </c>
      <c r="C46" s="427"/>
      <c r="D46" s="395">
        <v>1237.94</v>
      </c>
      <c r="E46" s="395">
        <v>1435.39</v>
      </c>
      <c r="F46" s="427">
        <v>26.5</v>
      </c>
      <c r="G46" s="428">
        <v>429</v>
      </c>
      <c r="H46" s="428">
        <v>128.69999999999999</v>
      </c>
      <c r="I46" s="397">
        <v>40</v>
      </c>
      <c r="J46" s="429">
        <v>1</v>
      </c>
      <c r="K46" s="429">
        <v>20</v>
      </c>
      <c r="L46" s="429"/>
      <c r="M46" s="430"/>
      <c r="N46" s="209">
        <f t="shared" si="8"/>
        <v>5349.53</v>
      </c>
      <c r="O46" s="427">
        <v>2</v>
      </c>
      <c r="P46" s="427"/>
      <c r="Q46" s="209">
        <f t="shared" si="9"/>
        <v>5351.53</v>
      </c>
      <c r="R46" s="395">
        <v>2030</v>
      </c>
      <c r="S46" s="427"/>
      <c r="T46" s="213">
        <f t="shared" si="10"/>
        <v>44230</v>
      </c>
      <c r="U46" s="431">
        <v>210111</v>
      </c>
      <c r="V46" s="393">
        <v>1253.46</v>
      </c>
      <c r="W46" s="433"/>
      <c r="X46" s="432"/>
      <c r="Y46" s="431"/>
      <c r="Z46" s="432"/>
      <c r="AA46" s="433">
        <v>210222</v>
      </c>
      <c r="AB46" s="393">
        <v>2456.81</v>
      </c>
      <c r="AC46" s="431"/>
      <c r="AD46" s="432"/>
      <c r="AE46" s="433"/>
      <c r="AF46" s="432"/>
      <c r="AG46" s="432"/>
      <c r="AH46" s="432"/>
      <c r="AI46" s="431" t="s">
        <v>311</v>
      </c>
      <c r="AJ46" s="393">
        <v>128.4</v>
      </c>
      <c r="AK46" s="433"/>
      <c r="AL46" s="432"/>
      <c r="AM46" s="431"/>
      <c r="AN46" s="432"/>
      <c r="AO46" s="433">
        <v>210171</v>
      </c>
      <c r="AP46" s="393">
        <v>1558.3</v>
      </c>
      <c r="AQ46" s="433"/>
      <c r="AR46" s="432"/>
      <c r="AS46" s="187">
        <f t="shared" si="11"/>
        <v>5396.97</v>
      </c>
    </row>
    <row r="47" spans="1:64" x14ac:dyDescent="0.25">
      <c r="A47" s="426">
        <f t="shared" si="12"/>
        <v>44231</v>
      </c>
      <c r="B47" s="427">
        <v>1451.83</v>
      </c>
      <c r="C47" s="427"/>
      <c r="D47" s="395">
        <v>1047.9000000000001</v>
      </c>
      <c r="E47" s="395">
        <v>1738.88</v>
      </c>
      <c r="F47" s="427"/>
      <c r="G47" s="428">
        <v>233</v>
      </c>
      <c r="H47" s="428">
        <v>296.3</v>
      </c>
      <c r="I47" s="397">
        <v>130</v>
      </c>
      <c r="J47" s="429">
        <v>4</v>
      </c>
      <c r="K47" s="429"/>
      <c r="L47" s="429"/>
      <c r="M47" s="430"/>
      <c r="N47" s="209">
        <f t="shared" si="8"/>
        <v>4897.91</v>
      </c>
      <c r="O47" s="427">
        <v>2</v>
      </c>
      <c r="P47" s="427"/>
      <c r="Q47" s="209">
        <f t="shared" si="9"/>
        <v>4899.91</v>
      </c>
      <c r="R47" s="395">
        <v>1490</v>
      </c>
      <c r="S47" s="427"/>
      <c r="T47" s="213">
        <f t="shared" si="10"/>
        <v>44231</v>
      </c>
      <c r="U47" s="431"/>
      <c r="V47" s="393">
        <v>-0.86</v>
      </c>
      <c r="W47" s="433"/>
      <c r="X47" s="432"/>
      <c r="Y47" s="431"/>
      <c r="Z47" s="432"/>
      <c r="AA47" s="433">
        <v>210223</v>
      </c>
      <c r="AB47" s="393">
        <v>745.88</v>
      </c>
      <c r="AC47" s="431"/>
      <c r="AD47" s="432"/>
      <c r="AE47" s="433"/>
      <c r="AF47" s="432"/>
      <c r="AG47" s="432"/>
      <c r="AH47" s="432"/>
      <c r="AI47" s="431"/>
      <c r="AJ47" s="432"/>
      <c r="AK47" s="433"/>
      <c r="AL47" s="432"/>
      <c r="AM47" s="431"/>
      <c r="AN47" s="432"/>
      <c r="AO47" s="431"/>
      <c r="AP47" s="432"/>
      <c r="AQ47" s="433"/>
      <c r="AR47" s="432"/>
      <c r="AS47" s="187">
        <f t="shared" si="11"/>
        <v>745.02</v>
      </c>
    </row>
    <row r="48" spans="1:64" x14ac:dyDescent="0.25">
      <c r="A48" s="426">
        <f t="shared" si="12"/>
        <v>44232</v>
      </c>
      <c r="B48" s="427">
        <v>2186.5700000000002</v>
      </c>
      <c r="C48" s="427"/>
      <c r="D48" s="395">
        <v>1784.75</v>
      </c>
      <c r="E48" s="395">
        <v>2265.6999999999998</v>
      </c>
      <c r="F48" s="427">
        <v>115.3</v>
      </c>
      <c r="G48" s="428">
        <v>227</v>
      </c>
      <c r="H48" s="428">
        <v>709.65</v>
      </c>
      <c r="I48" s="397">
        <v>200</v>
      </c>
      <c r="J48" s="429">
        <v>5</v>
      </c>
      <c r="K48" s="429">
        <v>30</v>
      </c>
      <c r="L48" s="429"/>
      <c r="M48" s="430"/>
      <c r="N48" s="209">
        <f t="shared" si="8"/>
        <v>7518.97</v>
      </c>
      <c r="O48" s="427">
        <v>22.5</v>
      </c>
      <c r="P48" s="427"/>
      <c r="Q48" s="209">
        <f t="shared" si="9"/>
        <v>7541.47</v>
      </c>
      <c r="R48" s="9">
        <v>2180</v>
      </c>
      <c r="S48" s="427"/>
      <c r="T48" s="213">
        <f t="shared" si="10"/>
        <v>44232</v>
      </c>
      <c r="U48" s="431"/>
      <c r="V48" s="432"/>
      <c r="W48" s="433"/>
      <c r="X48" s="432"/>
      <c r="Y48" s="431"/>
      <c r="Z48" s="432"/>
      <c r="AA48" s="431"/>
      <c r="AB48" s="432"/>
      <c r="AC48" s="431"/>
      <c r="AD48" s="432"/>
      <c r="AE48" s="433" t="s">
        <v>137</v>
      </c>
      <c r="AF48" s="393">
        <v>-1030</v>
      </c>
      <c r="AG48" s="432"/>
      <c r="AH48" s="432"/>
      <c r="AI48" s="431"/>
      <c r="AJ48" s="432"/>
      <c r="AK48" s="431"/>
      <c r="AL48" s="432"/>
      <c r="AM48" s="431"/>
      <c r="AN48" s="432"/>
      <c r="AO48" s="431"/>
      <c r="AP48" s="432"/>
      <c r="AQ48" s="433"/>
      <c r="AR48" s="432"/>
      <c r="AS48" s="187">
        <f t="shared" si="11"/>
        <v>-1030</v>
      </c>
    </row>
    <row r="49" spans="1:45" x14ac:dyDescent="0.25">
      <c r="A49" s="426">
        <f t="shared" si="12"/>
        <v>44233</v>
      </c>
      <c r="B49" s="427">
        <v>1766.71</v>
      </c>
      <c r="C49" s="427"/>
      <c r="D49" s="395">
        <v>2021.94</v>
      </c>
      <c r="E49" s="395">
        <v>1890.79</v>
      </c>
      <c r="F49" s="427">
        <v>9.9</v>
      </c>
      <c r="G49" s="428">
        <v>316</v>
      </c>
      <c r="H49" s="428">
        <v>124.7</v>
      </c>
      <c r="I49" s="397">
        <v>310</v>
      </c>
      <c r="J49" s="429">
        <v>6</v>
      </c>
      <c r="K49" s="429"/>
      <c r="L49" s="429">
        <v>55</v>
      </c>
      <c r="M49" s="430"/>
      <c r="N49" s="209">
        <f t="shared" si="8"/>
        <v>6385.04</v>
      </c>
      <c r="O49" s="427">
        <v>3</v>
      </c>
      <c r="P49" s="427"/>
      <c r="Q49" s="209">
        <f t="shared" si="9"/>
        <v>6388.04</v>
      </c>
      <c r="R49" s="395">
        <v>1760</v>
      </c>
      <c r="S49" s="395">
        <v>180</v>
      </c>
      <c r="T49" s="213">
        <f t="shared" si="10"/>
        <v>44233</v>
      </c>
      <c r="U49" s="431"/>
      <c r="V49" s="432"/>
      <c r="W49" s="431"/>
      <c r="X49" s="432"/>
      <c r="Y49" s="431"/>
      <c r="Z49" s="432"/>
      <c r="AA49" s="431"/>
      <c r="AB49" s="432"/>
      <c r="AC49" s="431"/>
      <c r="AD49" s="432"/>
      <c r="AE49" s="433"/>
      <c r="AF49" s="432"/>
      <c r="AG49" s="432"/>
      <c r="AH49" s="432"/>
      <c r="AI49" s="431"/>
      <c r="AJ49" s="432"/>
      <c r="AK49" s="431"/>
      <c r="AL49" s="432"/>
      <c r="AM49" s="431"/>
      <c r="AN49" s="432"/>
      <c r="AO49" s="431"/>
      <c r="AP49" s="432"/>
      <c r="AQ49" s="433"/>
      <c r="AR49" s="432"/>
      <c r="AS49" s="187">
        <f t="shared" si="11"/>
        <v>0</v>
      </c>
    </row>
    <row r="50" spans="1:45" x14ac:dyDescent="0.25">
      <c r="A50" s="426">
        <f t="shared" si="12"/>
        <v>44234</v>
      </c>
      <c r="B50" s="427">
        <v>1631.15</v>
      </c>
      <c r="C50" s="427"/>
      <c r="D50" s="395">
        <v>477.9</v>
      </c>
      <c r="E50" s="395">
        <v>1052.48</v>
      </c>
      <c r="F50" s="427"/>
      <c r="G50" s="428">
        <v>225</v>
      </c>
      <c r="H50" s="428">
        <v>208.7</v>
      </c>
      <c r="I50" s="397">
        <v>250</v>
      </c>
      <c r="J50" s="429">
        <v>3</v>
      </c>
      <c r="K50" s="429"/>
      <c r="L50" s="429"/>
      <c r="M50" s="430"/>
      <c r="N50" s="209">
        <f t="shared" si="8"/>
        <v>3845.23</v>
      </c>
      <c r="O50" s="427">
        <v>2</v>
      </c>
      <c r="P50" s="427"/>
      <c r="Q50" s="209">
        <f t="shared" si="9"/>
        <v>3847.23</v>
      </c>
      <c r="R50" s="395">
        <v>1630</v>
      </c>
      <c r="S50" s="427"/>
      <c r="T50" s="213">
        <f t="shared" si="10"/>
        <v>44234</v>
      </c>
      <c r="U50" s="431"/>
      <c r="V50" s="432"/>
      <c r="W50" s="431"/>
      <c r="X50" s="432"/>
      <c r="Y50" s="431"/>
      <c r="Z50" s="432"/>
      <c r="AA50" s="431"/>
      <c r="AB50" s="432"/>
      <c r="AC50" s="431"/>
      <c r="AD50" s="432"/>
      <c r="AE50" s="433" t="s">
        <v>165</v>
      </c>
      <c r="AF50" s="393">
        <v>33.25</v>
      </c>
      <c r="AG50" s="432"/>
      <c r="AH50" s="432"/>
      <c r="AI50" s="431"/>
      <c r="AJ50" s="432"/>
      <c r="AK50" s="431"/>
      <c r="AL50" s="432"/>
      <c r="AM50" s="431">
        <v>201267</v>
      </c>
      <c r="AN50" s="393">
        <v>-396.51</v>
      </c>
      <c r="AO50" s="431" t="s">
        <v>104</v>
      </c>
      <c r="AP50" s="393">
        <v>141.56</v>
      </c>
      <c r="AQ50" s="433"/>
      <c r="AR50" s="432"/>
      <c r="AS50" s="187">
        <f t="shared" si="11"/>
        <v>-221.7</v>
      </c>
    </row>
    <row r="51" spans="1:45" x14ac:dyDescent="0.25">
      <c r="A51" s="426">
        <f t="shared" si="12"/>
        <v>44235</v>
      </c>
      <c r="B51" s="427">
        <v>2118.5100000000002</v>
      </c>
      <c r="C51" s="427"/>
      <c r="D51" s="395">
        <v>695.6</v>
      </c>
      <c r="E51" s="395">
        <v>1512.99</v>
      </c>
      <c r="F51" s="427">
        <v>25.4</v>
      </c>
      <c r="G51" s="428">
        <v>280</v>
      </c>
      <c r="H51" s="428">
        <v>635.6</v>
      </c>
      <c r="I51" s="397">
        <v>110</v>
      </c>
      <c r="J51" s="429">
        <v>3</v>
      </c>
      <c r="K51" s="429"/>
      <c r="L51" s="429"/>
      <c r="M51" s="430"/>
      <c r="N51" s="209">
        <f t="shared" si="8"/>
        <v>5378.1</v>
      </c>
      <c r="O51" s="427">
        <v>67.650000000000006</v>
      </c>
      <c r="P51" s="427"/>
      <c r="Q51" s="209">
        <f t="shared" si="9"/>
        <v>5445.75</v>
      </c>
      <c r="R51" s="187">
        <v>2110</v>
      </c>
      <c r="S51" s="427"/>
      <c r="T51" s="213">
        <f t="shared" si="10"/>
        <v>44235</v>
      </c>
      <c r="U51" s="431"/>
      <c r="V51" s="432"/>
      <c r="W51" s="431"/>
      <c r="X51" s="432"/>
      <c r="Y51" s="431">
        <v>210128</v>
      </c>
      <c r="Z51" s="393">
        <v>507.66</v>
      </c>
      <c r="AA51" s="431"/>
      <c r="AB51" s="432"/>
      <c r="AC51" s="431"/>
      <c r="AD51" s="432"/>
      <c r="AE51" s="431"/>
      <c r="AF51" s="432"/>
      <c r="AG51" s="432"/>
      <c r="AH51" s="432"/>
      <c r="AI51" s="431"/>
      <c r="AJ51" s="432"/>
      <c r="AK51" s="431"/>
      <c r="AL51" s="432"/>
      <c r="AM51" s="431"/>
      <c r="AN51" s="432"/>
      <c r="AO51" s="431" t="s">
        <v>199</v>
      </c>
      <c r="AP51" s="393">
        <v>81.900000000000006</v>
      </c>
      <c r="AQ51" s="433"/>
      <c r="AR51" s="432"/>
      <c r="AS51" s="187">
        <f t="shared" si="11"/>
        <v>589.56000000000006</v>
      </c>
    </row>
    <row r="52" spans="1:45" x14ac:dyDescent="0.25">
      <c r="A52" s="426">
        <f t="shared" si="12"/>
        <v>44236</v>
      </c>
      <c r="B52" s="427">
        <v>1834.67</v>
      </c>
      <c r="C52" s="427"/>
      <c r="D52" s="395">
        <v>1885.74</v>
      </c>
      <c r="E52" s="395">
        <v>2282.29</v>
      </c>
      <c r="F52" s="427">
        <v>7.5</v>
      </c>
      <c r="G52" s="428">
        <v>407</v>
      </c>
      <c r="H52" s="428">
        <v>586.4</v>
      </c>
      <c r="I52" s="397">
        <v>390</v>
      </c>
      <c r="J52" s="429">
        <v>8</v>
      </c>
      <c r="K52" s="429"/>
      <c r="L52" s="429">
        <v>910</v>
      </c>
      <c r="M52" s="430"/>
      <c r="N52" s="209">
        <f t="shared" si="8"/>
        <v>6483.5999999999995</v>
      </c>
      <c r="O52" s="427">
        <v>2</v>
      </c>
      <c r="P52" s="427"/>
      <c r="Q52" s="209">
        <f t="shared" si="9"/>
        <v>6485.5999999999995</v>
      </c>
      <c r="R52" s="395">
        <v>1830</v>
      </c>
      <c r="S52" s="427"/>
      <c r="T52" s="213">
        <f t="shared" si="10"/>
        <v>44236</v>
      </c>
      <c r="U52" s="431"/>
      <c r="V52" s="432"/>
      <c r="W52" s="431"/>
      <c r="X52" s="432"/>
      <c r="Y52" s="431"/>
      <c r="Z52" s="432"/>
      <c r="AA52" s="431"/>
      <c r="AB52" s="432"/>
      <c r="AC52" s="431"/>
      <c r="AD52" s="432"/>
      <c r="AE52" s="431" t="s">
        <v>137</v>
      </c>
      <c r="AF52" s="393">
        <v>1036.24</v>
      </c>
      <c r="AG52" s="434">
        <v>210239</v>
      </c>
      <c r="AH52" s="432">
        <v>19</v>
      </c>
      <c r="AI52" s="431">
        <v>210245</v>
      </c>
      <c r="AJ52" s="393">
        <v>132</v>
      </c>
      <c r="AK52" s="431"/>
      <c r="AL52" s="432"/>
      <c r="AM52" s="431"/>
      <c r="AN52" s="432"/>
      <c r="AO52" s="431" t="s">
        <v>388</v>
      </c>
      <c r="AP52" s="393">
        <v>341.65</v>
      </c>
      <c r="AQ52" s="433"/>
      <c r="AR52" s="432"/>
      <c r="AS52" s="187">
        <f t="shared" si="11"/>
        <v>1528.8899999999999</v>
      </c>
    </row>
    <row r="53" spans="1:45" x14ac:dyDescent="0.25">
      <c r="A53" s="426">
        <f t="shared" si="12"/>
        <v>44237</v>
      </c>
      <c r="B53" s="427">
        <v>1470.51</v>
      </c>
      <c r="C53" s="427"/>
      <c r="D53" s="395">
        <v>1344.46</v>
      </c>
      <c r="E53" s="395">
        <v>1709.51</v>
      </c>
      <c r="F53" s="427">
        <v>40.4</v>
      </c>
      <c r="G53" s="428">
        <v>311</v>
      </c>
      <c r="H53" s="428">
        <v>572</v>
      </c>
      <c r="I53" s="397">
        <v>370</v>
      </c>
      <c r="J53" s="429">
        <v>8</v>
      </c>
      <c r="K53" s="429"/>
      <c r="L53" s="429">
        <v>372</v>
      </c>
      <c r="M53" s="430"/>
      <c r="N53" s="209">
        <f t="shared" si="8"/>
        <v>5445.880000000001</v>
      </c>
      <c r="O53" s="427">
        <v>2</v>
      </c>
      <c r="P53" s="427"/>
      <c r="Q53" s="209">
        <f t="shared" si="9"/>
        <v>5447.880000000001</v>
      </c>
      <c r="R53" s="395">
        <v>1470</v>
      </c>
      <c r="S53" s="427"/>
      <c r="T53" s="213">
        <f t="shared" si="10"/>
        <v>44237</v>
      </c>
      <c r="U53" s="431">
        <v>210101</v>
      </c>
      <c r="V53" s="393">
        <v>47.15</v>
      </c>
      <c r="W53" s="431">
        <v>210122</v>
      </c>
      <c r="X53" s="393">
        <v>60.6</v>
      </c>
      <c r="Y53" s="431"/>
      <c r="Z53" s="432"/>
      <c r="AA53" s="431">
        <v>210224</v>
      </c>
      <c r="AB53" s="393">
        <v>3715.92</v>
      </c>
      <c r="AC53" s="431"/>
      <c r="AD53" s="432"/>
      <c r="AE53" s="431"/>
      <c r="AF53" s="432"/>
      <c r="AG53" s="432"/>
      <c r="AH53" s="432"/>
      <c r="AI53" s="431"/>
      <c r="AJ53" s="432"/>
      <c r="AK53" s="431">
        <v>210149</v>
      </c>
      <c r="AL53" s="393">
        <v>253.8</v>
      </c>
      <c r="AM53" s="431"/>
      <c r="AN53" s="432"/>
      <c r="AO53" s="431"/>
      <c r="AP53" s="432"/>
      <c r="AQ53" s="433"/>
      <c r="AR53" s="432"/>
      <c r="AS53" s="187">
        <f t="shared" si="11"/>
        <v>4077.4700000000003</v>
      </c>
    </row>
    <row r="54" spans="1:45" x14ac:dyDescent="0.25">
      <c r="A54" s="426">
        <f t="shared" si="12"/>
        <v>44238</v>
      </c>
      <c r="B54" s="427">
        <v>1003.71</v>
      </c>
      <c r="C54" s="427"/>
      <c r="D54" s="187">
        <v>1425.59</v>
      </c>
      <c r="E54" s="187">
        <v>1862.22</v>
      </c>
      <c r="F54" s="427">
        <v>45.5</v>
      </c>
      <c r="G54" s="428">
        <v>362</v>
      </c>
      <c r="H54" s="428">
        <v>611.35</v>
      </c>
      <c r="I54" s="397">
        <v>140</v>
      </c>
      <c r="J54" s="429">
        <v>3</v>
      </c>
      <c r="K54" s="429"/>
      <c r="L54" s="429"/>
      <c r="M54" s="430"/>
      <c r="N54" s="209">
        <f t="shared" si="8"/>
        <v>5450.37</v>
      </c>
      <c r="O54" s="427">
        <v>2</v>
      </c>
      <c r="P54" s="427"/>
      <c r="Q54" s="209">
        <f t="shared" si="9"/>
        <v>5452.37</v>
      </c>
      <c r="R54" s="395">
        <v>1030</v>
      </c>
      <c r="S54" s="395">
        <v>470</v>
      </c>
      <c r="T54" s="213">
        <f t="shared" si="10"/>
        <v>44238</v>
      </c>
      <c r="U54" s="431">
        <v>210114</v>
      </c>
      <c r="V54" s="393">
        <v>1031.94</v>
      </c>
      <c r="W54" s="431">
        <v>210123</v>
      </c>
      <c r="X54" s="393">
        <v>1365.39</v>
      </c>
      <c r="Y54" s="431"/>
      <c r="Z54" s="432"/>
      <c r="AA54" s="431">
        <v>210225</v>
      </c>
      <c r="AB54" s="393">
        <v>1079.2</v>
      </c>
      <c r="AC54" s="431"/>
      <c r="AD54" s="432"/>
      <c r="AE54" s="431" t="s">
        <v>210</v>
      </c>
      <c r="AF54" s="393">
        <v>101.49</v>
      </c>
      <c r="AG54" s="432"/>
      <c r="AH54" s="432"/>
      <c r="AI54" s="431"/>
      <c r="AJ54" s="432"/>
      <c r="AK54" s="431">
        <v>210150</v>
      </c>
      <c r="AL54" s="393">
        <v>174.84</v>
      </c>
      <c r="AM54" s="431"/>
      <c r="AN54" s="432"/>
      <c r="AO54" s="431"/>
      <c r="AP54" s="432"/>
      <c r="AQ54" s="433"/>
      <c r="AR54" s="432"/>
      <c r="AS54" s="187">
        <f t="shared" si="11"/>
        <v>3752.8599999999997</v>
      </c>
    </row>
    <row r="55" spans="1:45" x14ac:dyDescent="0.25">
      <c r="A55" s="426">
        <f t="shared" si="12"/>
        <v>44239</v>
      </c>
      <c r="B55" s="427">
        <v>1965.2</v>
      </c>
      <c r="C55" s="427"/>
      <c r="D55" s="187">
        <v>1524.4</v>
      </c>
      <c r="E55" s="395">
        <v>1837.21</v>
      </c>
      <c r="F55" s="427">
        <v>10.199999999999999</v>
      </c>
      <c r="G55" s="428">
        <v>279</v>
      </c>
      <c r="H55" s="428">
        <v>462.55</v>
      </c>
      <c r="I55" s="397">
        <v>60</v>
      </c>
      <c r="J55" s="429">
        <v>2</v>
      </c>
      <c r="K55" s="429"/>
      <c r="L55" s="429">
        <v>20</v>
      </c>
      <c r="M55" s="430"/>
      <c r="N55" s="209">
        <f t="shared" si="8"/>
        <v>6118.56</v>
      </c>
      <c r="O55" s="427">
        <v>12.5</v>
      </c>
      <c r="P55" s="427"/>
      <c r="Q55" s="209">
        <f t="shared" si="9"/>
        <v>6131.06</v>
      </c>
      <c r="R55" s="395">
        <v>1960</v>
      </c>
      <c r="S55" s="427"/>
      <c r="T55" s="213">
        <f t="shared" si="10"/>
        <v>44239</v>
      </c>
      <c r="U55" s="431"/>
      <c r="V55" s="393">
        <v>-21.29</v>
      </c>
      <c r="W55" s="431"/>
      <c r="X55" s="432"/>
      <c r="Y55" s="431"/>
      <c r="Z55" s="432"/>
      <c r="AA55" s="431"/>
      <c r="AB55" s="432"/>
      <c r="AC55" s="431"/>
      <c r="AD55" s="432"/>
      <c r="AE55" s="431" t="s">
        <v>156</v>
      </c>
      <c r="AF55" s="393">
        <v>2650.47</v>
      </c>
      <c r="AG55" s="432"/>
      <c r="AH55" s="432"/>
      <c r="AI55" s="431" t="s">
        <v>216</v>
      </c>
      <c r="AJ55" s="393">
        <v>221.1</v>
      </c>
      <c r="AK55" s="431"/>
      <c r="AL55" s="432"/>
      <c r="AM55" s="431"/>
      <c r="AN55" s="432"/>
      <c r="AO55" s="431"/>
      <c r="AP55" s="432"/>
      <c r="AQ55" s="433"/>
      <c r="AR55" s="432"/>
      <c r="AS55" s="187">
        <f t="shared" si="11"/>
        <v>2850.2799999999997</v>
      </c>
    </row>
    <row r="56" spans="1:45" x14ac:dyDescent="0.25">
      <c r="A56" s="426">
        <f t="shared" si="12"/>
        <v>44240</v>
      </c>
      <c r="B56" s="427">
        <v>1741.73</v>
      </c>
      <c r="C56" s="427"/>
      <c r="D56" s="395">
        <v>1313.24</v>
      </c>
      <c r="E56" s="395">
        <v>1633.07</v>
      </c>
      <c r="F56" s="427">
        <v>56.9</v>
      </c>
      <c r="G56" s="428">
        <v>554</v>
      </c>
      <c r="H56" s="428">
        <v>357.85</v>
      </c>
      <c r="I56" s="397">
        <v>270</v>
      </c>
      <c r="J56" s="429">
        <v>7</v>
      </c>
      <c r="K56" s="429"/>
      <c r="L56" s="429"/>
      <c r="M56" s="430"/>
      <c r="N56" s="209">
        <f t="shared" si="8"/>
        <v>5926.79</v>
      </c>
      <c r="O56" s="427"/>
      <c r="P56" s="427"/>
      <c r="Q56" s="209">
        <f t="shared" si="9"/>
        <v>5926.79</v>
      </c>
      <c r="R56" s="395">
        <v>1740</v>
      </c>
      <c r="S56" s="427"/>
      <c r="T56" s="213">
        <f t="shared" si="10"/>
        <v>44240</v>
      </c>
      <c r="U56" s="431"/>
      <c r="V56" s="432"/>
      <c r="W56" s="431"/>
      <c r="X56" s="432"/>
      <c r="Y56" s="431"/>
      <c r="Z56" s="432"/>
      <c r="AA56" s="431"/>
      <c r="AB56" s="432"/>
      <c r="AC56" s="431"/>
      <c r="AD56" s="432"/>
      <c r="AE56" s="431"/>
      <c r="AF56" s="432"/>
      <c r="AG56" s="432"/>
      <c r="AH56" s="432"/>
      <c r="AI56" s="431"/>
      <c r="AJ56" s="432"/>
      <c r="AK56" s="431"/>
      <c r="AL56" s="432"/>
      <c r="AM56" s="431"/>
      <c r="AN56" s="432"/>
      <c r="AO56" s="431"/>
      <c r="AP56" s="432"/>
      <c r="AQ56" s="433"/>
      <c r="AR56" s="432"/>
      <c r="AS56" s="187">
        <f t="shared" si="11"/>
        <v>0</v>
      </c>
    </row>
    <row r="57" spans="1:45" x14ac:dyDescent="0.25">
      <c r="A57" s="426">
        <f t="shared" si="12"/>
        <v>44241</v>
      </c>
      <c r="B57" s="427">
        <v>1447.33</v>
      </c>
      <c r="C57" s="427"/>
      <c r="D57" s="395">
        <v>498.79</v>
      </c>
      <c r="E57" s="395">
        <v>1400.04</v>
      </c>
      <c r="F57" s="427"/>
      <c r="G57" s="428">
        <v>247</v>
      </c>
      <c r="H57" s="428">
        <v>290.39999999999998</v>
      </c>
      <c r="I57" s="428"/>
      <c r="J57" s="429"/>
      <c r="K57" s="429"/>
      <c r="L57" s="429"/>
      <c r="M57" s="430"/>
      <c r="N57" s="209">
        <f t="shared" si="8"/>
        <v>3883.56</v>
      </c>
      <c r="O57" s="427">
        <v>2</v>
      </c>
      <c r="P57" s="427"/>
      <c r="Q57" s="209">
        <f t="shared" si="9"/>
        <v>3885.56</v>
      </c>
      <c r="R57" s="395">
        <v>1460</v>
      </c>
      <c r="S57" s="427"/>
      <c r="T57" s="213">
        <f t="shared" si="10"/>
        <v>44241</v>
      </c>
      <c r="U57" s="431"/>
      <c r="V57" s="432"/>
      <c r="W57" s="431"/>
      <c r="X57" s="432"/>
      <c r="Y57" s="431"/>
      <c r="Z57" s="432"/>
      <c r="AA57" s="431"/>
      <c r="AB57" s="432"/>
      <c r="AC57" s="431"/>
      <c r="AD57" s="432"/>
      <c r="AE57" s="431"/>
      <c r="AF57" s="432"/>
      <c r="AG57" s="432"/>
      <c r="AH57" s="432"/>
      <c r="AI57" s="431"/>
      <c r="AJ57" s="432"/>
      <c r="AK57" s="431"/>
      <c r="AL57" s="432"/>
      <c r="AM57" s="431"/>
      <c r="AN57" s="432"/>
      <c r="AO57" s="431"/>
      <c r="AP57" s="432"/>
      <c r="AQ57" s="433"/>
      <c r="AR57" s="432"/>
      <c r="AS57" s="187">
        <f t="shared" si="11"/>
        <v>0</v>
      </c>
    </row>
    <row r="58" spans="1:45" x14ac:dyDescent="0.25">
      <c r="A58" s="426">
        <f t="shared" si="12"/>
        <v>44242</v>
      </c>
      <c r="B58" s="427">
        <v>1414.39</v>
      </c>
      <c r="C58" s="427"/>
      <c r="D58" s="395">
        <v>828.53</v>
      </c>
      <c r="E58" s="395">
        <v>1569.71</v>
      </c>
      <c r="F58" s="427"/>
      <c r="G58" s="428">
        <v>240</v>
      </c>
      <c r="H58" s="428">
        <v>235.15</v>
      </c>
      <c r="I58" s="397">
        <v>50</v>
      </c>
      <c r="J58" s="429">
        <v>1</v>
      </c>
      <c r="K58" s="429"/>
      <c r="L58" s="429"/>
      <c r="M58" s="430"/>
      <c r="N58" s="209">
        <f t="shared" si="8"/>
        <v>4337.7800000000007</v>
      </c>
      <c r="O58" s="427">
        <v>46.1</v>
      </c>
      <c r="P58" s="427">
        <v>12.5</v>
      </c>
      <c r="Q58" s="209">
        <f t="shared" si="9"/>
        <v>4371.380000000001</v>
      </c>
      <c r="R58" s="395">
        <v>1410</v>
      </c>
      <c r="S58" s="427"/>
      <c r="T58" s="213">
        <f t="shared" si="10"/>
        <v>44242</v>
      </c>
      <c r="U58" s="431"/>
      <c r="V58" s="432"/>
      <c r="W58" s="431"/>
      <c r="X58" s="432"/>
      <c r="Y58" s="431">
        <v>210218</v>
      </c>
      <c r="Z58" s="393">
        <v>484.52</v>
      </c>
      <c r="AA58" s="431"/>
      <c r="AB58" s="432"/>
      <c r="AC58" s="431"/>
      <c r="AD58" s="432"/>
      <c r="AE58" s="431"/>
      <c r="AF58" s="432"/>
      <c r="AG58" s="432"/>
      <c r="AH58" s="432"/>
      <c r="AI58" s="431"/>
      <c r="AJ58" s="432"/>
      <c r="AK58" s="431"/>
      <c r="AL58" s="432"/>
      <c r="AM58" s="431"/>
      <c r="AN58" s="432"/>
      <c r="AO58" s="431">
        <v>210166</v>
      </c>
      <c r="AP58" s="393">
        <v>364</v>
      </c>
      <c r="AQ58" s="433"/>
      <c r="AR58" s="432"/>
      <c r="AS58" s="187">
        <f t="shared" si="11"/>
        <v>848.52</v>
      </c>
    </row>
    <row r="59" spans="1:45" x14ac:dyDescent="0.25">
      <c r="A59" s="426">
        <f t="shared" si="12"/>
        <v>44243</v>
      </c>
      <c r="B59" s="427">
        <v>2111.63</v>
      </c>
      <c r="C59" s="427"/>
      <c r="D59" s="395">
        <v>1025.56</v>
      </c>
      <c r="E59" s="395">
        <v>1758.1</v>
      </c>
      <c r="F59" s="427">
        <v>50.5</v>
      </c>
      <c r="G59" s="428">
        <v>270</v>
      </c>
      <c r="H59" s="428">
        <v>439.95</v>
      </c>
      <c r="I59" s="397">
        <v>70</v>
      </c>
      <c r="J59" s="429">
        <v>2</v>
      </c>
      <c r="K59" s="429"/>
      <c r="L59" s="429">
        <v>70</v>
      </c>
      <c r="M59" s="430"/>
      <c r="N59" s="209">
        <f t="shared" si="8"/>
        <v>5655.74</v>
      </c>
      <c r="O59" s="427">
        <v>3.6</v>
      </c>
      <c r="P59" s="427"/>
      <c r="Q59" s="209">
        <f t="shared" si="9"/>
        <v>5659.34</v>
      </c>
      <c r="R59" s="187">
        <v>2110</v>
      </c>
      <c r="S59" s="427"/>
      <c r="T59" s="213">
        <f t="shared" si="10"/>
        <v>44243</v>
      </c>
      <c r="U59" s="431"/>
      <c r="V59" s="432"/>
      <c r="W59" s="431"/>
      <c r="X59" s="432"/>
      <c r="Y59" s="431"/>
      <c r="Z59" s="432"/>
      <c r="AA59" s="431"/>
      <c r="AB59" s="432"/>
      <c r="AC59" s="431">
        <v>210234</v>
      </c>
      <c r="AD59" s="393">
        <v>50298.42</v>
      </c>
      <c r="AE59" s="431"/>
      <c r="AF59" s="432"/>
      <c r="AG59" s="432"/>
      <c r="AH59" s="432"/>
      <c r="AI59" s="431"/>
      <c r="AJ59" s="432"/>
      <c r="AK59" s="431"/>
      <c r="AL59" s="432"/>
      <c r="AM59" s="431"/>
      <c r="AN59" s="432"/>
      <c r="AO59" s="431">
        <v>210166</v>
      </c>
      <c r="AP59" s="393">
        <v>81.040000000000006</v>
      </c>
      <c r="AQ59" s="433"/>
      <c r="AR59" s="432"/>
      <c r="AS59" s="187">
        <f t="shared" si="11"/>
        <v>50379.46</v>
      </c>
    </row>
    <row r="60" spans="1:45" x14ac:dyDescent="0.25">
      <c r="A60" s="426">
        <f t="shared" si="12"/>
        <v>44244</v>
      </c>
      <c r="B60" s="427">
        <v>1515.36</v>
      </c>
      <c r="C60" s="427"/>
      <c r="D60" s="395">
        <v>1282.21</v>
      </c>
      <c r="E60" s="395">
        <v>1721.05</v>
      </c>
      <c r="F60" s="427">
        <v>14</v>
      </c>
      <c r="G60" s="428">
        <v>226</v>
      </c>
      <c r="H60" s="428">
        <v>690</v>
      </c>
      <c r="I60" s="397">
        <v>100</v>
      </c>
      <c r="J60" s="429">
        <v>1</v>
      </c>
      <c r="K60" s="429">
        <v>30</v>
      </c>
      <c r="L60" s="429"/>
      <c r="M60" s="430"/>
      <c r="N60" s="209">
        <f t="shared" si="8"/>
        <v>5578.62</v>
      </c>
      <c r="O60" s="427">
        <v>2</v>
      </c>
      <c r="P60" s="427"/>
      <c r="Q60" s="209">
        <f t="shared" si="9"/>
        <v>5580.62</v>
      </c>
      <c r="R60" s="395">
        <v>1510</v>
      </c>
      <c r="S60" s="427"/>
      <c r="T60" s="213">
        <f t="shared" si="10"/>
        <v>44244</v>
      </c>
      <c r="U60" s="431">
        <v>210201</v>
      </c>
      <c r="V60" s="393">
        <v>1483.94</v>
      </c>
      <c r="W60" s="431"/>
      <c r="X60" s="432"/>
      <c r="Y60" s="431"/>
      <c r="Z60" s="432"/>
      <c r="AA60" s="431">
        <v>210226</v>
      </c>
      <c r="AB60" s="393">
        <v>2684.45</v>
      </c>
      <c r="AC60" s="431">
        <v>210546</v>
      </c>
      <c r="AD60" s="393">
        <v>580</v>
      </c>
      <c r="AE60" s="431"/>
      <c r="AF60" s="432"/>
      <c r="AG60" s="432"/>
      <c r="AH60" s="432"/>
      <c r="AI60" s="431"/>
      <c r="AJ60" s="432"/>
      <c r="AK60" s="431"/>
      <c r="AL60" s="432"/>
      <c r="AM60" s="431"/>
      <c r="AN60" s="432"/>
      <c r="AO60" s="431"/>
      <c r="AP60" s="432"/>
      <c r="AQ60" s="433"/>
      <c r="AR60" s="432"/>
      <c r="AS60" s="187">
        <f t="shared" si="11"/>
        <v>4748.3899999999994</v>
      </c>
    </row>
    <row r="61" spans="1:45" x14ac:dyDescent="0.25">
      <c r="A61" s="426">
        <f t="shared" si="12"/>
        <v>44245</v>
      </c>
      <c r="B61" s="427">
        <v>2175.7399999999998</v>
      </c>
      <c r="C61" s="427"/>
      <c r="D61" s="395">
        <v>1557.35</v>
      </c>
      <c r="E61" s="395">
        <v>1550.9</v>
      </c>
      <c r="F61" s="427">
        <v>42.85</v>
      </c>
      <c r="G61" s="428">
        <v>148</v>
      </c>
      <c r="H61" s="428">
        <v>145.1</v>
      </c>
      <c r="I61" s="397">
        <v>60</v>
      </c>
      <c r="J61" s="429">
        <v>2</v>
      </c>
      <c r="K61" s="429"/>
      <c r="L61" s="429"/>
      <c r="M61" s="430"/>
      <c r="N61" s="209">
        <f t="shared" si="8"/>
        <v>5679.9399999999987</v>
      </c>
      <c r="O61" s="427">
        <v>2</v>
      </c>
      <c r="P61" s="427"/>
      <c r="Q61" s="209">
        <f t="shared" si="9"/>
        <v>5681.9399999999987</v>
      </c>
      <c r="R61" s="395">
        <v>2180</v>
      </c>
      <c r="S61" s="427"/>
      <c r="T61" s="213">
        <f t="shared" si="10"/>
        <v>44245</v>
      </c>
      <c r="U61" s="431"/>
      <c r="V61" s="393">
        <v>87.07</v>
      </c>
      <c r="W61" s="431"/>
      <c r="X61" s="432"/>
      <c r="Y61" s="431"/>
      <c r="Z61" s="432"/>
      <c r="AA61" s="431">
        <v>210227</v>
      </c>
      <c r="AB61" s="393">
        <v>1393.4</v>
      </c>
      <c r="AC61" s="431">
        <v>210139</v>
      </c>
      <c r="AD61" s="393">
        <v>250.22</v>
      </c>
      <c r="AE61" s="431"/>
      <c r="AF61" s="432"/>
      <c r="AG61" s="432"/>
      <c r="AH61" s="432"/>
      <c r="AI61" s="431">
        <v>210243</v>
      </c>
      <c r="AJ61" s="393">
        <v>52.8</v>
      </c>
      <c r="AK61" s="431">
        <v>210148</v>
      </c>
      <c r="AL61" s="393">
        <v>1474.56</v>
      </c>
      <c r="AM61" s="431"/>
      <c r="AN61" s="432"/>
      <c r="AO61" s="431"/>
      <c r="AP61" s="432"/>
      <c r="AQ61" s="433"/>
      <c r="AR61" s="432"/>
      <c r="AS61" s="187">
        <f t="shared" si="11"/>
        <v>3258.05</v>
      </c>
    </row>
    <row r="62" spans="1:45" x14ac:dyDescent="0.25">
      <c r="A62" s="426">
        <f t="shared" si="12"/>
        <v>44246</v>
      </c>
      <c r="B62" s="427">
        <v>1813.28</v>
      </c>
      <c r="C62" s="427"/>
      <c r="D62" s="395">
        <v>1812.15</v>
      </c>
      <c r="E62" s="395">
        <v>2249.52</v>
      </c>
      <c r="F62" s="427">
        <v>59</v>
      </c>
      <c r="G62" s="428">
        <v>244</v>
      </c>
      <c r="H62" s="428">
        <v>359.5</v>
      </c>
      <c r="I62" s="397">
        <v>70</v>
      </c>
      <c r="J62" s="429">
        <v>2</v>
      </c>
      <c r="K62" s="429"/>
      <c r="L62" s="429">
        <v>70</v>
      </c>
      <c r="M62" s="430"/>
      <c r="N62" s="209">
        <f t="shared" si="8"/>
        <v>6537.4500000000007</v>
      </c>
      <c r="O62" s="427">
        <v>2</v>
      </c>
      <c r="P62" s="427"/>
      <c r="Q62" s="209">
        <f t="shared" si="9"/>
        <v>6539.4500000000007</v>
      </c>
      <c r="R62" s="395">
        <v>1810</v>
      </c>
      <c r="S62" s="427"/>
      <c r="T62" s="213">
        <f t="shared" si="10"/>
        <v>44246</v>
      </c>
      <c r="U62" s="431"/>
      <c r="V62" s="432"/>
      <c r="W62" s="431"/>
      <c r="X62" s="432"/>
      <c r="Y62" s="431"/>
      <c r="Z62" s="432"/>
      <c r="AA62" s="431"/>
      <c r="AB62" s="432"/>
      <c r="AC62" s="431">
        <v>210547</v>
      </c>
      <c r="AD62" s="393">
        <v>23</v>
      </c>
      <c r="AE62" s="431"/>
      <c r="AF62" s="432"/>
      <c r="AG62" s="432"/>
      <c r="AH62" s="432"/>
      <c r="AI62" s="431"/>
      <c r="AJ62" s="432"/>
      <c r="AK62" s="431"/>
      <c r="AL62" s="432"/>
      <c r="AM62" s="431"/>
      <c r="AN62" s="432"/>
      <c r="AO62" s="431"/>
      <c r="AP62" s="432"/>
      <c r="AQ62" s="433"/>
      <c r="AR62" s="432"/>
      <c r="AS62" s="187">
        <f t="shared" si="11"/>
        <v>23</v>
      </c>
    </row>
    <row r="63" spans="1:45" x14ac:dyDescent="0.25">
      <c r="A63" s="426">
        <f t="shared" si="12"/>
        <v>44247</v>
      </c>
      <c r="B63" s="427">
        <v>2237.88</v>
      </c>
      <c r="C63" s="427"/>
      <c r="D63" s="395">
        <v>1527.06</v>
      </c>
      <c r="E63" s="395">
        <v>1821.27</v>
      </c>
      <c r="F63" s="427">
        <v>20.6</v>
      </c>
      <c r="G63" s="428">
        <v>221</v>
      </c>
      <c r="H63" s="428">
        <v>179.8</v>
      </c>
      <c r="I63" s="397">
        <v>190</v>
      </c>
      <c r="J63" s="429">
        <v>3</v>
      </c>
      <c r="K63" s="429"/>
      <c r="L63" s="429"/>
      <c r="M63" s="430"/>
      <c r="N63" s="209">
        <f t="shared" si="8"/>
        <v>6197.6100000000006</v>
      </c>
      <c r="O63" s="427">
        <v>3</v>
      </c>
      <c r="P63" s="427"/>
      <c r="Q63" s="209">
        <f t="shared" si="9"/>
        <v>6200.6100000000006</v>
      </c>
      <c r="R63" s="395">
        <v>2230</v>
      </c>
      <c r="S63" s="427"/>
      <c r="T63" s="213">
        <f t="shared" si="10"/>
        <v>44247</v>
      </c>
      <c r="U63" s="431"/>
      <c r="V63" s="432"/>
      <c r="W63" s="433">
        <v>210212</v>
      </c>
      <c r="X63" s="393">
        <v>1314.47</v>
      </c>
      <c r="Y63" s="431"/>
      <c r="Z63" s="432"/>
      <c r="AA63" s="433"/>
      <c r="AB63" s="432"/>
      <c r="AC63" s="431"/>
      <c r="AD63" s="432"/>
      <c r="AE63" s="433"/>
      <c r="AF63" s="432"/>
      <c r="AG63" s="432"/>
      <c r="AH63" s="432"/>
      <c r="AI63" s="431"/>
      <c r="AJ63" s="432"/>
      <c r="AK63" s="433"/>
      <c r="AL63" s="432"/>
      <c r="AM63" s="431"/>
      <c r="AN63" s="432"/>
      <c r="AO63" s="433"/>
      <c r="AP63" s="432"/>
      <c r="AQ63" s="433"/>
      <c r="AR63" s="432"/>
      <c r="AS63" s="187">
        <f t="shared" si="11"/>
        <v>1314.47</v>
      </c>
    </row>
    <row r="64" spans="1:45" x14ac:dyDescent="0.25">
      <c r="A64" s="426">
        <f t="shared" si="12"/>
        <v>44248</v>
      </c>
      <c r="B64" s="427">
        <v>1491.48</v>
      </c>
      <c r="C64" s="427"/>
      <c r="D64" s="395">
        <v>696.95</v>
      </c>
      <c r="E64" s="395">
        <v>1335.34</v>
      </c>
      <c r="F64" s="427">
        <v>15.2</v>
      </c>
      <c r="G64" s="428">
        <v>163</v>
      </c>
      <c r="H64" s="428">
        <v>150.05000000000001</v>
      </c>
      <c r="I64" s="397">
        <v>40</v>
      </c>
      <c r="J64" s="429">
        <v>1</v>
      </c>
      <c r="K64" s="429">
        <v>80</v>
      </c>
      <c r="L64" s="429"/>
      <c r="M64" s="430"/>
      <c r="N64" s="209">
        <f t="shared" si="8"/>
        <v>3972.0200000000004</v>
      </c>
      <c r="O64" s="427">
        <v>2</v>
      </c>
      <c r="P64" s="427"/>
      <c r="Q64" s="209">
        <f t="shared" si="9"/>
        <v>3974.0200000000004</v>
      </c>
      <c r="R64" s="395">
        <v>1490</v>
      </c>
      <c r="S64" s="427"/>
      <c r="T64" s="213">
        <f t="shared" si="10"/>
        <v>44248</v>
      </c>
      <c r="U64" s="431"/>
      <c r="V64" s="432"/>
      <c r="W64" s="431">
        <v>210213</v>
      </c>
      <c r="X64" s="393">
        <v>106.88</v>
      </c>
      <c r="Y64" s="431"/>
      <c r="Z64" s="432"/>
      <c r="AA64" s="431"/>
      <c r="AB64" s="432"/>
      <c r="AC64" s="431"/>
      <c r="AD64" s="432"/>
      <c r="AE64" s="431" t="s">
        <v>85</v>
      </c>
      <c r="AF64" s="393">
        <v>825</v>
      </c>
      <c r="AG64" s="432"/>
      <c r="AH64" s="432"/>
      <c r="AI64" s="431"/>
      <c r="AJ64" s="432"/>
      <c r="AK64" s="431"/>
      <c r="AL64" s="432"/>
      <c r="AM64" s="431"/>
      <c r="AN64" s="432"/>
      <c r="AO64" s="431"/>
      <c r="AP64" s="432"/>
      <c r="AQ64" s="433"/>
      <c r="AR64" s="432"/>
      <c r="AS64" s="187">
        <f t="shared" si="11"/>
        <v>931.88</v>
      </c>
    </row>
    <row r="65" spans="1:64" x14ac:dyDescent="0.25">
      <c r="A65" s="426">
        <f t="shared" si="12"/>
        <v>44249</v>
      </c>
      <c r="B65" s="427">
        <v>1670.42</v>
      </c>
      <c r="C65" s="427"/>
      <c r="D65" s="395">
        <v>1061.3</v>
      </c>
      <c r="E65" s="395">
        <v>1592.59</v>
      </c>
      <c r="F65" s="427">
        <v>16.48</v>
      </c>
      <c r="G65" s="428">
        <v>194</v>
      </c>
      <c r="H65" s="428">
        <v>317.89999999999998</v>
      </c>
      <c r="I65" s="397">
        <v>20</v>
      </c>
      <c r="J65" s="429">
        <v>1</v>
      </c>
      <c r="K65" s="429"/>
      <c r="L65" s="429"/>
      <c r="M65" s="430"/>
      <c r="N65" s="209">
        <f t="shared" si="8"/>
        <v>4872.6900000000005</v>
      </c>
      <c r="O65" s="427">
        <v>3.6</v>
      </c>
      <c r="P65" s="427"/>
      <c r="Q65" s="209">
        <f t="shared" si="9"/>
        <v>4876.2900000000009</v>
      </c>
      <c r="R65" s="395">
        <v>1670</v>
      </c>
      <c r="S65" s="427"/>
      <c r="T65" s="213">
        <f t="shared" si="10"/>
        <v>44249</v>
      </c>
      <c r="U65" s="431"/>
      <c r="V65" s="432"/>
      <c r="W65" s="431"/>
      <c r="X65" s="432"/>
      <c r="Y65" s="431">
        <v>210219</v>
      </c>
      <c r="Z65" s="393">
        <v>474.46</v>
      </c>
      <c r="AA65" s="431"/>
      <c r="AB65" s="432"/>
      <c r="AC65" s="431"/>
      <c r="AD65" s="432"/>
      <c r="AE65" s="431"/>
      <c r="AF65" s="432"/>
      <c r="AG65" s="432"/>
      <c r="AH65" s="432"/>
      <c r="AI65" s="431"/>
      <c r="AJ65" s="432"/>
      <c r="AK65" s="431"/>
      <c r="AL65" s="432"/>
      <c r="AM65" s="431"/>
      <c r="AN65" s="432"/>
      <c r="AO65" s="431"/>
      <c r="AP65" s="432"/>
      <c r="AQ65" s="433"/>
      <c r="AR65" s="432"/>
      <c r="AS65" s="187">
        <f t="shared" si="11"/>
        <v>474.46</v>
      </c>
    </row>
    <row r="66" spans="1:64" x14ac:dyDescent="0.25">
      <c r="A66" s="426">
        <f t="shared" si="12"/>
        <v>44250</v>
      </c>
      <c r="B66" s="427">
        <v>1830.24</v>
      </c>
      <c r="C66" s="427"/>
      <c r="D66" s="395">
        <v>1042.25</v>
      </c>
      <c r="E66" s="395">
        <v>1759.38</v>
      </c>
      <c r="F66" s="427">
        <v>5</v>
      </c>
      <c r="G66" s="428">
        <v>229</v>
      </c>
      <c r="H66" s="428">
        <v>282.5</v>
      </c>
      <c r="I66" s="397">
        <v>210</v>
      </c>
      <c r="J66" s="429">
        <v>4</v>
      </c>
      <c r="K66" s="429"/>
      <c r="L66" s="429"/>
      <c r="M66" s="430"/>
      <c r="N66" s="209">
        <f t="shared" si="8"/>
        <v>5358.37</v>
      </c>
      <c r="O66" s="427">
        <v>2</v>
      </c>
      <c r="P66" s="427"/>
      <c r="Q66" s="209">
        <f t="shared" si="9"/>
        <v>5360.37</v>
      </c>
      <c r="R66" s="395">
        <v>1830</v>
      </c>
      <c r="S66" s="427"/>
      <c r="T66" s="213">
        <f t="shared" si="10"/>
        <v>44250</v>
      </c>
      <c r="U66" s="431"/>
      <c r="V66" s="432"/>
      <c r="W66" s="431"/>
      <c r="X66" s="432"/>
      <c r="Y66" s="431"/>
      <c r="Z66" s="432"/>
      <c r="AA66" s="431"/>
      <c r="AB66" s="432"/>
      <c r="AC66" s="431"/>
      <c r="AD66" s="432"/>
      <c r="AE66" s="431"/>
      <c r="AF66" s="432"/>
      <c r="AG66" s="432"/>
      <c r="AH66" s="432"/>
      <c r="AI66" s="431"/>
      <c r="AJ66" s="432"/>
      <c r="AK66" s="431"/>
      <c r="AL66" s="432"/>
      <c r="AM66" s="431"/>
      <c r="AN66" s="432"/>
      <c r="AO66" s="431"/>
      <c r="AP66" s="432"/>
      <c r="AQ66" s="433"/>
      <c r="AR66" s="432"/>
      <c r="AS66" s="187">
        <f t="shared" si="11"/>
        <v>0</v>
      </c>
    </row>
    <row r="67" spans="1:64" x14ac:dyDescent="0.25">
      <c r="A67" s="426">
        <f t="shared" si="12"/>
        <v>44251</v>
      </c>
      <c r="B67" s="427">
        <v>1682.07</v>
      </c>
      <c r="C67" s="395">
        <v>112</v>
      </c>
      <c r="D67" s="395">
        <v>1461.63</v>
      </c>
      <c r="E67" s="395">
        <v>1760.28</v>
      </c>
      <c r="F67" s="427">
        <v>10.199999999999999</v>
      </c>
      <c r="G67" s="428">
        <v>231</v>
      </c>
      <c r="H67" s="428">
        <v>156.1</v>
      </c>
      <c r="I67" s="397">
        <v>190</v>
      </c>
      <c r="J67" s="429">
        <v>5</v>
      </c>
      <c r="K67" s="429"/>
      <c r="L67" s="429"/>
      <c r="M67" s="430"/>
      <c r="N67" s="209">
        <f t="shared" si="8"/>
        <v>5603.28</v>
      </c>
      <c r="O67" s="427">
        <v>2</v>
      </c>
      <c r="P67" s="427"/>
      <c r="Q67" s="209">
        <f t="shared" si="9"/>
        <v>5605.28</v>
      </c>
      <c r="R67" s="395">
        <v>1680</v>
      </c>
      <c r="S67" s="427"/>
      <c r="T67" s="213">
        <f t="shared" si="10"/>
        <v>44251</v>
      </c>
      <c r="U67" s="431">
        <v>210202</v>
      </c>
      <c r="V67" s="393">
        <v>1447.02</v>
      </c>
      <c r="W67" s="431"/>
      <c r="X67" s="432"/>
      <c r="Y67" s="431"/>
      <c r="Z67" s="432"/>
      <c r="AA67" s="431">
        <v>210228</v>
      </c>
      <c r="AB67" s="393">
        <v>3657.05</v>
      </c>
      <c r="AC67" s="431"/>
      <c r="AD67" s="432"/>
      <c r="AE67" s="431">
        <v>210238</v>
      </c>
      <c r="AF67" s="393">
        <v>1.45</v>
      </c>
      <c r="AG67" s="434">
        <v>210240</v>
      </c>
      <c r="AH67" s="432">
        <v>19</v>
      </c>
      <c r="AI67" s="431"/>
      <c r="AJ67" s="432"/>
      <c r="AK67" s="431"/>
      <c r="AL67" s="432"/>
      <c r="AM67" s="431">
        <v>210159</v>
      </c>
      <c r="AN67" s="393">
        <v>272.22000000000003</v>
      </c>
      <c r="AO67" s="431">
        <v>210265</v>
      </c>
      <c r="AP67" s="393">
        <v>216.17</v>
      </c>
      <c r="AQ67" s="433">
        <v>210266</v>
      </c>
      <c r="AR67" s="393">
        <v>71.400000000000006</v>
      </c>
      <c r="AS67" s="187">
        <f t="shared" si="11"/>
        <v>5684.3099999999995</v>
      </c>
    </row>
    <row r="68" spans="1:64" x14ac:dyDescent="0.25">
      <c r="A68" s="426">
        <f t="shared" si="12"/>
        <v>44252</v>
      </c>
      <c r="B68" s="427">
        <v>1703.12</v>
      </c>
      <c r="C68" s="427"/>
      <c r="D68" s="395">
        <v>882.5</v>
      </c>
      <c r="E68" s="395">
        <v>1842.39</v>
      </c>
      <c r="F68" s="427">
        <v>21.7</v>
      </c>
      <c r="G68" s="428">
        <v>261</v>
      </c>
      <c r="H68" s="428">
        <v>234.6</v>
      </c>
      <c r="I68" s="397">
        <v>100</v>
      </c>
      <c r="J68" s="429">
        <v>2</v>
      </c>
      <c r="K68" s="429"/>
      <c r="L68" s="429"/>
      <c r="M68" s="430"/>
      <c r="N68" s="209">
        <f t="shared" si="8"/>
        <v>5045.3099999999995</v>
      </c>
      <c r="O68" s="427">
        <v>6.9</v>
      </c>
      <c r="P68" s="427"/>
      <c r="Q68" s="209">
        <f t="shared" si="9"/>
        <v>5052.2099999999991</v>
      </c>
      <c r="R68" s="395">
        <v>1720</v>
      </c>
      <c r="S68" s="427"/>
      <c r="T68" s="213">
        <f t="shared" si="10"/>
        <v>44252</v>
      </c>
      <c r="U68" s="431"/>
      <c r="V68" s="393">
        <v>-20.5</v>
      </c>
      <c r="W68" s="431"/>
      <c r="X68" s="432"/>
      <c r="Y68" s="431"/>
      <c r="Z68" s="432"/>
      <c r="AA68" s="431">
        <v>210229</v>
      </c>
      <c r="AB68" s="393">
        <v>1606.8</v>
      </c>
      <c r="AC68" s="431"/>
      <c r="AD68" s="432"/>
      <c r="AE68" s="431">
        <v>210239</v>
      </c>
      <c r="AF68" s="393">
        <v>27</v>
      </c>
      <c r="AG68" s="432"/>
      <c r="AH68" s="432"/>
      <c r="AI68" s="431"/>
      <c r="AJ68" s="432"/>
      <c r="AK68" s="431"/>
      <c r="AL68" s="432"/>
      <c r="AM68" s="431"/>
      <c r="AN68" s="432"/>
      <c r="AO68" s="431">
        <v>210265</v>
      </c>
      <c r="AP68" s="432">
        <v>62.09</v>
      </c>
      <c r="AQ68" s="433"/>
      <c r="AR68" s="432"/>
      <c r="AS68" s="187">
        <f t="shared" si="11"/>
        <v>1675.3899999999999</v>
      </c>
    </row>
    <row r="69" spans="1:64" x14ac:dyDescent="0.25">
      <c r="A69" s="426">
        <f t="shared" si="12"/>
        <v>44253</v>
      </c>
      <c r="B69" s="427">
        <v>2196.31</v>
      </c>
      <c r="C69" s="427"/>
      <c r="D69" s="395">
        <v>1635.65</v>
      </c>
      <c r="E69" s="395">
        <v>1976.18</v>
      </c>
      <c r="F69" s="427">
        <v>27.7</v>
      </c>
      <c r="G69" s="428">
        <v>299</v>
      </c>
      <c r="H69" s="428">
        <v>416.7</v>
      </c>
      <c r="I69" s="397">
        <v>100</v>
      </c>
      <c r="J69" s="429">
        <v>1</v>
      </c>
      <c r="K69" s="429"/>
      <c r="L69" s="429"/>
      <c r="M69" s="430"/>
      <c r="N69" s="209">
        <f t="shared" si="8"/>
        <v>6651.54</v>
      </c>
      <c r="O69" s="427">
        <v>2</v>
      </c>
      <c r="P69" s="427"/>
      <c r="Q69" s="209">
        <f t="shared" si="9"/>
        <v>6653.54</v>
      </c>
      <c r="R69" s="395">
        <v>2190</v>
      </c>
      <c r="S69" s="395">
        <v>420</v>
      </c>
      <c r="T69" s="213">
        <f t="shared" si="10"/>
        <v>44253</v>
      </c>
      <c r="U69" s="431"/>
      <c r="V69" s="432"/>
      <c r="W69" s="431"/>
      <c r="X69" s="432"/>
      <c r="Y69" s="431"/>
      <c r="Z69" s="432"/>
      <c r="AA69" s="431"/>
      <c r="AB69" s="432"/>
      <c r="AC69" s="431"/>
      <c r="AD69" s="432"/>
      <c r="AE69" s="431">
        <v>210240</v>
      </c>
      <c r="AF69" s="393">
        <v>295.68</v>
      </c>
      <c r="AG69" s="432"/>
      <c r="AH69" s="432"/>
      <c r="AI69" s="431"/>
      <c r="AJ69" s="432"/>
      <c r="AK69" s="431"/>
      <c r="AL69" s="432"/>
      <c r="AM69" s="431">
        <v>210262</v>
      </c>
      <c r="AN69" s="393">
        <v>121.02</v>
      </c>
      <c r="AO69" s="431"/>
      <c r="AP69" s="432"/>
      <c r="AQ69" s="433"/>
      <c r="AR69" s="432"/>
      <c r="AS69" s="187">
        <f t="shared" si="11"/>
        <v>416.7</v>
      </c>
    </row>
    <row r="70" spans="1:64" x14ac:dyDescent="0.25">
      <c r="A70" s="426">
        <f t="shared" si="12"/>
        <v>44254</v>
      </c>
      <c r="B70" s="427">
        <v>2193.14</v>
      </c>
      <c r="C70" s="427"/>
      <c r="D70" s="395">
        <v>1162.6300000000001</v>
      </c>
      <c r="E70" s="395">
        <v>2119.0700000000002</v>
      </c>
      <c r="F70" s="427">
        <v>29.4</v>
      </c>
      <c r="G70" s="428">
        <v>288</v>
      </c>
      <c r="H70" s="428">
        <v>246.55</v>
      </c>
      <c r="I70" s="397">
        <v>210</v>
      </c>
      <c r="J70" s="429">
        <v>4</v>
      </c>
      <c r="K70" s="429"/>
      <c r="L70" s="429"/>
      <c r="M70" s="430"/>
      <c r="N70" s="209">
        <f t="shared" si="8"/>
        <v>6248.7900000000009</v>
      </c>
      <c r="O70" s="427">
        <v>3</v>
      </c>
      <c r="P70" s="427"/>
      <c r="Q70" s="209">
        <f t="shared" si="9"/>
        <v>6251.7900000000009</v>
      </c>
      <c r="R70" s="395">
        <v>2190</v>
      </c>
      <c r="S70" s="427"/>
      <c r="T70" s="213">
        <f t="shared" si="10"/>
        <v>44254</v>
      </c>
      <c r="U70" s="431"/>
      <c r="V70" s="432"/>
      <c r="W70" s="431"/>
      <c r="X70" s="432"/>
      <c r="Y70" s="431"/>
      <c r="Z70" s="432"/>
      <c r="AA70" s="431"/>
      <c r="AB70" s="432"/>
      <c r="AC70" s="431"/>
      <c r="AD70" s="432"/>
      <c r="AE70" s="431">
        <v>210241</v>
      </c>
      <c r="AF70" s="393">
        <v>38.25</v>
      </c>
      <c r="AG70" s="432"/>
      <c r="AH70" s="432"/>
      <c r="AI70" s="431"/>
      <c r="AJ70" s="432"/>
      <c r="AK70" s="431"/>
      <c r="AL70" s="432"/>
      <c r="AM70" s="431"/>
      <c r="AN70" s="432"/>
      <c r="AO70" s="431">
        <v>210263</v>
      </c>
      <c r="AP70" s="393">
        <v>1286.8</v>
      </c>
      <c r="AQ70" s="433"/>
      <c r="AR70" s="432"/>
      <c r="AS70" s="187">
        <f t="shared" si="11"/>
        <v>1325.05</v>
      </c>
    </row>
    <row r="71" spans="1:64" x14ac:dyDescent="0.25">
      <c r="A71" s="426">
        <f t="shared" si="12"/>
        <v>44255</v>
      </c>
      <c r="B71" s="427">
        <v>1064.74</v>
      </c>
      <c r="C71" s="427"/>
      <c r="D71" s="395">
        <v>1258.8900000000001</v>
      </c>
      <c r="E71" s="395">
        <v>1420.5</v>
      </c>
      <c r="F71" s="427"/>
      <c r="G71" s="428">
        <v>363</v>
      </c>
      <c r="H71" s="428">
        <v>502.6</v>
      </c>
      <c r="I71" s="428"/>
      <c r="J71" s="429"/>
      <c r="K71" s="429"/>
      <c r="L71" s="429">
        <v>30</v>
      </c>
      <c r="M71" s="430"/>
      <c r="N71" s="209">
        <f t="shared" si="8"/>
        <v>4579.7299999999996</v>
      </c>
      <c r="O71" s="427">
        <v>2</v>
      </c>
      <c r="P71" s="427"/>
      <c r="Q71" s="209">
        <f t="shared" si="9"/>
        <v>4581.7299999999996</v>
      </c>
      <c r="R71" s="395">
        <v>1060</v>
      </c>
      <c r="S71" s="427"/>
      <c r="T71" s="213">
        <f t="shared" si="10"/>
        <v>44255</v>
      </c>
      <c r="U71" s="431"/>
      <c r="V71" s="432"/>
      <c r="W71" s="431">
        <v>210214</v>
      </c>
      <c r="X71" s="393">
        <v>1378.4</v>
      </c>
      <c r="Y71" s="431"/>
      <c r="Z71" s="432"/>
      <c r="AA71" s="431"/>
      <c r="AB71" s="432"/>
      <c r="AC71" s="431"/>
      <c r="AD71" s="432"/>
      <c r="AE71" s="431">
        <v>210242</v>
      </c>
      <c r="AF71" s="393">
        <v>70</v>
      </c>
      <c r="AG71" s="444">
        <v>210242</v>
      </c>
      <c r="AH71" s="432"/>
      <c r="AI71" s="431">
        <v>210244</v>
      </c>
      <c r="AJ71" s="393">
        <v>37.630000000000003</v>
      </c>
      <c r="AK71" s="431">
        <v>210248</v>
      </c>
      <c r="AL71" s="393">
        <v>522.80999999999995</v>
      </c>
      <c r="AM71" s="431" t="s">
        <v>480</v>
      </c>
      <c r="AN71" s="393">
        <v>1178.08</v>
      </c>
      <c r="AO71" s="431">
        <v>210168</v>
      </c>
      <c r="AP71" s="393">
        <v>420</v>
      </c>
      <c r="AQ71" s="433"/>
      <c r="AR71" s="432"/>
      <c r="AS71" s="187">
        <f t="shared" si="11"/>
        <v>3606.92</v>
      </c>
    </row>
    <row r="72" spans="1:64" x14ac:dyDescent="0.25">
      <c r="A72" s="426"/>
      <c r="B72" s="427"/>
      <c r="C72" s="427"/>
      <c r="D72" s="427"/>
      <c r="E72" s="427"/>
      <c r="F72" s="427"/>
      <c r="G72" s="428"/>
      <c r="H72" s="428"/>
      <c r="I72" s="428"/>
      <c r="J72" s="429"/>
      <c r="K72" s="429"/>
      <c r="L72" s="429"/>
      <c r="M72" s="430"/>
      <c r="N72" s="209">
        <f t="shared" si="8"/>
        <v>0</v>
      </c>
      <c r="O72" s="427"/>
      <c r="P72" s="427"/>
      <c r="Q72" s="209">
        <f t="shared" si="9"/>
        <v>0</v>
      </c>
      <c r="R72" s="427"/>
      <c r="S72" s="427"/>
      <c r="T72" s="213"/>
      <c r="U72" s="431"/>
      <c r="V72" s="432"/>
      <c r="W72" s="431">
        <v>210215</v>
      </c>
      <c r="X72" s="393">
        <v>131.54</v>
      </c>
      <c r="Y72" s="431"/>
      <c r="Z72" s="432"/>
      <c r="AA72" s="431"/>
      <c r="AB72" s="432"/>
      <c r="AC72" s="431" t="s">
        <v>481</v>
      </c>
      <c r="AD72" s="432">
        <v>0</v>
      </c>
      <c r="AE72" s="433"/>
      <c r="AF72" s="432"/>
      <c r="AG72" s="432"/>
      <c r="AH72" s="432"/>
      <c r="AI72" s="431"/>
      <c r="AJ72" s="432"/>
      <c r="AK72" s="431"/>
      <c r="AL72" s="432"/>
      <c r="AM72" s="431"/>
      <c r="AN72" s="432"/>
      <c r="AO72" s="433"/>
      <c r="AP72" s="432"/>
      <c r="AQ72" s="433"/>
      <c r="AR72" s="432"/>
      <c r="AS72" s="187">
        <f t="shared" si="11"/>
        <v>131.54</v>
      </c>
    </row>
    <row r="73" spans="1:64" s="8" customFormat="1" x14ac:dyDescent="0.25">
      <c r="A73" s="437"/>
      <c r="B73" s="422">
        <f t="shared" ref="B73:S73" si="13">SUM(B44:B72)</f>
        <v>49061.969999999994</v>
      </c>
      <c r="C73" s="422">
        <f t="shared" si="13"/>
        <v>112</v>
      </c>
      <c r="D73" s="439">
        <f t="shared" si="13"/>
        <v>34764.490000000005</v>
      </c>
      <c r="E73" s="439">
        <f t="shared" si="13"/>
        <v>48329.459999999985</v>
      </c>
      <c r="F73" s="422">
        <f t="shared" si="13"/>
        <v>806.98000000000013</v>
      </c>
      <c r="G73" s="422">
        <f t="shared" si="13"/>
        <v>7718</v>
      </c>
      <c r="H73" s="422">
        <f t="shared" si="13"/>
        <v>10389.800000000001</v>
      </c>
      <c r="I73" s="422">
        <f t="shared" si="13"/>
        <v>3870</v>
      </c>
      <c r="J73" s="10">
        <f t="shared" si="13"/>
        <v>84</v>
      </c>
      <c r="K73" s="422">
        <f t="shared" si="13"/>
        <v>160</v>
      </c>
      <c r="L73" s="422">
        <f t="shared" si="13"/>
        <v>1527</v>
      </c>
      <c r="M73" s="422">
        <f t="shared" si="13"/>
        <v>22.1</v>
      </c>
      <c r="N73" s="439">
        <f t="shared" si="13"/>
        <v>153707.80000000002</v>
      </c>
      <c r="O73" s="422">
        <f t="shared" si="13"/>
        <v>236.55</v>
      </c>
      <c r="P73" s="439">
        <f t="shared" si="13"/>
        <v>125.66</v>
      </c>
      <c r="Q73" s="439">
        <f t="shared" si="13"/>
        <v>153818.69</v>
      </c>
      <c r="R73" s="439">
        <f t="shared" si="13"/>
        <v>49070</v>
      </c>
      <c r="S73" s="439">
        <f t="shared" si="13"/>
        <v>1070</v>
      </c>
      <c r="T73" s="440"/>
      <c r="U73" s="439"/>
      <c r="V73" s="439">
        <f>SUM(V44:V72)</f>
        <v>5307.93</v>
      </c>
      <c r="W73" s="439"/>
      <c r="X73" s="439">
        <f>SUM(X44:X72)</f>
        <v>4357.28</v>
      </c>
      <c r="Y73" s="439"/>
      <c r="Z73" s="439">
        <f>SUM(Z44:Z72)</f>
        <v>1954.69</v>
      </c>
      <c r="AA73" s="439"/>
      <c r="AB73" s="439">
        <f>SUM(AB44:AB72)</f>
        <v>17339.509999999998</v>
      </c>
      <c r="AC73" s="439"/>
      <c r="AD73" s="439">
        <f>SUM(AD44:AD72)</f>
        <v>84262.17</v>
      </c>
      <c r="AE73" s="439"/>
      <c r="AF73" s="439">
        <f>SUM(AF44:AF72)</f>
        <v>3983.0299999999993</v>
      </c>
      <c r="AG73" s="439"/>
      <c r="AH73" s="439"/>
      <c r="AI73" s="439"/>
      <c r="AJ73" s="439">
        <f>SUM(AJ44:AJ72)</f>
        <v>1601.16</v>
      </c>
      <c r="AK73" s="7"/>
      <c r="AL73" s="439">
        <f>SUM(AL44:AL72)</f>
        <v>2426.0099999999998</v>
      </c>
      <c r="AM73" s="439"/>
      <c r="AN73" s="439">
        <f>SUM(AN44:AN72)</f>
        <v>1174.81</v>
      </c>
      <c r="AO73" s="439"/>
      <c r="AP73" s="439">
        <f>SUM(AP44:AP72)</f>
        <v>6803.51</v>
      </c>
      <c r="AQ73" s="439"/>
      <c r="AR73" s="439">
        <f>SUM(AR44:AR72)</f>
        <v>71.400000000000006</v>
      </c>
      <c r="AS73" s="439">
        <f>SUM(AS44:AS72)</f>
        <v>129319.5</v>
      </c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</row>
    <row r="74" spans="1:64" x14ac:dyDescent="0.25">
      <c r="A74" s="441"/>
      <c r="N74" s="130"/>
      <c r="Q74" s="130"/>
    </row>
    <row r="75" spans="1:64" x14ac:dyDescent="0.25">
      <c r="A75" s="441"/>
      <c r="C75" s="131"/>
      <c r="F75" s="131"/>
      <c r="I75" s="132"/>
    </row>
    <row r="76" spans="1:64" x14ac:dyDescent="0.25">
      <c r="A76" s="441"/>
      <c r="I76" s="132"/>
    </row>
    <row r="77" spans="1:64" x14ac:dyDescent="0.25">
      <c r="A77" s="441"/>
    </row>
    <row r="78" spans="1:64" ht="16.149999999999999" customHeight="1" x14ac:dyDescent="0.25">
      <c r="A78" s="585" t="s">
        <v>427</v>
      </c>
      <c r="B78" s="563"/>
      <c r="C78" s="563"/>
      <c r="D78" s="563"/>
      <c r="E78" s="563"/>
      <c r="F78" s="563"/>
      <c r="G78" s="563"/>
      <c r="H78" s="563"/>
      <c r="I78" s="563"/>
      <c r="J78" s="564"/>
      <c r="K78" s="564"/>
      <c r="L78" s="586"/>
      <c r="M78" s="80"/>
      <c r="N78" s="79"/>
      <c r="O78" s="565"/>
      <c r="P78" s="560"/>
      <c r="Q78" s="560"/>
      <c r="R78" s="560"/>
      <c r="S78" s="560"/>
      <c r="U78" s="559" t="str">
        <f>A78</f>
        <v>MARS 2020</v>
      </c>
      <c r="V78" s="560"/>
      <c r="W78" s="560"/>
      <c r="X78" s="560"/>
      <c r="Y78" s="560"/>
      <c r="Z78" s="560"/>
      <c r="AA78" s="560"/>
      <c r="AB78" s="559" t="str">
        <f>A78</f>
        <v>MARS 2020</v>
      </c>
      <c r="AC78" s="560"/>
      <c r="AD78" s="560"/>
      <c r="AE78" s="560"/>
      <c r="AF78" s="560"/>
      <c r="AG78" s="560"/>
      <c r="AH78" s="560"/>
      <c r="AI78" s="560"/>
      <c r="AJ78" s="560"/>
      <c r="AK78" s="559" t="str">
        <f>A78</f>
        <v>MARS 2020</v>
      </c>
      <c r="AL78" s="560"/>
      <c r="AM78" s="560"/>
      <c r="AN78" s="560"/>
      <c r="AO78" s="560"/>
      <c r="AP78" s="560"/>
      <c r="AQ78" s="560"/>
    </row>
    <row r="79" spans="1:64" x14ac:dyDescent="0.25">
      <c r="A79" s="442"/>
      <c r="B79" s="178"/>
      <c r="C79" s="178"/>
      <c r="D79" s="178"/>
      <c r="E79" s="178"/>
      <c r="F79" s="178"/>
      <c r="G79" s="178"/>
      <c r="H79" s="178"/>
      <c r="I79" s="572"/>
      <c r="J79" s="573"/>
      <c r="K79" s="573"/>
      <c r="L79" s="570"/>
      <c r="M79" s="180"/>
      <c r="N79" s="178"/>
      <c r="O79" s="178"/>
      <c r="P79" s="178"/>
      <c r="Q79" s="178"/>
      <c r="R79" s="569" t="s">
        <v>2</v>
      </c>
      <c r="S79" s="570"/>
      <c r="T79" s="228"/>
      <c r="U79" s="574" t="str">
        <f>U3</f>
        <v>Agedi</v>
      </c>
      <c r="V79" s="570"/>
      <c r="W79" s="574" t="str">
        <f>W3</f>
        <v>Saf</v>
      </c>
      <c r="X79" s="570"/>
      <c r="Y79" s="574" t="str">
        <f>Y3</f>
        <v>Midi Libre</v>
      </c>
      <c r="Z79" s="570"/>
      <c r="AA79" s="574" t="str">
        <f>AA3</f>
        <v>Loto</v>
      </c>
      <c r="AB79" s="570"/>
      <c r="AC79" s="574" t="str">
        <f>AC3</f>
        <v>Altadis</v>
      </c>
      <c r="AD79" s="570"/>
      <c r="AE79" s="574" t="str">
        <f>AE3</f>
        <v>Crédit agricole</v>
      </c>
      <c r="AF79" s="570"/>
      <c r="AG79" s="574" t="s">
        <v>10</v>
      </c>
      <c r="AH79" s="570"/>
      <c r="AI79" s="574" t="str">
        <f>AI3</f>
        <v>charges locatives</v>
      </c>
      <c r="AJ79" s="570"/>
      <c r="AK79" s="574" t="str">
        <f>AK3</f>
        <v>Poste TCN TF PVA</v>
      </c>
      <c r="AL79" s="570"/>
      <c r="AM79" s="574" t="str">
        <f>AM3</f>
        <v>GSA/NVX FR</v>
      </c>
      <c r="AN79" s="570"/>
      <c r="AO79" s="574" t="str">
        <f>AO3</f>
        <v>Charge</v>
      </c>
      <c r="AP79" s="570"/>
      <c r="AQ79" s="574" t="str">
        <f>AQ3</f>
        <v>Divers</v>
      </c>
      <c r="AR79" s="570"/>
      <c r="AS79" s="186" t="s">
        <v>16</v>
      </c>
    </row>
    <row r="80" spans="1:64" x14ac:dyDescent="0.25">
      <c r="A80" s="423"/>
      <c r="B80" s="178" t="s">
        <v>17</v>
      </c>
      <c r="C80" s="178" t="s">
        <v>18</v>
      </c>
      <c r="D80" s="178" t="s">
        <v>19</v>
      </c>
      <c r="E80" s="178" t="s">
        <v>20</v>
      </c>
      <c r="F80" s="178" t="s">
        <v>21</v>
      </c>
      <c r="G80" s="178" t="s">
        <v>22</v>
      </c>
      <c r="H80" s="178" t="s">
        <v>23</v>
      </c>
      <c r="I80" s="569" t="s">
        <v>24</v>
      </c>
      <c r="J80" s="570"/>
      <c r="K80" s="178" t="s">
        <v>25</v>
      </c>
      <c r="L80" s="178" t="s">
        <v>26</v>
      </c>
      <c r="M80" s="180" t="s">
        <v>27</v>
      </c>
      <c r="N80" s="178" t="s">
        <v>28</v>
      </c>
      <c r="O80" s="178" t="s">
        <v>29</v>
      </c>
      <c r="P80" s="178" t="s">
        <v>30</v>
      </c>
      <c r="Q80" s="178" t="s">
        <v>38</v>
      </c>
      <c r="R80" s="178" t="s">
        <v>32</v>
      </c>
      <c r="S80" s="178" t="s">
        <v>33</v>
      </c>
      <c r="T80" s="181"/>
      <c r="U80" s="182" t="s">
        <v>34</v>
      </c>
      <c r="V80" s="183"/>
      <c r="W80" s="184" t="s">
        <v>34</v>
      </c>
      <c r="X80" s="180"/>
      <c r="Y80" s="184" t="s">
        <v>34</v>
      </c>
      <c r="Z80" s="180"/>
      <c r="AA80" s="184" t="s">
        <v>34</v>
      </c>
      <c r="AB80" s="180"/>
      <c r="AC80" s="184" t="s">
        <v>34</v>
      </c>
      <c r="AD80" s="180"/>
      <c r="AE80" s="184" t="s">
        <v>34</v>
      </c>
      <c r="AF80" s="180"/>
      <c r="AG80" s="184" t="s">
        <v>34</v>
      </c>
      <c r="AH80" s="183"/>
      <c r="AI80" s="184" t="s">
        <v>34</v>
      </c>
      <c r="AJ80" s="180"/>
      <c r="AK80" s="186" t="s">
        <v>34</v>
      </c>
      <c r="AL80" s="183"/>
      <c r="AM80" s="184" t="s">
        <v>34</v>
      </c>
      <c r="AN80" s="183"/>
      <c r="AO80" s="184" t="s">
        <v>34</v>
      </c>
      <c r="AP80" s="183"/>
      <c r="AQ80" s="184" t="s">
        <v>34</v>
      </c>
      <c r="AR80" s="183"/>
      <c r="AS80" s="187"/>
    </row>
    <row r="81" spans="1:45" x14ac:dyDescent="0.25">
      <c r="A81" s="426">
        <f>A71+1</f>
        <v>44256</v>
      </c>
      <c r="B81" s="427">
        <v>2383.8000000000002</v>
      </c>
      <c r="C81" s="427"/>
      <c r="D81" s="395">
        <v>1443.55</v>
      </c>
      <c r="E81" s="395">
        <v>1713.8</v>
      </c>
      <c r="F81" s="427">
        <v>39</v>
      </c>
      <c r="G81" s="428">
        <v>570</v>
      </c>
      <c r="H81" s="428">
        <v>313.75</v>
      </c>
      <c r="I81" s="397">
        <v>50</v>
      </c>
      <c r="J81" s="429">
        <v>1</v>
      </c>
      <c r="K81" s="429"/>
      <c r="L81" s="429">
        <v>400</v>
      </c>
      <c r="M81" s="430"/>
      <c r="N81" s="209">
        <f t="shared" ref="N81:N111" si="14">B81+C81+D81+F81+G81+H81+I81+K81-L81+M81+E81</f>
        <v>6113.9000000000005</v>
      </c>
      <c r="O81" s="427">
        <v>3.6</v>
      </c>
      <c r="P81" s="427"/>
      <c r="Q81" s="209">
        <f t="shared" ref="Q81:Q111" si="15">N81+O81-P81</f>
        <v>6117.5000000000009</v>
      </c>
      <c r="R81" s="395">
        <v>2380</v>
      </c>
      <c r="S81" s="427"/>
      <c r="T81" s="213">
        <f t="shared" ref="T81:T111" si="16">A81</f>
        <v>44256</v>
      </c>
      <c r="U81" s="431"/>
      <c r="V81" s="432"/>
      <c r="W81" s="433"/>
      <c r="X81" s="432"/>
      <c r="Y81" s="433">
        <v>210220</v>
      </c>
      <c r="Z81" s="393">
        <v>538.73</v>
      </c>
      <c r="AA81" s="431"/>
      <c r="AB81" s="432"/>
      <c r="AC81" s="433"/>
      <c r="AD81" s="432"/>
      <c r="AE81" s="433" t="s">
        <v>271</v>
      </c>
      <c r="AF81" s="393">
        <v>-59.5</v>
      </c>
      <c r="AG81" s="434"/>
      <c r="AH81" s="432"/>
      <c r="AI81" s="433">
        <v>210144</v>
      </c>
      <c r="AJ81" s="393">
        <v>1029.23</v>
      </c>
      <c r="AK81" s="434"/>
      <c r="AL81" s="432"/>
      <c r="AM81" s="433"/>
      <c r="AN81" s="432"/>
      <c r="AO81" s="433" t="s">
        <v>276</v>
      </c>
      <c r="AP81" s="393">
        <v>2250</v>
      </c>
      <c r="AQ81" s="433"/>
      <c r="AR81" s="432"/>
      <c r="AS81" s="187">
        <f t="shared" ref="AS81:AS111" si="17">V81+X81+Z81+AB81+AD81+AF81+AJ81+AL81+AN81+AP81+AR81+AH81</f>
        <v>3758.46</v>
      </c>
    </row>
    <row r="82" spans="1:45" x14ac:dyDescent="0.25">
      <c r="A82" s="426">
        <f t="shared" ref="A82:A111" si="18">A81+1</f>
        <v>44257</v>
      </c>
      <c r="B82" s="427">
        <v>1806.37</v>
      </c>
      <c r="C82" s="427"/>
      <c r="D82" s="395">
        <v>1462.35</v>
      </c>
      <c r="E82" s="395">
        <v>2083.4899999999998</v>
      </c>
      <c r="F82" s="427">
        <v>51.5</v>
      </c>
      <c r="G82" s="428">
        <v>447</v>
      </c>
      <c r="H82" s="428">
        <v>212.6</v>
      </c>
      <c r="I82" s="428"/>
      <c r="J82" s="429"/>
      <c r="K82" s="429">
        <v>40</v>
      </c>
      <c r="L82" s="429"/>
      <c r="M82" s="430">
        <v>12.5</v>
      </c>
      <c r="N82" s="209">
        <f t="shared" si="14"/>
        <v>6115.8099999999995</v>
      </c>
      <c r="O82" s="427">
        <v>26</v>
      </c>
      <c r="P82" s="427">
        <v>163.15</v>
      </c>
      <c r="Q82" s="209">
        <f t="shared" si="15"/>
        <v>5978.66</v>
      </c>
      <c r="R82" s="395">
        <v>1805</v>
      </c>
      <c r="S82" s="427"/>
      <c r="T82" s="213">
        <f t="shared" si="16"/>
        <v>44257</v>
      </c>
      <c r="U82" s="431"/>
      <c r="V82" s="432"/>
      <c r="W82" s="433"/>
      <c r="X82" s="432"/>
      <c r="Y82" s="431"/>
      <c r="Z82" s="432"/>
      <c r="AA82" s="431"/>
      <c r="AB82" s="432"/>
      <c r="AC82" s="431"/>
      <c r="AD82" s="432"/>
      <c r="AE82" s="433"/>
      <c r="AF82" s="432"/>
      <c r="AG82" s="432"/>
      <c r="AH82" s="432"/>
      <c r="AI82" s="431"/>
      <c r="AJ82" s="432"/>
      <c r="AK82" s="433"/>
      <c r="AL82" s="432"/>
      <c r="AM82" s="433"/>
      <c r="AN82" s="432"/>
      <c r="AO82" s="431"/>
      <c r="AP82" s="432"/>
      <c r="AQ82" s="433"/>
      <c r="AR82" s="432"/>
      <c r="AS82" s="187">
        <f t="shared" si="17"/>
        <v>0</v>
      </c>
    </row>
    <row r="83" spans="1:45" x14ac:dyDescent="0.25">
      <c r="A83" s="426">
        <f t="shared" si="18"/>
        <v>44258</v>
      </c>
      <c r="B83" s="427">
        <v>1880.01</v>
      </c>
      <c r="C83" s="427"/>
      <c r="D83" s="395">
        <v>2136.96</v>
      </c>
      <c r="E83" s="395">
        <v>1761.11</v>
      </c>
      <c r="F83" s="427">
        <v>10.199999999999999</v>
      </c>
      <c r="G83" s="428">
        <v>239</v>
      </c>
      <c r="H83" s="428">
        <v>339.95</v>
      </c>
      <c r="I83" s="397">
        <v>260</v>
      </c>
      <c r="J83" s="429">
        <v>7</v>
      </c>
      <c r="K83" s="429"/>
      <c r="L83" s="429"/>
      <c r="M83" s="430"/>
      <c r="N83" s="209">
        <f t="shared" si="14"/>
        <v>6627.23</v>
      </c>
      <c r="O83" s="427">
        <v>2</v>
      </c>
      <c r="P83" s="427"/>
      <c r="Q83" s="209">
        <f t="shared" si="15"/>
        <v>6629.23</v>
      </c>
      <c r="R83" s="395">
        <v>1880</v>
      </c>
      <c r="S83" s="427"/>
      <c r="T83" s="213">
        <f t="shared" si="16"/>
        <v>44258</v>
      </c>
      <c r="U83" s="431">
        <v>210204</v>
      </c>
      <c r="V83" s="393">
        <v>1577.47</v>
      </c>
      <c r="W83" s="433"/>
      <c r="X83" s="432"/>
      <c r="Y83" s="431"/>
      <c r="Z83" s="432"/>
      <c r="AA83" s="433">
        <v>210230</v>
      </c>
      <c r="AB83" s="393">
        <v>4369.66</v>
      </c>
      <c r="AC83" s="431"/>
      <c r="AD83" s="432"/>
      <c r="AE83" s="433"/>
      <c r="AF83" s="432"/>
      <c r="AG83" s="434"/>
      <c r="AH83" s="432"/>
      <c r="AI83" s="431"/>
      <c r="AJ83" s="432"/>
      <c r="AK83" s="433"/>
      <c r="AL83" s="432"/>
      <c r="AM83" s="431"/>
      <c r="AN83" s="432"/>
      <c r="AO83" s="433"/>
      <c r="AP83" s="432"/>
      <c r="AQ83" s="433"/>
      <c r="AR83" s="432"/>
      <c r="AS83" s="187">
        <f t="shared" si="17"/>
        <v>5947.13</v>
      </c>
    </row>
    <row r="84" spans="1:45" x14ac:dyDescent="0.25">
      <c r="A84" s="426">
        <f t="shared" si="18"/>
        <v>44259</v>
      </c>
      <c r="B84" s="427">
        <v>1336.74</v>
      </c>
      <c r="C84" s="427"/>
      <c r="D84" s="395">
        <v>1485.82</v>
      </c>
      <c r="E84" s="395">
        <v>1967.63</v>
      </c>
      <c r="F84" s="427"/>
      <c r="G84" s="428">
        <v>161</v>
      </c>
      <c r="H84" s="428">
        <v>87.55</v>
      </c>
      <c r="I84" s="397">
        <v>110</v>
      </c>
      <c r="J84" s="429">
        <v>3</v>
      </c>
      <c r="K84" s="429"/>
      <c r="L84" s="429">
        <v>80</v>
      </c>
      <c r="M84" s="430"/>
      <c r="N84" s="209">
        <f t="shared" si="14"/>
        <v>5068.74</v>
      </c>
      <c r="O84" s="427">
        <v>2</v>
      </c>
      <c r="P84" s="427"/>
      <c r="Q84" s="209">
        <f t="shared" si="15"/>
        <v>5070.74</v>
      </c>
      <c r="R84" s="395">
        <v>1350</v>
      </c>
      <c r="S84" s="427"/>
      <c r="T84" s="213">
        <f t="shared" si="16"/>
        <v>44259</v>
      </c>
      <c r="U84" s="431"/>
      <c r="V84" s="393">
        <v>-4.0999999999999996</v>
      </c>
      <c r="W84" s="433"/>
      <c r="X84" s="432"/>
      <c r="Y84" s="431"/>
      <c r="Z84" s="432"/>
      <c r="AA84" s="433">
        <v>210231</v>
      </c>
      <c r="AB84" s="393">
        <v>-18.8</v>
      </c>
      <c r="AC84" s="431">
        <v>210235</v>
      </c>
      <c r="AD84" s="393">
        <v>69</v>
      </c>
      <c r="AE84" s="433" t="s">
        <v>85</v>
      </c>
      <c r="AF84" s="393">
        <v>460</v>
      </c>
      <c r="AG84" s="432"/>
      <c r="AH84" s="432"/>
      <c r="AI84" s="431" t="s">
        <v>311</v>
      </c>
      <c r="AJ84" s="393">
        <v>128.4</v>
      </c>
      <c r="AK84" s="433"/>
      <c r="AL84" s="432"/>
      <c r="AM84" s="431"/>
      <c r="AN84" s="432"/>
      <c r="AO84" s="431" t="s">
        <v>104</v>
      </c>
      <c r="AP84" s="393">
        <v>141.56</v>
      </c>
      <c r="AQ84" s="433"/>
      <c r="AR84" s="432"/>
      <c r="AS84" s="187">
        <f t="shared" si="17"/>
        <v>776.06</v>
      </c>
    </row>
    <row r="85" spans="1:45" x14ac:dyDescent="0.25">
      <c r="A85" s="426">
        <f t="shared" si="18"/>
        <v>44260</v>
      </c>
      <c r="B85" s="427">
        <v>1409.45</v>
      </c>
      <c r="C85" s="427"/>
      <c r="D85" s="395">
        <v>2109.4</v>
      </c>
      <c r="E85" s="395">
        <v>2142.06</v>
      </c>
      <c r="F85" s="427">
        <v>67.2</v>
      </c>
      <c r="G85" s="428">
        <v>640</v>
      </c>
      <c r="H85" s="428">
        <v>518.5</v>
      </c>
      <c r="I85" s="397">
        <v>230</v>
      </c>
      <c r="J85" s="429">
        <v>4</v>
      </c>
      <c r="K85" s="429"/>
      <c r="L85" s="429"/>
      <c r="M85" s="430"/>
      <c r="N85" s="209">
        <f t="shared" si="14"/>
        <v>7116.6100000000006</v>
      </c>
      <c r="O85" s="427">
        <v>2</v>
      </c>
      <c r="P85" s="427"/>
      <c r="Q85" s="209">
        <f t="shared" si="15"/>
        <v>7118.6100000000006</v>
      </c>
      <c r="R85" s="395">
        <v>1400</v>
      </c>
      <c r="S85" s="395">
        <v>630</v>
      </c>
      <c r="T85" s="213">
        <f t="shared" si="16"/>
        <v>44260</v>
      </c>
      <c r="U85" s="431"/>
      <c r="V85" s="432"/>
      <c r="W85" s="433"/>
      <c r="X85" s="432"/>
      <c r="Y85" s="431"/>
      <c r="Z85" s="432"/>
      <c r="AA85" s="431"/>
      <c r="AB85" s="393">
        <v>18.8</v>
      </c>
      <c r="AC85" s="431">
        <v>210232</v>
      </c>
      <c r="AD85" s="393">
        <v>78.84</v>
      </c>
      <c r="AE85" s="433"/>
      <c r="AF85" s="432"/>
      <c r="AG85" s="432"/>
      <c r="AH85" s="432"/>
      <c r="AI85" s="431"/>
      <c r="AJ85" s="432"/>
      <c r="AK85" s="431"/>
      <c r="AL85" s="432"/>
      <c r="AM85" s="431"/>
      <c r="AN85" s="432"/>
      <c r="AO85" s="431" t="s">
        <v>199</v>
      </c>
      <c r="AP85" s="393">
        <v>81.900000000000006</v>
      </c>
      <c r="AQ85" s="433"/>
      <c r="AR85" s="432"/>
      <c r="AS85" s="187">
        <f t="shared" si="17"/>
        <v>179.54000000000002</v>
      </c>
    </row>
    <row r="86" spans="1:45" x14ac:dyDescent="0.25">
      <c r="A86" s="426">
        <f t="shared" si="18"/>
        <v>44261</v>
      </c>
      <c r="B86" s="427">
        <v>1715.37</v>
      </c>
      <c r="C86" s="427"/>
      <c r="D86" s="395">
        <v>1768.24</v>
      </c>
      <c r="E86" s="395">
        <v>2100.41</v>
      </c>
      <c r="F86" s="427">
        <v>61.3</v>
      </c>
      <c r="G86" s="428">
        <v>474</v>
      </c>
      <c r="H86" s="428">
        <v>199.65</v>
      </c>
      <c r="I86" s="397">
        <v>70</v>
      </c>
      <c r="J86" s="429">
        <v>2</v>
      </c>
      <c r="K86" s="429">
        <v>20</v>
      </c>
      <c r="L86" s="429"/>
      <c r="M86" s="430"/>
      <c r="N86" s="209">
        <f t="shared" si="14"/>
        <v>6408.9699999999993</v>
      </c>
      <c r="O86" s="427"/>
      <c r="P86" s="427"/>
      <c r="Q86" s="209">
        <f t="shared" si="15"/>
        <v>6408.9699999999993</v>
      </c>
      <c r="R86" s="395">
        <v>1710</v>
      </c>
      <c r="S86" s="427"/>
      <c r="T86" s="213">
        <f t="shared" si="16"/>
        <v>44261</v>
      </c>
      <c r="U86" s="431"/>
      <c r="V86" s="432"/>
      <c r="W86" s="431"/>
      <c r="X86" s="432"/>
      <c r="Y86" s="431"/>
      <c r="Z86" s="432"/>
      <c r="AA86" s="431"/>
      <c r="AB86" s="432"/>
      <c r="AC86" s="431">
        <v>210137</v>
      </c>
      <c r="AD86" s="393">
        <v>112.68</v>
      </c>
      <c r="AE86" s="433" t="s">
        <v>165</v>
      </c>
      <c r="AF86" s="393">
        <v>32.22</v>
      </c>
      <c r="AG86" s="434"/>
      <c r="AH86" s="432"/>
      <c r="AI86" s="431"/>
      <c r="AJ86" s="432"/>
      <c r="AK86" s="431"/>
      <c r="AL86" s="432"/>
      <c r="AM86" s="431">
        <v>210164</v>
      </c>
      <c r="AN86" s="393">
        <v>-323.24</v>
      </c>
      <c r="AO86" s="431" t="s">
        <v>388</v>
      </c>
      <c r="AP86" s="393">
        <v>341.65</v>
      </c>
      <c r="AQ86" s="433"/>
      <c r="AR86" s="432"/>
      <c r="AS86" s="187">
        <f t="shared" si="17"/>
        <v>163.30999999999997</v>
      </c>
    </row>
    <row r="87" spans="1:45" x14ac:dyDescent="0.25">
      <c r="A87" s="426">
        <f t="shared" si="18"/>
        <v>44262</v>
      </c>
      <c r="B87" s="427">
        <v>633.14</v>
      </c>
      <c r="C87" s="427"/>
      <c r="D87" s="395">
        <v>652.95000000000005</v>
      </c>
      <c r="E87" s="395">
        <v>1039.9000000000001</v>
      </c>
      <c r="F87" s="427">
        <v>50.6</v>
      </c>
      <c r="G87" s="428">
        <v>230</v>
      </c>
      <c r="H87" s="428">
        <v>711.35</v>
      </c>
      <c r="I87" s="397">
        <v>130</v>
      </c>
      <c r="J87" s="429">
        <v>3</v>
      </c>
      <c r="K87" s="429"/>
      <c r="L87" s="429"/>
      <c r="M87" s="430"/>
      <c r="N87" s="209">
        <f t="shared" si="14"/>
        <v>3447.94</v>
      </c>
      <c r="O87" s="427"/>
      <c r="P87" s="427"/>
      <c r="Q87" s="209">
        <f t="shared" si="15"/>
        <v>3447.94</v>
      </c>
      <c r="R87" s="395">
        <v>630</v>
      </c>
      <c r="S87" s="427"/>
      <c r="T87" s="213">
        <f t="shared" si="16"/>
        <v>44262</v>
      </c>
      <c r="U87" s="431"/>
      <c r="V87" s="432"/>
      <c r="W87" s="431"/>
      <c r="X87" s="432"/>
      <c r="Y87" s="431"/>
      <c r="Z87" s="432"/>
      <c r="AA87" s="431"/>
      <c r="AB87" s="432"/>
      <c r="AC87" s="431">
        <v>210237</v>
      </c>
      <c r="AD87" s="393">
        <v>46042.05</v>
      </c>
      <c r="AE87" s="433" t="s">
        <v>210</v>
      </c>
      <c r="AF87" s="393">
        <v>98.38</v>
      </c>
      <c r="AG87" s="432"/>
      <c r="AH87" s="432"/>
      <c r="AI87" s="431">
        <v>210467</v>
      </c>
      <c r="AJ87" s="393">
        <v>514.79999999999995</v>
      </c>
      <c r="AK87" s="431"/>
      <c r="AL87" s="432"/>
      <c r="AM87" s="431">
        <v>210261</v>
      </c>
      <c r="AN87" s="393">
        <v>413.5</v>
      </c>
      <c r="AO87" s="431"/>
      <c r="AP87" s="432"/>
      <c r="AQ87" s="433"/>
      <c r="AR87" s="432"/>
      <c r="AS87" s="187">
        <f t="shared" si="17"/>
        <v>47068.73</v>
      </c>
    </row>
    <row r="88" spans="1:45" x14ac:dyDescent="0.25">
      <c r="A88" s="426">
        <f t="shared" si="18"/>
        <v>44263</v>
      </c>
      <c r="B88" s="427">
        <v>1452.77</v>
      </c>
      <c r="C88" s="427"/>
      <c r="D88" s="395">
        <v>1076.6600000000001</v>
      </c>
      <c r="E88" s="395">
        <v>1775.15</v>
      </c>
      <c r="F88" s="427">
        <v>26.3</v>
      </c>
      <c r="G88" s="428">
        <v>365</v>
      </c>
      <c r="H88" s="428">
        <v>520.4</v>
      </c>
      <c r="I88" s="397">
        <v>90</v>
      </c>
      <c r="J88" s="429">
        <v>3</v>
      </c>
      <c r="K88" s="429">
        <v>30</v>
      </c>
      <c r="L88" s="429"/>
      <c r="M88" s="430"/>
      <c r="N88" s="209">
        <f t="shared" si="14"/>
        <v>5336.2800000000007</v>
      </c>
      <c r="O88" s="427">
        <v>14.1</v>
      </c>
      <c r="P88" s="427"/>
      <c r="Q88" s="209">
        <f t="shared" si="15"/>
        <v>5350.380000000001</v>
      </c>
      <c r="R88" s="395">
        <v>1450</v>
      </c>
      <c r="S88" s="427"/>
      <c r="T88" s="213">
        <f t="shared" si="16"/>
        <v>44263</v>
      </c>
      <c r="U88" s="431"/>
      <c r="V88" s="432"/>
      <c r="W88" s="431"/>
      <c r="X88" s="432"/>
      <c r="Y88" s="431">
        <v>210221</v>
      </c>
      <c r="Z88" s="393">
        <v>443.67</v>
      </c>
      <c r="AA88" s="431"/>
      <c r="AB88" s="432"/>
      <c r="AC88" s="431"/>
      <c r="AD88" s="432"/>
      <c r="AE88" s="433" t="s">
        <v>156</v>
      </c>
      <c r="AF88" s="393">
        <v>2653.58</v>
      </c>
      <c r="AG88" s="432"/>
      <c r="AH88" s="432"/>
      <c r="AI88" s="431"/>
      <c r="AJ88" s="432"/>
      <c r="AK88" s="431"/>
      <c r="AL88" s="432"/>
      <c r="AM88" s="431"/>
      <c r="AN88" s="432"/>
      <c r="AO88" s="431"/>
      <c r="AP88" s="432"/>
      <c r="AQ88" s="433"/>
      <c r="AR88" s="432"/>
      <c r="AS88" s="187">
        <f t="shared" si="17"/>
        <v>3097.25</v>
      </c>
    </row>
    <row r="89" spans="1:45" x14ac:dyDescent="0.25">
      <c r="A89" s="426">
        <f t="shared" si="18"/>
        <v>44264</v>
      </c>
      <c r="B89" s="427">
        <v>785.27</v>
      </c>
      <c r="C89" s="427"/>
      <c r="D89" s="395">
        <v>928.05</v>
      </c>
      <c r="E89" s="395">
        <v>2022.8</v>
      </c>
      <c r="F89" s="427">
        <v>45.39</v>
      </c>
      <c r="G89" s="428">
        <v>460</v>
      </c>
      <c r="H89" s="428">
        <v>562.95000000000005</v>
      </c>
      <c r="I89" s="397">
        <v>320</v>
      </c>
      <c r="J89" s="429">
        <v>7</v>
      </c>
      <c r="K89" s="429">
        <v>20</v>
      </c>
      <c r="L89" s="429"/>
      <c r="M89" s="430"/>
      <c r="N89" s="209">
        <f t="shared" si="14"/>
        <v>5144.46</v>
      </c>
      <c r="O89" s="427">
        <v>2</v>
      </c>
      <c r="P89" s="427"/>
      <c r="Q89" s="209">
        <f t="shared" si="15"/>
        <v>5146.46</v>
      </c>
      <c r="R89" s="395">
        <v>780</v>
      </c>
      <c r="S89" s="427"/>
      <c r="T89" s="213">
        <f t="shared" si="16"/>
        <v>44264</v>
      </c>
      <c r="U89" s="431"/>
      <c r="V89" s="432"/>
      <c r="W89" s="431"/>
      <c r="X89" s="432"/>
      <c r="Y89" s="431"/>
      <c r="Z89" s="432"/>
      <c r="AA89" s="431"/>
      <c r="AB89" s="432"/>
      <c r="AC89" s="431"/>
      <c r="AD89" s="432"/>
      <c r="AE89" s="433"/>
      <c r="AF89" s="432"/>
      <c r="AG89" s="432"/>
      <c r="AH89" s="432"/>
      <c r="AI89" s="431"/>
      <c r="AJ89" s="432"/>
      <c r="AK89" s="431"/>
      <c r="AL89" s="432"/>
      <c r="AM89" s="431"/>
      <c r="AN89" s="432"/>
      <c r="AO89" s="431"/>
      <c r="AP89" s="432"/>
      <c r="AQ89" s="433"/>
      <c r="AR89" s="432"/>
      <c r="AS89" s="187">
        <f t="shared" si="17"/>
        <v>0</v>
      </c>
    </row>
    <row r="90" spans="1:45" x14ac:dyDescent="0.25">
      <c r="A90" s="426">
        <f t="shared" si="18"/>
        <v>44265</v>
      </c>
      <c r="B90" s="427">
        <v>2036.16</v>
      </c>
      <c r="C90" s="427"/>
      <c r="D90" s="395">
        <v>1738.66</v>
      </c>
      <c r="E90" s="395">
        <v>1816.83</v>
      </c>
      <c r="F90" s="427">
        <v>44.64</v>
      </c>
      <c r="G90" s="428">
        <v>194</v>
      </c>
      <c r="H90" s="428">
        <v>109.7</v>
      </c>
      <c r="I90" s="397">
        <v>200</v>
      </c>
      <c r="J90" s="429">
        <v>5</v>
      </c>
      <c r="K90" s="429"/>
      <c r="L90" s="429"/>
      <c r="M90" s="430"/>
      <c r="N90" s="209">
        <f t="shared" si="14"/>
        <v>6139.99</v>
      </c>
      <c r="O90" s="427">
        <v>2</v>
      </c>
      <c r="P90" s="427"/>
      <c r="Q90" s="209">
        <f t="shared" si="15"/>
        <v>6141.99</v>
      </c>
      <c r="R90" s="395">
        <v>2070</v>
      </c>
      <c r="S90" s="427"/>
      <c r="T90" s="213">
        <f t="shared" si="16"/>
        <v>44265</v>
      </c>
      <c r="U90" s="431">
        <v>210206</v>
      </c>
      <c r="V90" s="393">
        <v>1026.26</v>
      </c>
      <c r="W90" s="431">
        <v>210216</v>
      </c>
      <c r="X90" s="393">
        <v>738.72</v>
      </c>
      <c r="Y90" s="431"/>
      <c r="Z90" s="432"/>
      <c r="AA90" s="431">
        <v>210321</v>
      </c>
      <c r="AB90" s="393">
        <v>3145.65</v>
      </c>
      <c r="AC90" s="431"/>
      <c r="AD90" s="432"/>
      <c r="AE90" s="433"/>
      <c r="AF90" s="432"/>
      <c r="AG90" s="432"/>
      <c r="AH90" s="432"/>
      <c r="AI90" s="431"/>
      <c r="AJ90" s="432"/>
      <c r="AK90" s="431">
        <v>210246</v>
      </c>
      <c r="AL90" s="393">
        <v>189.88</v>
      </c>
      <c r="AM90" s="431"/>
      <c r="AN90" s="432"/>
      <c r="AO90" s="431"/>
      <c r="AP90" s="432"/>
      <c r="AQ90" s="433"/>
      <c r="AR90" s="432"/>
      <c r="AS90" s="187">
        <f t="shared" si="17"/>
        <v>5100.51</v>
      </c>
    </row>
    <row r="91" spans="1:45" x14ac:dyDescent="0.25">
      <c r="A91" s="426">
        <f t="shared" si="18"/>
        <v>44266</v>
      </c>
      <c r="B91" s="427">
        <v>1446.95</v>
      </c>
      <c r="C91" s="427"/>
      <c r="D91" s="395">
        <v>1097.5999999999999</v>
      </c>
      <c r="E91" s="395">
        <v>1753.09</v>
      </c>
      <c r="F91" s="427"/>
      <c r="G91" s="428">
        <v>267</v>
      </c>
      <c r="H91" s="428">
        <v>903</v>
      </c>
      <c r="I91" s="397">
        <v>20</v>
      </c>
      <c r="J91" s="429">
        <v>1</v>
      </c>
      <c r="K91" s="429">
        <v>150</v>
      </c>
      <c r="L91" s="429">
        <v>120</v>
      </c>
      <c r="M91" s="430"/>
      <c r="N91" s="209">
        <f t="shared" si="14"/>
        <v>5517.64</v>
      </c>
      <c r="O91" s="427">
        <v>2</v>
      </c>
      <c r="P91" s="427"/>
      <c r="Q91" s="209">
        <f t="shared" si="15"/>
        <v>5519.64</v>
      </c>
      <c r="R91" s="395">
        <v>1440</v>
      </c>
      <c r="S91" s="427"/>
      <c r="T91" s="213">
        <f t="shared" si="16"/>
        <v>44266</v>
      </c>
      <c r="U91" s="431"/>
      <c r="V91" s="393">
        <v>971.2</v>
      </c>
      <c r="W91" s="431">
        <v>210217</v>
      </c>
      <c r="X91" s="393">
        <v>28.56</v>
      </c>
      <c r="Y91" s="431"/>
      <c r="Z91" s="432"/>
      <c r="AA91" s="431">
        <v>210322</v>
      </c>
      <c r="AB91" s="393">
        <v>1208.5999999999999</v>
      </c>
      <c r="AC91" s="431"/>
      <c r="AD91" s="432"/>
      <c r="AE91" s="433"/>
      <c r="AF91" s="432"/>
      <c r="AG91" s="434"/>
      <c r="AH91" s="432"/>
      <c r="AI91" s="431"/>
      <c r="AJ91" s="432"/>
      <c r="AK91" s="431">
        <v>210247</v>
      </c>
      <c r="AL91" s="393">
        <v>47</v>
      </c>
      <c r="AM91" s="431"/>
      <c r="AN91" s="432"/>
      <c r="AO91" s="431"/>
      <c r="AP91" s="432"/>
      <c r="AQ91" s="433"/>
      <c r="AR91" s="432"/>
      <c r="AS91" s="187">
        <f t="shared" si="17"/>
        <v>2255.3599999999997</v>
      </c>
    </row>
    <row r="92" spans="1:45" x14ac:dyDescent="0.25">
      <c r="A92" s="426">
        <f t="shared" si="18"/>
        <v>44267</v>
      </c>
      <c r="B92" s="427">
        <v>1753.25</v>
      </c>
      <c r="C92" s="427"/>
      <c r="D92" s="395">
        <v>1263.5999999999999</v>
      </c>
      <c r="E92" s="395">
        <v>1909.3</v>
      </c>
      <c r="F92" s="427">
        <v>56</v>
      </c>
      <c r="G92" s="428">
        <v>236</v>
      </c>
      <c r="H92" s="428">
        <v>369.3</v>
      </c>
      <c r="I92" s="397">
        <v>90</v>
      </c>
      <c r="J92" s="429">
        <v>3</v>
      </c>
      <c r="K92" s="429"/>
      <c r="L92" s="429">
        <v>60</v>
      </c>
      <c r="M92" s="430"/>
      <c r="N92" s="209">
        <f t="shared" si="14"/>
        <v>5617.45</v>
      </c>
      <c r="O92" s="427">
        <v>2</v>
      </c>
      <c r="P92" s="427"/>
      <c r="Q92" s="209">
        <f t="shared" si="15"/>
        <v>5619.45</v>
      </c>
      <c r="R92" s="395">
        <v>1750</v>
      </c>
      <c r="S92" s="395">
        <v>200</v>
      </c>
      <c r="T92" s="213">
        <f t="shared" si="16"/>
        <v>44267</v>
      </c>
      <c r="U92" s="431"/>
      <c r="V92" s="432"/>
      <c r="W92" s="431"/>
      <c r="X92" s="432"/>
      <c r="Y92" s="431"/>
      <c r="Z92" s="432"/>
      <c r="AA92" s="431"/>
      <c r="AB92" s="432"/>
      <c r="AC92" s="431"/>
      <c r="AD92" s="432"/>
      <c r="AE92" s="431"/>
      <c r="AF92" s="432"/>
      <c r="AG92" s="432"/>
      <c r="AH92" s="432"/>
      <c r="AI92" s="431" t="s">
        <v>216</v>
      </c>
      <c r="AJ92" s="393">
        <v>221.1</v>
      </c>
      <c r="AK92" s="431"/>
      <c r="AL92" s="432"/>
      <c r="AM92" s="431"/>
      <c r="AN92" s="432"/>
      <c r="AO92" s="431"/>
      <c r="AP92" s="432"/>
      <c r="AQ92" s="433"/>
      <c r="AR92" s="432"/>
      <c r="AS92" s="187">
        <f t="shared" si="17"/>
        <v>221.1</v>
      </c>
    </row>
    <row r="93" spans="1:45" x14ac:dyDescent="0.25">
      <c r="A93" s="426">
        <f t="shared" si="18"/>
        <v>44268</v>
      </c>
      <c r="B93" s="427">
        <v>2257.02</v>
      </c>
      <c r="C93" s="427"/>
      <c r="D93" s="395">
        <v>1558.96</v>
      </c>
      <c r="E93" s="395">
        <v>2118.08</v>
      </c>
      <c r="F93" s="427">
        <v>24.4</v>
      </c>
      <c r="G93" s="428">
        <v>158</v>
      </c>
      <c r="H93" s="428">
        <v>203.7</v>
      </c>
      <c r="I93" s="397">
        <v>100</v>
      </c>
      <c r="J93" s="429">
        <v>2</v>
      </c>
      <c r="K93" s="429">
        <v>30</v>
      </c>
      <c r="L93" s="429">
        <v>60</v>
      </c>
      <c r="M93" s="430"/>
      <c r="N93" s="209">
        <f t="shared" si="14"/>
        <v>6390.16</v>
      </c>
      <c r="O93" s="427">
        <v>3</v>
      </c>
      <c r="P93" s="427"/>
      <c r="Q93" s="209">
        <f t="shared" si="15"/>
        <v>6393.16</v>
      </c>
      <c r="R93" s="395">
        <v>2250</v>
      </c>
      <c r="S93" s="427"/>
      <c r="T93" s="213">
        <f t="shared" si="16"/>
        <v>44268</v>
      </c>
      <c r="U93" s="431"/>
      <c r="V93" s="432"/>
      <c r="W93" s="431"/>
      <c r="X93" s="432"/>
      <c r="Y93" s="431"/>
      <c r="Z93" s="432"/>
      <c r="AA93" s="431"/>
      <c r="AB93" s="432"/>
      <c r="AC93" s="431"/>
      <c r="AD93" s="432"/>
      <c r="AE93" s="431"/>
      <c r="AF93" s="432"/>
      <c r="AG93" s="432"/>
      <c r="AH93" s="432"/>
      <c r="AI93" s="431"/>
      <c r="AJ93" s="432"/>
      <c r="AK93" s="431"/>
      <c r="AL93" s="432"/>
      <c r="AM93" s="431"/>
      <c r="AN93" s="432"/>
      <c r="AO93" s="431"/>
      <c r="AP93" s="432"/>
      <c r="AQ93" s="433"/>
      <c r="AR93" s="432"/>
      <c r="AS93" s="187">
        <f t="shared" si="17"/>
        <v>0</v>
      </c>
    </row>
    <row r="94" spans="1:45" x14ac:dyDescent="0.25">
      <c r="A94" s="426">
        <f t="shared" si="18"/>
        <v>44269</v>
      </c>
      <c r="B94" s="427">
        <v>1022.1</v>
      </c>
      <c r="C94" s="427"/>
      <c r="D94" s="395">
        <v>714.8</v>
      </c>
      <c r="E94" s="395">
        <v>1595.82</v>
      </c>
      <c r="F94" s="427">
        <v>25.2</v>
      </c>
      <c r="G94" s="428">
        <v>230</v>
      </c>
      <c r="H94" s="428">
        <v>677.25</v>
      </c>
      <c r="I94" s="428"/>
      <c r="J94" s="429"/>
      <c r="K94" s="429"/>
      <c r="L94" s="429"/>
      <c r="M94" s="430"/>
      <c r="N94" s="209">
        <f t="shared" si="14"/>
        <v>4265.17</v>
      </c>
      <c r="O94" s="427"/>
      <c r="P94" s="427"/>
      <c r="Q94" s="209">
        <f t="shared" si="15"/>
        <v>4265.17</v>
      </c>
      <c r="R94" s="395">
        <v>1020</v>
      </c>
      <c r="S94" s="427"/>
      <c r="T94" s="213">
        <f t="shared" si="16"/>
        <v>44269</v>
      </c>
      <c r="U94" s="431"/>
      <c r="V94" s="432"/>
      <c r="W94" s="431"/>
      <c r="X94" s="432"/>
      <c r="Y94" s="431"/>
      <c r="Z94" s="432"/>
      <c r="AA94" s="431"/>
      <c r="AB94" s="432"/>
      <c r="AC94" s="431"/>
      <c r="AD94" s="432"/>
      <c r="AE94" s="431"/>
      <c r="AF94" s="432"/>
      <c r="AG94" s="432"/>
      <c r="AH94" s="432"/>
      <c r="AI94" s="431"/>
      <c r="AJ94" s="432"/>
      <c r="AK94" s="431"/>
      <c r="AL94" s="432"/>
      <c r="AM94" s="431"/>
      <c r="AN94" s="432"/>
      <c r="AO94" s="431"/>
      <c r="AP94" s="432"/>
      <c r="AQ94" s="433"/>
      <c r="AR94" s="432"/>
      <c r="AS94" s="187">
        <f t="shared" si="17"/>
        <v>0</v>
      </c>
    </row>
    <row r="95" spans="1:45" x14ac:dyDescent="0.25">
      <c r="A95" s="426">
        <f t="shared" si="18"/>
        <v>44270</v>
      </c>
      <c r="B95" s="427">
        <v>2394.6999999999998</v>
      </c>
      <c r="C95" s="427"/>
      <c r="D95" s="395">
        <v>789.74</v>
      </c>
      <c r="E95" s="395">
        <v>1875.05</v>
      </c>
      <c r="F95" s="427">
        <v>10.199999999999999</v>
      </c>
      <c r="G95" s="428">
        <v>203</v>
      </c>
      <c r="H95" s="428">
        <v>269.10000000000002</v>
      </c>
      <c r="I95" s="397">
        <v>140</v>
      </c>
      <c r="J95" s="429">
        <v>4</v>
      </c>
      <c r="K95" s="429">
        <v>40</v>
      </c>
      <c r="L95" s="429">
        <v>455</v>
      </c>
      <c r="M95" s="430"/>
      <c r="N95" s="209">
        <f t="shared" si="14"/>
        <v>5266.7899999999991</v>
      </c>
      <c r="O95" s="427">
        <v>3.6</v>
      </c>
      <c r="P95" s="427"/>
      <c r="Q95" s="209">
        <f t="shared" si="15"/>
        <v>5270.3899999999994</v>
      </c>
      <c r="R95" s="395">
        <v>2390</v>
      </c>
      <c r="S95" s="427"/>
      <c r="T95" s="213">
        <f t="shared" si="16"/>
        <v>44270</v>
      </c>
      <c r="U95" s="431"/>
      <c r="V95" s="432"/>
      <c r="W95" s="431"/>
      <c r="X95" s="432"/>
      <c r="Y95" s="431"/>
      <c r="Z95" s="432"/>
      <c r="AA95" s="431"/>
      <c r="AB95" s="432"/>
      <c r="AC95" s="431"/>
      <c r="AD95" s="432"/>
      <c r="AE95" s="431"/>
      <c r="AF95" s="432"/>
      <c r="AG95" s="432"/>
      <c r="AH95" s="432"/>
      <c r="AI95" s="431"/>
      <c r="AJ95" s="432"/>
      <c r="AK95" s="431">
        <v>210249</v>
      </c>
      <c r="AL95" s="393">
        <v>1474.56</v>
      </c>
      <c r="AM95" s="431"/>
      <c r="AN95" s="432"/>
      <c r="AO95" s="431">
        <v>210264</v>
      </c>
      <c r="AP95" s="393">
        <v>364</v>
      </c>
      <c r="AQ95" s="433"/>
      <c r="AR95" s="432"/>
      <c r="AS95" s="187">
        <f t="shared" si="17"/>
        <v>1838.56</v>
      </c>
    </row>
    <row r="96" spans="1:45" x14ac:dyDescent="0.25">
      <c r="A96" s="426">
        <f t="shared" si="18"/>
        <v>44271</v>
      </c>
      <c r="B96" s="427">
        <v>1581.69</v>
      </c>
      <c r="C96" s="427"/>
      <c r="D96" s="395">
        <v>803.45</v>
      </c>
      <c r="E96" s="395">
        <v>1722.15</v>
      </c>
      <c r="F96" s="427">
        <v>29.8</v>
      </c>
      <c r="G96" s="428">
        <v>232</v>
      </c>
      <c r="H96" s="428">
        <v>398.6</v>
      </c>
      <c r="I96" s="397">
        <v>120</v>
      </c>
      <c r="J96" s="429">
        <v>4</v>
      </c>
      <c r="K96" s="429"/>
      <c r="L96" s="429">
        <v>334</v>
      </c>
      <c r="M96" s="430"/>
      <c r="N96" s="209">
        <f t="shared" si="14"/>
        <v>4553.6900000000005</v>
      </c>
      <c r="O96" s="427">
        <v>2</v>
      </c>
      <c r="P96" s="427"/>
      <c r="Q96" s="209">
        <f t="shared" si="15"/>
        <v>4555.6900000000005</v>
      </c>
      <c r="R96" s="395">
        <v>1580</v>
      </c>
      <c r="S96" s="427"/>
      <c r="T96" s="213">
        <f t="shared" si="16"/>
        <v>44271</v>
      </c>
      <c r="U96" s="431"/>
      <c r="V96" s="432"/>
      <c r="W96" s="431"/>
      <c r="X96" s="432"/>
      <c r="Y96" s="431">
        <v>210316</v>
      </c>
      <c r="Z96" s="393">
        <v>451.65</v>
      </c>
      <c r="AA96" s="431"/>
      <c r="AB96" s="432"/>
      <c r="AC96" s="431">
        <v>210330</v>
      </c>
      <c r="AD96" s="393">
        <v>40101.699999999997</v>
      </c>
      <c r="AE96" s="431"/>
      <c r="AF96" s="432"/>
      <c r="AG96" s="432"/>
      <c r="AH96" s="432"/>
      <c r="AI96" s="431"/>
      <c r="AJ96" s="432"/>
      <c r="AK96" s="431"/>
      <c r="AL96" s="432"/>
      <c r="AM96" s="431"/>
      <c r="AN96" s="432"/>
      <c r="AO96" s="431">
        <v>210264</v>
      </c>
      <c r="AP96" s="393">
        <v>81.03</v>
      </c>
      <c r="AQ96" s="433"/>
      <c r="AR96" s="432"/>
      <c r="AS96" s="187">
        <f t="shared" si="17"/>
        <v>40634.379999999997</v>
      </c>
    </row>
    <row r="97" spans="1:64" x14ac:dyDescent="0.25">
      <c r="A97" s="426">
        <f t="shared" si="18"/>
        <v>44272</v>
      </c>
      <c r="B97" s="427">
        <v>1617.04</v>
      </c>
      <c r="C97" s="427"/>
      <c r="D97" s="395">
        <v>1570.7</v>
      </c>
      <c r="E97" s="395">
        <v>2133</v>
      </c>
      <c r="F97" s="427">
        <v>8.7799999999999994</v>
      </c>
      <c r="G97" s="428">
        <v>221</v>
      </c>
      <c r="H97" s="428">
        <v>433.7</v>
      </c>
      <c r="I97" s="397">
        <v>150</v>
      </c>
      <c r="J97" s="429">
        <v>4</v>
      </c>
      <c r="K97" s="429">
        <v>40</v>
      </c>
      <c r="L97" s="429">
        <v>200</v>
      </c>
      <c r="M97" s="430"/>
      <c r="N97" s="209">
        <f t="shared" si="14"/>
        <v>5974.2199999999993</v>
      </c>
      <c r="O97" s="427">
        <v>2</v>
      </c>
      <c r="P97" s="427"/>
      <c r="Q97" s="209">
        <f t="shared" si="15"/>
        <v>5976.2199999999993</v>
      </c>
      <c r="R97" s="395">
        <v>1610</v>
      </c>
      <c r="S97" s="427"/>
      <c r="T97" s="213">
        <f t="shared" si="16"/>
        <v>44272</v>
      </c>
      <c r="U97" s="431">
        <v>210301</v>
      </c>
      <c r="V97" s="393">
        <v>1255.56</v>
      </c>
      <c r="W97" s="431"/>
      <c r="X97" s="432"/>
      <c r="Y97" s="431"/>
      <c r="Z97" s="432"/>
      <c r="AA97" s="431">
        <v>210323</v>
      </c>
      <c r="AB97" s="393">
        <v>2333.6799999999998</v>
      </c>
      <c r="AC97" s="431">
        <v>210332</v>
      </c>
      <c r="AD97" s="393">
        <v>4885.6099999999997</v>
      </c>
      <c r="AE97" s="431"/>
      <c r="AF97" s="432"/>
      <c r="AG97" s="434">
        <v>210337</v>
      </c>
      <c r="AH97" s="432">
        <v>38</v>
      </c>
      <c r="AI97" s="431"/>
      <c r="AJ97" s="432"/>
      <c r="AK97" s="431"/>
      <c r="AL97" s="432"/>
      <c r="AM97" s="431"/>
      <c r="AN97" s="432"/>
      <c r="AO97" s="431"/>
      <c r="AP97" s="432"/>
      <c r="AQ97" s="433">
        <v>210364</v>
      </c>
      <c r="AR97" s="393">
        <v>22.74</v>
      </c>
      <c r="AS97" s="187">
        <f t="shared" si="17"/>
        <v>8535.5899999999983</v>
      </c>
    </row>
    <row r="98" spans="1:64" x14ac:dyDescent="0.25">
      <c r="A98" s="426">
        <f t="shared" si="18"/>
        <v>44273</v>
      </c>
      <c r="B98" s="427">
        <v>1113.8399999999999</v>
      </c>
      <c r="C98" s="427"/>
      <c r="D98" s="395">
        <v>1166.2</v>
      </c>
      <c r="E98" s="395">
        <v>1377.82</v>
      </c>
      <c r="F98" s="427"/>
      <c r="G98" s="428">
        <v>338</v>
      </c>
      <c r="H98" s="428">
        <v>565.5</v>
      </c>
      <c r="I98" s="397">
        <v>20</v>
      </c>
      <c r="J98" s="429">
        <v>1</v>
      </c>
      <c r="K98" s="429"/>
      <c r="L98" s="429"/>
      <c r="M98" s="430"/>
      <c r="N98" s="209">
        <f t="shared" si="14"/>
        <v>4581.3599999999997</v>
      </c>
      <c r="O98" s="427">
        <v>19.5</v>
      </c>
      <c r="P98" s="427"/>
      <c r="Q98" s="209">
        <f t="shared" si="15"/>
        <v>4600.8599999999997</v>
      </c>
      <c r="R98" s="395">
        <v>1140</v>
      </c>
      <c r="S98" s="427"/>
      <c r="T98" s="213">
        <f t="shared" si="16"/>
        <v>44273</v>
      </c>
      <c r="U98" s="431">
        <v>210302</v>
      </c>
      <c r="V98" s="393">
        <v>31.44</v>
      </c>
      <c r="W98" s="431"/>
      <c r="X98" s="432"/>
      <c r="Y98" s="431"/>
      <c r="Z98" s="432"/>
      <c r="AA98" s="431">
        <v>210324</v>
      </c>
      <c r="AB98" s="393">
        <v>1776.6</v>
      </c>
      <c r="AC98" s="431">
        <v>210236</v>
      </c>
      <c r="AD98" s="393">
        <v>26.28</v>
      </c>
      <c r="AE98" s="431" t="s">
        <v>85</v>
      </c>
      <c r="AF98" s="393">
        <v>500</v>
      </c>
      <c r="AG98" s="432"/>
      <c r="AH98" s="432"/>
      <c r="AI98" s="431">
        <v>210340</v>
      </c>
      <c r="AJ98" s="393">
        <v>52.8</v>
      </c>
      <c r="AK98" s="431"/>
      <c r="AL98" s="432"/>
      <c r="AM98" s="431"/>
      <c r="AN98" s="432"/>
      <c r="AO98" s="431">
        <v>210363</v>
      </c>
      <c r="AP98" s="393">
        <v>2500</v>
      </c>
      <c r="AQ98" s="433"/>
      <c r="AR98" s="432"/>
      <c r="AS98" s="187">
        <f t="shared" si="17"/>
        <v>4887.12</v>
      </c>
    </row>
    <row r="99" spans="1:64" x14ac:dyDescent="0.25">
      <c r="A99" s="426">
        <f t="shared" si="18"/>
        <v>44274</v>
      </c>
      <c r="B99" s="427">
        <v>1530.39</v>
      </c>
      <c r="C99" s="427"/>
      <c r="D99" s="395">
        <v>1318.88</v>
      </c>
      <c r="E99" s="395">
        <v>2006.45</v>
      </c>
      <c r="F99" s="427"/>
      <c r="G99" s="428">
        <v>501</v>
      </c>
      <c r="H99" s="428">
        <v>178.9</v>
      </c>
      <c r="I99" s="397">
        <v>170</v>
      </c>
      <c r="J99" s="429">
        <v>4</v>
      </c>
      <c r="K99" s="429"/>
      <c r="L99" s="429"/>
      <c r="M99" s="430"/>
      <c r="N99" s="209">
        <f t="shared" si="14"/>
        <v>5705.6200000000008</v>
      </c>
      <c r="O99" s="427">
        <v>2</v>
      </c>
      <c r="P99" s="427"/>
      <c r="Q99" s="209">
        <f t="shared" si="15"/>
        <v>5707.6200000000008</v>
      </c>
      <c r="R99" s="395">
        <v>1530</v>
      </c>
      <c r="S99" s="427"/>
      <c r="T99" s="213">
        <f t="shared" si="16"/>
        <v>44274</v>
      </c>
      <c r="U99" s="431"/>
      <c r="V99" s="432"/>
      <c r="W99" s="431"/>
      <c r="X99" s="432"/>
      <c r="Y99" s="431"/>
      <c r="Z99" s="432"/>
      <c r="AA99" s="431"/>
      <c r="AB99" s="432"/>
      <c r="AC99" s="431"/>
      <c r="AD99" s="432"/>
      <c r="AE99" s="431"/>
      <c r="AF99" s="432"/>
      <c r="AG99" s="434"/>
      <c r="AH99" s="432"/>
      <c r="AI99" s="431"/>
      <c r="AJ99" s="432"/>
      <c r="AK99" s="431"/>
      <c r="AL99" s="432"/>
      <c r="AM99" s="431"/>
      <c r="AN99" s="432"/>
      <c r="AO99" s="431"/>
      <c r="AP99" s="432"/>
      <c r="AQ99" s="433"/>
      <c r="AR99" s="432"/>
      <c r="AS99" s="187">
        <f t="shared" si="17"/>
        <v>0</v>
      </c>
    </row>
    <row r="100" spans="1:64" x14ac:dyDescent="0.25">
      <c r="A100" s="426">
        <f t="shared" si="18"/>
        <v>44275</v>
      </c>
      <c r="B100" s="427">
        <v>2874.56</v>
      </c>
      <c r="C100" s="395">
        <v>30.72</v>
      </c>
      <c r="D100" s="395">
        <v>1037.4000000000001</v>
      </c>
      <c r="E100" s="395">
        <v>1658.21</v>
      </c>
      <c r="F100" s="427"/>
      <c r="G100" s="428">
        <v>260</v>
      </c>
      <c r="H100" s="428">
        <v>344.3</v>
      </c>
      <c r="I100" s="397">
        <v>310</v>
      </c>
      <c r="J100" s="429">
        <v>7</v>
      </c>
      <c r="K100" s="429"/>
      <c r="L100" s="429"/>
      <c r="M100" s="430"/>
      <c r="N100" s="209">
        <f t="shared" si="14"/>
        <v>6515.1900000000005</v>
      </c>
      <c r="O100" s="427"/>
      <c r="P100" s="427"/>
      <c r="Q100" s="209">
        <f t="shared" si="15"/>
        <v>6515.1900000000005</v>
      </c>
      <c r="R100" s="395">
        <v>2870</v>
      </c>
      <c r="S100" s="427"/>
      <c r="T100" s="213">
        <f t="shared" si="16"/>
        <v>44275</v>
      </c>
      <c r="U100" s="431"/>
      <c r="V100" s="432"/>
      <c r="W100" s="433">
        <v>210310</v>
      </c>
      <c r="X100" s="393">
        <v>65.400000000000006</v>
      </c>
      <c r="Y100" s="431"/>
      <c r="Z100" s="432"/>
      <c r="AA100" s="433"/>
      <c r="AB100" s="432"/>
      <c r="AC100" s="431"/>
      <c r="AD100" s="432"/>
      <c r="AE100" s="433"/>
      <c r="AF100" s="432"/>
      <c r="AG100" s="432"/>
      <c r="AH100" s="432"/>
      <c r="AI100" s="431"/>
      <c r="AJ100" s="432"/>
      <c r="AK100" s="433"/>
      <c r="AL100" s="432"/>
      <c r="AM100" s="431">
        <v>210162</v>
      </c>
      <c r="AN100" s="393">
        <v>795.02</v>
      </c>
      <c r="AO100" s="433"/>
      <c r="AP100" s="432"/>
      <c r="AQ100" s="433"/>
      <c r="AR100" s="432"/>
      <c r="AS100" s="187">
        <f t="shared" si="17"/>
        <v>860.42</v>
      </c>
    </row>
    <row r="101" spans="1:64" x14ac:dyDescent="0.25">
      <c r="A101" s="426">
        <f t="shared" si="18"/>
        <v>44276</v>
      </c>
      <c r="B101" s="427">
        <v>1360.49</v>
      </c>
      <c r="C101" s="427"/>
      <c r="D101" s="395">
        <v>685.3</v>
      </c>
      <c r="E101" s="395">
        <v>1119.6099999999999</v>
      </c>
      <c r="F101" s="427"/>
      <c r="G101" s="428">
        <v>154</v>
      </c>
      <c r="H101" s="428">
        <v>516.6</v>
      </c>
      <c r="I101" s="397">
        <v>20</v>
      </c>
      <c r="J101" s="429">
        <v>1</v>
      </c>
      <c r="K101" s="429"/>
      <c r="L101" s="429"/>
      <c r="M101" s="430"/>
      <c r="N101" s="209">
        <f t="shared" si="14"/>
        <v>3856</v>
      </c>
      <c r="O101" s="427"/>
      <c r="P101" s="427"/>
      <c r="Q101" s="209">
        <f t="shared" si="15"/>
        <v>3856</v>
      </c>
      <c r="R101" s="395">
        <v>1360</v>
      </c>
      <c r="S101" s="427"/>
      <c r="T101" s="213">
        <f t="shared" si="16"/>
        <v>44276</v>
      </c>
      <c r="U101" s="431"/>
      <c r="V101" s="432"/>
      <c r="W101" s="431">
        <v>210311</v>
      </c>
      <c r="X101" s="393">
        <v>1073.0999999999999</v>
      </c>
      <c r="Y101" s="431"/>
      <c r="Z101" s="432"/>
      <c r="AA101" s="431"/>
      <c r="AB101" s="432"/>
      <c r="AC101" s="431"/>
      <c r="AD101" s="432"/>
      <c r="AE101" s="431"/>
      <c r="AF101" s="432"/>
      <c r="AG101" s="432"/>
      <c r="AH101" s="432"/>
      <c r="AI101" s="431"/>
      <c r="AJ101" s="432"/>
      <c r="AK101" s="431"/>
      <c r="AL101" s="432"/>
      <c r="AM101" s="431">
        <v>210163</v>
      </c>
      <c r="AN101" s="393">
        <v>-119.34</v>
      </c>
      <c r="AO101" s="431"/>
      <c r="AP101" s="432"/>
      <c r="AQ101" s="433"/>
      <c r="AR101" s="432"/>
      <c r="AS101" s="187">
        <f t="shared" si="17"/>
        <v>953.75999999999988</v>
      </c>
    </row>
    <row r="102" spans="1:64" x14ac:dyDescent="0.25">
      <c r="A102" s="426">
        <f t="shared" si="18"/>
        <v>44277</v>
      </c>
      <c r="B102" s="427">
        <v>1402.44</v>
      </c>
      <c r="C102" s="427"/>
      <c r="D102" s="395">
        <v>1182.8</v>
      </c>
      <c r="E102" s="395">
        <v>2372.23</v>
      </c>
      <c r="F102" s="427"/>
      <c r="G102" s="428">
        <v>213</v>
      </c>
      <c r="H102" s="428">
        <v>360.25</v>
      </c>
      <c r="I102" s="397">
        <v>100</v>
      </c>
      <c r="J102" s="429">
        <v>2</v>
      </c>
      <c r="K102" s="429"/>
      <c r="L102" s="429"/>
      <c r="M102" s="430"/>
      <c r="N102" s="209">
        <f t="shared" si="14"/>
        <v>5630.7199999999993</v>
      </c>
      <c r="O102" s="427">
        <v>3.6</v>
      </c>
      <c r="P102" s="427"/>
      <c r="Q102" s="209">
        <f t="shared" si="15"/>
        <v>5634.32</v>
      </c>
      <c r="R102" s="395">
        <v>1400</v>
      </c>
      <c r="S102" s="427"/>
      <c r="T102" s="213">
        <f t="shared" si="16"/>
        <v>44277</v>
      </c>
      <c r="U102" s="431"/>
      <c r="V102" s="432"/>
      <c r="W102" s="431"/>
      <c r="X102" s="432"/>
      <c r="Y102" s="431"/>
      <c r="Z102" s="432"/>
      <c r="AA102" s="431"/>
      <c r="AB102" s="432"/>
      <c r="AC102" s="431"/>
      <c r="AD102" s="432"/>
      <c r="AE102" s="431"/>
      <c r="AF102" s="432"/>
      <c r="AG102" s="432"/>
      <c r="AH102" s="432"/>
      <c r="AI102" s="431"/>
      <c r="AJ102" s="432"/>
      <c r="AK102" s="431"/>
      <c r="AL102" s="432"/>
      <c r="AM102" s="431"/>
      <c r="AN102" s="432"/>
      <c r="AO102" s="431"/>
      <c r="AP102" s="432"/>
      <c r="AQ102" s="433"/>
      <c r="AR102" s="432"/>
      <c r="AS102" s="187">
        <f t="shared" si="17"/>
        <v>0</v>
      </c>
    </row>
    <row r="103" spans="1:64" x14ac:dyDescent="0.25">
      <c r="A103" s="426">
        <f t="shared" si="18"/>
        <v>44278</v>
      </c>
      <c r="B103" s="427">
        <v>1167.0999999999999</v>
      </c>
      <c r="C103" s="427"/>
      <c r="D103" s="395">
        <v>812.33</v>
      </c>
      <c r="E103" s="395">
        <v>1681.26</v>
      </c>
      <c r="F103" s="427"/>
      <c r="G103" s="428">
        <v>224</v>
      </c>
      <c r="H103" s="428">
        <v>515.29999999999995</v>
      </c>
      <c r="I103" s="397">
        <v>220</v>
      </c>
      <c r="J103" s="429">
        <v>3</v>
      </c>
      <c r="K103" s="429"/>
      <c r="L103" s="429"/>
      <c r="M103" s="430"/>
      <c r="N103" s="209">
        <f t="shared" si="14"/>
        <v>4619.99</v>
      </c>
      <c r="O103" s="427">
        <v>2</v>
      </c>
      <c r="P103" s="427"/>
      <c r="Q103" s="209">
        <f t="shared" si="15"/>
        <v>4621.99</v>
      </c>
      <c r="R103" s="395">
        <v>1160</v>
      </c>
      <c r="S103" s="427"/>
      <c r="T103" s="213">
        <f t="shared" si="16"/>
        <v>44278</v>
      </c>
      <c r="U103" s="431"/>
      <c r="V103" s="432"/>
      <c r="W103" s="431"/>
      <c r="X103" s="432"/>
      <c r="Y103" s="431">
        <v>210317</v>
      </c>
      <c r="Z103" s="393">
        <v>487.16</v>
      </c>
      <c r="AA103" s="431"/>
      <c r="AB103" s="432"/>
      <c r="AC103" s="431"/>
      <c r="AD103" s="432"/>
      <c r="AE103" s="431"/>
      <c r="AF103" s="432"/>
      <c r="AG103" s="432"/>
      <c r="AH103" s="432"/>
      <c r="AI103" s="431"/>
      <c r="AJ103" s="432"/>
      <c r="AK103" s="431"/>
      <c r="AL103" s="432"/>
      <c r="AM103" s="431"/>
      <c r="AN103" s="432"/>
      <c r="AO103" s="431"/>
      <c r="AP103" s="432"/>
      <c r="AQ103" s="433"/>
      <c r="AR103" s="432"/>
      <c r="AS103" s="187">
        <f t="shared" si="17"/>
        <v>487.16</v>
      </c>
    </row>
    <row r="104" spans="1:64" x14ac:dyDescent="0.25">
      <c r="A104" s="426">
        <f t="shared" si="18"/>
        <v>44279</v>
      </c>
      <c r="B104" s="427">
        <v>1281.77</v>
      </c>
      <c r="C104" s="427"/>
      <c r="D104" s="395">
        <v>999.06</v>
      </c>
      <c r="E104" s="395">
        <v>1955.87</v>
      </c>
      <c r="F104" s="427"/>
      <c r="G104" s="428">
        <v>157</v>
      </c>
      <c r="H104" s="428">
        <v>475.1</v>
      </c>
      <c r="I104" s="397">
        <v>250</v>
      </c>
      <c r="J104" s="429">
        <v>5</v>
      </c>
      <c r="K104" s="429"/>
      <c r="L104" s="429"/>
      <c r="M104" s="430"/>
      <c r="N104" s="209">
        <f t="shared" si="14"/>
        <v>5118.7999999999993</v>
      </c>
      <c r="O104" s="427">
        <v>2</v>
      </c>
      <c r="P104" s="427"/>
      <c r="Q104" s="209">
        <f t="shared" si="15"/>
        <v>5120.7999999999993</v>
      </c>
      <c r="R104" s="395">
        <v>1280</v>
      </c>
      <c r="S104" s="427"/>
      <c r="T104" s="213">
        <f t="shared" si="16"/>
        <v>44279</v>
      </c>
      <c r="U104" s="431">
        <v>210303</v>
      </c>
      <c r="V104" s="393">
        <v>1615.12</v>
      </c>
      <c r="W104" s="431"/>
      <c r="X104" s="432"/>
      <c r="Y104" s="431"/>
      <c r="Z104" s="432"/>
      <c r="AA104" s="431">
        <v>210325</v>
      </c>
      <c r="AB104" s="393">
        <v>3704.58</v>
      </c>
      <c r="AC104" s="431"/>
      <c r="AD104" s="432"/>
      <c r="AE104" s="431"/>
      <c r="AF104" s="432"/>
      <c r="AG104" s="432"/>
      <c r="AH104" s="432"/>
      <c r="AI104" s="431"/>
      <c r="AJ104" s="432"/>
      <c r="AK104" s="431"/>
      <c r="AL104" s="432"/>
      <c r="AM104" s="431">
        <v>210346</v>
      </c>
      <c r="AN104" s="393">
        <v>87.75</v>
      </c>
      <c r="AO104" s="431"/>
      <c r="AP104" s="432"/>
      <c r="AQ104" s="433"/>
      <c r="AR104" s="432"/>
      <c r="AS104" s="187">
        <f t="shared" si="17"/>
        <v>5407.45</v>
      </c>
    </row>
    <row r="105" spans="1:64" x14ac:dyDescent="0.25">
      <c r="A105" s="426">
        <f t="shared" si="18"/>
        <v>44280</v>
      </c>
      <c r="B105" s="427">
        <v>1388.47</v>
      </c>
      <c r="C105" s="427"/>
      <c r="D105" s="395">
        <v>1679.75</v>
      </c>
      <c r="E105" s="395">
        <v>1689.38</v>
      </c>
      <c r="F105" s="427"/>
      <c r="G105" s="428">
        <v>409</v>
      </c>
      <c r="H105" s="428">
        <v>440.4</v>
      </c>
      <c r="I105" s="397">
        <v>20</v>
      </c>
      <c r="J105" s="429">
        <v>1</v>
      </c>
      <c r="K105" s="429"/>
      <c r="L105" s="429"/>
      <c r="M105" s="430"/>
      <c r="N105" s="209">
        <f t="shared" si="14"/>
        <v>5627</v>
      </c>
      <c r="O105" s="427">
        <v>2</v>
      </c>
      <c r="P105" s="427"/>
      <c r="Q105" s="209">
        <f t="shared" si="15"/>
        <v>5629</v>
      </c>
      <c r="R105" s="395">
        <v>1410</v>
      </c>
      <c r="S105" s="427"/>
      <c r="T105" s="213">
        <f t="shared" si="16"/>
        <v>44280</v>
      </c>
      <c r="U105" s="431"/>
      <c r="V105" s="393">
        <v>-139.68</v>
      </c>
      <c r="W105" s="431"/>
      <c r="X105" s="432"/>
      <c r="Y105" s="431"/>
      <c r="Z105" s="432"/>
      <c r="AA105" s="431">
        <v>210326</v>
      </c>
      <c r="AB105" s="393">
        <v>502.6</v>
      </c>
      <c r="AC105" s="431"/>
      <c r="AD105" s="432"/>
      <c r="AE105" s="431"/>
      <c r="AF105" s="432"/>
      <c r="AG105" s="432"/>
      <c r="AH105" s="432"/>
      <c r="AI105" s="431"/>
      <c r="AJ105" s="432"/>
      <c r="AK105" s="431"/>
      <c r="AL105" s="432"/>
      <c r="AM105" s="431"/>
      <c r="AN105" s="432"/>
      <c r="AO105" s="431"/>
      <c r="AP105" s="432"/>
      <c r="AQ105" s="433"/>
      <c r="AR105" s="432"/>
      <c r="AS105" s="187">
        <f t="shared" si="17"/>
        <v>362.92</v>
      </c>
    </row>
    <row r="106" spans="1:64" x14ac:dyDescent="0.25">
      <c r="A106" s="426">
        <f t="shared" si="18"/>
        <v>44281</v>
      </c>
      <c r="B106" s="427">
        <v>2766.52</v>
      </c>
      <c r="C106" s="427"/>
      <c r="D106" s="395">
        <v>1305.8</v>
      </c>
      <c r="E106" s="395">
        <v>1850.91</v>
      </c>
      <c r="F106" s="427"/>
      <c r="G106" s="428">
        <v>443</v>
      </c>
      <c r="H106" s="428">
        <v>364.4</v>
      </c>
      <c r="I106" s="397">
        <v>170</v>
      </c>
      <c r="J106" s="429">
        <v>3</v>
      </c>
      <c r="K106" s="429"/>
      <c r="L106" s="429"/>
      <c r="M106" s="430"/>
      <c r="N106" s="209">
        <f t="shared" si="14"/>
        <v>6900.6299999999992</v>
      </c>
      <c r="O106" s="427">
        <v>13.5</v>
      </c>
      <c r="P106" s="427"/>
      <c r="Q106" s="209">
        <f t="shared" si="15"/>
        <v>6914.1299999999992</v>
      </c>
      <c r="R106" s="395">
        <v>2760</v>
      </c>
      <c r="S106" s="395">
        <v>610</v>
      </c>
      <c r="T106" s="213">
        <f t="shared" si="16"/>
        <v>44281</v>
      </c>
      <c r="U106" s="431"/>
      <c r="V106" s="432"/>
      <c r="W106" s="431"/>
      <c r="X106" s="432"/>
      <c r="Y106" s="431"/>
      <c r="Z106" s="432"/>
      <c r="AA106" s="431"/>
      <c r="AB106" s="432"/>
      <c r="AC106" s="431"/>
      <c r="AD106" s="432"/>
      <c r="AE106" s="431">
        <v>210336</v>
      </c>
      <c r="AF106" s="393">
        <v>1.45</v>
      </c>
      <c r="AG106" s="432"/>
      <c r="AH106" s="432"/>
      <c r="AI106" s="431"/>
      <c r="AJ106" s="432"/>
      <c r="AK106" s="431"/>
      <c r="AL106" s="432"/>
      <c r="AM106" s="431"/>
      <c r="AN106" s="432"/>
      <c r="AO106" s="431"/>
      <c r="AP106" s="432"/>
      <c r="AQ106" s="433"/>
      <c r="AR106" s="432"/>
      <c r="AS106" s="187">
        <f t="shared" si="17"/>
        <v>1.45</v>
      </c>
    </row>
    <row r="107" spans="1:64" x14ac:dyDescent="0.25">
      <c r="A107" s="426">
        <f t="shared" si="18"/>
        <v>44282</v>
      </c>
      <c r="B107" s="427">
        <v>2181.4699999999998</v>
      </c>
      <c r="C107" s="427"/>
      <c r="D107" s="395">
        <v>2192.3200000000002</v>
      </c>
      <c r="E107" s="395">
        <v>2169.5500000000002</v>
      </c>
      <c r="F107" s="427"/>
      <c r="G107" s="428">
        <v>262</v>
      </c>
      <c r="H107" s="428">
        <v>87.6</v>
      </c>
      <c r="I107" s="397">
        <v>240</v>
      </c>
      <c r="J107" s="429">
        <v>4</v>
      </c>
      <c r="K107" s="429"/>
      <c r="L107" s="429"/>
      <c r="M107" s="430"/>
      <c r="N107" s="209">
        <f t="shared" si="14"/>
        <v>7132.9400000000005</v>
      </c>
      <c r="O107" s="427">
        <v>11.5</v>
      </c>
      <c r="P107" s="427"/>
      <c r="Q107" s="209">
        <f t="shared" si="15"/>
        <v>7144.4400000000005</v>
      </c>
      <c r="R107" s="395">
        <v>2180</v>
      </c>
      <c r="S107" s="427"/>
      <c r="T107" s="213">
        <f t="shared" si="16"/>
        <v>44282</v>
      </c>
      <c r="U107" s="431"/>
      <c r="V107" s="432"/>
      <c r="W107" s="431"/>
      <c r="X107" s="432"/>
      <c r="Y107" s="431"/>
      <c r="Z107" s="432"/>
      <c r="AA107" s="431"/>
      <c r="AB107" s="432"/>
      <c r="AC107" s="431"/>
      <c r="AD107" s="432"/>
      <c r="AE107" s="433">
        <v>210036</v>
      </c>
      <c r="AF107" s="393">
        <v>27</v>
      </c>
      <c r="AG107" s="432"/>
      <c r="AH107" s="432"/>
      <c r="AI107" s="431"/>
      <c r="AJ107" s="432"/>
      <c r="AK107" s="431"/>
      <c r="AL107" s="432"/>
      <c r="AM107" s="431"/>
      <c r="AN107" s="432"/>
      <c r="AO107" s="431"/>
      <c r="AP107" s="432"/>
      <c r="AQ107" s="433"/>
      <c r="AR107" s="432"/>
      <c r="AS107" s="187">
        <f t="shared" si="17"/>
        <v>27</v>
      </c>
    </row>
    <row r="108" spans="1:64" x14ac:dyDescent="0.25">
      <c r="A108" s="426">
        <f t="shared" si="18"/>
        <v>44283</v>
      </c>
      <c r="B108" s="427">
        <v>2250.56</v>
      </c>
      <c r="C108" s="427"/>
      <c r="D108" s="395">
        <v>659.58</v>
      </c>
      <c r="E108" s="395">
        <v>1326.82</v>
      </c>
      <c r="F108" s="427"/>
      <c r="G108" s="428">
        <v>148</v>
      </c>
      <c r="H108" s="428">
        <v>118.7</v>
      </c>
      <c r="I108" s="397">
        <v>160</v>
      </c>
      <c r="J108" s="429">
        <v>4</v>
      </c>
      <c r="K108" s="429"/>
      <c r="L108" s="429"/>
      <c r="M108" s="430"/>
      <c r="N108" s="209">
        <f t="shared" si="14"/>
        <v>4663.66</v>
      </c>
      <c r="O108" s="427"/>
      <c r="P108" s="427"/>
      <c r="Q108" s="209">
        <f t="shared" si="15"/>
        <v>4663.66</v>
      </c>
      <c r="R108" s="395">
        <v>2250</v>
      </c>
      <c r="S108" s="427"/>
      <c r="T108" s="213">
        <f t="shared" si="16"/>
        <v>44283</v>
      </c>
      <c r="U108" s="431"/>
      <c r="V108" s="432"/>
      <c r="W108" s="431"/>
      <c r="X108" s="432"/>
      <c r="Y108" s="431"/>
      <c r="Z108" s="432"/>
      <c r="AA108" s="431"/>
      <c r="AB108" s="432"/>
      <c r="AC108" s="431"/>
      <c r="AD108" s="432"/>
      <c r="AE108" s="433">
        <v>210036</v>
      </c>
      <c r="AF108" s="393">
        <v>284.17</v>
      </c>
      <c r="AG108" s="432"/>
      <c r="AH108" s="432"/>
      <c r="AI108" s="431"/>
      <c r="AJ108" s="432"/>
      <c r="AK108" s="431"/>
      <c r="AL108" s="432"/>
      <c r="AM108" s="431"/>
      <c r="AN108" s="432"/>
      <c r="AO108" s="433"/>
      <c r="AP108" s="432"/>
      <c r="AQ108" s="433"/>
      <c r="AR108" s="432"/>
      <c r="AS108" s="187">
        <f t="shared" si="17"/>
        <v>284.17</v>
      </c>
    </row>
    <row r="109" spans="1:64" x14ac:dyDescent="0.25">
      <c r="A109" s="426">
        <f t="shared" si="18"/>
        <v>44284</v>
      </c>
      <c r="B109" s="427">
        <v>2253.6</v>
      </c>
      <c r="C109" s="395">
        <v>57.4</v>
      </c>
      <c r="D109" s="395">
        <v>696.8</v>
      </c>
      <c r="E109" s="395">
        <v>2367.14</v>
      </c>
      <c r="F109" s="427"/>
      <c r="G109" s="428">
        <v>281</v>
      </c>
      <c r="H109" s="428">
        <v>153.9</v>
      </c>
      <c r="I109" s="397">
        <v>20</v>
      </c>
      <c r="J109" s="429">
        <v>1</v>
      </c>
      <c r="K109" s="429"/>
      <c r="L109" s="429"/>
      <c r="M109" s="430"/>
      <c r="N109" s="209">
        <f t="shared" si="14"/>
        <v>5829.84</v>
      </c>
      <c r="O109" s="427">
        <v>3.6</v>
      </c>
      <c r="P109" s="427"/>
      <c r="Q109" s="209">
        <f t="shared" si="15"/>
        <v>5833.4400000000005</v>
      </c>
      <c r="R109" s="395">
        <v>2250</v>
      </c>
      <c r="S109" s="427"/>
      <c r="T109" s="213">
        <f t="shared" si="16"/>
        <v>44284</v>
      </c>
      <c r="U109" s="431"/>
      <c r="V109" s="432"/>
      <c r="W109" s="431"/>
      <c r="X109" s="432"/>
      <c r="Y109" s="431"/>
      <c r="Z109" s="432"/>
      <c r="AA109" s="431"/>
      <c r="AB109" s="432"/>
      <c r="AC109" s="431"/>
      <c r="AD109" s="432"/>
      <c r="AE109" s="433">
        <v>210036</v>
      </c>
      <c r="AF109" s="393">
        <v>70</v>
      </c>
      <c r="AG109" s="432"/>
      <c r="AH109" s="432"/>
      <c r="AI109" s="431">
        <v>210339</v>
      </c>
      <c r="AJ109" s="393">
        <v>83.23</v>
      </c>
      <c r="AK109" s="431"/>
      <c r="AL109" s="432"/>
      <c r="AM109" s="431">
        <v>210253</v>
      </c>
      <c r="AN109" s="432">
        <v>-3.6</v>
      </c>
      <c r="AO109" s="431">
        <v>210470</v>
      </c>
      <c r="AP109" s="393">
        <v>90</v>
      </c>
      <c r="AQ109" s="433"/>
      <c r="AR109" s="432"/>
      <c r="AS109" s="187">
        <f t="shared" si="17"/>
        <v>239.63000000000002</v>
      </c>
    </row>
    <row r="110" spans="1:64" x14ac:dyDescent="0.25">
      <c r="A110" s="426">
        <f t="shared" si="18"/>
        <v>44285</v>
      </c>
      <c r="B110" s="427">
        <v>2757.4</v>
      </c>
      <c r="C110" s="427"/>
      <c r="D110" s="427"/>
      <c r="E110" s="395">
        <v>2232.9299999999998</v>
      </c>
      <c r="F110" s="427"/>
      <c r="G110" s="428">
        <v>312</v>
      </c>
      <c r="H110" s="428">
        <v>433.8</v>
      </c>
      <c r="I110" s="428"/>
      <c r="J110" s="429"/>
      <c r="K110" s="429"/>
      <c r="L110" s="429"/>
      <c r="M110" s="430"/>
      <c r="N110" s="209">
        <f t="shared" si="14"/>
        <v>5736.13</v>
      </c>
      <c r="O110" s="427">
        <v>2</v>
      </c>
      <c r="P110" s="427"/>
      <c r="Q110" s="209">
        <f t="shared" si="15"/>
        <v>5738.13</v>
      </c>
      <c r="R110" s="395">
        <v>2750</v>
      </c>
      <c r="S110" s="427"/>
      <c r="T110" s="213">
        <f t="shared" si="16"/>
        <v>44285</v>
      </c>
      <c r="U110" s="431">
        <v>210306</v>
      </c>
      <c r="V110" s="393">
        <v>1036.1500000000001</v>
      </c>
      <c r="W110" s="433">
        <v>210312</v>
      </c>
      <c r="X110" s="393">
        <v>20.100000000000001</v>
      </c>
      <c r="Y110" s="431">
        <v>210318</v>
      </c>
      <c r="Z110" s="393">
        <v>462.51</v>
      </c>
      <c r="AA110" s="433">
        <v>210327</v>
      </c>
      <c r="AB110" s="393">
        <v>3636.55</v>
      </c>
      <c r="AC110" s="431">
        <v>210332</v>
      </c>
      <c r="AD110" s="393">
        <v>50174</v>
      </c>
      <c r="AE110" s="433"/>
      <c r="AF110" s="432"/>
      <c r="AG110" s="432"/>
      <c r="AH110" s="432"/>
      <c r="AI110" s="431"/>
      <c r="AJ110" s="432"/>
      <c r="AK110" s="433"/>
      <c r="AL110" s="432"/>
      <c r="AM110" s="433">
        <v>210254</v>
      </c>
      <c r="AN110" s="432">
        <v>-37.32</v>
      </c>
      <c r="AO110" s="433">
        <v>210361</v>
      </c>
      <c r="AP110" s="393">
        <v>1286.8</v>
      </c>
      <c r="AQ110" s="433"/>
      <c r="AR110" s="432"/>
      <c r="AS110" s="187">
        <f t="shared" si="17"/>
        <v>56578.79</v>
      </c>
    </row>
    <row r="111" spans="1:64" x14ac:dyDescent="0.25">
      <c r="A111" s="426">
        <f t="shared" si="18"/>
        <v>44286</v>
      </c>
      <c r="B111" s="427">
        <v>3227.49</v>
      </c>
      <c r="C111" s="427"/>
      <c r="D111" s="427"/>
      <c r="E111" s="395">
        <v>2501.7600000000002</v>
      </c>
      <c r="F111" s="427"/>
      <c r="G111" s="428">
        <v>317</v>
      </c>
      <c r="H111" s="428">
        <v>448.4</v>
      </c>
      <c r="I111" s="428"/>
      <c r="J111" s="429"/>
      <c r="K111" s="429"/>
      <c r="L111" s="429"/>
      <c r="M111" s="430"/>
      <c r="N111" s="209">
        <f t="shared" si="14"/>
        <v>6494.65</v>
      </c>
      <c r="O111" s="427">
        <v>29</v>
      </c>
      <c r="P111" s="427"/>
      <c r="Q111" s="209">
        <f t="shared" si="15"/>
        <v>6523.65</v>
      </c>
      <c r="R111" s="395">
        <v>3220</v>
      </c>
      <c r="S111" s="427"/>
      <c r="T111" s="213">
        <f t="shared" si="16"/>
        <v>44286</v>
      </c>
      <c r="U111" s="431"/>
      <c r="V111" s="393">
        <v>65.83</v>
      </c>
      <c r="W111" s="431">
        <v>210313</v>
      </c>
      <c r="X111" s="393">
        <v>344.48</v>
      </c>
      <c r="Y111" s="431"/>
      <c r="Z111" s="432"/>
      <c r="AA111" s="431">
        <v>210328</v>
      </c>
      <c r="AB111" s="393">
        <v>2119.6</v>
      </c>
      <c r="AC111" s="431" t="s">
        <v>482</v>
      </c>
      <c r="AD111" s="432">
        <v>0</v>
      </c>
      <c r="AE111" s="431"/>
      <c r="AF111" s="432"/>
      <c r="AG111" s="434">
        <v>210338</v>
      </c>
      <c r="AH111" s="432"/>
      <c r="AI111" s="431">
        <v>210341</v>
      </c>
      <c r="AJ111" s="393">
        <v>37.630000000000003</v>
      </c>
      <c r="AK111" s="431">
        <v>210345</v>
      </c>
      <c r="AL111" s="393">
        <v>703.98</v>
      </c>
      <c r="AM111" s="431" t="s">
        <v>462</v>
      </c>
      <c r="AN111" s="393">
        <v>736.21</v>
      </c>
      <c r="AO111" s="433">
        <v>210168</v>
      </c>
      <c r="AP111" s="393">
        <v>420</v>
      </c>
      <c r="AQ111" s="433"/>
      <c r="AR111" s="432"/>
      <c r="AS111" s="187">
        <f t="shared" si="17"/>
        <v>4427.7299999999996</v>
      </c>
    </row>
    <row r="112" spans="1:64" s="8" customFormat="1" x14ac:dyDescent="0.25">
      <c r="A112" s="437"/>
      <c r="B112" s="224">
        <f t="shared" ref="B112:S112" si="19">SUM(B81:B111)</f>
        <v>55067.929999999993</v>
      </c>
      <c r="C112" s="224">
        <f t="shared" si="19"/>
        <v>88.12</v>
      </c>
      <c r="D112" s="224">
        <f t="shared" si="19"/>
        <v>36337.710000000014</v>
      </c>
      <c r="E112" s="224">
        <f t="shared" si="19"/>
        <v>57839.610000000015</v>
      </c>
      <c r="F112" s="224">
        <f t="shared" si="19"/>
        <v>550.50999999999988</v>
      </c>
      <c r="G112" s="224">
        <f t="shared" si="19"/>
        <v>9346</v>
      </c>
      <c r="H112" s="224">
        <f t="shared" si="19"/>
        <v>11834.199999999999</v>
      </c>
      <c r="I112" s="224">
        <f t="shared" si="19"/>
        <v>3780</v>
      </c>
      <c r="J112" s="7">
        <f t="shared" si="19"/>
        <v>89</v>
      </c>
      <c r="K112" s="224">
        <f t="shared" si="19"/>
        <v>370</v>
      </c>
      <c r="L112" s="224">
        <f t="shared" si="19"/>
        <v>1709</v>
      </c>
      <c r="M112" s="224">
        <f t="shared" si="19"/>
        <v>12.5</v>
      </c>
      <c r="N112" s="439">
        <f t="shared" si="19"/>
        <v>173517.58000000002</v>
      </c>
      <c r="O112" s="224">
        <f t="shared" si="19"/>
        <v>159</v>
      </c>
      <c r="P112" s="224">
        <f t="shared" si="19"/>
        <v>163.15</v>
      </c>
      <c r="Q112" s="224">
        <f t="shared" si="19"/>
        <v>173513.43000000002</v>
      </c>
      <c r="R112" s="439">
        <f t="shared" si="19"/>
        <v>55055</v>
      </c>
      <c r="S112" s="439">
        <f t="shared" si="19"/>
        <v>1440</v>
      </c>
      <c r="T112" s="440"/>
      <c r="U112" s="439"/>
      <c r="V112" s="439">
        <f>SUM(V81:V111)</f>
        <v>7435.2499999999982</v>
      </c>
      <c r="W112" s="439"/>
      <c r="X112" s="439">
        <f>SUM(X81:X111)</f>
        <v>2270.3599999999997</v>
      </c>
      <c r="Y112" s="439"/>
      <c r="Z112" s="439">
        <f>SUM(Z81:Z111)</f>
        <v>2383.7200000000003</v>
      </c>
      <c r="AA112" s="439"/>
      <c r="AB112" s="439">
        <f>SUM(AB81:AB111)</f>
        <v>22797.519999999997</v>
      </c>
      <c r="AC112" s="439"/>
      <c r="AD112" s="439">
        <f>SUM(AD81:AD111)</f>
        <v>141490.15999999997</v>
      </c>
      <c r="AE112" s="439"/>
      <c r="AF112" s="445">
        <f>SUM(AF81:AF111)</f>
        <v>4067.2999999999997</v>
      </c>
      <c r="AG112" s="439"/>
      <c r="AH112" s="439"/>
      <c r="AI112" s="439"/>
      <c r="AJ112" s="439">
        <f>SUM(AJ81:AJ111)</f>
        <v>2067.19</v>
      </c>
      <c r="AK112" s="7"/>
      <c r="AL112" s="439">
        <f>SUM(AL81:AL111)</f>
        <v>2415.42</v>
      </c>
      <c r="AM112" s="439"/>
      <c r="AN112" s="439">
        <f>SUM(AN81:AN111)</f>
        <v>1548.98</v>
      </c>
      <c r="AO112" s="439"/>
      <c r="AP112" s="439">
        <f>SUM(AP81:AP111)</f>
        <v>7556.9400000000005</v>
      </c>
      <c r="AQ112" s="439"/>
      <c r="AR112" s="439">
        <f>SUM(AR81:AR111)</f>
        <v>22.74</v>
      </c>
      <c r="AS112" s="439">
        <f>SUM(AS81:AS111)</f>
        <v>194093.58000000007</v>
      </c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</row>
    <row r="113" spans="1:45" x14ac:dyDescent="0.25">
      <c r="A113" s="441"/>
      <c r="N113" s="130"/>
      <c r="Q113" s="130"/>
    </row>
    <row r="114" spans="1:45" x14ac:dyDescent="0.25">
      <c r="A114" s="441"/>
      <c r="C114" s="131"/>
      <c r="F114" s="131"/>
      <c r="I114" s="132"/>
      <c r="AO114" s="411"/>
    </row>
    <row r="115" spans="1:45" x14ac:dyDescent="0.25">
      <c r="A115" s="441"/>
      <c r="I115" s="132"/>
    </row>
    <row r="116" spans="1:45" x14ac:dyDescent="0.25">
      <c r="A116" s="441"/>
    </row>
    <row r="117" spans="1:45" ht="16.149999999999999" customHeight="1" x14ac:dyDescent="0.25">
      <c r="A117" s="585" t="s">
        <v>432</v>
      </c>
      <c r="B117" s="563"/>
      <c r="C117" s="563"/>
      <c r="D117" s="563"/>
      <c r="E117" s="563"/>
      <c r="F117" s="563"/>
      <c r="G117" s="563"/>
      <c r="H117" s="563"/>
      <c r="I117" s="563"/>
      <c r="J117" s="564"/>
      <c r="K117" s="564"/>
      <c r="L117" s="586"/>
      <c r="M117" s="80"/>
      <c r="N117" s="79"/>
      <c r="O117" s="565"/>
      <c r="P117" s="560"/>
      <c r="Q117" s="560"/>
      <c r="R117" s="560"/>
      <c r="S117" s="560"/>
      <c r="U117" s="559" t="str">
        <f>A117</f>
        <v>AVRIL 2020</v>
      </c>
      <c r="V117" s="560"/>
      <c r="W117" s="560"/>
      <c r="X117" s="560"/>
      <c r="Y117" s="560"/>
      <c r="Z117" s="560"/>
      <c r="AA117" s="560"/>
      <c r="AB117" s="559" t="str">
        <f>A117</f>
        <v>AVRIL 2020</v>
      </c>
      <c r="AC117" s="560"/>
      <c r="AD117" s="560"/>
      <c r="AE117" s="560"/>
      <c r="AF117" s="560"/>
      <c r="AG117" s="560"/>
      <c r="AH117" s="560"/>
      <c r="AI117" s="560"/>
      <c r="AJ117" s="560"/>
      <c r="AK117" s="559" t="str">
        <f>A117</f>
        <v>AVRIL 2020</v>
      </c>
      <c r="AL117" s="560"/>
      <c r="AM117" s="560"/>
      <c r="AN117" s="560"/>
      <c r="AO117" s="560"/>
      <c r="AP117" s="560"/>
      <c r="AQ117" s="560"/>
    </row>
    <row r="118" spans="1:45" ht="16.149999999999999" customHeight="1" x14ac:dyDescent="0.25">
      <c r="A118" s="442"/>
      <c r="B118" s="81"/>
      <c r="C118" s="81"/>
      <c r="D118" s="81"/>
      <c r="E118" s="81"/>
      <c r="F118" s="81"/>
      <c r="G118" s="81"/>
      <c r="H118" s="81"/>
      <c r="I118" s="554"/>
      <c r="J118" s="554"/>
      <c r="K118" s="554"/>
      <c r="L118" s="554"/>
      <c r="M118" s="133"/>
      <c r="N118" s="134"/>
      <c r="O118" s="135"/>
      <c r="P118" s="134"/>
      <c r="Q118" s="134"/>
      <c r="R118" s="553" t="s">
        <v>2</v>
      </c>
      <c r="S118" s="554"/>
      <c r="T118" s="227"/>
      <c r="U118" s="551" t="str">
        <f>U3</f>
        <v>Agedi</v>
      </c>
      <c r="V118" s="552"/>
      <c r="W118" s="551" t="str">
        <f>W3</f>
        <v>Saf</v>
      </c>
      <c r="X118" s="552"/>
      <c r="Y118" s="551" t="str">
        <f>Y3</f>
        <v>Midi Libre</v>
      </c>
      <c r="Z118" s="552"/>
      <c r="AA118" s="551" t="str">
        <f>AA3</f>
        <v>Loto</v>
      </c>
      <c r="AB118" s="552"/>
      <c r="AC118" s="551" t="str">
        <f>AC3</f>
        <v>Altadis</v>
      </c>
      <c r="AD118" s="552"/>
      <c r="AE118" s="551" t="str">
        <f>AE3</f>
        <v>Crédit agricole</v>
      </c>
      <c r="AF118" s="552"/>
      <c r="AG118" s="555" t="s">
        <v>10</v>
      </c>
      <c r="AH118" s="556"/>
      <c r="AI118" s="551" t="str">
        <f>AI3</f>
        <v>charges locatives</v>
      </c>
      <c r="AJ118" s="552"/>
      <c r="AK118" s="551" t="str">
        <f>AK3</f>
        <v>Poste TCN TF PVA</v>
      </c>
      <c r="AL118" s="552"/>
      <c r="AM118" s="551" t="str">
        <f>AM3</f>
        <v>GSA/NVX FR</v>
      </c>
      <c r="AN118" s="552"/>
      <c r="AO118" s="551" t="str">
        <f>AO3</f>
        <v>Charge</v>
      </c>
      <c r="AP118" s="552"/>
      <c r="AQ118" s="551" t="str">
        <f>AQ3</f>
        <v>Divers</v>
      </c>
      <c r="AR118" s="552"/>
      <c r="AS118" s="83" t="s">
        <v>16</v>
      </c>
    </row>
    <row r="119" spans="1:45" x14ac:dyDescent="0.25">
      <c r="A119" s="423"/>
      <c r="B119" s="178" t="s">
        <v>17</v>
      </c>
      <c r="C119" s="178" t="s">
        <v>18</v>
      </c>
      <c r="D119" s="178" t="s">
        <v>19</v>
      </c>
      <c r="E119" s="178" t="s">
        <v>20</v>
      </c>
      <c r="F119" s="178" t="s">
        <v>21</v>
      </c>
      <c r="G119" s="178" t="s">
        <v>22</v>
      </c>
      <c r="H119" s="178" t="s">
        <v>23</v>
      </c>
      <c r="I119" s="569" t="s">
        <v>24</v>
      </c>
      <c r="J119" s="570"/>
      <c r="K119" s="178" t="s">
        <v>25</v>
      </c>
      <c r="L119" s="178" t="s">
        <v>26</v>
      </c>
      <c r="M119" s="180" t="s">
        <v>27</v>
      </c>
      <c r="N119" s="178" t="s">
        <v>28</v>
      </c>
      <c r="O119" s="178" t="s">
        <v>29</v>
      </c>
      <c r="P119" s="178" t="s">
        <v>30</v>
      </c>
      <c r="Q119" s="178" t="s">
        <v>16</v>
      </c>
      <c r="R119" s="178" t="s">
        <v>32</v>
      </c>
      <c r="S119" s="178" t="s">
        <v>33</v>
      </c>
      <c r="T119" s="181"/>
      <c r="U119" s="182" t="s">
        <v>34</v>
      </c>
      <c r="V119" s="183"/>
      <c r="W119" s="184" t="s">
        <v>34</v>
      </c>
      <c r="X119" s="180"/>
      <c r="Y119" s="184" t="s">
        <v>34</v>
      </c>
      <c r="Z119" s="180"/>
      <c r="AA119" s="184" t="s">
        <v>34</v>
      </c>
      <c r="AB119" s="180"/>
      <c r="AC119" s="184" t="s">
        <v>34</v>
      </c>
      <c r="AD119" s="180"/>
      <c r="AE119" s="184" t="s">
        <v>34</v>
      </c>
      <c r="AF119" s="180"/>
      <c r="AG119" s="184" t="s">
        <v>34</v>
      </c>
      <c r="AH119" s="183"/>
      <c r="AI119" s="184" t="s">
        <v>34</v>
      </c>
      <c r="AJ119" s="180"/>
      <c r="AK119" s="186" t="s">
        <v>34</v>
      </c>
      <c r="AL119" s="183"/>
      <c r="AM119" s="184" t="s">
        <v>34</v>
      </c>
      <c r="AN119" s="183"/>
      <c r="AO119" s="184" t="s">
        <v>34</v>
      </c>
      <c r="AP119" s="183"/>
      <c r="AQ119" s="184" t="s">
        <v>34</v>
      </c>
      <c r="AR119" s="183"/>
      <c r="AS119" s="187"/>
    </row>
    <row r="120" spans="1:45" x14ac:dyDescent="0.25">
      <c r="A120" s="426">
        <f>A111+1</f>
        <v>44287</v>
      </c>
      <c r="B120" s="427">
        <v>2701.14</v>
      </c>
      <c r="C120" s="427"/>
      <c r="D120" s="427"/>
      <c r="E120" s="395">
        <v>2852.99</v>
      </c>
      <c r="F120" s="427"/>
      <c r="G120" s="428">
        <v>182</v>
      </c>
      <c r="H120" s="428">
        <v>187.1</v>
      </c>
      <c r="I120" s="428"/>
      <c r="J120" s="429"/>
      <c r="K120" s="429"/>
      <c r="L120" s="429"/>
      <c r="M120" s="430"/>
      <c r="N120" s="209">
        <f t="shared" ref="N120:N149" si="20">B120+C120+D120+F120+G120+H120+I120+K120-L120+M120+E120</f>
        <v>5923.23</v>
      </c>
      <c r="O120" s="427">
        <v>2</v>
      </c>
      <c r="P120" s="427"/>
      <c r="Q120" s="209">
        <f t="shared" ref="Q120:Q149" si="21">N120+O120-P120</f>
        <v>5925.23</v>
      </c>
      <c r="R120" s="395">
        <v>2730</v>
      </c>
      <c r="S120" s="427"/>
      <c r="T120" s="213">
        <f t="shared" ref="T120:T149" si="22">A120</f>
        <v>44287</v>
      </c>
      <c r="U120" s="431"/>
      <c r="V120" s="432"/>
      <c r="W120" s="433"/>
      <c r="X120" s="432"/>
      <c r="Y120" s="433"/>
      <c r="Z120" s="432"/>
      <c r="AA120" s="433"/>
      <c r="AB120" s="432"/>
      <c r="AC120" s="433">
        <v>210329</v>
      </c>
      <c r="AD120" s="393">
        <v>105.12</v>
      </c>
      <c r="AE120" s="433" t="s">
        <v>85</v>
      </c>
      <c r="AF120" s="393">
        <v>1000</v>
      </c>
      <c r="AG120" s="434"/>
      <c r="AH120" s="432"/>
      <c r="AI120" s="433">
        <v>210144</v>
      </c>
      <c r="AJ120" s="393">
        <v>1029.23</v>
      </c>
      <c r="AK120" s="434"/>
      <c r="AL120" s="432"/>
      <c r="AM120" s="433"/>
      <c r="AN120" s="432"/>
      <c r="AO120" s="433" t="s">
        <v>276</v>
      </c>
      <c r="AP120" s="393">
        <v>2250</v>
      </c>
      <c r="AQ120" s="433"/>
      <c r="AR120" s="432"/>
      <c r="AS120" s="187">
        <f t="shared" ref="AS120:AS149" si="23">V120+X120+Z120+AB120+AD120+AF120+AJ120+AL120+AN120+AP120+AR120+AH120</f>
        <v>4384.3500000000004</v>
      </c>
    </row>
    <row r="121" spans="1:45" x14ac:dyDescent="0.25">
      <c r="A121" s="426">
        <f t="shared" ref="A121:A149" si="24">A120+1</f>
        <v>44288</v>
      </c>
      <c r="B121" s="427">
        <v>2529.75</v>
      </c>
      <c r="C121" s="395">
        <v>96</v>
      </c>
      <c r="D121" s="395">
        <v>1848.14</v>
      </c>
      <c r="E121" s="395">
        <v>2281.04</v>
      </c>
      <c r="F121" s="427"/>
      <c r="G121" s="428">
        <v>356</v>
      </c>
      <c r="H121" s="428">
        <v>316</v>
      </c>
      <c r="I121" s="397">
        <v>220</v>
      </c>
      <c r="J121" s="429">
        <v>5</v>
      </c>
      <c r="K121" s="429"/>
      <c r="L121" s="429"/>
      <c r="M121" s="430"/>
      <c r="N121" s="209">
        <f t="shared" si="20"/>
        <v>7646.93</v>
      </c>
      <c r="O121" s="427">
        <v>45</v>
      </c>
      <c r="P121" s="427">
        <v>96</v>
      </c>
      <c r="Q121" s="209">
        <f t="shared" si="21"/>
        <v>7595.93</v>
      </c>
      <c r="R121" s="395">
        <v>2520</v>
      </c>
      <c r="S121" s="395">
        <v>390</v>
      </c>
      <c r="T121" s="213">
        <f t="shared" si="22"/>
        <v>44288</v>
      </c>
      <c r="U121" s="431"/>
      <c r="V121" s="432"/>
      <c r="W121" s="433"/>
      <c r="X121" s="432"/>
      <c r="Y121" s="431"/>
      <c r="Z121" s="432"/>
      <c r="AA121" s="433"/>
      <c r="AB121" s="432"/>
      <c r="AC121" s="431"/>
      <c r="AD121" s="432"/>
      <c r="AE121" s="433"/>
      <c r="AF121" s="432"/>
      <c r="AG121" s="434"/>
      <c r="AH121" s="432"/>
      <c r="AI121" s="431"/>
      <c r="AJ121" s="432"/>
      <c r="AK121" s="433"/>
      <c r="AL121" s="432"/>
      <c r="AM121" s="431">
        <v>210347</v>
      </c>
      <c r="AN121" s="393">
        <v>246.38</v>
      </c>
      <c r="AO121" s="431"/>
      <c r="AP121" s="432"/>
      <c r="AQ121" s="433"/>
      <c r="AR121" s="432"/>
      <c r="AS121" s="187">
        <f t="shared" si="23"/>
        <v>246.38</v>
      </c>
    </row>
    <row r="122" spans="1:45" x14ac:dyDescent="0.25">
      <c r="A122" s="426">
        <f t="shared" si="24"/>
        <v>44289</v>
      </c>
      <c r="B122" s="427">
        <v>2476.35</v>
      </c>
      <c r="C122" s="427"/>
      <c r="D122" s="395">
        <v>2472.8000000000002</v>
      </c>
      <c r="E122" s="395">
        <v>1936.25</v>
      </c>
      <c r="F122" s="427"/>
      <c r="G122" s="428">
        <v>187</v>
      </c>
      <c r="H122" s="428">
        <v>295.3</v>
      </c>
      <c r="I122" s="397">
        <v>190</v>
      </c>
      <c r="J122" s="429">
        <v>4</v>
      </c>
      <c r="K122" s="429"/>
      <c r="L122" s="429"/>
      <c r="M122" s="430"/>
      <c r="N122" s="209">
        <f t="shared" si="20"/>
        <v>7557.7</v>
      </c>
      <c r="O122" s="427"/>
      <c r="P122" s="427"/>
      <c r="Q122" s="209">
        <f t="shared" si="21"/>
        <v>7557.7</v>
      </c>
      <c r="R122" s="395">
        <v>2470</v>
      </c>
      <c r="S122" s="427"/>
      <c r="T122" s="213">
        <f t="shared" si="22"/>
        <v>44289</v>
      </c>
      <c r="U122" s="431"/>
      <c r="V122" s="432"/>
      <c r="W122" s="433"/>
      <c r="X122" s="432"/>
      <c r="Y122" s="431"/>
      <c r="Z122" s="432"/>
      <c r="AA122" s="433"/>
      <c r="AB122" s="432"/>
      <c r="AC122" s="431">
        <v>210233</v>
      </c>
      <c r="AD122" s="393">
        <v>26.78</v>
      </c>
      <c r="AE122" s="433" t="s">
        <v>165</v>
      </c>
      <c r="AF122" s="393">
        <v>31.2</v>
      </c>
      <c r="AG122" s="432"/>
      <c r="AH122" s="432"/>
      <c r="AI122" s="431" t="s">
        <v>311</v>
      </c>
      <c r="AJ122" s="393">
        <v>128.4</v>
      </c>
      <c r="AK122" s="433"/>
      <c r="AL122" s="432"/>
      <c r="AM122" s="431"/>
      <c r="AN122" s="432"/>
      <c r="AO122" s="433"/>
      <c r="AP122" s="432"/>
      <c r="AQ122" s="433"/>
      <c r="AR122" s="432"/>
      <c r="AS122" s="187">
        <f t="shared" si="23"/>
        <v>186.38</v>
      </c>
    </row>
    <row r="123" spans="1:45" x14ac:dyDescent="0.25">
      <c r="A123" s="426">
        <f t="shared" si="24"/>
        <v>44290</v>
      </c>
      <c r="B123" s="427">
        <v>2024.46</v>
      </c>
      <c r="C123" s="427"/>
      <c r="D123" s="395">
        <v>761.8</v>
      </c>
      <c r="E123" s="395">
        <v>1586.88</v>
      </c>
      <c r="F123" s="427"/>
      <c r="G123" s="428">
        <v>147</v>
      </c>
      <c r="H123" s="428">
        <v>203</v>
      </c>
      <c r="I123" s="397">
        <v>120</v>
      </c>
      <c r="J123" s="429">
        <v>3</v>
      </c>
      <c r="K123" s="429"/>
      <c r="L123" s="429"/>
      <c r="M123" s="430"/>
      <c r="N123" s="209">
        <f t="shared" si="20"/>
        <v>4843.1400000000003</v>
      </c>
      <c r="O123" s="427"/>
      <c r="P123" s="427"/>
      <c r="Q123" s="209">
        <f t="shared" si="21"/>
        <v>4843.1400000000003</v>
      </c>
      <c r="R123" s="395">
        <v>2020</v>
      </c>
      <c r="S123" s="427"/>
      <c r="T123" s="213">
        <f t="shared" si="22"/>
        <v>44290</v>
      </c>
      <c r="U123" s="431"/>
      <c r="V123" s="432"/>
      <c r="W123" s="431"/>
      <c r="X123" s="432"/>
      <c r="Y123" s="431"/>
      <c r="Z123" s="432"/>
      <c r="AA123" s="433"/>
      <c r="AB123" s="432"/>
      <c r="AC123" s="431"/>
      <c r="AD123" s="432"/>
      <c r="AE123" s="433" t="s">
        <v>210</v>
      </c>
      <c r="AF123" s="393">
        <v>95.26</v>
      </c>
      <c r="AG123" s="432"/>
      <c r="AH123" s="432"/>
      <c r="AI123" s="431"/>
      <c r="AJ123" s="432"/>
      <c r="AK123" s="433"/>
      <c r="AL123" s="432"/>
      <c r="AM123" s="431"/>
      <c r="AN123" s="432"/>
      <c r="AO123" s="433"/>
      <c r="AP123" s="432"/>
      <c r="AQ123" s="433"/>
      <c r="AR123" s="432"/>
      <c r="AS123" s="187">
        <f t="shared" si="23"/>
        <v>95.26</v>
      </c>
    </row>
    <row r="124" spans="1:45" x14ac:dyDescent="0.25">
      <c r="A124" s="426">
        <f t="shared" si="24"/>
        <v>44291</v>
      </c>
      <c r="B124" s="427">
        <v>1210.4100000000001</v>
      </c>
      <c r="C124" s="427"/>
      <c r="D124" s="395">
        <v>813.4</v>
      </c>
      <c r="E124" s="395">
        <v>1254.3900000000001</v>
      </c>
      <c r="F124" s="427"/>
      <c r="G124" s="428">
        <v>77</v>
      </c>
      <c r="H124" s="428">
        <v>101.4</v>
      </c>
      <c r="I124" s="397">
        <v>70</v>
      </c>
      <c r="J124" s="429">
        <v>3</v>
      </c>
      <c r="K124" s="429"/>
      <c r="L124" s="429"/>
      <c r="M124" s="430"/>
      <c r="N124" s="209">
        <f t="shared" si="20"/>
        <v>3526.6000000000004</v>
      </c>
      <c r="O124" s="427"/>
      <c r="P124" s="427"/>
      <c r="Q124" s="209">
        <f t="shared" si="21"/>
        <v>3526.6000000000004</v>
      </c>
      <c r="R124" s="395">
        <v>1210</v>
      </c>
      <c r="S124" s="427"/>
      <c r="T124" s="213">
        <f t="shared" si="22"/>
        <v>44291</v>
      </c>
      <c r="U124" s="431"/>
      <c r="V124" s="432"/>
      <c r="W124" s="431"/>
      <c r="X124" s="432"/>
      <c r="Y124" s="431"/>
      <c r="Z124" s="432"/>
      <c r="AA124" s="431"/>
      <c r="AB124" s="432"/>
      <c r="AC124" s="431"/>
      <c r="AD124" s="432"/>
      <c r="AE124" s="431" t="s">
        <v>156</v>
      </c>
      <c r="AF124" s="393">
        <v>2656.7</v>
      </c>
      <c r="AG124" s="432"/>
      <c r="AH124" s="432"/>
      <c r="AI124" s="431"/>
      <c r="AJ124" s="432"/>
      <c r="AK124" s="431"/>
      <c r="AL124" s="432"/>
      <c r="AM124" s="431"/>
      <c r="AN124" s="432"/>
      <c r="AO124" s="431" t="s">
        <v>104</v>
      </c>
      <c r="AP124" s="393">
        <v>141.56</v>
      </c>
      <c r="AQ124" s="433"/>
      <c r="AR124" s="432"/>
      <c r="AS124" s="187">
        <f t="shared" si="23"/>
        <v>2798.2599999999998</v>
      </c>
    </row>
    <row r="125" spans="1:45" x14ac:dyDescent="0.25">
      <c r="A125" s="426">
        <f t="shared" si="24"/>
        <v>44292</v>
      </c>
      <c r="B125" s="427">
        <v>1718.17</v>
      </c>
      <c r="C125" s="427"/>
      <c r="D125" s="395">
        <v>1656.08</v>
      </c>
      <c r="E125" s="395">
        <v>2482.56</v>
      </c>
      <c r="F125" s="427"/>
      <c r="G125" s="428">
        <v>253</v>
      </c>
      <c r="H125" s="428">
        <v>300.2</v>
      </c>
      <c r="I125" s="397">
        <v>130</v>
      </c>
      <c r="J125" s="429">
        <v>4</v>
      </c>
      <c r="K125" s="429"/>
      <c r="L125" s="429"/>
      <c r="M125" s="430"/>
      <c r="N125" s="209">
        <f t="shared" si="20"/>
        <v>6540.01</v>
      </c>
      <c r="O125" s="427">
        <v>8.5</v>
      </c>
      <c r="P125" s="427"/>
      <c r="Q125" s="209">
        <f t="shared" si="21"/>
        <v>6548.51</v>
      </c>
      <c r="R125" s="395">
        <v>1710</v>
      </c>
      <c r="S125" s="427"/>
      <c r="T125" s="213">
        <f t="shared" si="22"/>
        <v>44292</v>
      </c>
      <c r="U125" s="431"/>
      <c r="V125" s="432"/>
      <c r="W125" s="431"/>
      <c r="X125" s="432"/>
      <c r="Y125" s="431">
        <v>210319</v>
      </c>
      <c r="Z125" s="393">
        <v>467.15</v>
      </c>
      <c r="AA125" s="431"/>
      <c r="AB125" s="432"/>
      <c r="AC125" s="431"/>
      <c r="AD125" s="432"/>
      <c r="AE125" s="431"/>
      <c r="AF125" s="432"/>
      <c r="AG125" s="432"/>
      <c r="AH125" s="432"/>
      <c r="AI125" s="431"/>
      <c r="AJ125" s="432"/>
      <c r="AK125" s="431"/>
      <c r="AL125" s="432"/>
      <c r="AM125" s="431"/>
      <c r="AN125" s="432"/>
      <c r="AO125" s="431" t="s">
        <v>199</v>
      </c>
      <c r="AP125" s="393">
        <v>81.900000000000006</v>
      </c>
      <c r="AQ125" s="433"/>
      <c r="AR125" s="432"/>
      <c r="AS125" s="187">
        <f t="shared" si="23"/>
        <v>549.04999999999995</v>
      </c>
    </row>
    <row r="126" spans="1:45" x14ac:dyDescent="0.25">
      <c r="A126" s="426">
        <f t="shared" si="24"/>
        <v>44293</v>
      </c>
      <c r="B126" s="427">
        <v>471.59</v>
      </c>
      <c r="C126" s="427"/>
      <c r="D126" s="395">
        <v>1518.95</v>
      </c>
      <c r="E126" s="395">
        <v>1981.57</v>
      </c>
      <c r="F126" s="427"/>
      <c r="G126" s="428">
        <v>307</v>
      </c>
      <c r="H126" s="428">
        <v>2596.75</v>
      </c>
      <c r="I126" s="428"/>
      <c r="J126" s="429"/>
      <c r="K126" s="429"/>
      <c r="L126" s="429"/>
      <c r="M126" s="430"/>
      <c r="N126" s="209">
        <f t="shared" si="20"/>
        <v>6875.86</v>
      </c>
      <c r="O126" s="427">
        <v>2</v>
      </c>
      <c r="P126" s="427"/>
      <c r="Q126" s="209">
        <f t="shared" si="21"/>
        <v>6877.86</v>
      </c>
      <c r="R126" s="395">
        <v>470</v>
      </c>
      <c r="S126" s="427"/>
      <c r="T126" s="213">
        <f t="shared" si="22"/>
        <v>44293</v>
      </c>
      <c r="U126" s="431">
        <v>210308</v>
      </c>
      <c r="V126" s="393">
        <v>1211.53</v>
      </c>
      <c r="W126" s="431"/>
      <c r="X126" s="432"/>
      <c r="Y126" s="431">
        <v>120320</v>
      </c>
      <c r="Z126" s="393">
        <v>112.92</v>
      </c>
      <c r="AA126" s="431">
        <v>210432</v>
      </c>
      <c r="AB126" s="393">
        <v>6269.23</v>
      </c>
      <c r="AC126" s="431"/>
      <c r="AD126" s="432"/>
      <c r="AE126" s="431" t="s">
        <v>94</v>
      </c>
      <c r="AF126" s="393">
        <v>-62.3</v>
      </c>
      <c r="AG126" s="432"/>
      <c r="AH126" s="432"/>
      <c r="AI126" s="431"/>
      <c r="AJ126" s="432"/>
      <c r="AK126" s="431"/>
      <c r="AL126" s="432"/>
      <c r="AM126" s="431">
        <v>210250</v>
      </c>
      <c r="AN126" s="393">
        <v>-340.17</v>
      </c>
      <c r="AO126" s="431" t="s">
        <v>388</v>
      </c>
      <c r="AP126" s="393">
        <v>341.65</v>
      </c>
      <c r="AQ126" s="433"/>
      <c r="AR126" s="432"/>
      <c r="AS126" s="187">
        <f t="shared" si="23"/>
        <v>7532.8599999999988</v>
      </c>
    </row>
    <row r="127" spans="1:45" x14ac:dyDescent="0.25">
      <c r="A127" s="426">
        <f t="shared" si="24"/>
        <v>44294</v>
      </c>
      <c r="B127" s="427">
        <v>1973.15</v>
      </c>
      <c r="C127" s="395">
        <v>207</v>
      </c>
      <c r="D127" s="395">
        <v>1220.55</v>
      </c>
      <c r="E127" s="395">
        <v>1847.41</v>
      </c>
      <c r="F127" s="427"/>
      <c r="G127" s="428">
        <v>231</v>
      </c>
      <c r="H127" s="428">
        <v>681.4</v>
      </c>
      <c r="I127" s="397">
        <v>40</v>
      </c>
      <c r="J127" s="429">
        <v>1</v>
      </c>
      <c r="K127" s="429"/>
      <c r="L127" s="429"/>
      <c r="M127" s="430">
        <v>10</v>
      </c>
      <c r="N127" s="209">
        <f t="shared" si="20"/>
        <v>6210.5099999999993</v>
      </c>
      <c r="O127" s="427">
        <v>33.5</v>
      </c>
      <c r="P127" s="427">
        <v>243.2</v>
      </c>
      <c r="Q127" s="209">
        <f t="shared" si="21"/>
        <v>6000.8099999999995</v>
      </c>
      <c r="R127" s="395">
        <v>2000</v>
      </c>
      <c r="S127" s="427"/>
      <c r="T127" s="213">
        <f t="shared" si="22"/>
        <v>44294</v>
      </c>
      <c r="U127" s="431"/>
      <c r="V127" s="393">
        <v>32.19</v>
      </c>
      <c r="W127" s="431"/>
      <c r="X127" s="432"/>
      <c r="Y127" s="431"/>
      <c r="Z127" s="432"/>
      <c r="AA127" s="431">
        <v>210433</v>
      </c>
      <c r="AB127" s="393">
        <v>627.20000000000005</v>
      </c>
      <c r="AC127" s="431"/>
      <c r="AD127" s="432"/>
      <c r="AE127" s="431"/>
      <c r="AF127" s="432"/>
      <c r="AG127" s="432"/>
      <c r="AH127" s="432"/>
      <c r="AI127" s="431"/>
      <c r="AJ127" s="432"/>
      <c r="AK127" s="431"/>
      <c r="AL127" s="432"/>
      <c r="AM127" s="431"/>
      <c r="AN127" s="432"/>
      <c r="AO127" s="431"/>
      <c r="AP127" s="432"/>
      <c r="AQ127" s="433"/>
      <c r="AR127" s="432"/>
      <c r="AS127" s="187">
        <f t="shared" si="23"/>
        <v>659.3900000000001</v>
      </c>
    </row>
    <row r="128" spans="1:45" x14ac:dyDescent="0.25">
      <c r="A128" s="426">
        <f t="shared" si="24"/>
        <v>44295</v>
      </c>
      <c r="B128" s="427">
        <v>1897.16</v>
      </c>
      <c r="C128" s="427"/>
      <c r="D128" s="395">
        <v>1555.38</v>
      </c>
      <c r="E128" s="395">
        <v>2214.91</v>
      </c>
      <c r="F128" s="427"/>
      <c r="G128" s="428">
        <v>184</v>
      </c>
      <c r="H128" s="428">
        <v>1577.2</v>
      </c>
      <c r="I128" s="397">
        <v>320</v>
      </c>
      <c r="J128" s="429">
        <v>6</v>
      </c>
      <c r="K128" s="429"/>
      <c r="L128" s="429"/>
      <c r="M128" s="430"/>
      <c r="N128" s="209">
        <f t="shared" si="20"/>
        <v>7748.65</v>
      </c>
      <c r="O128" s="427">
        <v>12.5</v>
      </c>
      <c r="P128" s="427"/>
      <c r="Q128" s="209">
        <f t="shared" si="21"/>
        <v>7761.15</v>
      </c>
      <c r="R128" s="395">
        <v>1900</v>
      </c>
      <c r="S128" s="395">
        <v>330</v>
      </c>
      <c r="T128" s="213">
        <f t="shared" si="22"/>
        <v>44295</v>
      </c>
      <c r="U128" s="431"/>
      <c r="V128" s="432"/>
      <c r="W128" s="431">
        <v>210315</v>
      </c>
      <c r="X128" s="393">
        <v>-9.85</v>
      </c>
      <c r="Y128" s="431"/>
      <c r="Z128" s="432"/>
      <c r="AA128" s="431"/>
      <c r="AB128" s="432"/>
      <c r="AC128" s="431"/>
      <c r="AD128" s="432"/>
      <c r="AE128" s="431"/>
      <c r="AF128" s="432"/>
      <c r="AG128" s="432"/>
      <c r="AH128" s="432"/>
      <c r="AI128" s="431"/>
      <c r="AJ128" s="432"/>
      <c r="AK128" s="431"/>
      <c r="AL128" s="432"/>
      <c r="AM128" s="431"/>
      <c r="AN128" s="432"/>
      <c r="AO128" s="431"/>
      <c r="AP128" s="432"/>
      <c r="AQ128" s="433"/>
      <c r="AR128" s="432"/>
      <c r="AS128" s="187">
        <f t="shared" si="23"/>
        <v>-9.85</v>
      </c>
    </row>
    <row r="129" spans="1:50" x14ac:dyDescent="0.25">
      <c r="A129" s="426">
        <f t="shared" si="24"/>
        <v>44296</v>
      </c>
      <c r="B129" s="427">
        <v>257.32</v>
      </c>
      <c r="C129" s="427"/>
      <c r="D129" s="395">
        <v>1602.56</v>
      </c>
      <c r="E129" s="395">
        <v>2211.04</v>
      </c>
      <c r="F129" s="427"/>
      <c r="G129" s="428">
        <v>506</v>
      </c>
      <c r="H129" s="428">
        <v>2048.1</v>
      </c>
      <c r="I129" s="397">
        <v>160</v>
      </c>
      <c r="J129" s="429">
        <v>6</v>
      </c>
      <c r="K129" s="429"/>
      <c r="L129" s="429"/>
      <c r="M129" s="430"/>
      <c r="N129" s="209">
        <f t="shared" si="20"/>
        <v>6785.0199999999995</v>
      </c>
      <c r="O129" s="427">
        <v>3</v>
      </c>
      <c r="P129" s="427"/>
      <c r="Q129" s="209">
        <f t="shared" si="21"/>
        <v>6788.0199999999995</v>
      </c>
      <c r="R129" s="395">
        <v>250</v>
      </c>
      <c r="S129" s="427"/>
      <c r="T129" s="213">
        <f t="shared" si="22"/>
        <v>44296</v>
      </c>
      <c r="U129" s="431"/>
      <c r="V129" s="432"/>
      <c r="W129" s="431">
        <v>210314</v>
      </c>
      <c r="X129" s="393">
        <v>224.52</v>
      </c>
      <c r="Y129" s="431"/>
      <c r="Z129" s="432"/>
      <c r="AA129" s="431"/>
      <c r="AB129" s="432"/>
      <c r="AC129" s="431"/>
      <c r="AD129" s="432"/>
      <c r="AE129" s="431"/>
      <c r="AF129" s="432"/>
      <c r="AG129" s="432"/>
      <c r="AH129" s="432"/>
      <c r="AI129" s="431"/>
      <c r="AJ129" s="432"/>
      <c r="AK129" s="431"/>
      <c r="AL129" s="432"/>
      <c r="AM129" s="431"/>
      <c r="AN129" s="432"/>
      <c r="AO129" s="431"/>
      <c r="AP129" s="432"/>
      <c r="AQ129" s="433"/>
      <c r="AR129" s="432"/>
      <c r="AS129" s="187">
        <f t="shared" si="23"/>
        <v>224.52</v>
      </c>
    </row>
    <row r="130" spans="1:50" x14ac:dyDescent="0.25">
      <c r="A130" s="426">
        <f t="shared" si="24"/>
        <v>44297</v>
      </c>
      <c r="B130" s="427">
        <v>2163.14</v>
      </c>
      <c r="C130" s="427"/>
      <c r="D130" s="395">
        <v>669.38</v>
      </c>
      <c r="E130" s="395">
        <v>1105.4100000000001</v>
      </c>
      <c r="F130" s="427"/>
      <c r="G130" s="428">
        <v>203</v>
      </c>
      <c r="H130" s="428">
        <v>348.2</v>
      </c>
      <c r="I130" s="397">
        <v>100</v>
      </c>
      <c r="J130" s="429">
        <v>2</v>
      </c>
      <c r="K130" s="429"/>
      <c r="L130" s="429"/>
      <c r="M130" s="430"/>
      <c r="N130" s="209">
        <f t="shared" si="20"/>
        <v>4589.13</v>
      </c>
      <c r="O130" s="427">
        <v>2</v>
      </c>
      <c r="P130" s="427"/>
      <c r="Q130" s="209">
        <f t="shared" si="21"/>
        <v>4591.13</v>
      </c>
      <c r="R130" s="395">
        <v>2160</v>
      </c>
      <c r="S130" s="427"/>
      <c r="T130" s="213">
        <f t="shared" si="22"/>
        <v>44297</v>
      </c>
      <c r="U130" s="431"/>
      <c r="V130" s="432"/>
      <c r="W130" s="431"/>
      <c r="X130" s="432"/>
      <c r="Y130" s="431"/>
      <c r="Z130" s="432"/>
      <c r="AA130" s="431"/>
      <c r="AB130" s="432"/>
      <c r="AC130" s="431"/>
      <c r="AD130" s="432"/>
      <c r="AE130" s="431"/>
      <c r="AF130" s="432"/>
      <c r="AG130" s="432"/>
      <c r="AH130" s="432"/>
      <c r="AI130" s="431"/>
      <c r="AJ130" s="432"/>
      <c r="AK130" s="431"/>
      <c r="AL130" s="432"/>
      <c r="AM130" s="431"/>
      <c r="AN130" s="432"/>
      <c r="AO130" s="431"/>
      <c r="AP130" s="432"/>
      <c r="AQ130" s="433"/>
      <c r="AR130" s="432"/>
      <c r="AS130" s="187">
        <f t="shared" si="23"/>
        <v>0</v>
      </c>
    </row>
    <row r="131" spans="1:50" x14ac:dyDescent="0.25">
      <c r="A131" s="426">
        <f t="shared" si="24"/>
        <v>44298</v>
      </c>
      <c r="B131" s="427">
        <v>910.16</v>
      </c>
      <c r="C131" s="427"/>
      <c r="D131" s="395">
        <v>1435.9</v>
      </c>
      <c r="E131" s="395">
        <v>2380.06</v>
      </c>
      <c r="F131" s="427"/>
      <c r="G131" s="428">
        <v>290</v>
      </c>
      <c r="H131" s="428">
        <v>2286.3000000000002</v>
      </c>
      <c r="I131" s="397">
        <v>80</v>
      </c>
      <c r="J131" s="429">
        <v>3</v>
      </c>
      <c r="K131" s="429"/>
      <c r="L131" s="429"/>
      <c r="M131" s="430"/>
      <c r="N131" s="209">
        <f t="shared" si="20"/>
        <v>7382.42</v>
      </c>
      <c r="O131" s="427">
        <v>37.1</v>
      </c>
      <c r="P131" s="427">
        <v>8</v>
      </c>
      <c r="Q131" s="209">
        <f t="shared" si="21"/>
        <v>7411.52</v>
      </c>
      <c r="R131" s="395">
        <v>910</v>
      </c>
      <c r="S131" s="427"/>
      <c r="T131" s="213">
        <f t="shared" si="22"/>
        <v>44298</v>
      </c>
      <c r="U131" s="431"/>
      <c r="V131" s="432"/>
      <c r="W131" s="431"/>
      <c r="X131" s="432"/>
      <c r="Y131" s="431"/>
      <c r="Z131" s="432"/>
      <c r="AA131" s="431"/>
      <c r="AB131" s="432"/>
      <c r="AC131" s="431"/>
      <c r="AD131" s="432"/>
      <c r="AE131" s="431"/>
      <c r="AF131" s="432"/>
      <c r="AG131" s="432"/>
      <c r="AH131" s="432"/>
      <c r="AI131" s="431" t="s">
        <v>216</v>
      </c>
      <c r="AJ131" s="393">
        <v>221.1</v>
      </c>
      <c r="AK131" s="431">
        <v>210343</v>
      </c>
      <c r="AL131" s="393">
        <v>185.18</v>
      </c>
      <c r="AM131" s="431"/>
      <c r="AN131" s="432"/>
      <c r="AO131" s="431"/>
      <c r="AP131" s="432"/>
      <c r="AQ131" s="433"/>
      <c r="AR131" s="432"/>
      <c r="AS131" s="187">
        <f t="shared" si="23"/>
        <v>406.28</v>
      </c>
    </row>
    <row r="132" spans="1:50" x14ac:dyDescent="0.25">
      <c r="A132" s="426">
        <f t="shared" si="24"/>
        <v>44299</v>
      </c>
      <c r="B132" s="427">
        <v>3288.75</v>
      </c>
      <c r="C132" s="427"/>
      <c r="D132" s="395">
        <v>1576.49</v>
      </c>
      <c r="E132" s="395">
        <v>1813.86</v>
      </c>
      <c r="F132" s="427"/>
      <c r="G132" s="428">
        <v>290</v>
      </c>
      <c r="H132" s="428">
        <v>420.6</v>
      </c>
      <c r="I132" s="397">
        <v>100</v>
      </c>
      <c r="J132" s="429">
        <v>4</v>
      </c>
      <c r="K132" s="429"/>
      <c r="L132" s="429"/>
      <c r="M132" s="430"/>
      <c r="N132" s="209">
        <f t="shared" si="20"/>
        <v>7489.7</v>
      </c>
      <c r="O132" s="427">
        <v>8</v>
      </c>
      <c r="P132" s="427"/>
      <c r="Q132" s="209">
        <f t="shared" si="21"/>
        <v>7497.7</v>
      </c>
      <c r="R132" s="395">
        <v>3280</v>
      </c>
      <c r="S132" s="427"/>
      <c r="T132" s="213">
        <f t="shared" si="22"/>
        <v>44299</v>
      </c>
      <c r="U132" s="431"/>
      <c r="V132" s="432"/>
      <c r="W132" s="431"/>
      <c r="X132" s="432"/>
      <c r="Y132" s="431">
        <v>210427</v>
      </c>
      <c r="Z132" s="393">
        <v>319.86</v>
      </c>
      <c r="AA132" s="431"/>
      <c r="AB132" s="432"/>
      <c r="AC132" s="431"/>
      <c r="AD132" s="432"/>
      <c r="AE132" s="431"/>
      <c r="AF132" s="432"/>
      <c r="AG132" s="432"/>
      <c r="AH132" s="432"/>
      <c r="AI132" s="431"/>
      <c r="AJ132" s="432"/>
      <c r="AK132" s="431">
        <v>210344</v>
      </c>
      <c r="AL132" s="393">
        <v>338.4</v>
      </c>
      <c r="AM132" s="431"/>
      <c r="AN132" s="432"/>
      <c r="AO132" s="431">
        <v>210362</v>
      </c>
      <c r="AP132" s="393">
        <v>364</v>
      </c>
      <c r="AQ132" s="433"/>
      <c r="AR132" s="432"/>
      <c r="AS132" s="187">
        <f t="shared" si="23"/>
        <v>1022.26</v>
      </c>
    </row>
    <row r="133" spans="1:50" x14ac:dyDescent="0.25">
      <c r="A133" s="426">
        <f t="shared" si="24"/>
        <v>44300</v>
      </c>
      <c r="B133" s="427">
        <v>1321.59</v>
      </c>
      <c r="C133" s="427"/>
      <c r="D133" s="395">
        <v>1054.24</v>
      </c>
      <c r="E133" s="395">
        <v>2176.4</v>
      </c>
      <c r="F133" s="427"/>
      <c r="G133" s="428">
        <v>247</v>
      </c>
      <c r="H133" s="428">
        <v>461.3</v>
      </c>
      <c r="I133" s="397">
        <v>190</v>
      </c>
      <c r="J133" s="429">
        <v>4</v>
      </c>
      <c r="K133" s="429"/>
      <c r="L133" s="429"/>
      <c r="M133" s="430"/>
      <c r="N133" s="209">
        <f t="shared" si="20"/>
        <v>5450.5300000000007</v>
      </c>
      <c r="O133" s="427">
        <v>2</v>
      </c>
      <c r="P133" s="427"/>
      <c r="Q133" s="209">
        <f t="shared" si="21"/>
        <v>5452.5300000000007</v>
      </c>
      <c r="R133" s="395">
        <v>1320</v>
      </c>
      <c r="S133" s="427"/>
      <c r="T133" s="213">
        <f t="shared" si="22"/>
        <v>44300</v>
      </c>
      <c r="U133" s="431">
        <v>210403</v>
      </c>
      <c r="V133" s="393">
        <v>1028.6600000000001</v>
      </c>
      <c r="W133" s="431"/>
      <c r="X133" s="432"/>
      <c r="Y133" s="431">
        <v>210428</v>
      </c>
      <c r="Z133" s="393">
        <v>494.84</v>
      </c>
      <c r="AA133" s="431">
        <v>210434</v>
      </c>
      <c r="AB133" s="393">
        <v>1752.06</v>
      </c>
      <c r="AC133" s="431">
        <v>210335</v>
      </c>
      <c r="AD133" s="393">
        <v>22812.6</v>
      </c>
      <c r="AE133" s="431"/>
      <c r="AF133" s="432"/>
      <c r="AG133" s="432"/>
      <c r="AH133" s="432"/>
      <c r="AI133" s="431"/>
      <c r="AJ133" s="432"/>
      <c r="AK133" s="431"/>
      <c r="AL133" s="432"/>
      <c r="AM133" s="431">
        <v>210360</v>
      </c>
      <c r="AN133" s="393">
        <v>294</v>
      </c>
      <c r="AO133" s="431">
        <v>210362</v>
      </c>
      <c r="AP133" s="393">
        <v>81.03</v>
      </c>
      <c r="AQ133" s="433"/>
      <c r="AR133" s="432"/>
      <c r="AS133" s="187">
        <f t="shared" si="23"/>
        <v>26463.19</v>
      </c>
    </row>
    <row r="134" spans="1:50" x14ac:dyDescent="0.25">
      <c r="A134" s="426">
        <f t="shared" si="24"/>
        <v>44301</v>
      </c>
      <c r="B134" s="427">
        <v>2023.44</v>
      </c>
      <c r="C134" s="427"/>
      <c r="D134" s="395">
        <v>1091.82</v>
      </c>
      <c r="E134" s="395">
        <v>1984.28</v>
      </c>
      <c r="F134" s="427"/>
      <c r="G134" s="428">
        <v>295</v>
      </c>
      <c r="H134" s="428">
        <v>100.75</v>
      </c>
      <c r="I134" s="397">
        <v>100</v>
      </c>
      <c r="J134" s="429">
        <v>3</v>
      </c>
      <c r="K134" s="429"/>
      <c r="L134" s="429"/>
      <c r="M134" s="430"/>
      <c r="N134" s="209">
        <f t="shared" si="20"/>
        <v>5595.29</v>
      </c>
      <c r="O134" s="427">
        <v>2</v>
      </c>
      <c r="P134" s="427"/>
      <c r="Q134" s="209">
        <f t="shared" si="21"/>
        <v>5597.29</v>
      </c>
      <c r="R134" s="395">
        <v>2040</v>
      </c>
      <c r="S134" s="427"/>
      <c r="T134" s="213">
        <f t="shared" si="22"/>
        <v>44301</v>
      </c>
      <c r="U134" s="431"/>
      <c r="V134" s="393">
        <v>25.57</v>
      </c>
      <c r="W134" s="431"/>
      <c r="X134" s="432"/>
      <c r="Y134" s="431"/>
      <c r="Z134" s="432"/>
      <c r="AA134" s="431">
        <v>210435</v>
      </c>
      <c r="AB134" s="393">
        <v>791.8</v>
      </c>
      <c r="AC134" s="431">
        <v>210331</v>
      </c>
      <c r="AD134" s="393">
        <v>26.28</v>
      </c>
      <c r="AE134" s="431" t="s">
        <v>85</v>
      </c>
      <c r="AF134" s="393">
        <v>500</v>
      </c>
      <c r="AG134" s="432"/>
      <c r="AH134" s="432"/>
      <c r="AI134" s="431"/>
      <c r="AJ134" s="432"/>
      <c r="AK134" s="431"/>
      <c r="AL134" s="432"/>
      <c r="AM134" s="431"/>
      <c r="AN134" s="432"/>
      <c r="AO134" s="431"/>
      <c r="AP134" s="432"/>
      <c r="AQ134" s="433"/>
      <c r="AR134" s="432"/>
      <c r="AS134" s="187">
        <f t="shared" si="23"/>
        <v>1343.65</v>
      </c>
    </row>
    <row r="135" spans="1:50" x14ac:dyDescent="0.25">
      <c r="A135" s="426">
        <f t="shared" si="24"/>
        <v>44302</v>
      </c>
      <c r="B135" s="427">
        <v>2252.5300000000002</v>
      </c>
      <c r="C135" s="427"/>
      <c r="D135" s="395">
        <v>1571.75</v>
      </c>
      <c r="E135" s="395">
        <v>2188.33</v>
      </c>
      <c r="F135" s="427"/>
      <c r="G135" s="428">
        <v>152</v>
      </c>
      <c r="H135" s="428">
        <v>434.65</v>
      </c>
      <c r="I135" s="397">
        <v>200</v>
      </c>
      <c r="J135" s="429">
        <v>4</v>
      </c>
      <c r="K135" s="429"/>
      <c r="L135" s="429"/>
      <c r="M135" s="430"/>
      <c r="N135" s="209">
        <f t="shared" si="20"/>
        <v>6799.26</v>
      </c>
      <c r="O135" s="427">
        <v>2</v>
      </c>
      <c r="P135" s="427"/>
      <c r="Q135" s="209">
        <f t="shared" si="21"/>
        <v>6801.26</v>
      </c>
      <c r="R135" s="395">
        <v>2250</v>
      </c>
      <c r="S135" s="395">
        <v>320</v>
      </c>
      <c r="T135" s="213">
        <f t="shared" si="22"/>
        <v>44302</v>
      </c>
      <c r="U135" s="431"/>
      <c r="V135" s="432"/>
      <c r="W135" s="431"/>
      <c r="X135" s="432"/>
      <c r="Y135" s="431"/>
      <c r="Z135" s="432"/>
      <c r="AA135" s="431"/>
      <c r="AB135" s="432"/>
      <c r="AC135" s="431">
        <v>210440</v>
      </c>
      <c r="AD135" s="393">
        <v>475.89</v>
      </c>
      <c r="AE135" s="431"/>
      <c r="AF135" s="432"/>
      <c r="AG135" s="432"/>
      <c r="AH135" s="432"/>
      <c r="AI135" s="431"/>
      <c r="AJ135" s="432"/>
      <c r="AK135" s="431"/>
      <c r="AL135" s="432"/>
      <c r="AM135" s="431"/>
      <c r="AN135" s="432"/>
      <c r="AO135" s="431"/>
      <c r="AP135" s="432"/>
      <c r="AQ135" s="433"/>
      <c r="AR135" s="432"/>
      <c r="AS135" s="187">
        <f t="shared" si="23"/>
        <v>475.89</v>
      </c>
    </row>
    <row r="136" spans="1:50" x14ac:dyDescent="0.25">
      <c r="A136" s="426">
        <f t="shared" si="24"/>
        <v>44303</v>
      </c>
      <c r="B136" s="427">
        <v>3308.66</v>
      </c>
      <c r="C136" s="427"/>
      <c r="D136" s="395">
        <v>1501.9</v>
      </c>
      <c r="E136" s="395">
        <v>1937.09</v>
      </c>
      <c r="F136" s="427"/>
      <c r="G136" s="428">
        <v>213</v>
      </c>
      <c r="H136" s="428">
        <v>910.8</v>
      </c>
      <c r="I136" s="397">
        <v>90</v>
      </c>
      <c r="J136" s="429">
        <v>3</v>
      </c>
      <c r="K136" s="429"/>
      <c r="L136" s="429"/>
      <c r="M136" s="430"/>
      <c r="N136" s="209">
        <f t="shared" si="20"/>
        <v>7961.45</v>
      </c>
      <c r="O136" s="427">
        <v>3</v>
      </c>
      <c r="P136" s="427"/>
      <c r="Q136" s="209">
        <f t="shared" si="21"/>
        <v>7964.45</v>
      </c>
      <c r="R136" s="395">
        <v>3300</v>
      </c>
      <c r="S136" s="427"/>
      <c r="T136" s="213">
        <f t="shared" si="22"/>
        <v>44303</v>
      </c>
      <c r="U136" s="431"/>
      <c r="V136" s="432"/>
      <c r="W136" s="431"/>
      <c r="X136" s="432"/>
      <c r="Y136" s="431"/>
      <c r="Z136" s="432"/>
      <c r="AA136" s="431"/>
      <c r="AB136" s="432"/>
      <c r="AC136" s="431">
        <v>210442</v>
      </c>
      <c r="AD136" s="393">
        <v>1998.28</v>
      </c>
      <c r="AE136" s="431"/>
      <c r="AF136" s="432"/>
      <c r="AG136" s="432"/>
      <c r="AH136" s="432"/>
      <c r="AI136" s="431"/>
      <c r="AJ136" s="432"/>
      <c r="AK136" s="431"/>
      <c r="AL136" s="432"/>
      <c r="AM136" s="431"/>
      <c r="AN136" s="432"/>
      <c r="AO136" s="431"/>
      <c r="AP136" s="432"/>
      <c r="AQ136" s="433"/>
      <c r="AR136" s="432"/>
      <c r="AS136" s="187">
        <f t="shared" si="23"/>
        <v>1998.28</v>
      </c>
    </row>
    <row r="137" spans="1:50" x14ac:dyDescent="0.25">
      <c r="A137" s="426">
        <f t="shared" si="24"/>
        <v>44304</v>
      </c>
      <c r="B137" s="427">
        <v>1413.12</v>
      </c>
      <c r="C137" s="427"/>
      <c r="D137" s="395">
        <v>310.5</v>
      </c>
      <c r="E137" s="395">
        <v>985.16</v>
      </c>
      <c r="F137" s="427"/>
      <c r="G137" s="428">
        <v>79</v>
      </c>
      <c r="H137" s="428">
        <v>1569.3</v>
      </c>
      <c r="I137" s="397">
        <v>20</v>
      </c>
      <c r="J137" s="429">
        <v>1</v>
      </c>
      <c r="K137" s="429"/>
      <c r="L137" s="429"/>
      <c r="M137" s="430"/>
      <c r="N137" s="209">
        <f t="shared" si="20"/>
        <v>4377.08</v>
      </c>
      <c r="O137" s="427">
        <v>2</v>
      </c>
      <c r="P137" s="427"/>
      <c r="Q137" s="209">
        <f t="shared" si="21"/>
        <v>4379.08</v>
      </c>
      <c r="R137" s="395">
        <v>1410</v>
      </c>
      <c r="S137" s="427"/>
      <c r="T137" s="213">
        <f t="shared" si="22"/>
        <v>44304</v>
      </c>
      <c r="U137" s="431"/>
      <c r="V137" s="432"/>
      <c r="W137" s="431"/>
      <c r="X137" s="432"/>
      <c r="Y137" s="431">
        <v>210429</v>
      </c>
      <c r="Z137" s="393">
        <v>437.05</v>
      </c>
      <c r="AA137" s="431"/>
      <c r="AB137" s="432"/>
      <c r="AC137" s="431"/>
      <c r="AD137" s="432"/>
      <c r="AE137" s="431"/>
      <c r="AF137" s="432"/>
      <c r="AG137" s="432"/>
      <c r="AH137" s="432"/>
      <c r="AI137" s="431">
        <v>210448</v>
      </c>
      <c r="AJ137" s="393">
        <v>53.7</v>
      </c>
      <c r="AK137" s="431"/>
      <c r="AL137" s="432"/>
      <c r="AM137" s="431"/>
      <c r="AN137" s="432"/>
      <c r="AO137" s="431"/>
      <c r="AP137" s="432"/>
      <c r="AQ137" s="433"/>
      <c r="AR137" s="432"/>
      <c r="AS137" s="187">
        <f t="shared" si="23"/>
        <v>490.75</v>
      </c>
    </row>
    <row r="138" spans="1:50" x14ac:dyDescent="0.25">
      <c r="A138" s="426">
        <f t="shared" si="24"/>
        <v>44305</v>
      </c>
      <c r="B138" s="427">
        <v>472.6</v>
      </c>
      <c r="C138" s="427"/>
      <c r="D138" s="395">
        <v>1785.02</v>
      </c>
      <c r="E138" s="395">
        <v>1974.65</v>
      </c>
      <c r="F138" s="427"/>
      <c r="G138" s="428">
        <v>244</v>
      </c>
      <c r="H138" s="428">
        <v>2890.9</v>
      </c>
      <c r="I138" s="397">
        <v>130</v>
      </c>
      <c r="J138" s="429">
        <v>5</v>
      </c>
      <c r="K138" s="429"/>
      <c r="L138" s="429"/>
      <c r="M138" s="430"/>
      <c r="N138" s="209">
        <f t="shared" si="20"/>
        <v>7497.17</v>
      </c>
      <c r="O138" s="427">
        <v>37.1</v>
      </c>
      <c r="P138" s="427">
        <v>8.1999999999999993</v>
      </c>
      <c r="Q138" s="209">
        <f t="shared" si="21"/>
        <v>7526.0700000000006</v>
      </c>
      <c r="R138" s="395">
        <v>470</v>
      </c>
      <c r="S138" s="427"/>
      <c r="T138" s="213">
        <f t="shared" si="22"/>
        <v>44305</v>
      </c>
      <c r="U138" s="431">
        <v>210401</v>
      </c>
      <c r="V138" s="393">
        <v>-817.25</v>
      </c>
      <c r="W138" s="431"/>
      <c r="X138" s="432"/>
      <c r="Y138" s="431"/>
      <c r="Z138" s="432"/>
      <c r="AA138" s="431"/>
      <c r="AB138" s="432"/>
      <c r="AC138" s="431"/>
      <c r="AD138" s="432"/>
      <c r="AE138" s="431"/>
      <c r="AF138" s="432"/>
      <c r="AG138" s="434"/>
      <c r="AH138" s="432"/>
      <c r="AI138" s="431"/>
      <c r="AJ138" s="432"/>
      <c r="AK138" s="431"/>
      <c r="AL138" s="432"/>
      <c r="AM138" s="431"/>
      <c r="AN138" s="432"/>
      <c r="AO138" s="431"/>
      <c r="AP138" s="432"/>
      <c r="AQ138" s="433"/>
      <c r="AR138" s="432"/>
      <c r="AS138" s="187">
        <f t="shared" si="23"/>
        <v>-817.25</v>
      </c>
    </row>
    <row r="139" spans="1:50" x14ac:dyDescent="0.25">
      <c r="A139" s="426">
        <f t="shared" si="24"/>
        <v>44306</v>
      </c>
      <c r="B139" s="427">
        <v>2472.69</v>
      </c>
      <c r="C139" s="427"/>
      <c r="D139" s="395">
        <v>1446.1</v>
      </c>
      <c r="E139" s="395">
        <v>2037.12</v>
      </c>
      <c r="F139" s="427"/>
      <c r="G139" s="428">
        <v>109</v>
      </c>
      <c r="H139" s="428">
        <v>182.3</v>
      </c>
      <c r="I139" s="397">
        <v>210</v>
      </c>
      <c r="J139" s="429">
        <v>5</v>
      </c>
      <c r="K139" s="429"/>
      <c r="L139" s="429"/>
      <c r="M139" s="430"/>
      <c r="N139" s="209">
        <f t="shared" si="20"/>
        <v>6457.21</v>
      </c>
      <c r="O139" s="427">
        <v>2</v>
      </c>
      <c r="P139" s="427"/>
      <c r="Q139" s="209">
        <f t="shared" si="21"/>
        <v>6459.21</v>
      </c>
      <c r="R139" s="395">
        <v>2500</v>
      </c>
      <c r="S139" s="427"/>
      <c r="T139" s="213">
        <f t="shared" si="22"/>
        <v>44306</v>
      </c>
      <c r="U139" s="431">
        <v>210402</v>
      </c>
      <c r="V139" s="393">
        <v>-317.79000000000002</v>
      </c>
      <c r="W139" s="433">
        <v>210421</v>
      </c>
      <c r="X139" s="393">
        <v>1096.24</v>
      </c>
      <c r="Y139" s="431"/>
      <c r="Z139" s="432"/>
      <c r="AA139" s="433"/>
      <c r="AB139" s="432"/>
      <c r="AC139" s="431"/>
      <c r="AD139" s="432"/>
      <c r="AE139" s="433"/>
      <c r="AF139" s="432"/>
      <c r="AG139" s="432"/>
      <c r="AH139" s="432"/>
      <c r="AI139" s="431"/>
      <c r="AJ139" s="432"/>
      <c r="AK139" s="433"/>
      <c r="AL139" s="432"/>
      <c r="AM139" s="431"/>
      <c r="AN139" s="432"/>
      <c r="AO139" s="433">
        <v>210473</v>
      </c>
      <c r="AP139" s="393">
        <v>870</v>
      </c>
      <c r="AQ139" s="433"/>
      <c r="AR139" s="432"/>
      <c r="AS139" s="187">
        <f t="shared" si="23"/>
        <v>1648.45</v>
      </c>
    </row>
    <row r="140" spans="1:50" x14ac:dyDescent="0.25">
      <c r="A140" s="426">
        <f t="shared" si="24"/>
        <v>44307</v>
      </c>
      <c r="B140" s="427">
        <v>2392.4499999999998</v>
      </c>
      <c r="C140" s="427"/>
      <c r="D140" s="395">
        <v>1188.71</v>
      </c>
      <c r="E140" s="395">
        <v>2115.31</v>
      </c>
      <c r="F140" s="427"/>
      <c r="G140" s="428">
        <v>247</v>
      </c>
      <c r="H140" s="428">
        <v>150.1</v>
      </c>
      <c r="I140" s="397">
        <v>100</v>
      </c>
      <c r="J140" s="429">
        <v>2</v>
      </c>
      <c r="K140" s="429"/>
      <c r="L140" s="429"/>
      <c r="M140" s="430"/>
      <c r="N140" s="209">
        <f t="shared" si="20"/>
        <v>6193.57</v>
      </c>
      <c r="O140" s="427">
        <v>2</v>
      </c>
      <c r="P140" s="427"/>
      <c r="Q140" s="209">
        <f t="shared" si="21"/>
        <v>6195.57</v>
      </c>
      <c r="R140" s="395">
        <v>2390</v>
      </c>
      <c r="S140" s="427"/>
      <c r="T140" s="213">
        <f t="shared" si="22"/>
        <v>44307</v>
      </c>
      <c r="U140" s="431"/>
      <c r="V140" s="432"/>
      <c r="W140" s="431">
        <v>210422</v>
      </c>
      <c r="X140" s="393">
        <v>85.54</v>
      </c>
      <c r="Y140" s="431"/>
      <c r="Z140" s="432"/>
      <c r="AA140" s="431">
        <v>210436</v>
      </c>
      <c r="AB140" s="393">
        <v>4868.97</v>
      </c>
      <c r="AC140" s="431"/>
      <c r="AD140" s="432"/>
      <c r="AE140" s="431"/>
      <c r="AF140" s="432"/>
      <c r="AG140" s="432"/>
      <c r="AH140" s="432"/>
      <c r="AI140" s="431"/>
      <c r="AJ140" s="432"/>
      <c r="AK140" s="431">
        <v>210342</v>
      </c>
      <c r="AL140" s="393">
        <v>1474.56</v>
      </c>
      <c r="AM140" s="431"/>
      <c r="AN140" s="432"/>
      <c r="AO140" s="431"/>
      <c r="AP140" s="432"/>
      <c r="AQ140" s="433"/>
      <c r="AR140" s="432"/>
      <c r="AS140" s="187">
        <f t="shared" si="23"/>
        <v>6429.07</v>
      </c>
    </row>
    <row r="141" spans="1:50" x14ac:dyDescent="0.25">
      <c r="A141" s="426">
        <f t="shared" si="24"/>
        <v>44308</v>
      </c>
      <c r="B141" s="427">
        <v>938.02</v>
      </c>
      <c r="C141" s="427"/>
      <c r="D141" s="395">
        <v>1168.2</v>
      </c>
      <c r="E141" s="395">
        <v>2080.4299999999998</v>
      </c>
      <c r="F141" s="427"/>
      <c r="G141" s="428">
        <v>497</v>
      </c>
      <c r="H141" s="428">
        <v>1270.5</v>
      </c>
      <c r="I141" s="397">
        <v>130</v>
      </c>
      <c r="J141" s="429">
        <v>4</v>
      </c>
      <c r="K141" s="429"/>
      <c r="L141" s="429"/>
      <c r="M141" s="430"/>
      <c r="N141" s="209">
        <f t="shared" si="20"/>
        <v>6084.15</v>
      </c>
      <c r="O141" s="427">
        <v>17</v>
      </c>
      <c r="P141" s="427"/>
      <c r="Q141" s="209">
        <f t="shared" si="21"/>
        <v>6101.15</v>
      </c>
      <c r="R141" s="395">
        <v>930</v>
      </c>
      <c r="S141" s="427"/>
      <c r="T141" s="213">
        <f t="shared" si="22"/>
        <v>44308</v>
      </c>
      <c r="U141" s="431">
        <v>210409</v>
      </c>
      <c r="V141" s="393">
        <v>1433.37</v>
      </c>
      <c r="W141" s="431"/>
      <c r="X141" s="432"/>
      <c r="Y141" s="431"/>
      <c r="Z141" s="432"/>
      <c r="AA141" s="431">
        <v>210437</v>
      </c>
      <c r="AB141" s="393">
        <v>1267.2</v>
      </c>
      <c r="AC141" s="431"/>
      <c r="AD141" s="432"/>
      <c r="AE141" s="431" t="s">
        <v>85</v>
      </c>
      <c r="AF141" s="393">
        <v>450</v>
      </c>
      <c r="AG141" s="434"/>
      <c r="AH141" s="432"/>
      <c r="AI141" s="431"/>
      <c r="AJ141" s="432"/>
      <c r="AK141" s="431"/>
      <c r="AL141" s="432"/>
      <c r="AM141" s="431"/>
      <c r="AN141" s="432"/>
      <c r="AO141" s="431"/>
      <c r="AP141" s="432"/>
      <c r="AQ141" s="433"/>
      <c r="AR141" s="432"/>
      <c r="AS141" s="187">
        <f t="shared" si="23"/>
        <v>3150.5699999999997</v>
      </c>
    </row>
    <row r="142" spans="1:50" x14ac:dyDescent="0.25">
      <c r="A142" s="426">
        <f t="shared" si="24"/>
        <v>44309</v>
      </c>
      <c r="B142" s="427">
        <v>1562.97</v>
      </c>
      <c r="C142" s="427"/>
      <c r="D142" s="395">
        <v>1086.56</v>
      </c>
      <c r="E142" s="395">
        <v>1923.3</v>
      </c>
      <c r="F142" s="427"/>
      <c r="G142" s="428">
        <v>190</v>
      </c>
      <c r="H142" s="428">
        <v>290.10000000000002</v>
      </c>
      <c r="I142" s="397">
        <v>180</v>
      </c>
      <c r="J142" s="429">
        <v>4</v>
      </c>
      <c r="K142" s="429"/>
      <c r="L142" s="429"/>
      <c r="M142" s="430"/>
      <c r="N142" s="209">
        <f t="shared" si="20"/>
        <v>5232.9299999999994</v>
      </c>
      <c r="O142" s="427">
        <v>2</v>
      </c>
      <c r="P142" s="427"/>
      <c r="Q142" s="209">
        <f t="shared" si="21"/>
        <v>5234.9299999999994</v>
      </c>
      <c r="R142" s="395">
        <v>1560</v>
      </c>
      <c r="S142" s="427"/>
      <c r="T142" s="213">
        <f t="shared" si="22"/>
        <v>44309</v>
      </c>
      <c r="U142" s="431"/>
      <c r="V142" s="393">
        <v>93.63</v>
      </c>
      <c r="W142" s="431"/>
      <c r="X142" s="432"/>
      <c r="Y142" s="431"/>
      <c r="Z142" s="432"/>
      <c r="AA142" s="431"/>
      <c r="AB142" s="432"/>
      <c r="AC142" s="431"/>
      <c r="AD142" s="432"/>
      <c r="AE142" s="431"/>
      <c r="AF142" s="432"/>
      <c r="AG142" s="432"/>
      <c r="AH142" s="432"/>
      <c r="AI142" s="431"/>
      <c r="AJ142" s="432"/>
      <c r="AK142" s="431"/>
      <c r="AL142" s="432"/>
      <c r="AM142" s="431">
        <v>210348</v>
      </c>
      <c r="AN142" s="393">
        <v>265.5</v>
      </c>
      <c r="AO142" s="431"/>
      <c r="AP142" s="432"/>
      <c r="AQ142" s="433"/>
      <c r="AR142" s="432"/>
      <c r="AS142" s="187">
        <f t="shared" si="23"/>
        <v>359.13</v>
      </c>
    </row>
    <row r="143" spans="1:50" x14ac:dyDescent="0.25">
      <c r="A143" s="426">
        <f t="shared" si="24"/>
        <v>44310</v>
      </c>
      <c r="B143" s="427">
        <v>861.03</v>
      </c>
      <c r="C143" s="427"/>
      <c r="D143" s="395">
        <v>2138.15</v>
      </c>
      <c r="E143" s="395">
        <v>2248.42</v>
      </c>
      <c r="F143" s="427"/>
      <c r="G143" s="428">
        <v>346</v>
      </c>
      <c r="H143" s="428">
        <v>2085.75</v>
      </c>
      <c r="I143" s="397">
        <v>140</v>
      </c>
      <c r="J143" s="429">
        <v>3</v>
      </c>
      <c r="K143" s="429"/>
      <c r="L143" s="429"/>
      <c r="M143" s="430"/>
      <c r="N143" s="209">
        <f t="shared" si="20"/>
        <v>7819.35</v>
      </c>
      <c r="O143" s="427">
        <v>3</v>
      </c>
      <c r="P143" s="427"/>
      <c r="Q143" s="209">
        <f t="shared" si="21"/>
        <v>7822.35</v>
      </c>
      <c r="R143" s="395">
        <v>860</v>
      </c>
      <c r="S143" s="427"/>
      <c r="T143" s="213">
        <f t="shared" si="22"/>
        <v>44310</v>
      </c>
      <c r="U143" s="431"/>
      <c r="V143" s="432"/>
      <c r="W143" s="431"/>
      <c r="X143" s="432"/>
      <c r="Y143" s="431"/>
      <c r="Z143" s="432"/>
      <c r="AA143" s="431"/>
      <c r="AB143" s="432"/>
      <c r="AC143" s="431"/>
      <c r="AD143" s="432"/>
      <c r="AE143" s="431"/>
      <c r="AF143" s="432"/>
      <c r="AG143" s="432"/>
      <c r="AH143" s="432"/>
      <c r="AI143" s="431"/>
      <c r="AJ143" s="432"/>
      <c r="AK143" s="431"/>
      <c r="AL143" s="432"/>
      <c r="AM143" s="431"/>
      <c r="AN143" s="432"/>
      <c r="AO143" s="431"/>
      <c r="AP143" s="432"/>
      <c r="AQ143" s="433"/>
      <c r="AR143" s="432"/>
      <c r="AS143" s="187">
        <f t="shared" si="23"/>
        <v>0</v>
      </c>
      <c r="AX143" s="143"/>
    </row>
    <row r="144" spans="1:50" x14ac:dyDescent="0.25">
      <c r="A144" s="426">
        <f t="shared" si="24"/>
        <v>44311</v>
      </c>
      <c r="B144" s="427">
        <v>954.84</v>
      </c>
      <c r="C144" s="427"/>
      <c r="D144" s="395">
        <v>508.94</v>
      </c>
      <c r="E144" s="395">
        <v>1172</v>
      </c>
      <c r="F144" s="427"/>
      <c r="G144" s="428">
        <v>147</v>
      </c>
      <c r="H144" s="428">
        <v>1901.6</v>
      </c>
      <c r="I144" s="397">
        <v>60</v>
      </c>
      <c r="J144" s="429">
        <v>2</v>
      </c>
      <c r="K144" s="429"/>
      <c r="L144" s="429"/>
      <c r="M144" s="430"/>
      <c r="N144" s="209">
        <f t="shared" si="20"/>
        <v>4744.38</v>
      </c>
      <c r="O144" s="427">
        <v>2</v>
      </c>
      <c r="P144" s="427"/>
      <c r="Q144" s="209">
        <f t="shared" si="21"/>
        <v>4746.38</v>
      </c>
      <c r="R144" s="395">
        <v>950</v>
      </c>
      <c r="S144" s="427"/>
      <c r="T144" s="213">
        <f t="shared" si="22"/>
        <v>44311</v>
      </c>
      <c r="U144" s="431"/>
      <c r="V144" s="432"/>
      <c r="W144" s="431"/>
      <c r="X144" s="432"/>
      <c r="Y144" s="431">
        <v>210421</v>
      </c>
      <c r="Z144" s="393">
        <v>459.41</v>
      </c>
      <c r="AA144" s="431"/>
      <c r="AB144" s="432"/>
      <c r="AC144" s="431"/>
      <c r="AD144" s="432"/>
      <c r="AE144" s="431"/>
      <c r="AF144" s="432"/>
      <c r="AG144" s="432"/>
      <c r="AH144" s="432"/>
      <c r="AI144" s="431"/>
      <c r="AJ144" s="432"/>
      <c r="AK144" s="431"/>
      <c r="AL144" s="432"/>
      <c r="AM144" s="431"/>
      <c r="AN144" s="432"/>
      <c r="AO144" s="431"/>
      <c r="AP144" s="432"/>
      <c r="AQ144" s="433"/>
      <c r="AR144" s="432"/>
      <c r="AS144" s="187">
        <f t="shared" si="23"/>
        <v>459.41</v>
      </c>
    </row>
    <row r="145" spans="1:64" x14ac:dyDescent="0.25">
      <c r="A145" s="426">
        <f t="shared" si="24"/>
        <v>44312</v>
      </c>
      <c r="B145" s="427">
        <v>1189.24</v>
      </c>
      <c r="C145" s="427"/>
      <c r="D145" s="395">
        <v>1124.28</v>
      </c>
      <c r="E145" s="395">
        <v>1721.97</v>
      </c>
      <c r="F145" s="427"/>
      <c r="G145" s="428">
        <v>299</v>
      </c>
      <c r="H145" s="428">
        <v>928.6</v>
      </c>
      <c r="I145" s="397">
        <v>20</v>
      </c>
      <c r="J145" s="429">
        <v>1</v>
      </c>
      <c r="K145" s="429"/>
      <c r="L145" s="429"/>
      <c r="M145" s="430"/>
      <c r="N145" s="209">
        <f t="shared" si="20"/>
        <v>5283.09</v>
      </c>
      <c r="O145" s="427">
        <v>3.6</v>
      </c>
      <c r="P145" s="427"/>
      <c r="Q145" s="209">
        <f t="shared" si="21"/>
        <v>5286.6900000000005</v>
      </c>
      <c r="R145" s="395">
        <v>1180</v>
      </c>
      <c r="S145" s="427"/>
      <c r="T145" s="213">
        <f t="shared" si="22"/>
        <v>44312</v>
      </c>
      <c r="U145" s="431"/>
      <c r="V145" s="432"/>
      <c r="W145" s="433"/>
      <c r="X145" s="432"/>
      <c r="Y145" s="431"/>
      <c r="Z145" s="432"/>
      <c r="AA145" s="431"/>
      <c r="AB145" s="432"/>
      <c r="AC145" s="431"/>
      <c r="AD145" s="432"/>
      <c r="AE145" s="431">
        <v>210446</v>
      </c>
      <c r="AF145" s="393">
        <v>1.45</v>
      </c>
      <c r="AG145" s="432"/>
      <c r="AH145" s="432"/>
      <c r="AI145" s="431"/>
      <c r="AJ145" s="432"/>
      <c r="AK145" s="431"/>
      <c r="AL145" s="432"/>
      <c r="AM145" s="431"/>
      <c r="AN145" s="393">
        <v>118.6</v>
      </c>
      <c r="AO145" s="431"/>
      <c r="AP145" s="432"/>
      <c r="AQ145" s="433"/>
      <c r="AR145" s="432"/>
      <c r="AS145" s="187">
        <f t="shared" si="23"/>
        <v>120.05</v>
      </c>
    </row>
    <row r="146" spans="1:64" x14ac:dyDescent="0.25">
      <c r="A146" s="426">
        <f t="shared" si="24"/>
        <v>44313</v>
      </c>
      <c r="B146" s="427">
        <v>2371.0700000000002</v>
      </c>
      <c r="C146" s="427"/>
      <c r="D146" s="395">
        <v>1855.26</v>
      </c>
      <c r="E146" s="395">
        <v>1873.62</v>
      </c>
      <c r="F146" s="427"/>
      <c r="G146" s="428">
        <v>307</v>
      </c>
      <c r="H146" s="428">
        <v>133.1</v>
      </c>
      <c r="I146" s="397">
        <v>170</v>
      </c>
      <c r="J146" s="429">
        <v>3</v>
      </c>
      <c r="K146" s="429"/>
      <c r="L146" s="429"/>
      <c r="M146" s="430"/>
      <c r="N146" s="209">
        <f t="shared" si="20"/>
        <v>6710.05</v>
      </c>
      <c r="O146" s="427">
        <v>2</v>
      </c>
      <c r="P146" s="427"/>
      <c r="Q146" s="209">
        <f t="shared" si="21"/>
        <v>6712.05</v>
      </c>
      <c r="R146" s="395">
        <v>2370</v>
      </c>
      <c r="S146" s="427"/>
      <c r="T146" s="213">
        <f t="shared" si="22"/>
        <v>44313</v>
      </c>
      <c r="U146" s="431"/>
      <c r="V146" s="432"/>
      <c r="W146" s="431"/>
      <c r="X146" s="432"/>
      <c r="Y146" s="431"/>
      <c r="Z146" s="432"/>
      <c r="AA146" s="431"/>
      <c r="AB146" s="432"/>
      <c r="AC146" s="431"/>
      <c r="AD146" s="432"/>
      <c r="AE146" s="433">
        <v>210446</v>
      </c>
      <c r="AF146" s="393">
        <v>27</v>
      </c>
      <c r="AG146" s="432"/>
      <c r="AH146" s="432"/>
      <c r="AI146" s="431"/>
      <c r="AJ146" s="432"/>
      <c r="AK146" s="431"/>
      <c r="AL146" s="432"/>
      <c r="AM146" s="431"/>
      <c r="AN146" s="432"/>
      <c r="AO146" s="431"/>
      <c r="AP146" s="432"/>
      <c r="AQ146" s="433"/>
      <c r="AR146" s="432"/>
      <c r="AS146" s="187">
        <f t="shared" si="23"/>
        <v>27</v>
      </c>
    </row>
    <row r="147" spans="1:64" x14ac:dyDescent="0.25">
      <c r="A147" s="426">
        <f t="shared" si="24"/>
        <v>44314</v>
      </c>
      <c r="B147" s="427">
        <v>1477.21</v>
      </c>
      <c r="C147" s="427"/>
      <c r="D147" s="395">
        <v>1521.1</v>
      </c>
      <c r="E147" s="395">
        <v>2082.46</v>
      </c>
      <c r="F147" s="427"/>
      <c r="G147" s="428">
        <v>274</v>
      </c>
      <c r="H147" s="428">
        <v>1695.75</v>
      </c>
      <c r="I147" s="397">
        <v>130</v>
      </c>
      <c r="J147" s="429">
        <v>4</v>
      </c>
      <c r="K147" s="429"/>
      <c r="L147" s="429"/>
      <c r="M147" s="430"/>
      <c r="N147" s="209">
        <f t="shared" si="20"/>
        <v>7180.5199999999995</v>
      </c>
      <c r="O147" s="427">
        <v>2</v>
      </c>
      <c r="P147" s="427"/>
      <c r="Q147" s="209">
        <f t="shared" si="21"/>
        <v>7182.5199999999995</v>
      </c>
      <c r="R147" s="395">
        <v>1470</v>
      </c>
      <c r="S147" s="427"/>
      <c r="T147" s="213">
        <f t="shared" si="22"/>
        <v>44314</v>
      </c>
      <c r="U147" s="431">
        <v>210411</v>
      </c>
      <c r="V147" s="432">
        <v>1217.1099999999999</v>
      </c>
      <c r="W147" s="431"/>
      <c r="X147" s="432"/>
      <c r="Y147" s="431"/>
      <c r="Z147" s="432"/>
      <c r="AA147" s="431">
        <v>210438</v>
      </c>
      <c r="AB147" s="393">
        <v>547.41999999999996</v>
      </c>
      <c r="AC147" s="431">
        <v>210442</v>
      </c>
      <c r="AD147" s="393">
        <v>50174</v>
      </c>
      <c r="AE147" s="433">
        <v>210446</v>
      </c>
      <c r="AF147" s="393">
        <v>340.96</v>
      </c>
      <c r="AG147" s="432"/>
      <c r="AH147" s="432"/>
      <c r="AI147" s="431"/>
      <c r="AJ147" s="432"/>
      <c r="AK147" s="431"/>
      <c r="AL147" s="432"/>
      <c r="AM147" s="431"/>
      <c r="AN147" s="432"/>
      <c r="AO147" s="431"/>
      <c r="AP147" s="393"/>
      <c r="AQ147" s="433"/>
      <c r="AR147" s="432"/>
      <c r="AS147" s="187">
        <f t="shared" si="23"/>
        <v>52279.49</v>
      </c>
    </row>
    <row r="148" spans="1:64" x14ac:dyDescent="0.25">
      <c r="A148" s="426">
        <f t="shared" si="24"/>
        <v>44315</v>
      </c>
      <c r="B148" s="427">
        <v>2781.38</v>
      </c>
      <c r="C148" s="427"/>
      <c r="D148" s="395">
        <v>2310.4899999999998</v>
      </c>
      <c r="E148" s="395">
        <v>1943.88</v>
      </c>
      <c r="F148" s="427"/>
      <c r="G148" s="428">
        <v>145</v>
      </c>
      <c r="H148" s="428">
        <v>565</v>
      </c>
      <c r="I148" s="397">
        <v>100</v>
      </c>
      <c r="J148" s="429">
        <v>3</v>
      </c>
      <c r="K148" s="429"/>
      <c r="L148" s="429"/>
      <c r="M148" s="430"/>
      <c r="N148" s="209">
        <f t="shared" si="20"/>
        <v>7845.75</v>
      </c>
      <c r="O148" s="427">
        <v>6.9</v>
      </c>
      <c r="P148" s="427"/>
      <c r="Q148" s="209">
        <f t="shared" si="21"/>
        <v>7852.65</v>
      </c>
      <c r="R148" s="395">
        <v>2810</v>
      </c>
      <c r="S148" s="427"/>
      <c r="T148" s="213">
        <f t="shared" si="22"/>
        <v>44315</v>
      </c>
      <c r="U148" s="431"/>
      <c r="V148" s="432">
        <v>62.27</v>
      </c>
      <c r="W148" s="431">
        <v>210423</v>
      </c>
      <c r="X148" s="393">
        <v>500.57</v>
      </c>
      <c r="Y148" s="431"/>
      <c r="Z148" s="432"/>
      <c r="AA148" s="431">
        <v>210439</v>
      </c>
      <c r="AB148" s="393">
        <v>2184.8000000000002</v>
      </c>
      <c r="AC148" s="431">
        <v>210333</v>
      </c>
      <c r="AD148" s="393">
        <v>173.76</v>
      </c>
      <c r="AE148" s="433">
        <v>210446</v>
      </c>
      <c r="AF148" s="393">
        <v>70</v>
      </c>
      <c r="AG148" s="432"/>
      <c r="AH148" s="432"/>
      <c r="AI148" s="431"/>
      <c r="AJ148" s="432"/>
      <c r="AK148" s="431"/>
      <c r="AL148" s="432"/>
      <c r="AM148" s="431"/>
      <c r="AN148" s="432"/>
      <c r="AO148" s="431">
        <v>210471</v>
      </c>
      <c r="AP148" s="393">
        <v>1286.8</v>
      </c>
      <c r="AQ148" s="433"/>
      <c r="AR148" s="432"/>
      <c r="AS148" s="187">
        <f t="shared" si="23"/>
        <v>4278.2000000000007</v>
      </c>
    </row>
    <row r="149" spans="1:64" x14ac:dyDescent="0.25">
      <c r="A149" s="426">
        <f t="shared" si="24"/>
        <v>44316</v>
      </c>
      <c r="B149" s="427">
        <v>4412.72</v>
      </c>
      <c r="C149" s="427"/>
      <c r="D149" s="395">
        <v>1478.76</v>
      </c>
      <c r="E149" s="395">
        <v>2596.71</v>
      </c>
      <c r="F149" s="427"/>
      <c r="G149" s="428">
        <v>363</v>
      </c>
      <c r="H149" s="428">
        <v>403.5</v>
      </c>
      <c r="I149" s="397">
        <v>290</v>
      </c>
      <c r="J149" s="429">
        <v>6</v>
      </c>
      <c r="K149" s="429"/>
      <c r="L149" s="429"/>
      <c r="M149" s="430"/>
      <c r="N149" s="209">
        <f t="shared" si="20"/>
        <v>9544.69</v>
      </c>
      <c r="O149" s="427">
        <v>3</v>
      </c>
      <c r="P149" s="427"/>
      <c r="Q149" s="209">
        <f t="shared" si="21"/>
        <v>9547.69</v>
      </c>
      <c r="R149" s="395">
        <v>4410</v>
      </c>
      <c r="S149" s="395">
        <v>600</v>
      </c>
      <c r="T149" s="213">
        <f t="shared" si="22"/>
        <v>44316</v>
      </c>
      <c r="U149" s="431"/>
      <c r="V149" s="432"/>
      <c r="W149" s="433">
        <v>210424</v>
      </c>
      <c r="X149" s="393">
        <v>25.32</v>
      </c>
      <c r="Y149" s="431">
        <v>210431</v>
      </c>
      <c r="Z149" s="393">
        <v>214.66</v>
      </c>
      <c r="AA149" s="433"/>
      <c r="AB149" s="432"/>
      <c r="AC149" s="431">
        <v>210445</v>
      </c>
      <c r="AD149" s="432">
        <v>0</v>
      </c>
      <c r="AE149" s="433"/>
      <c r="AF149" s="432"/>
      <c r="AG149" s="432"/>
      <c r="AH149" s="432"/>
      <c r="AI149" s="431">
        <v>210447</v>
      </c>
      <c r="AJ149" s="393">
        <v>37.630000000000003</v>
      </c>
      <c r="AK149" s="433">
        <v>210452</v>
      </c>
      <c r="AL149" s="393">
        <v>360.47</v>
      </c>
      <c r="AM149" s="433" t="s">
        <v>474</v>
      </c>
      <c r="AN149" s="393">
        <v>1296.98</v>
      </c>
      <c r="AO149" s="433"/>
      <c r="AP149" s="393"/>
      <c r="AQ149" s="433"/>
      <c r="AR149" s="432"/>
      <c r="AS149" s="187">
        <f t="shared" si="23"/>
        <v>1935.06</v>
      </c>
    </row>
    <row r="150" spans="1:64" s="8" customFormat="1" x14ac:dyDescent="0.25">
      <c r="A150" s="437"/>
      <c r="B150" s="439">
        <f t="shared" ref="B150:S150" si="25">SUM(B120:B149)</f>
        <v>55827.109999999986</v>
      </c>
      <c r="C150" s="438">
        <f t="shared" si="25"/>
        <v>303</v>
      </c>
      <c r="D150" s="438">
        <f t="shared" si="25"/>
        <v>40273.21</v>
      </c>
      <c r="E150" s="438">
        <f t="shared" si="25"/>
        <v>58989.500000000007</v>
      </c>
      <c r="F150" s="439">
        <f t="shared" si="25"/>
        <v>0</v>
      </c>
      <c r="G150" s="438">
        <f t="shared" si="25"/>
        <v>7367</v>
      </c>
      <c r="H150" s="438">
        <f t="shared" si="25"/>
        <v>27335.549999999992</v>
      </c>
      <c r="I150" s="438">
        <f t="shared" si="25"/>
        <v>3790</v>
      </c>
      <c r="J150" s="11">
        <f t="shared" si="25"/>
        <v>98</v>
      </c>
      <c r="K150" s="439">
        <f t="shared" si="25"/>
        <v>0</v>
      </c>
      <c r="L150" s="439">
        <f t="shared" si="25"/>
        <v>0</v>
      </c>
      <c r="M150" s="438">
        <f t="shared" si="25"/>
        <v>10</v>
      </c>
      <c r="N150" s="439">
        <f t="shared" si="25"/>
        <v>193895.36999999997</v>
      </c>
      <c r="O150" s="438">
        <f t="shared" si="25"/>
        <v>247.2</v>
      </c>
      <c r="P150" s="438">
        <f t="shared" si="25"/>
        <v>355.4</v>
      </c>
      <c r="Q150" s="439">
        <f t="shared" si="25"/>
        <v>193787.16999999998</v>
      </c>
      <c r="R150" s="439">
        <f t="shared" si="25"/>
        <v>55850</v>
      </c>
      <c r="S150" s="439">
        <f t="shared" si="25"/>
        <v>1640</v>
      </c>
      <c r="T150" s="440"/>
      <c r="U150" s="439"/>
      <c r="V150" s="439">
        <f>SUM(V120:V149)</f>
        <v>3969.2900000000004</v>
      </c>
      <c r="W150" s="439"/>
      <c r="X150" s="439">
        <f>SUM(X120:X149)</f>
        <v>1922.34</v>
      </c>
      <c r="Y150" s="439"/>
      <c r="Z150" s="439">
        <f>SUM(Z120:Z149)</f>
        <v>2505.89</v>
      </c>
      <c r="AA150" s="439"/>
      <c r="AB150" s="439">
        <f>SUM(AB120:AB149)</f>
        <v>18308.68</v>
      </c>
      <c r="AC150" s="439"/>
      <c r="AD150" s="439">
        <f>SUM(AD120:AD149)</f>
        <v>75792.709999999992</v>
      </c>
      <c r="AE150" s="439"/>
      <c r="AF150" s="439">
        <f>SUM(AF120:AF149)</f>
        <v>5110.2699999999995</v>
      </c>
      <c r="AG150" s="439"/>
      <c r="AH150" s="439"/>
      <c r="AI150" s="439"/>
      <c r="AJ150" s="439">
        <f>SUM(AJ120:AJ149)</f>
        <v>1470.0600000000002</v>
      </c>
      <c r="AK150" s="7"/>
      <c r="AL150" s="439">
        <f>SUM(AL120:AL149)</f>
        <v>2358.6099999999997</v>
      </c>
      <c r="AM150" s="439"/>
      <c r="AN150" s="439">
        <f>SUM(AN120:AN149)</f>
        <v>1881.29</v>
      </c>
      <c r="AO150" s="439"/>
      <c r="AP150" s="439">
        <f>SUM(AP120:AP149)</f>
        <v>5416.9400000000005</v>
      </c>
      <c r="AQ150" s="439"/>
      <c r="AR150" s="439">
        <f>SUM(AR120:AR149)</f>
        <v>0</v>
      </c>
      <c r="AS150" s="439">
        <f>SUM(AS120:AS149)</f>
        <v>118736.08</v>
      </c>
      <c r="AT150" s="7"/>
      <c r="AU150" s="7"/>
      <c r="AV150" s="7"/>
      <c r="AW150" s="7"/>
      <c r="AX150" s="7"/>
      <c r="AY150" s="7"/>
      <c r="AZ150" s="7"/>
      <c r="BA150" s="7"/>
      <c r="BB150" s="7"/>
      <c r="BC150" s="7"/>
      <c r="BD150" s="7"/>
      <c r="BE150" s="7"/>
      <c r="BF150" s="7"/>
      <c r="BG150" s="7"/>
      <c r="BH150" s="7"/>
      <c r="BI150" s="7"/>
      <c r="BJ150" s="7"/>
      <c r="BK150" s="7"/>
      <c r="BL150" s="7"/>
    </row>
    <row r="151" spans="1:64" x14ac:dyDescent="0.25">
      <c r="A151" s="441"/>
      <c r="N151" s="130"/>
      <c r="Q151" s="130"/>
    </row>
    <row r="152" spans="1:64" x14ac:dyDescent="0.25">
      <c r="A152" s="441"/>
      <c r="C152" s="131"/>
      <c r="F152" s="131"/>
      <c r="I152" s="132"/>
      <c r="AQ152" s="431" t="s">
        <v>483</v>
      </c>
      <c r="AR152" s="393">
        <v>30</v>
      </c>
    </row>
    <row r="153" spans="1:64" x14ac:dyDescent="0.25">
      <c r="A153" s="441"/>
      <c r="I153" s="132"/>
      <c r="R153" s="71"/>
      <c r="S153" s="71"/>
    </row>
    <row r="154" spans="1:64" x14ac:dyDescent="0.25">
      <c r="A154" s="441"/>
    </row>
    <row r="155" spans="1:64" ht="16.149999999999999" customHeight="1" x14ac:dyDescent="0.25">
      <c r="A155" s="585" t="s">
        <v>40</v>
      </c>
      <c r="B155" s="563"/>
      <c r="C155" s="563"/>
      <c r="D155" s="563"/>
      <c r="E155" s="563"/>
      <c r="F155" s="563"/>
      <c r="G155" s="563"/>
      <c r="H155" s="563"/>
      <c r="I155" s="563"/>
      <c r="J155" s="564"/>
      <c r="K155" s="564"/>
      <c r="L155" s="586"/>
      <c r="M155" s="80"/>
      <c r="N155" s="79"/>
      <c r="O155" s="565"/>
      <c r="P155" s="560"/>
      <c r="Q155" s="560"/>
      <c r="R155" s="560"/>
      <c r="S155" s="560"/>
      <c r="U155" s="559" t="str">
        <f>A155</f>
        <v>MAI 2019</v>
      </c>
      <c r="V155" s="560"/>
      <c r="W155" s="560"/>
      <c r="X155" s="560"/>
      <c r="Y155" s="560"/>
      <c r="Z155" s="560"/>
      <c r="AA155" s="560"/>
      <c r="AB155" s="559" t="str">
        <f>A155</f>
        <v>MAI 2019</v>
      </c>
      <c r="AC155" s="560"/>
      <c r="AD155" s="560"/>
      <c r="AE155" s="560"/>
      <c r="AF155" s="560"/>
      <c r="AG155" s="560"/>
      <c r="AH155" s="560"/>
      <c r="AI155" s="560"/>
      <c r="AJ155" s="560"/>
      <c r="AK155" s="559" t="str">
        <f>A155</f>
        <v>MAI 2019</v>
      </c>
      <c r="AL155" s="560"/>
      <c r="AM155" s="560"/>
      <c r="AN155" s="560"/>
      <c r="AO155" s="560"/>
      <c r="AP155" s="560"/>
      <c r="AQ155" s="560"/>
    </row>
    <row r="156" spans="1:64" ht="16.149999999999999" customHeight="1" x14ac:dyDescent="0.25">
      <c r="A156" s="442"/>
      <c r="B156" s="81"/>
      <c r="C156" s="81"/>
      <c r="D156" s="81"/>
      <c r="E156" s="81"/>
      <c r="F156" s="81"/>
      <c r="G156" s="81"/>
      <c r="H156" s="81"/>
      <c r="I156" s="554"/>
      <c r="J156" s="554"/>
      <c r="K156" s="554"/>
      <c r="L156" s="554"/>
      <c r="M156" s="133"/>
      <c r="N156" s="134"/>
      <c r="O156" s="135"/>
      <c r="P156" s="134"/>
      <c r="Q156" s="134"/>
      <c r="R156" s="553" t="s">
        <v>2</v>
      </c>
      <c r="S156" s="554"/>
      <c r="T156" s="227" t="s">
        <v>3</v>
      </c>
      <c r="U156" s="551" t="str">
        <f>U3</f>
        <v>Agedi</v>
      </c>
      <c r="V156" s="552"/>
      <c r="W156" s="551" t="str">
        <f>W3</f>
        <v>Saf</v>
      </c>
      <c r="X156" s="552"/>
      <c r="Y156" s="551" t="str">
        <f>Y3</f>
        <v>Midi Libre</v>
      </c>
      <c r="Z156" s="552"/>
      <c r="AA156" s="551" t="str">
        <f>AA3</f>
        <v>Loto</v>
      </c>
      <c r="AB156" s="552"/>
      <c r="AC156" s="551" t="str">
        <f>AC3</f>
        <v>Altadis</v>
      </c>
      <c r="AD156" s="552"/>
      <c r="AE156" s="551" t="str">
        <f>AE3</f>
        <v>Crédit agricole</v>
      </c>
      <c r="AF156" s="552"/>
      <c r="AG156" s="555" t="s">
        <v>10</v>
      </c>
      <c r="AH156" s="556"/>
      <c r="AI156" s="551" t="str">
        <f>AI3</f>
        <v>charges locatives</v>
      </c>
      <c r="AJ156" s="552"/>
      <c r="AK156" s="551" t="str">
        <f>AK3</f>
        <v>Poste TCN TF PVA</v>
      </c>
      <c r="AL156" s="552"/>
      <c r="AM156" s="551" t="str">
        <f>AM3</f>
        <v>GSA/NVX FR</v>
      </c>
      <c r="AN156" s="552"/>
      <c r="AO156" s="551" t="str">
        <f>AO3</f>
        <v>Charge</v>
      </c>
      <c r="AP156" s="552"/>
      <c r="AQ156" s="551" t="str">
        <f>AQ3</f>
        <v>Divers</v>
      </c>
      <c r="AR156" s="552"/>
      <c r="AS156" s="83" t="s">
        <v>16</v>
      </c>
    </row>
    <row r="157" spans="1:64" x14ac:dyDescent="0.25">
      <c r="A157" s="423"/>
      <c r="B157" s="178" t="s">
        <v>17</v>
      </c>
      <c r="C157" s="178" t="s">
        <v>18</v>
      </c>
      <c r="D157" s="178" t="s">
        <v>19</v>
      </c>
      <c r="E157" s="178" t="s">
        <v>20</v>
      </c>
      <c r="F157" s="178" t="s">
        <v>21</v>
      </c>
      <c r="G157" s="178" t="s">
        <v>22</v>
      </c>
      <c r="H157" s="178" t="s">
        <v>23</v>
      </c>
      <c r="I157" s="569" t="s">
        <v>24</v>
      </c>
      <c r="J157" s="570"/>
      <c r="K157" s="178" t="s">
        <v>25</v>
      </c>
      <c r="L157" s="178" t="s">
        <v>26</v>
      </c>
      <c r="M157" s="180" t="s">
        <v>27</v>
      </c>
      <c r="N157" s="178" t="s">
        <v>28</v>
      </c>
      <c r="O157" s="178" t="s">
        <v>29</v>
      </c>
      <c r="P157" s="178" t="s">
        <v>30</v>
      </c>
      <c r="Q157" s="178" t="s">
        <v>16</v>
      </c>
      <c r="R157" s="178" t="s">
        <v>32</v>
      </c>
      <c r="S157" s="178" t="s">
        <v>33</v>
      </c>
      <c r="T157" s="181"/>
      <c r="U157" s="182" t="s">
        <v>34</v>
      </c>
      <c r="V157" s="183"/>
      <c r="W157" s="184" t="s">
        <v>34</v>
      </c>
      <c r="X157" s="180"/>
      <c r="Y157" s="184" t="s">
        <v>34</v>
      </c>
      <c r="Z157" s="180"/>
      <c r="AA157" s="184" t="s">
        <v>34</v>
      </c>
      <c r="AB157" s="180"/>
      <c r="AC157" s="184" t="s">
        <v>34</v>
      </c>
      <c r="AD157" s="180"/>
      <c r="AE157" s="184" t="s">
        <v>34</v>
      </c>
      <c r="AF157" s="180"/>
      <c r="AG157" s="184" t="s">
        <v>34</v>
      </c>
      <c r="AH157" s="183"/>
      <c r="AI157" s="184" t="s">
        <v>34</v>
      </c>
      <c r="AJ157" s="180"/>
      <c r="AK157" s="186" t="s">
        <v>34</v>
      </c>
      <c r="AL157" s="183"/>
      <c r="AM157" s="184" t="s">
        <v>34</v>
      </c>
      <c r="AN157" s="183"/>
      <c r="AO157" s="184" t="s">
        <v>34</v>
      </c>
      <c r="AP157" s="183"/>
      <c r="AQ157" s="184" t="s">
        <v>34</v>
      </c>
      <c r="AR157" s="183"/>
      <c r="AS157" s="187"/>
    </row>
    <row r="158" spans="1:64" x14ac:dyDescent="0.25">
      <c r="A158" s="425">
        <f>A149+1</f>
        <v>44317</v>
      </c>
      <c r="B158" s="194"/>
      <c r="C158" s="194"/>
      <c r="D158" s="194"/>
      <c r="E158" s="194"/>
      <c r="F158" s="194"/>
      <c r="G158" s="190"/>
      <c r="H158" s="190"/>
      <c r="I158" s="190"/>
      <c r="J158" s="191"/>
      <c r="K158" s="191"/>
      <c r="L158" s="191"/>
      <c r="M158" s="192"/>
      <c r="N158" s="193"/>
      <c r="O158" s="194"/>
      <c r="P158" s="194"/>
      <c r="Q158" s="193"/>
      <c r="R158" s="194"/>
      <c r="S158" s="194"/>
      <c r="T158" s="195">
        <f t="shared" ref="T158:T188" si="26">A158</f>
        <v>44317</v>
      </c>
      <c r="U158" s="278"/>
      <c r="V158" s="197"/>
      <c r="W158" s="281"/>
      <c r="X158" s="279"/>
      <c r="Y158" s="281"/>
      <c r="Z158" s="279"/>
      <c r="AA158" s="281"/>
      <c r="AB158" s="197"/>
      <c r="AC158" s="281"/>
      <c r="AD158" s="279"/>
      <c r="AE158" s="281"/>
      <c r="AF158" s="279"/>
      <c r="AG158" s="279"/>
      <c r="AH158" s="279"/>
      <c r="AI158" s="281"/>
      <c r="AJ158" s="393"/>
      <c r="AK158" s="446"/>
      <c r="AL158" s="279"/>
      <c r="AM158" s="281"/>
      <c r="AN158" s="279"/>
      <c r="AO158" s="281"/>
      <c r="AP158" s="279"/>
      <c r="AQ158" s="281"/>
      <c r="AR158" s="279"/>
      <c r="AS158" s="194">
        <f>V158+X158+Z158+AB158+AD158+AF158+AJ158+AL158+AN158+AP158+AR158</f>
        <v>0</v>
      </c>
    </row>
    <row r="159" spans="1:64" x14ac:dyDescent="0.25">
      <c r="A159" s="426">
        <f t="shared" ref="A159:A188" si="27">A158+1</f>
        <v>44318</v>
      </c>
      <c r="B159" s="427">
        <v>2756.96</v>
      </c>
      <c r="C159" s="427"/>
      <c r="D159" s="395">
        <v>1163.17</v>
      </c>
      <c r="E159" s="395">
        <v>1423.77</v>
      </c>
      <c r="F159" s="427"/>
      <c r="G159" s="428">
        <v>126</v>
      </c>
      <c r="H159" s="428">
        <v>154</v>
      </c>
      <c r="I159" s="397">
        <v>20</v>
      </c>
      <c r="J159" s="429">
        <v>1</v>
      </c>
      <c r="K159" s="429"/>
      <c r="L159" s="429"/>
      <c r="M159" s="430">
        <v>0</v>
      </c>
      <c r="N159" s="209">
        <f t="shared" ref="N159:N188" si="28">B159+C159+D159+F159+G159+H159+I159+K159-L159+M159+E159</f>
        <v>5643.9</v>
      </c>
      <c r="O159" s="427"/>
      <c r="P159" s="427"/>
      <c r="Q159" s="209">
        <f t="shared" ref="Q159:Q188" si="29">N159+O159-P159</f>
        <v>5643.9</v>
      </c>
      <c r="R159" s="395">
        <v>2750</v>
      </c>
      <c r="S159" s="427"/>
      <c r="T159" s="213">
        <f t="shared" si="26"/>
        <v>44318</v>
      </c>
      <c r="U159" s="447"/>
      <c r="V159" s="448"/>
      <c r="W159" s="449"/>
      <c r="X159" s="448"/>
      <c r="Y159" s="447"/>
      <c r="Z159" s="448"/>
      <c r="AA159" s="449"/>
      <c r="AB159" s="448"/>
      <c r="AC159" s="447"/>
      <c r="AD159" s="448"/>
      <c r="AE159" s="447"/>
      <c r="AF159" s="448"/>
      <c r="AG159" s="450"/>
      <c r="AH159" s="448"/>
      <c r="AI159" s="433">
        <v>210144</v>
      </c>
      <c r="AJ159" s="393">
        <v>1029.23</v>
      </c>
      <c r="AK159" s="449"/>
      <c r="AL159" s="448"/>
      <c r="AM159" s="447"/>
      <c r="AN159" s="448"/>
      <c r="AO159" s="433" t="s">
        <v>276</v>
      </c>
      <c r="AP159" s="393">
        <v>2250</v>
      </c>
      <c r="AQ159" s="449"/>
      <c r="AR159" s="448"/>
      <c r="AS159" s="187">
        <f t="shared" ref="AS159:AS188" si="30">V159+X159+Z159+AB159+AD159+AF159+AJ159+AL159+AN159+AP159+AR159+AH159</f>
        <v>3279.23</v>
      </c>
    </row>
    <row r="160" spans="1:64" x14ac:dyDescent="0.25">
      <c r="A160" s="426">
        <f t="shared" si="27"/>
        <v>44319</v>
      </c>
      <c r="B160" s="427">
        <v>1607.1</v>
      </c>
      <c r="C160" s="395">
        <v>77</v>
      </c>
      <c r="D160" s="395">
        <v>1691.5</v>
      </c>
      <c r="E160" s="395">
        <v>2664.47</v>
      </c>
      <c r="F160" s="427"/>
      <c r="G160" s="428">
        <v>248</v>
      </c>
      <c r="H160" s="428">
        <v>713.25</v>
      </c>
      <c r="I160" s="397">
        <v>210</v>
      </c>
      <c r="J160" s="429">
        <v>5</v>
      </c>
      <c r="K160" s="429"/>
      <c r="L160" s="429"/>
      <c r="M160" s="430"/>
      <c r="N160" s="209">
        <f t="shared" si="28"/>
        <v>7211.32</v>
      </c>
      <c r="O160" s="427">
        <v>3.6</v>
      </c>
      <c r="P160" s="427"/>
      <c r="Q160" s="209">
        <f t="shared" si="29"/>
        <v>7214.92</v>
      </c>
      <c r="R160" s="395">
        <v>1600</v>
      </c>
      <c r="S160" s="427"/>
      <c r="T160" s="213">
        <f t="shared" si="26"/>
        <v>44319</v>
      </c>
      <c r="U160" s="447"/>
      <c r="V160" s="448"/>
      <c r="W160" s="449"/>
      <c r="X160" s="448"/>
      <c r="Y160" s="447"/>
      <c r="Z160" s="448"/>
      <c r="AA160" s="449"/>
      <c r="AB160" s="393"/>
      <c r="AC160" s="451"/>
      <c r="AD160" s="393"/>
      <c r="AE160" s="451"/>
      <c r="AF160" s="393"/>
      <c r="AG160" s="450"/>
      <c r="AH160" s="448"/>
      <c r="AI160" s="447"/>
      <c r="AJ160" s="448"/>
      <c r="AK160" s="449"/>
      <c r="AL160" s="448"/>
      <c r="AM160" s="447"/>
      <c r="AN160" s="448"/>
      <c r="AO160" s="447">
        <v>210580</v>
      </c>
      <c r="AP160" s="393">
        <v>4.71</v>
      </c>
      <c r="AQ160" s="449"/>
      <c r="AR160" s="448"/>
      <c r="AS160" s="187">
        <f t="shared" si="30"/>
        <v>4.71</v>
      </c>
    </row>
    <row r="161" spans="1:45" x14ac:dyDescent="0.25">
      <c r="A161" s="426">
        <f t="shared" si="27"/>
        <v>44320</v>
      </c>
      <c r="B161" s="427">
        <v>1882.58</v>
      </c>
      <c r="C161" s="427"/>
      <c r="D161" s="395">
        <v>1466.5</v>
      </c>
      <c r="E161" s="395">
        <v>1902.07</v>
      </c>
      <c r="F161" s="427"/>
      <c r="G161" s="428">
        <v>222</v>
      </c>
      <c r="H161" s="428">
        <v>174.5</v>
      </c>
      <c r="I161" s="397">
        <v>230</v>
      </c>
      <c r="J161" s="429">
        <v>4</v>
      </c>
      <c r="K161" s="429"/>
      <c r="L161" s="429"/>
      <c r="M161" s="430">
        <v>40.4</v>
      </c>
      <c r="N161" s="209">
        <f t="shared" si="28"/>
        <v>5918.05</v>
      </c>
      <c r="O161" s="427">
        <v>12</v>
      </c>
      <c r="P161" s="427">
        <v>132</v>
      </c>
      <c r="Q161" s="209">
        <f t="shared" si="29"/>
        <v>5798.05</v>
      </c>
      <c r="R161" s="395">
        <v>1880</v>
      </c>
      <c r="S161" s="427"/>
      <c r="T161" s="213">
        <f t="shared" si="26"/>
        <v>44320</v>
      </c>
      <c r="U161" s="447"/>
      <c r="V161" s="448"/>
      <c r="W161" s="449"/>
      <c r="X161" s="448"/>
      <c r="Y161" s="447"/>
      <c r="Z161" s="448"/>
      <c r="AA161" s="449"/>
      <c r="AB161" s="393"/>
      <c r="AC161" s="451"/>
      <c r="AD161" s="393"/>
      <c r="AE161" s="451" t="s">
        <v>94</v>
      </c>
      <c r="AF161" s="393">
        <v>-64.400000000000006</v>
      </c>
      <c r="AG161" s="448"/>
      <c r="AH161" s="448"/>
      <c r="AI161" s="431" t="s">
        <v>311</v>
      </c>
      <c r="AJ161" s="393">
        <v>128.4</v>
      </c>
      <c r="AK161" s="449"/>
      <c r="AL161" s="448"/>
      <c r="AM161" s="447"/>
      <c r="AN161" s="448"/>
      <c r="AO161" s="449" t="s">
        <v>276</v>
      </c>
      <c r="AP161" s="393">
        <v>250</v>
      </c>
      <c r="AQ161" s="449"/>
      <c r="AR161" s="448"/>
      <c r="AS161" s="187">
        <f t="shared" si="30"/>
        <v>314</v>
      </c>
    </row>
    <row r="162" spans="1:45" x14ac:dyDescent="0.25">
      <c r="A162" s="426">
        <f t="shared" si="27"/>
        <v>44321</v>
      </c>
      <c r="B162" s="427">
        <v>2721.88</v>
      </c>
      <c r="C162" s="427"/>
      <c r="D162" s="395">
        <v>1817.48</v>
      </c>
      <c r="E162" s="395">
        <v>2045.2</v>
      </c>
      <c r="F162" s="427"/>
      <c r="G162" s="428">
        <v>192</v>
      </c>
      <c r="H162" s="428">
        <v>123.5</v>
      </c>
      <c r="I162" s="397">
        <v>160</v>
      </c>
      <c r="J162" s="429">
        <v>3</v>
      </c>
      <c r="K162" s="429"/>
      <c r="L162" s="429"/>
      <c r="M162" s="430"/>
      <c r="N162" s="209">
        <f t="shared" si="28"/>
        <v>7060.06</v>
      </c>
      <c r="O162" s="427">
        <v>2</v>
      </c>
      <c r="P162" s="427"/>
      <c r="Q162" s="209">
        <f t="shared" si="29"/>
        <v>7062.06</v>
      </c>
      <c r="R162" s="395">
        <v>2720</v>
      </c>
      <c r="S162" s="427"/>
      <c r="T162" s="213">
        <f t="shared" si="26"/>
        <v>44321</v>
      </c>
      <c r="U162" s="447">
        <v>210417</v>
      </c>
      <c r="V162" s="393">
        <v>1110.99</v>
      </c>
      <c r="W162" s="449"/>
      <c r="X162" s="448"/>
      <c r="Y162" s="447"/>
      <c r="Z162" s="448"/>
      <c r="AA162" s="447">
        <v>210530</v>
      </c>
      <c r="AB162" s="393">
        <v>7183.39</v>
      </c>
      <c r="AC162" s="447"/>
      <c r="AD162" s="448"/>
      <c r="AE162" s="447"/>
      <c r="AF162" s="448"/>
      <c r="AG162" s="448"/>
      <c r="AH162" s="448"/>
      <c r="AI162" s="447"/>
      <c r="AJ162" s="448"/>
      <c r="AK162" s="447"/>
      <c r="AL162" s="448"/>
      <c r="AM162" s="447"/>
      <c r="AN162" s="448"/>
      <c r="AO162" s="431" t="s">
        <v>104</v>
      </c>
      <c r="AP162" s="393">
        <v>141.56</v>
      </c>
      <c r="AQ162" s="449"/>
      <c r="AR162" s="448"/>
      <c r="AS162" s="187">
        <f t="shared" si="30"/>
        <v>8435.94</v>
      </c>
    </row>
    <row r="163" spans="1:45" x14ac:dyDescent="0.25">
      <c r="A163" s="426">
        <f t="shared" si="27"/>
        <v>44322</v>
      </c>
      <c r="B163" s="427">
        <v>1708.25</v>
      </c>
      <c r="C163" s="427"/>
      <c r="D163" s="395">
        <v>1561.44</v>
      </c>
      <c r="E163" s="395">
        <v>1852.13</v>
      </c>
      <c r="F163" s="427"/>
      <c r="G163" s="428">
        <v>127</v>
      </c>
      <c r="H163" s="428">
        <v>103.95</v>
      </c>
      <c r="I163" s="397">
        <v>90</v>
      </c>
      <c r="J163" s="429">
        <v>2</v>
      </c>
      <c r="K163" s="429"/>
      <c r="L163" s="429"/>
      <c r="M163" s="430"/>
      <c r="N163" s="209">
        <f t="shared" si="28"/>
        <v>5442.77</v>
      </c>
      <c r="O163" s="427">
        <v>2</v>
      </c>
      <c r="P163" s="427"/>
      <c r="Q163" s="209">
        <f t="shared" si="29"/>
        <v>5444.77</v>
      </c>
      <c r="R163" s="395">
        <v>1730</v>
      </c>
      <c r="S163" s="427"/>
      <c r="T163" s="213">
        <f t="shared" si="26"/>
        <v>44322</v>
      </c>
      <c r="U163" s="447"/>
      <c r="V163" s="393">
        <v>-2.33</v>
      </c>
      <c r="W163" s="447"/>
      <c r="X163" s="448"/>
      <c r="Y163" s="447"/>
      <c r="Z163" s="448"/>
      <c r="AA163" s="447">
        <v>210531</v>
      </c>
      <c r="AB163" s="393">
        <v>188.8</v>
      </c>
      <c r="AC163" s="447"/>
      <c r="AD163" s="448"/>
      <c r="AE163" s="449" t="s">
        <v>165</v>
      </c>
      <c r="AF163" s="393">
        <v>30.18</v>
      </c>
      <c r="AG163" s="448"/>
      <c r="AH163" s="448"/>
      <c r="AI163" s="447"/>
      <c r="AJ163" s="448"/>
      <c r="AK163" s="447"/>
      <c r="AL163" s="448"/>
      <c r="AM163" s="447" t="s">
        <v>484</v>
      </c>
      <c r="AN163" s="393">
        <v>-439.11</v>
      </c>
      <c r="AO163" s="431" t="s">
        <v>199</v>
      </c>
      <c r="AP163" s="393">
        <v>81.900000000000006</v>
      </c>
      <c r="AQ163" s="449"/>
      <c r="AR163" s="448"/>
      <c r="AS163" s="187">
        <f t="shared" si="30"/>
        <v>-140.56</v>
      </c>
    </row>
    <row r="164" spans="1:45" x14ac:dyDescent="0.25">
      <c r="A164" s="426">
        <f t="shared" si="27"/>
        <v>44323</v>
      </c>
      <c r="B164" s="427">
        <v>2330.9899999999998</v>
      </c>
      <c r="C164" s="427"/>
      <c r="D164" s="395">
        <v>2010.06</v>
      </c>
      <c r="E164" s="395">
        <v>2801.07</v>
      </c>
      <c r="F164" s="427"/>
      <c r="G164" s="428">
        <v>300</v>
      </c>
      <c r="H164" s="428">
        <v>377.5</v>
      </c>
      <c r="I164" s="397">
        <v>50</v>
      </c>
      <c r="J164" s="429">
        <v>1</v>
      </c>
      <c r="K164" s="429"/>
      <c r="L164" s="429"/>
      <c r="M164" s="430"/>
      <c r="N164" s="209">
        <f t="shared" si="28"/>
        <v>7869.619999999999</v>
      </c>
      <c r="O164" s="427">
        <v>2</v>
      </c>
      <c r="P164" s="427"/>
      <c r="Q164" s="209">
        <f t="shared" si="29"/>
        <v>7871.619999999999</v>
      </c>
      <c r="R164" s="395">
        <v>2330</v>
      </c>
      <c r="S164" s="395">
        <v>180</v>
      </c>
      <c r="T164" s="213">
        <f t="shared" si="26"/>
        <v>44323</v>
      </c>
      <c r="U164" s="447"/>
      <c r="V164" s="448"/>
      <c r="W164" s="447"/>
      <c r="X164" s="448"/>
      <c r="Y164" s="447"/>
      <c r="Z164" s="448"/>
      <c r="AA164" s="447"/>
      <c r="AB164" s="448"/>
      <c r="AC164" s="447"/>
      <c r="AD164" s="448"/>
      <c r="AE164" s="449" t="s">
        <v>156</v>
      </c>
      <c r="AF164" s="393">
        <v>2659.82</v>
      </c>
      <c r="AG164" s="448"/>
      <c r="AH164" s="448"/>
      <c r="AI164" s="447"/>
      <c r="AJ164" s="448"/>
      <c r="AK164" s="447"/>
      <c r="AL164" s="448"/>
      <c r="AM164" s="447"/>
      <c r="AN164" s="448"/>
      <c r="AO164" s="431" t="s">
        <v>388</v>
      </c>
      <c r="AP164" s="393">
        <v>341.65</v>
      </c>
      <c r="AQ164" s="449"/>
      <c r="AR164" s="448"/>
      <c r="AS164" s="187">
        <f t="shared" si="30"/>
        <v>3001.4700000000003</v>
      </c>
    </row>
    <row r="165" spans="1:45" x14ac:dyDescent="0.25">
      <c r="A165" s="426">
        <f t="shared" si="27"/>
        <v>44324</v>
      </c>
      <c r="B165" s="427">
        <v>825.83</v>
      </c>
      <c r="C165" s="427"/>
      <c r="D165" s="395">
        <v>1381.3</v>
      </c>
      <c r="E165" s="395">
        <v>1440.14</v>
      </c>
      <c r="F165" s="427"/>
      <c r="G165" s="428">
        <v>156</v>
      </c>
      <c r="H165" s="428">
        <v>358</v>
      </c>
      <c r="I165" s="397">
        <v>200</v>
      </c>
      <c r="J165" s="429">
        <v>3</v>
      </c>
      <c r="K165" s="429"/>
      <c r="L165" s="429"/>
      <c r="M165" s="430"/>
      <c r="N165" s="209">
        <f t="shared" si="28"/>
        <v>4361.2700000000004</v>
      </c>
      <c r="O165" s="427"/>
      <c r="P165" s="427"/>
      <c r="Q165" s="209">
        <f t="shared" si="29"/>
        <v>4361.2700000000004</v>
      </c>
      <c r="R165" s="395">
        <v>820</v>
      </c>
      <c r="S165" s="427"/>
      <c r="T165" s="213">
        <f t="shared" si="26"/>
        <v>44324</v>
      </c>
      <c r="U165" s="447"/>
      <c r="V165" s="448"/>
      <c r="W165" s="447"/>
      <c r="X165" s="448"/>
      <c r="Y165" s="447"/>
      <c r="Z165" s="448"/>
      <c r="AA165" s="447"/>
      <c r="AB165" s="448"/>
      <c r="AC165" s="447"/>
      <c r="AD165" s="448"/>
      <c r="AE165" s="449" t="s">
        <v>210</v>
      </c>
      <c r="AF165" s="393">
        <v>92.14</v>
      </c>
      <c r="AG165" s="448"/>
      <c r="AH165" s="448"/>
      <c r="AI165" s="447"/>
      <c r="AJ165" s="448"/>
      <c r="AK165" s="447"/>
      <c r="AL165" s="448"/>
      <c r="AM165" s="447"/>
      <c r="AN165" s="448"/>
      <c r="AO165" s="447"/>
      <c r="AP165" s="448"/>
      <c r="AQ165" s="449"/>
      <c r="AR165" s="448"/>
      <c r="AS165" s="187">
        <f t="shared" si="30"/>
        <v>92.14</v>
      </c>
    </row>
    <row r="166" spans="1:45" x14ac:dyDescent="0.25">
      <c r="A166" s="426">
        <f t="shared" si="27"/>
        <v>44325</v>
      </c>
      <c r="B166" s="427">
        <v>1321.03</v>
      </c>
      <c r="C166" s="427"/>
      <c r="D166" s="395">
        <v>1186.77</v>
      </c>
      <c r="E166" s="395">
        <v>1341.24</v>
      </c>
      <c r="F166" s="427"/>
      <c r="G166" s="428"/>
      <c r="H166" s="428">
        <v>988.25</v>
      </c>
      <c r="I166" s="397">
        <v>80</v>
      </c>
      <c r="J166" s="429">
        <v>2</v>
      </c>
      <c r="K166" s="429"/>
      <c r="L166" s="429"/>
      <c r="M166" s="430"/>
      <c r="N166" s="209">
        <f t="shared" si="28"/>
        <v>4917.29</v>
      </c>
      <c r="O166" s="427"/>
      <c r="P166" s="427"/>
      <c r="Q166" s="209">
        <f t="shared" si="29"/>
        <v>4917.29</v>
      </c>
      <c r="R166" s="395">
        <v>1320</v>
      </c>
      <c r="S166" s="427"/>
      <c r="T166" s="213">
        <f t="shared" si="26"/>
        <v>44325</v>
      </c>
      <c r="U166" s="447"/>
      <c r="V166" s="448"/>
      <c r="W166" s="447"/>
      <c r="X166" s="448"/>
      <c r="Y166" s="447">
        <v>210526</v>
      </c>
      <c r="Z166" s="393">
        <v>625.39</v>
      </c>
      <c r="AA166" s="447"/>
      <c r="AB166" s="448"/>
      <c r="AC166" s="447"/>
      <c r="AD166" s="448"/>
      <c r="AE166" s="449"/>
      <c r="AF166" s="448"/>
      <c r="AG166" s="448"/>
      <c r="AH166" s="448"/>
      <c r="AI166" s="447"/>
      <c r="AJ166" s="448"/>
      <c r="AK166" s="447"/>
      <c r="AL166" s="448"/>
      <c r="AM166" s="447">
        <v>210453</v>
      </c>
      <c r="AN166" s="393">
        <v>72.099999999999994</v>
      </c>
      <c r="AO166" s="447">
        <v>210576</v>
      </c>
      <c r="AP166" s="393">
        <v>286</v>
      </c>
      <c r="AQ166" s="449"/>
      <c r="AR166" s="448"/>
      <c r="AS166" s="187">
        <f t="shared" si="30"/>
        <v>983.49</v>
      </c>
    </row>
    <row r="167" spans="1:45" x14ac:dyDescent="0.25">
      <c r="A167" s="426">
        <f t="shared" si="27"/>
        <v>44326</v>
      </c>
      <c r="B167" s="427">
        <v>1960.97</v>
      </c>
      <c r="C167" s="427"/>
      <c r="D167" s="395">
        <v>1649.74</v>
      </c>
      <c r="E167" s="395">
        <v>2109.19</v>
      </c>
      <c r="F167" s="427"/>
      <c r="G167" s="428">
        <v>515</v>
      </c>
      <c r="H167" s="428">
        <v>256.64999999999998</v>
      </c>
      <c r="I167" s="428"/>
      <c r="J167" s="429"/>
      <c r="K167" s="429"/>
      <c r="L167" s="429"/>
      <c r="M167" s="430"/>
      <c r="N167" s="209">
        <f t="shared" si="28"/>
        <v>6491.5499999999993</v>
      </c>
      <c r="O167" s="427">
        <v>3.6</v>
      </c>
      <c r="P167" s="427"/>
      <c r="Q167" s="209">
        <f t="shared" si="29"/>
        <v>6495.15</v>
      </c>
      <c r="R167" s="395">
        <v>1960</v>
      </c>
      <c r="S167" s="427"/>
      <c r="T167" s="213">
        <f t="shared" si="26"/>
        <v>44326</v>
      </c>
      <c r="U167" s="447"/>
      <c r="V167" s="448"/>
      <c r="W167" s="447">
        <v>210425</v>
      </c>
      <c r="X167" s="448">
        <v>969.42</v>
      </c>
      <c r="Y167" s="447"/>
      <c r="Z167" s="448"/>
      <c r="AA167" s="447"/>
      <c r="AB167" s="448"/>
      <c r="AC167" s="447"/>
      <c r="AD167" s="448"/>
      <c r="AE167" s="447"/>
      <c r="AF167" s="448"/>
      <c r="AG167" s="448"/>
      <c r="AH167" s="448"/>
      <c r="AI167" s="447"/>
      <c r="AJ167" s="448"/>
      <c r="AK167" s="447">
        <v>210450</v>
      </c>
      <c r="AL167" s="393">
        <v>211.5</v>
      </c>
      <c r="AM167" s="447">
        <v>210555</v>
      </c>
      <c r="AN167" s="393">
        <v>37.799999999999997</v>
      </c>
      <c r="AO167" s="447">
        <v>210577</v>
      </c>
      <c r="AP167" s="393">
        <v>1784</v>
      </c>
      <c r="AQ167" s="449"/>
      <c r="AR167" s="448"/>
      <c r="AS167" s="187">
        <f t="shared" si="30"/>
        <v>3002.7200000000003</v>
      </c>
    </row>
    <row r="168" spans="1:45" x14ac:dyDescent="0.25">
      <c r="A168" s="426">
        <f t="shared" si="27"/>
        <v>44327</v>
      </c>
      <c r="B168" s="427">
        <v>1352.25</v>
      </c>
      <c r="C168" s="427"/>
      <c r="D168" s="395">
        <v>950.85</v>
      </c>
      <c r="E168" s="395">
        <v>2064.4299999999998</v>
      </c>
      <c r="F168" s="427"/>
      <c r="G168" s="428">
        <v>193</v>
      </c>
      <c r="H168" s="428">
        <v>427.65</v>
      </c>
      <c r="I168" s="397">
        <v>70</v>
      </c>
      <c r="J168" s="429">
        <v>2</v>
      </c>
      <c r="K168" s="429"/>
      <c r="L168" s="429"/>
      <c r="M168" s="430"/>
      <c r="N168" s="209">
        <f t="shared" si="28"/>
        <v>5058.18</v>
      </c>
      <c r="O168" s="427"/>
      <c r="P168" s="427"/>
      <c r="Q168" s="209">
        <f t="shared" si="29"/>
        <v>5058.18</v>
      </c>
      <c r="R168" s="395">
        <v>1350</v>
      </c>
      <c r="S168" s="427"/>
      <c r="T168" s="213">
        <f t="shared" si="26"/>
        <v>44327</v>
      </c>
      <c r="U168" s="447"/>
      <c r="V168" s="448"/>
      <c r="W168" s="447">
        <v>210426</v>
      </c>
      <c r="X168" s="448">
        <v>68.08</v>
      </c>
      <c r="Y168" s="447"/>
      <c r="Z168" s="448"/>
      <c r="AA168" s="447"/>
      <c r="AB168" s="448"/>
      <c r="AC168" s="447">
        <v>210444</v>
      </c>
      <c r="AD168" s="393">
        <v>46298.45</v>
      </c>
      <c r="AE168" s="447"/>
      <c r="AF168" s="448"/>
      <c r="AG168" s="448"/>
      <c r="AH168" s="448"/>
      <c r="AI168" s="447"/>
      <c r="AJ168" s="448"/>
      <c r="AK168" s="447">
        <v>210451</v>
      </c>
      <c r="AL168" s="393">
        <v>80.84</v>
      </c>
      <c r="AM168" s="447"/>
      <c r="AN168" s="448"/>
      <c r="AO168" s="447"/>
      <c r="AP168" s="448"/>
      <c r="AQ168" s="449"/>
      <c r="AR168" s="448"/>
      <c r="AS168" s="187">
        <f t="shared" si="30"/>
        <v>46447.369999999995</v>
      </c>
    </row>
    <row r="169" spans="1:45" x14ac:dyDescent="0.25">
      <c r="A169" s="426">
        <f t="shared" si="27"/>
        <v>44328</v>
      </c>
      <c r="B169" s="427">
        <v>2206.9</v>
      </c>
      <c r="C169" s="427"/>
      <c r="D169" s="395">
        <v>1568.4</v>
      </c>
      <c r="E169" s="395">
        <v>1940.8</v>
      </c>
      <c r="F169" s="427"/>
      <c r="G169" s="428">
        <v>222</v>
      </c>
      <c r="H169" s="428">
        <v>147.25</v>
      </c>
      <c r="I169" s="397">
        <v>220</v>
      </c>
      <c r="J169" s="429">
        <v>4</v>
      </c>
      <c r="K169" s="429"/>
      <c r="L169" s="429"/>
      <c r="M169" s="430"/>
      <c r="N169" s="209">
        <f t="shared" si="28"/>
        <v>6305.35</v>
      </c>
      <c r="O169" s="427">
        <v>2</v>
      </c>
      <c r="P169" s="427"/>
      <c r="Q169" s="209">
        <f t="shared" si="29"/>
        <v>6307.35</v>
      </c>
      <c r="R169" s="395">
        <v>2200</v>
      </c>
      <c r="S169" s="427"/>
      <c r="T169" s="213">
        <f t="shared" si="26"/>
        <v>44328</v>
      </c>
      <c r="U169" s="447">
        <v>210501</v>
      </c>
      <c r="V169" s="393">
        <v>430.36</v>
      </c>
      <c r="W169" s="447"/>
      <c r="X169" s="448"/>
      <c r="Y169" s="447"/>
      <c r="Z169" s="448"/>
      <c r="AA169" s="447">
        <v>210532</v>
      </c>
      <c r="AB169" s="393">
        <v>3014.31</v>
      </c>
      <c r="AC169" s="447"/>
      <c r="AD169" s="448"/>
      <c r="AE169" s="447"/>
      <c r="AF169" s="448"/>
      <c r="AG169" s="448"/>
      <c r="AH169" s="448"/>
      <c r="AI169" s="431" t="s">
        <v>216</v>
      </c>
      <c r="AJ169" s="393">
        <v>221.1</v>
      </c>
      <c r="AK169" s="447"/>
      <c r="AL169" s="448"/>
      <c r="AM169" s="447"/>
      <c r="AN169" s="448"/>
      <c r="AO169" s="447"/>
      <c r="AP169" s="448"/>
      <c r="AQ169" s="449"/>
      <c r="AR169" s="448"/>
      <c r="AS169" s="187">
        <f t="shared" si="30"/>
        <v>3665.77</v>
      </c>
    </row>
    <row r="170" spans="1:45" x14ac:dyDescent="0.25">
      <c r="A170" s="426">
        <f t="shared" si="27"/>
        <v>44329</v>
      </c>
      <c r="B170" s="427">
        <v>1210.97</v>
      </c>
      <c r="C170" s="427"/>
      <c r="D170" s="395">
        <v>659.15</v>
      </c>
      <c r="E170" s="395">
        <v>1507.11</v>
      </c>
      <c r="F170" s="427"/>
      <c r="G170" s="428">
        <v>143</v>
      </c>
      <c r="H170" s="428">
        <v>210.4</v>
      </c>
      <c r="I170" s="397">
        <v>60</v>
      </c>
      <c r="J170" s="429">
        <v>2</v>
      </c>
      <c r="K170" s="429"/>
      <c r="L170" s="429"/>
      <c r="M170" s="430"/>
      <c r="N170" s="209">
        <f t="shared" si="28"/>
        <v>3790.63</v>
      </c>
      <c r="O170" s="427">
        <v>2</v>
      </c>
      <c r="P170" s="427"/>
      <c r="Q170" s="209">
        <f t="shared" si="29"/>
        <v>3792.63</v>
      </c>
      <c r="R170" s="395">
        <v>1230</v>
      </c>
      <c r="S170" s="427"/>
      <c r="T170" s="213">
        <f t="shared" si="26"/>
        <v>44329</v>
      </c>
      <c r="U170" s="447"/>
      <c r="V170" s="393">
        <v>4.38</v>
      </c>
      <c r="W170" s="447"/>
      <c r="X170" s="448"/>
      <c r="Y170" s="447"/>
      <c r="Z170" s="448"/>
      <c r="AA170" s="447">
        <v>210533</v>
      </c>
      <c r="AB170" s="393">
        <v>834.2</v>
      </c>
      <c r="AC170" s="447"/>
      <c r="AD170" s="448"/>
      <c r="AE170" s="447"/>
      <c r="AF170" s="448"/>
      <c r="AG170" s="447"/>
      <c r="AH170" s="448"/>
      <c r="AI170" s="447"/>
      <c r="AJ170" s="448"/>
      <c r="AK170" s="447"/>
      <c r="AL170" s="448"/>
      <c r="AM170" s="447">
        <v>210559</v>
      </c>
      <c r="AN170" s="448">
        <v>92.52</v>
      </c>
      <c r="AO170" s="447"/>
      <c r="AP170" s="448"/>
      <c r="AQ170" s="449"/>
      <c r="AR170" s="448"/>
      <c r="AS170" s="187">
        <f t="shared" si="30"/>
        <v>931.1</v>
      </c>
    </row>
    <row r="171" spans="1:45" x14ac:dyDescent="0.25">
      <c r="A171" s="426">
        <f t="shared" si="27"/>
        <v>44330</v>
      </c>
      <c r="B171" s="427">
        <v>2738.25</v>
      </c>
      <c r="C171" s="427"/>
      <c r="D171" s="395">
        <v>2306.65</v>
      </c>
      <c r="E171" s="395">
        <v>2348.73</v>
      </c>
      <c r="F171" s="427"/>
      <c r="G171" s="428">
        <v>323</v>
      </c>
      <c r="H171" s="428">
        <v>196.8</v>
      </c>
      <c r="I171" s="397">
        <v>50</v>
      </c>
      <c r="J171" s="429">
        <v>1</v>
      </c>
      <c r="K171" s="429"/>
      <c r="L171" s="429"/>
      <c r="M171" s="430"/>
      <c r="N171" s="209">
        <f t="shared" si="28"/>
        <v>7963.43</v>
      </c>
      <c r="O171" s="427">
        <v>2</v>
      </c>
      <c r="P171" s="427"/>
      <c r="Q171" s="209">
        <f t="shared" si="29"/>
        <v>7965.43</v>
      </c>
      <c r="R171" s="395">
        <v>2730</v>
      </c>
      <c r="S171" s="395">
        <v>250</v>
      </c>
      <c r="T171" s="213">
        <f t="shared" si="26"/>
        <v>44330</v>
      </c>
      <c r="U171" s="447"/>
      <c r="V171" s="448"/>
      <c r="W171" s="447"/>
      <c r="X171" s="448"/>
      <c r="Y171" s="447"/>
      <c r="Z171" s="448"/>
      <c r="AA171" s="447"/>
      <c r="AB171" s="448"/>
      <c r="AC171" s="447">
        <v>210441</v>
      </c>
      <c r="AD171" s="393">
        <v>78.84</v>
      </c>
      <c r="AE171" s="447" t="s">
        <v>85</v>
      </c>
      <c r="AF171" s="393">
        <v>500</v>
      </c>
      <c r="AG171" s="448"/>
      <c r="AH171" s="448"/>
      <c r="AI171" s="447">
        <v>210551</v>
      </c>
      <c r="AJ171" s="448">
        <v>-16.52</v>
      </c>
      <c r="AK171" s="447"/>
      <c r="AL171" s="448"/>
      <c r="AM171" s="447"/>
      <c r="AN171" s="448"/>
      <c r="AO171" s="447"/>
      <c r="AP171" s="448"/>
      <c r="AQ171" s="449"/>
      <c r="AR171" s="448"/>
      <c r="AS171" s="187">
        <f t="shared" si="30"/>
        <v>562.32000000000005</v>
      </c>
    </row>
    <row r="172" spans="1:45" x14ac:dyDescent="0.25">
      <c r="A172" s="426">
        <f t="shared" si="27"/>
        <v>44331</v>
      </c>
      <c r="B172" s="427">
        <v>1646.84</v>
      </c>
      <c r="C172" s="427"/>
      <c r="D172" s="395">
        <v>1589.4</v>
      </c>
      <c r="E172" s="395">
        <v>1935.81</v>
      </c>
      <c r="F172" s="427"/>
      <c r="G172" s="428">
        <v>229</v>
      </c>
      <c r="H172" s="428">
        <v>74.5</v>
      </c>
      <c r="I172" s="397">
        <v>140</v>
      </c>
      <c r="J172" s="429">
        <v>2</v>
      </c>
      <c r="K172" s="429"/>
      <c r="L172" s="429"/>
      <c r="M172" s="430"/>
      <c r="N172" s="209">
        <f t="shared" si="28"/>
        <v>5615.5499999999993</v>
      </c>
      <c r="O172" s="427">
        <v>3</v>
      </c>
      <c r="P172" s="427"/>
      <c r="Q172" s="209">
        <f t="shared" si="29"/>
        <v>5618.5499999999993</v>
      </c>
      <c r="R172" s="395">
        <v>1640</v>
      </c>
      <c r="S172" s="427"/>
      <c r="T172" s="213">
        <f t="shared" si="26"/>
        <v>44331</v>
      </c>
      <c r="U172" s="447"/>
      <c r="V172" s="448"/>
      <c r="W172" s="447"/>
      <c r="X172" s="448"/>
      <c r="Y172" s="447"/>
      <c r="Z172" s="448"/>
      <c r="AA172" s="447"/>
      <c r="AB172" s="448"/>
      <c r="AC172" s="447"/>
      <c r="AD172" s="448"/>
      <c r="AE172" s="447"/>
      <c r="AF172" s="448"/>
      <c r="AG172" s="448"/>
      <c r="AH172" s="448"/>
      <c r="AI172" s="447"/>
      <c r="AJ172" s="448"/>
      <c r="AK172" s="447"/>
      <c r="AL172" s="448"/>
      <c r="AM172" s="447"/>
      <c r="AN172" s="448"/>
      <c r="AO172" s="447">
        <v>210472</v>
      </c>
      <c r="AP172" s="393">
        <v>364</v>
      </c>
      <c r="AQ172" s="449"/>
      <c r="AR172" s="448"/>
      <c r="AS172" s="187">
        <f t="shared" si="30"/>
        <v>364</v>
      </c>
    </row>
    <row r="173" spans="1:45" x14ac:dyDescent="0.25">
      <c r="A173" s="426">
        <f t="shared" si="27"/>
        <v>44332</v>
      </c>
      <c r="B173" s="427">
        <v>2058.86</v>
      </c>
      <c r="C173" s="427"/>
      <c r="D173" s="395">
        <v>1014.4</v>
      </c>
      <c r="E173" s="395">
        <v>1018.59</v>
      </c>
      <c r="F173" s="427"/>
      <c r="G173" s="428">
        <v>179</v>
      </c>
      <c r="H173" s="428">
        <v>319.10000000000002</v>
      </c>
      <c r="I173" s="428"/>
      <c r="J173" s="429"/>
      <c r="K173" s="429"/>
      <c r="L173" s="429"/>
      <c r="M173" s="430"/>
      <c r="N173" s="209">
        <f t="shared" si="28"/>
        <v>4589.95</v>
      </c>
      <c r="O173" s="427">
        <v>2</v>
      </c>
      <c r="P173" s="427"/>
      <c r="Q173" s="209">
        <f t="shared" si="29"/>
        <v>4591.95</v>
      </c>
      <c r="R173" s="395">
        <v>2050</v>
      </c>
      <c r="S173" s="427"/>
      <c r="T173" s="213">
        <f t="shared" si="26"/>
        <v>44332</v>
      </c>
      <c r="U173" s="447"/>
      <c r="V173" s="448"/>
      <c r="W173" s="447"/>
      <c r="X173" s="448"/>
      <c r="Y173" s="447">
        <v>210527</v>
      </c>
      <c r="Z173" s="393">
        <v>439.55</v>
      </c>
      <c r="AA173" s="447"/>
      <c r="AB173" s="448"/>
      <c r="AC173" s="447"/>
      <c r="AD173" s="448"/>
      <c r="AE173" s="447"/>
      <c r="AF173" s="448"/>
      <c r="AG173" s="448"/>
      <c r="AH173" s="448"/>
      <c r="AI173" s="447"/>
      <c r="AJ173" s="448"/>
      <c r="AK173" s="447"/>
      <c r="AL173" s="448"/>
      <c r="AM173" s="447"/>
      <c r="AN173" s="448"/>
      <c r="AO173" s="447">
        <v>210472</v>
      </c>
      <c r="AP173" s="393">
        <v>81.03</v>
      </c>
      <c r="AQ173" s="449"/>
      <c r="AR173" s="448"/>
      <c r="AS173" s="187">
        <f t="shared" si="30"/>
        <v>520.58000000000004</v>
      </c>
    </row>
    <row r="174" spans="1:45" x14ac:dyDescent="0.25">
      <c r="A174" s="426">
        <f t="shared" si="27"/>
        <v>44333</v>
      </c>
      <c r="B174" s="427">
        <v>1668.1</v>
      </c>
      <c r="C174" s="427"/>
      <c r="D174" s="395">
        <v>1628.99</v>
      </c>
      <c r="E174" s="395">
        <v>1891.77</v>
      </c>
      <c r="F174" s="427"/>
      <c r="G174" s="428">
        <v>150</v>
      </c>
      <c r="H174" s="428">
        <v>263.39999999999998</v>
      </c>
      <c r="I174" s="397">
        <v>250</v>
      </c>
      <c r="J174" s="429">
        <v>5</v>
      </c>
      <c r="K174" s="429"/>
      <c r="L174" s="429"/>
      <c r="M174" s="430"/>
      <c r="N174" s="209">
        <f t="shared" si="28"/>
        <v>5852.26</v>
      </c>
      <c r="O174" s="427">
        <v>12.5</v>
      </c>
      <c r="P174" s="427"/>
      <c r="Q174" s="209">
        <f t="shared" si="29"/>
        <v>5864.76</v>
      </c>
      <c r="R174" s="395">
        <v>1660</v>
      </c>
      <c r="S174" s="427"/>
      <c r="T174" s="213">
        <f t="shared" si="26"/>
        <v>44333</v>
      </c>
      <c r="U174" s="447"/>
      <c r="V174" s="448"/>
      <c r="W174" s="447"/>
      <c r="X174" s="448"/>
      <c r="Y174" s="447"/>
      <c r="Z174" s="448"/>
      <c r="AA174" s="447"/>
      <c r="AB174" s="448"/>
      <c r="AC174" s="447">
        <v>210545</v>
      </c>
      <c r="AD174" s="393">
        <v>-202.4</v>
      </c>
      <c r="AE174" s="447"/>
      <c r="AF174" s="448"/>
      <c r="AG174" s="448"/>
      <c r="AH174" s="448"/>
      <c r="AI174" s="447"/>
      <c r="AJ174" s="448"/>
      <c r="AK174" s="447"/>
      <c r="AL174" s="448"/>
      <c r="AM174" s="447"/>
      <c r="AN174" s="448"/>
      <c r="AO174" s="447"/>
      <c r="AP174" s="448"/>
      <c r="AQ174" s="449"/>
      <c r="AR174" s="448"/>
      <c r="AS174" s="187">
        <f t="shared" si="30"/>
        <v>-202.4</v>
      </c>
    </row>
    <row r="175" spans="1:45" x14ac:dyDescent="0.25">
      <c r="A175" s="426">
        <f t="shared" si="27"/>
        <v>44334</v>
      </c>
      <c r="B175" s="427">
        <v>1139.56</v>
      </c>
      <c r="C175" s="427"/>
      <c r="D175" s="395">
        <v>1178.25</v>
      </c>
      <c r="E175" s="395">
        <v>1987.11</v>
      </c>
      <c r="F175" s="427"/>
      <c r="G175" s="428">
        <v>480</v>
      </c>
      <c r="H175" s="428">
        <v>375.6</v>
      </c>
      <c r="I175" s="397">
        <v>40</v>
      </c>
      <c r="J175" s="429">
        <v>1</v>
      </c>
      <c r="K175" s="429"/>
      <c r="L175" s="429"/>
      <c r="M175" s="430"/>
      <c r="N175" s="209">
        <f t="shared" si="28"/>
        <v>5200.5199999999995</v>
      </c>
      <c r="O175" s="427">
        <v>3.6</v>
      </c>
      <c r="P175" s="427"/>
      <c r="Q175" s="209">
        <f t="shared" si="29"/>
        <v>5204.12</v>
      </c>
      <c r="R175" s="395">
        <v>1170</v>
      </c>
      <c r="S175" s="427"/>
      <c r="T175" s="213">
        <f t="shared" si="26"/>
        <v>44334</v>
      </c>
      <c r="U175" s="447"/>
      <c r="V175" s="448"/>
      <c r="W175" s="447"/>
      <c r="X175" s="448"/>
      <c r="Y175" s="447"/>
      <c r="Z175" s="448"/>
      <c r="AA175" s="447"/>
      <c r="AB175" s="448"/>
      <c r="AC175" s="447"/>
      <c r="AD175" s="448"/>
      <c r="AE175" s="447"/>
      <c r="AF175" s="448"/>
      <c r="AG175" s="448"/>
      <c r="AH175" s="448"/>
      <c r="AI175" s="447">
        <v>210550</v>
      </c>
      <c r="AJ175" s="393">
        <v>52.8</v>
      </c>
      <c r="AK175" s="447"/>
      <c r="AL175" s="448"/>
      <c r="AM175" s="447"/>
      <c r="AN175" s="448"/>
      <c r="AO175" s="447"/>
      <c r="AP175" s="448"/>
      <c r="AQ175" s="449"/>
      <c r="AR175" s="448"/>
      <c r="AS175" s="187">
        <f t="shared" si="30"/>
        <v>52.8</v>
      </c>
    </row>
    <row r="176" spans="1:45" x14ac:dyDescent="0.25">
      <c r="A176" s="426">
        <f t="shared" si="27"/>
        <v>44335</v>
      </c>
      <c r="B176" s="427">
        <v>985.32</v>
      </c>
      <c r="C176" s="427"/>
      <c r="D176" s="395">
        <v>1189.4100000000001</v>
      </c>
      <c r="E176" s="395">
        <v>2206.1999999999998</v>
      </c>
      <c r="F176" s="427"/>
      <c r="G176" s="428">
        <v>189</v>
      </c>
      <c r="H176" s="428">
        <v>830.3</v>
      </c>
      <c r="I176" s="397">
        <v>370</v>
      </c>
      <c r="J176" s="429">
        <v>5</v>
      </c>
      <c r="K176" s="429"/>
      <c r="L176" s="429"/>
      <c r="M176" s="430"/>
      <c r="N176" s="209">
        <f t="shared" si="28"/>
        <v>5770.23</v>
      </c>
      <c r="O176" s="427">
        <v>8.3000000000000007</v>
      </c>
      <c r="P176" s="427"/>
      <c r="Q176" s="209">
        <f t="shared" si="29"/>
        <v>5778.53</v>
      </c>
      <c r="R176" s="395">
        <v>980</v>
      </c>
      <c r="S176" s="427"/>
      <c r="T176" s="213">
        <f t="shared" si="26"/>
        <v>44335</v>
      </c>
      <c r="U176" s="447">
        <v>210504</v>
      </c>
      <c r="V176" s="393">
        <v>1387.81</v>
      </c>
      <c r="W176" s="447"/>
      <c r="X176" s="448"/>
      <c r="Y176" s="447"/>
      <c r="Z176" s="448"/>
      <c r="AA176" s="447">
        <v>210534</v>
      </c>
      <c r="AB176" s="393">
        <v>3085.04</v>
      </c>
      <c r="AC176" s="447"/>
      <c r="AD176" s="448"/>
      <c r="AE176" s="447"/>
      <c r="AF176" s="448"/>
      <c r="AG176" s="448"/>
      <c r="AH176" s="448"/>
      <c r="AI176" s="447"/>
      <c r="AJ176" s="448"/>
      <c r="AK176" s="447"/>
      <c r="AL176" s="448"/>
      <c r="AM176" s="447"/>
      <c r="AN176" s="448"/>
      <c r="AO176" s="447"/>
      <c r="AP176" s="448"/>
      <c r="AQ176" s="449"/>
      <c r="AR176" s="448"/>
      <c r="AS176" s="187">
        <f t="shared" si="30"/>
        <v>4472.8500000000004</v>
      </c>
    </row>
    <row r="177" spans="1:64" x14ac:dyDescent="0.25">
      <c r="A177" s="426">
        <f t="shared" si="27"/>
        <v>44336</v>
      </c>
      <c r="B177" s="427">
        <v>1380.33</v>
      </c>
      <c r="C177" s="427"/>
      <c r="D177" s="395">
        <v>1297.4000000000001</v>
      </c>
      <c r="E177" s="395">
        <v>1693.12</v>
      </c>
      <c r="F177" s="427"/>
      <c r="G177" s="428">
        <v>235</v>
      </c>
      <c r="H177" s="428">
        <v>325</v>
      </c>
      <c r="I177" s="397">
        <v>180</v>
      </c>
      <c r="J177" s="429">
        <v>5</v>
      </c>
      <c r="K177" s="429"/>
      <c r="L177" s="429"/>
      <c r="M177" s="430"/>
      <c r="N177" s="209">
        <f t="shared" si="28"/>
        <v>5110.8500000000004</v>
      </c>
      <c r="O177" s="427">
        <v>34.200000000000003</v>
      </c>
      <c r="P177" s="427"/>
      <c r="Q177" s="209">
        <f t="shared" si="29"/>
        <v>5145.05</v>
      </c>
      <c r="R177" s="395">
        <v>1380</v>
      </c>
      <c r="S177" s="427"/>
      <c r="T177" s="213">
        <f t="shared" si="26"/>
        <v>44336</v>
      </c>
      <c r="U177" s="447"/>
      <c r="V177" s="393">
        <v>27.72</v>
      </c>
      <c r="W177" s="449">
        <v>210520</v>
      </c>
      <c r="X177" s="393">
        <v>1126.74</v>
      </c>
      <c r="Y177" s="447"/>
      <c r="Z177" s="448"/>
      <c r="AA177" s="449">
        <v>210535</v>
      </c>
      <c r="AB177" s="393">
        <v>890.12</v>
      </c>
      <c r="AC177" s="447"/>
      <c r="AD177" s="448"/>
      <c r="AE177" s="449"/>
      <c r="AF177" s="448"/>
      <c r="AG177" s="449"/>
      <c r="AH177" s="448"/>
      <c r="AI177" s="447"/>
      <c r="AJ177" s="448"/>
      <c r="AK177" s="449"/>
      <c r="AL177" s="448"/>
      <c r="AM177" s="447"/>
      <c r="AN177" s="448"/>
      <c r="AO177" s="449"/>
      <c r="AP177" s="448"/>
      <c r="AQ177" s="449"/>
      <c r="AR177" s="448"/>
      <c r="AS177" s="187">
        <f t="shared" si="30"/>
        <v>2044.58</v>
      </c>
    </row>
    <row r="178" spans="1:64" x14ac:dyDescent="0.25">
      <c r="A178" s="426">
        <f t="shared" si="27"/>
        <v>44337</v>
      </c>
      <c r="B178" s="427">
        <v>2220.09</v>
      </c>
      <c r="C178" s="427"/>
      <c r="D178" s="395">
        <v>1551.98</v>
      </c>
      <c r="E178" s="395">
        <v>2320.71</v>
      </c>
      <c r="F178" s="427"/>
      <c r="G178" s="428">
        <v>392</v>
      </c>
      <c r="H178" s="428">
        <v>308.39999999999998</v>
      </c>
      <c r="I178" s="397">
        <v>70</v>
      </c>
      <c r="J178" s="429">
        <v>2</v>
      </c>
      <c r="K178" s="429"/>
      <c r="L178" s="429"/>
      <c r="M178" s="430"/>
      <c r="N178" s="209">
        <f t="shared" si="28"/>
        <v>6863.1799999999994</v>
      </c>
      <c r="O178" s="427">
        <v>8.3000000000000007</v>
      </c>
      <c r="P178" s="427"/>
      <c r="Q178" s="209">
        <f t="shared" si="29"/>
        <v>6871.48</v>
      </c>
      <c r="R178" s="395">
        <v>2220</v>
      </c>
      <c r="S178" s="427"/>
      <c r="T178" s="213">
        <f t="shared" si="26"/>
        <v>44337</v>
      </c>
      <c r="U178" s="447"/>
      <c r="V178" s="448"/>
      <c r="W178" s="447">
        <v>210521</v>
      </c>
      <c r="X178" s="393">
        <v>99.73</v>
      </c>
      <c r="Y178" s="447"/>
      <c r="Z178" s="448"/>
      <c r="AA178" s="447"/>
      <c r="AB178" s="448"/>
      <c r="AC178" s="447"/>
      <c r="AD178" s="448"/>
      <c r="AE178" s="447"/>
      <c r="AF178" s="448"/>
      <c r="AG178" s="448"/>
      <c r="AH178" s="448"/>
      <c r="AI178" s="447"/>
      <c r="AJ178" s="448"/>
      <c r="AK178" s="447"/>
      <c r="AL178" s="448"/>
      <c r="AM178" s="447"/>
      <c r="AN178" s="448"/>
      <c r="AO178" s="447"/>
      <c r="AP178" s="448"/>
      <c r="AQ178" s="449"/>
      <c r="AR178" s="448"/>
      <c r="AS178" s="187">
        <f t="shared" si="30"/>
        <v>99.73</v>
      </c>
    </row>
    <row r="179" spans="1:64" x14ac:dyDescent="0.25">
      <c r="A179" s="426">
        <f t="shared" si="27"/>
        <v>44338</v>
      </c>
      <c r="B179" s="427">
        <v>2774.06</v>
      </c>
      <c r="C179" s="427"/>
      <c r="D179" s="395">
        <v>1948.32</v>
      </c>
      <c r="E179" s="395">
        <v>1852.01</v>
      </c>
      <c r="F179" s="427"/>
      <c r="G179" s="428">
        <v>186</v>
      </c>
      <c r="H179" s="428">
        <v>93</v>
      </c>
      <c r="I179" s="397">
        <v>180</v>
      </c>
      <c r="J179" s="429">
        <v>4</v>
      </c>
      <c r="K179" s="429"/>
      <c r="L179" s="429"/>
      <c r="M179" s="430"/>
      <c r="N179" s="209">
        <f t="shared" si="28"/>
        <v>7033.39</v>
      </c>
      <c r="O179" s="427">
        <v>10.3</v>
      </c>
      <c r="P179" s="427"/>
      <c r="Q179" s="209">
        <f t="shared" si="29"/>
        <v>7043.6900000000005</v>
      </c>
      <c r="R179" s="395">
        <v>2770</v>
      </c>
      <c r="S179" s="427"/>
      <c r="T179" s="213">
        <f t="shared" si="26"/>
        <v>44338</v>
      </c>
      <c r="U179" s="447"/>
      <c r="V179" s="448"/>
      <c r="W179" s="447"/>
      <c r="X179" s="448"/>
      <c r="Y179" s="447"/>
      <c r="Z179" s="448"/>
      <c r="AA179" s="447"/>
      <c r="AB179" s="448"/>
      <c r="AC179" s="447"/>
      <c r="AD179" s="448"/>
      <c r="AE179" s="447"/>
      <c r="AF179" s="448"/>
      <c r="AG179" s="448"/>
      <c r="AH179" s="448"/>
      <c r="AI179" s="447"/>
      <c r="AJ179" s="448"/>
      <c r="AK179" s="447"/>
      <c r="AL179" s="448"/>
      <c r="AM179" s="447"/>
      <c r="AN179" s="448"/>
      <c r="AO179" s="447"/>
      <c r="AP179" s="448"/>
      <c r="AQ179" s="449"/>
      <c r="AR179" s="448"/>
      <c r="AS179" s="187">
        <f t="shared" si="30"/>
        <v>0</v>
      </c>
    </row>
    <row r="180" spans="1:64" x14ac:dyDescent="0.25">
      <c r="A180" s="426">
        <f t="shared" si="27"/>
        <v>44339</v>
      </c>
      <c r="B180" s="427">
        <v>1009.55</v>
      </c>
      <c r="C180" s="427"/>
      <c r="D180" s="395">
        <v>1040.3900000000001</v>
      </c>
      <c r="E180" s="395">
        <v>981.53</v>
      </c>
      <c r="F180" s="427"/>
      <c r="G180" s="428">
        <v>289</v>
      </c>
      <c r="H180" s="428">
        <v>551.54999999999995</v>
      </c>
      <c r="I180" s="397">
        <v>40</v>
      </c>
      <c r="J180" s="429">
        <v>1</v>
      </c>
      <c r="K180" s="429"/>
      <c r="L180" s="429"/>
      <c r="M180" s="430"/>
      <c r="N180" s="209">
        <f t="shared" si="28"/>
        <v>3912.0199999999995</v>
      </c>
      <c r="O180" s="427">
        <v>7</v>
      </c>
      <c r="P180" s="427"/>
      <c r="Q180" s="209">
        <f t="shared" si="29"/>
        <v>3919.0199999999995</v>
      </c>
      <c r="R180" s="395">
        <v>1000</v>
      </c>
      <c r="S180" s="427"/>
      <c r="T180" s="213">
        <f t="shared" si="26"/>
        <v>44339</v>
      </c>
      <c r="U180" s="447"/>
      <c r="V180" s="448"/>
      <c r="W180" s="447"/>
      <c r="X180" s="448"/>
      <c r="Y180" s="447">
        <v>210528</v>
      </c>
      <c r="Z180" s="393">
        <v>448.15</v>
      </c>
      <c r="AA180" s="447"/>
      <c r="AB180" s="448"/>
      <c r="AC180" s="447"/>
      <c r="AD180" s="448"/>
      <c r="AE180" s="447"/>
      <c r="AF180" s="448"/>
      <c r="AG180" s="448"/>
      <c r="AH180" s="448"/>
      <c r="AI180" s="447"/>
      <c r="AJ180" s="448"/>
      <c r="AK180" s="447"/>
      <c r="AL180" s="448"/>
      <c r="AM180" s="447"/>
      <c r="AN180" s="448"/>
      <c r="AO180" s="447"/>
      <c r="AP180" s="448"/>
      <c r="AQ180" s="449"/>
      <c r="AR180" s="448"/>
      <c r="AS180" s="187">
        <f t="shared" si="30"/>
        <v>448.15</v>
      </c>
    </row>
    <row r="181" spans="1:64" x14ac:dyDescent="0.25">
      <c r="A181" s="426">
        <f t="shared" si="27"/>
        <v>44340</v>
      </c>
      <c r="B181" s="427">
        <v>1674.18</v>
      </c>
      <c r="C181" s="427"/>
      <c r="D181" s="395">
        <v>1021.65</v>
      </c>
      <c r="E181" s="395">
        <v>1306.23</v>
      </c>
      <c r="F181" s="427"/>
      <c r="G181" s="428">
        <v>80</v>
      </c>
      <c r="H181" s="428">
        <v>114.95</v>
      </c>
      <c r="I181" s="397">
        <v>100</v>
      </c>
      <c r="J181" s="429">
        <v>2</v>
      </c>
      <c r="K181" s="429"/>
      <c r="L181" s="429"/>
      <c r="M181" s="430"/>
      <c r="N181" s="209">
        <f t="shared" si="28"/>
        <v>4297.01</v>
      </c>
      <c r="O181" s="427"/>
      <c r="P181" s="427"/>
      <c r="Q181" s="209">
        <f t="shared" si="29"/>
        <v>4297.01</v>
      </c>
      <c r="R181" s="395">
        <v>1670</v>
      </c>
      <c r="S181" s="427"/>
      <c r="T181" s="213">
        <f t="shared" si="26"/>
        <v>44340</v>
      </c>
      <c r="U181" s="447"/>
      <c r="V181" s="448"/>
      <c r="W181" s="447"/>
      <c r="X181" s="448"/>
      <c r="Y181" s="447"/>
      <c r="Z181" s="448"/>
      <c r="AA181" s="447"/>
      <c r="AB181" s="448"/>
      <c r="AC181" s="447"/>
      <c r="AD181" s="448"/>
      <c r="AE181" s="447"/>
      <c r="AF181" s="448"/>
      <c r="AG181" s="448"/>
      <c r="AH181" s="448"/>
      <c r="AI181" s="447"/>
      <c r="AJ181" s="448"/>
      <c r="AK181" s="447">
        <v>210449</v>
      </c>
      <c r="AL181" s="393">
        <v>1474.56</v>
      </c>
      <c r="AM181" s="447"/>
      <c r="AN181" s="448"/>
      <c r="AO181" s="447"/>
      <c r="AP181" s="448"/>
      <c r="AQ181" s="449"/>
      <c r="AR181" s="448"/>
      <c r="AS181" s="187">
        <f t="shared" si="30"/>
        <v>1474.56</v>
      </c>
    </row>
    <row r="182" spans="1:64" x14ac:dyDescent="0.25">
      <c r="A182" s="426">
        <f t="shared" si="27"/>
        <v>44341</v>
      </c>
      <c r="B182" s="427">
        <v>2059.36</v>
      </c>
      <c r="C182" s="427"/>
      <c r="D182" s="395">
        <v>1478.8</v>
      </c>
      <c r="E182" s="395">
        <v>2236.41</v>
      </c>
      <c r="F182" s="427"/>
      <c r="G182" s="428">
        <v>410</v>
      </c>
      <c r="H182" s="428">
        <v>479.1</v>
      </c>
      <c r="I182" s="397">
        <v>60</v>
      </c>
      <c r="J182" s="429">
        <v>2</v>
      </c>
      <c r="K182" s="429"/>
      <c r="L182" s="429"/>
      <c r="M182" s="430"/>
      <c r="N182" s="209">
        <f t="shared" si="28"/>
        <v>6723.67</v>
      </c>
      <c r="O182" s="427">
        <v>11.9</v>
      </c>
      <c r="P182" s="427">
        <v>2</v>
      </c>
      <c r="Q182" s="209">
        <f t="shared" si="29"/>
        <v>6733.57</v>
      </c>
      <c r="R182" s="395">
        <v>2050</v>
      </c>
      <c r="S182" s="427"/>
      <c r="T182" s="213">
        <f t="shared" si="26"/>
        <v>44341</v>
      </c>
      <c r="U182" s="447"/>
      <c r="V182" s="448"/>
      <c r="W182" s="447"/>
      <c r="X182" s="448"/>
      <c r="Y182" s="447"/>
      <c r="Z182" s="448"/>
      <c r="AA182" s="447"/>
      <c r="AB182" s="448"/>
      <c r="AC182" s="447"/>
      <c r="AD182" s="448"/>
      <c r="AE182" s="447"/>
      <c r="AF182" s="448"/>
      <c r="AG182" s="448"/>
      <c r="AH182" s="448"/>
      <c r="AI182" s="447"/>
      <c r="AJ182" s="448"/>
      <c r="AK182" s="447"/>
      <c r="AL182" s="448"/>
      <c r="AM182" s="447">
        <v>210560</v>
      </c>
      <c r="AN182" s="393">
        <v>170</v>
      </c>
      <c r="AO182" s="447"/>
      <c r="AP182" s="448"/>
      <c r="AQ182" s="449"/>
      <c r="AR182" s="448"/>
      <c r="AS182" s="187">
        <f t="shared" si="30"/>
        <v>170</v>
      </c>
    </row>
    <row r="183" spans="1:64" x14ac:dyDescent="0.25">
      <c r="A183" s="426">
        <f t="shared" si="27"/>
        <v>44342</v>
      </c>
      <c r="B183" s="427">
        <v>1520.67</v>
      </c>
      <c r="C183" s="427"/>
      <c r="D183" s="395">
        <v>1170.4000000000001</v>
      </c>
      <c r="E183" s="395">
        <v>1897</v>
      </c>
      <c r="F183" s="427"/>
      <c r="G183" s="428">
        <v>254</v>
      </c>
      <c r="H183" s="428">
        <v>58.9</v>
      </c>
      <c r="I183" s="397">
        <v>60</v>
      </c>
      <c r="J183" s="429">
        <v>1</v>
      </c>
      <c r="K183" s="429"/>
      <c r="L183" s="429"/>
      <c r="M183" s="430"/>
      <c r="N183" s="209">
        <f t="shared" si="28"/>
        <v>4960.97</v>
      </c>
      <c r="O183" s="427">
        <v>8.3000000000000007</v>
      </c>
      <c r="P183" s="427"/>
      <c r="Q183" s="209">
        <f t="shared" si="29"/>
        <v>4969.2700000000004</v>
      </c>
      <c r="R183" s="395">
        <v>1520</v>
      </c>
      <c r="S183" s="427"/>
      <c r="T183" s="213">
        <f t="shared" si="26"/>
        <v>44342</v>
      </c>
      <c r="U183" s="447">
        <v>210508</v>
      </c>
      <c r="V183" s="393">
        <v>1751.84</v>
      </c>
      <c r="W183" s="447"/>
      <c r="X183" s="448"/>
      <c r="Y183" s="447"/>
      <c r="Z183" s="448"/>
      <c r="AA183" s="447">
        <v>210536</v>
      </c>
      <c r="AB183" s="393">
        <v>2833.59</v>
      </c>
      <c r="AC183" s="447"/>
      <c r="AD183" s="448"/>
      <c r="AE183" s="447"/>
      <c r="AF183" s="448"/>
      <c r="AG183" s="448"/>
      <c r="AH183" s="448"/>
      <c r="AI183" s="447"/>
      <c r="AJ183" s="448"/>
      <c r="AK183" s="447"/>
      <c r="AL183" s="448"/>
      <c r="AM183" s="447">
        <v>210556</v>
      </c>
      <c r="AN183" s="393">
        <v>37.799999999999997</v>
      </c>
      <c r="AO183" s="447"/>
      <c r="AP183" s="448"/>
      <c r="AQ183" s="449"/>
      <c r="AR183" s="448"/>
      <c r="AS183" s="187">
        <f t="shared" si="30"/>
        <v>4623.2300000000005</v>
      </c>
    </row>
    <row r="184" spans="1:64" x14ac:dyDescent="0.25">
      <c r="A184" s="426">
        <f t="shared" si="27"/>
        <v>44343</v>
      </c>
      <c r="B184" s="427">
        <v>1275.99</v>
      </c>
      <c r="C184" s="427"/>
      <c r="D184" s="395">
        <v>1176.6199999999999</v>
      </c>
      <c r="E184" s="395">
        <v>1818.97</v>
      </c>
      <c r="F184" s="427"/>
      <c r="G184" s="428">
        <v>360</v>
      </c>
      <c r="H184" s="428">
        <v>582.70000000000005</v>
      </c>
      <c r="I184" s="397">
        <v>210</v>
      </c>
      <c r="J184" s="429">
        <v>5</v>
      </c>
      <c r="K184" s="429"/>
      <c r="L184" s="429"/>
      <c r="M184" s="430"/>
      <c r="N184" s="209">
        <f t="shared" si="28"/>
        <v>5424.28</v>
      </c>
      <c r="O184" s="427">
        <v>13.2</v>
      </c>
      <c r="P184" s="427"/>
      <c r="Q184" s="209">
        <f t="shared" si="29"/>
        <v>5437.48</v>
      </c>
      <c r="R184" s="395">
        <v>1310</v>
      </c>
      <c r="S184" s="427"/>
      <c r="T184" s="213">
        <f t="shared" si="26"/>
        <v>44343</v>
      </c>
      <c r="U184" s="447"/>
      <c r="V184" s="393">
        <v>906.28</v>
      </c>
      <c r="W184" s="447"/>
      <c r="X184" s="448"/>
      <c r="Y184" s="447"/>
      <c r="Z184" s="448"/>
      <c r="AA184" s="447">
        <v>210537</v>
      </c>
      <c r="AB184" s="393">
        <v>766.46</v>
      </c>
      <c r="AC184" s="447">
        <v>210541</v>
      </c>
      <c r="AD184" s="393">
        <v>54121.67</v>
      </c>
      <c r="AE184" s="449" t="s">
        <v>85</v>
      </c>
      <c r="AF184" s="393">
        <v>1050</v>
      </c>
      <c r="AG184" s="449"/>
      <c r="AH184" s="448"/>
      <c r="AI184" s="447"/>
      <c r="AJ184" s="448"/>
      <c r="AK184" s="447"/>
      <c r="AL184" s="448"/>
      <c r="AM184" s="447"/>
      <c r="AN184" s="448"/>
      <c r="AO184" s="447"/>
      <c r="AP184" s="448"/>
      <c r="AQ184" s="449"/>
      <c r="AR184" s="448"/>
      <c r="AS184" s="187">
        <f t="shared" si="30"/>
        <v>56844.409999999996</v>
      </c>
    </row>
    <row r="185" spans="1:64" x14ac:dyDescent="0.25">
      <c r="A185" s="426">
        <f t="shared" si="27"/>
        <v>44344</v>
      </c>
      <c r="B185" s="427">
        <v>2169.46</v>
      </c>
      <c r="C185" s="427"/>
      <c r="D185" s="395">
        <v>1976.35</v>
      </c>
      <c r="E185" s="395">
        <v>2242.62</v>
      </c>
      <c r="F185" s="427"/>
      <c r="G185" s="428">
        <v>265</v>
      </c>
      <c r="H185" s="428">
        <v>512.1</v>
      </c>
      <c r="I185" s="397">
        <v>170</v>
      </c>
      <c r="J185" s="429">
        <v>3</v>
      </c>
      <c r="K185" s="429"/>
      <c r="L185" s="429"/>
      <c r="M185" s="430"/>
      <c r="N185" s="209">
        <f t="shared" si="28"/>
        <v>7335.53</v>
      </c>
      <c r="O185" s="427">
        <v>22.4</v>
      </c>
      <c r="P185" s="427"/>
      <c r="Q185" s="209">
        <f t="shared" si="29"/>
        <v>7357.9299999999994</v>
      </c>
      <c r="R185" s="395">
        <v>2160</v>
      </c>
      <c r="S185" s="395">
        <v>830</v>
      </c>
      <c r="T185" s="213">
        <f t="shared" si="26"/>
        <v>44344</v>
      </c>
      <c r="U185" s="447"/>
      <c r="V185" s="448"/>
      <c r="W185" s="447"/>
      <c r="X185" s="448"/>
      <c r="Y185" s="447"/>
      <c r="Z185" s="448"/>
      <c r="AA185" s="447"/>
      <c r="AB185" s="448"/>
      <c r="AC185" s="447">
        <v>210632</v>
      </c>
      <c r="AD185" s="393">
        <v>-121.79</v>
      </c>
      <c r="AE185" s="447">
        <v>210548</v>
      </c>
      <c r="AF185" s="393">
        <v>70</v>
      </c>
      <c r="AG185" s="448"/>
      <c r="AH185" s="448"/>
      <c r="AI185" s="447"/>
      <c r="AJ185" s="448"/>
      <c r="AK185" s="447"/>
      <c r="AL185" s="448"/>
      <c r="AM185" s="447"/>
      <c r="AN185" s="448"/>
      <c r="AO185" s="431" t="s">
        <v>483</v>
      </c>
      <c r="AP185" s="393">
        <v>30</v>
      </c>
      <c r="AQ185" s="449"/>
      <c r="AR185" s="448"/>
      <c r="AS185" s="187">
        <f t="shared" si="30"/>
        <v>-21.790000000000006</v>
      </c>
    </row>
    <row r="186" spans="1:64" x14ac:dyDescent="0.25">
      <c r="A186" s="426">
        <f t="shared" si="27"/>
        <v>44345</v>
      </c>
      <c r="B186" s="427">
        <v>2183</v>
      </c>
      <c r="C186" s="427"/>
      <c r="D186" s="395">
        <v>1545.21</v>
      </c>
      <c r="E186" s="395">
        <v>2111.17</v>
      </c>
      <c r="F186" s="427"/>
      <c r="G186" s="428">
        <v>365</v>
      </c>
      <c r="H186" s="428">
        <v>72.599999999999994</v>
      </c>
      <c r="I186" s="397">
        <v>180</v>
      </c>
      <c r="J186" s="429">
        <v>3</v>
      </c>
      <c r="K186" s="429"/>
      <c r="L186" s="429"/>
      <c r="M186" s="430"/>
      <c r="N186" s="209">
        <f t="shared" si="28"/>
        <v>6456.9800000000005</v>
      </c>
      <c r="O186" s="427">
        <v>11.8</v>
      </c>
      <c r="P186" s="427"/>
      <c r="Q186" s="209">
        <f t="shared" si="29"/>
        <v>6468.7800000000007</v>
      </c>
      <c r="R186" s="395">
        <v>2180</v>
      </c>
      <c r="S186" s="427"/>
      <c r="T186" s="213">
        <f t="shared" si="26"/>
        <v>44345</v>
      </c>
      <c r="U186" s="447"/>
      <c r="V186" s="448"/>
      <c r="W186" s="447"/>
      <c r="X186" s="448"/>
      <c r="Y186" s="447"/>
      <c r="Z186" s="448"/>
      <c r="AA186" s="447"/>
      <c r="AB186" s="448"/>
      <c r="AC186" s="447"/>
      <c r="AD186" s="448"/>
      <c r="AE186" s="447">
        <v>210548</v>
      </c>
      <c r="AF186" s="393">
        <v>339.8</v>
      </c>
      <c r="AG186" s="448"/>
      <c r="AH186" s="448"/>
      <c r="AI186" s="447"/>
      <c r="AJ186" s="448"/>
      <c r="AK186" s="447"/>
      <c r="AL186" s="448"/>
      <c r="AM186" s="447"/>
      <c r="AN186" s="448"/>
      <c r="AO186" s="433">
        <v>210469</v>
      </c>
      <c r="AP186" s="452">
        <v>420</v>
      </c>
      <c r="AQ186" s="449"/>
      <c r="AR186" s="448"/>
      <c r="AS186" s="187">
        <f t="shared" si="30"/>
        <v>759.8</v>
      </c>
    </row>
    <row r="187" spans="1:64" x14ac:dyDescent="0.25">
      <c r="A187" s="426">
        <f t="shared" si="27"/>
        <v>44346</v>
      </c>
      <c r="B187" s="427">
        <v>1188.2</v>
      </c>
      <c r="C187" s="427"/>
      <c r="D187" s="395">
        <v>1401.65</v>
      </c>
      <c r="E187" s="395">
        <v>1424.14</v>
      </c>
      <c r="F187" s="427"/>
      <c r="G187" s="428">
        <v>239</v>
      </c>
      <c r="H187" s="428">
        <v>346.6</v>
      </c>
      <c r="I187" s="397">
        <v>150</v>
      </c>
      <c r="J187" s="429">
        <v>4</v>
      </c>
      <c r="K187" s="429"/>
      <c r="L187" s="429"/>
      <c r="M187" s="430"/>
      <c r="N187" s="209">
        <f t="shared" si="28"/>
        <v>4749.59</v>
      </c>
      <c r="O187" s="427"/>
      <c r="P187" s="427"/>
      <c r="Q187" s="209">
        <f t="shared" si="29"/>
        <v>4749.59</v>
      </c>
      <c r="R187" s="395">
        <v>1180</v>
      </c>
      <c r="S187" s="427"/>
      <c r="T187" s="213">
        <f t="shared" si="26"/>
        <v>44346</v>
      </c>
      <c r="U187" s="447"/>
      <c r="V187" s="448"/>
      <c r="W187" s="449">
        <v>210523</v>
      </c>
      <c r="X187" s="393">
        <v>99.92</v>
      </c>
      <c r="Y187" s="447"/>
      <c r="Z187" s="448"/>
      <c r="AA187" s="449"/>
      <c r="AB187" s="448"/>
      <c r="AC187" s="447"/>
      <c r="AD187" s="448"/>
      <c r="AE187" s="447">
        <v>210548</v>
      </c>
      <c r="AF187" s="393">
        <v>27</v>
      </c>
      <c r="AG187" s="448"/>
      <c r="AH187" s="448"/>
      <c r="AI187" s="447"/>
      <c r="AJ187" s="448"/>
      <c r="AK187" s="449"/>
      <c r="AL187" s="448"/>
      <c r="AM187" s="449">
        <v>210466</v>
      </c>
      <c r="AN187" s="393">
        <v>562.1</v>
      </c>
      <c r="AO187" s="449"/>
      <c r="AP187" s="453"/>
      <c r="AQ187" s="449"/>
      <c r="AR187" s="448"/>
      <c r="AS187" s="187">
        <f t="shared" si="30"/>
        <v>689.02</v>
      </c>
    </row>
    <row r="188" spans="1:64" x14ac:dyDescent="0.25">
      <c r="A188" s="426">
        <f t="shared" si="27"/>
        <v>44347</v>
      </c>
      <c r="B188" s="427">
        <v>1625.54</v>
      </c>
      <c r="C188" s="427"/>
      <c r="D188" s="395">
        <v>1318.64</v>
      </c>
      <c r="E188" s="395">
        <v>1910.15</v>
      </c>
      <c r="F188" s="427"/>
      <c r="G188" s="428">
        <v>268</v>
      </c>
      <c r="H188" s="428">
        <v>384</v>
      </c>
      <c r="I188" s="397">
        <v>100</v>
      </c>
      <c r="J188" s="429">
        <v>3</v>
      </c>
      <c r="K188" s="429"/>
      <c r="L188" s="429"/>
      <c r="M188" s="430"/>
      <c r="N188" s="209">
        <f t="shared" si="28"/>
        <v>5606.33</v>
      </c>
      <c r="O188" s="427">
        <v>3.6</v>
      </c>
      <c r="P188" s="427"/>
      <c r="Q188" s="209">
        <f t="shared" si="29"/>
        <v>5609.93</v>
      </c>
      <c r="R188" s="395">
        <v>1620</v>
      </c>
      <c r="S188" s="427"/>
      <c r="T188" s="213">
        <f t="shared" si="26"/>
        <v>44347</v>
      </c>
      <c r="U188" s="447"/>
      <c r="V188" s="448"/>
      <c r="W188" s="447">
        <v>210522</v>
      </c>
      <c r="X188" s="393">
        <v>831.49</v>
      </c>
      <c r="Y188" s="447">
        <v>210529</v>
      </c>
      <c r="Z188" s="393">
        <v>493.9</v>
      </c>
      <c r="AA188" s="447"/>
      <c r="AB188" s="448"/>
      <c r="AC188" s="447" t="s">
        <v>485</v>
      </c>
      <c r="AD188" s="448">
        <v>0</v>
      </c>
      <c r="AE188" s="447">
        <v>210548</v>
      </c>
      <c r="AF188" s="393">
        <v>1.45</v>
      </c>
      <c r="AG188" s="448"/>
      <c r="AH188" s="448"/>
      <c r="AI188" s="447">
        <v>210549</v>
      </c>
      <c r="AJ188" s="393">
        <v>37.630000000000003</v>
      </c>
      <c r="AK188" s="447">
        <v>210552</v>
      </c>
      <c r="AL188" s="393">
        <v>639.57000000000005</v>
      </c>
      <c r="AM188" s="447" t="s">
        <v>474</v>
      </c>
      <c r="AN188" s="393">
        <v>1366.14</v>
      </c>
      <c r="AO188" s="447">
        <v>210574</v>
      </c>
      <c r="AP188" s="393">
        <v>1286.8</v>
      </c>
      <c r="AQ188" s="449"/>
      <c r="AR188" s="448"/>
      <c r="AS188" s="187">
        <f t="shared" si="30"/>
        <v>4656.9800000000005</v>
      </c>
    </row>
    <row r="189" spans="1:64" s="8" customFormat="1" x14ac:dyDescent="0.25">
      <c r="A189" s="437"/>
      <c r="B189" s="439">
        <f t="shared" ref="B189:S189" si="31">SUM(B158:B188)</f>
        <v>53203.069999999992</v>
      </c>
      <c r="C189" s="439">
        <f t="shared" si="31"/>
        <v>77</v>
      </c>
      <c r="D189" s="439">
        <f t="shared" si="31"/>
        <v>42940.87000000001</v>
      </c>
      <c r="E189" s="439">
        <f t="shared" si="31"/>
        <v>56273.890000000014</v>
      </c>
      <c r="F189" s="439">
        <f t="shared" si="31"/>
        <v>0</v>
      </c>
      <c r="G189" s="439">
        <f t="shared" si="31"/>
        <v>7337</v>
      </c>
      <c r="H189" s="439">
        <f t="shared" si="31"/>
        <v>9923.5000000000018</v>
      </c>
      <c r="I189" s="439">
        <f t="shared" si="31"/>
        <v>3740</v>
      </c>
      <c r="J189" s="7">
        <f t="shared" si="31"/>
        <v>78</v>
      </c>
      <c r="K189" s="439">
        <f t="shared" si="31"/>
        <v>0</v>
      </c>
      <c r="L189" s="439">
        <f t="shared" si="31"/>
        <v>0</v>
      </c>
      <c r="M189" s="439">
        <f t="shared" si="31"/>
        <v>40.4</v>
      </c>
      <c r="N189" s="439">
        <f t="shared" si="31"/>
        <v>173535.73</v>
      </c>
      <c r="O189" s="439">
        <f t="shared" si="31"/>
        <v>191.60000000000002</v>
      </c>
      <c r="P189" s="439">
        <f t="shared" si="31"/>
        <v>134</v>
      </c>
      <c r="Q189" s="439">
        <f t="shared" si="31"/>
        <v>173593.33</v>
      </c>
      <c r="R189" s="439">
        <f t="shared" si="31"/>
        <v>53180</v>
      </c>
      <c r="S189" s="439">
        <f t="shared" si="31"/>
        <v>1260</v>
      </c>
      <c r="T189" s="440"/>
      <c r="U189" s="439"/>
      <c r="V189" s="439">
        <f>SUM(V158:V188)</f>
        <v>5617.0499999999993</v>
      </c>
      <c r="W189" s="439"/>
      <c r="X189" s="439">
        <f>SUM(X158:X188)</f>
        <v>3195.38</v>
      </c>
      <c r="Y189" s="439"/>
      <c r="Z189" s="439">
        <f>SUM(Z158:Z188)</f>
        <v>2006.9900000000002</v>
      </c>
      <c r="AA189" s="439"/>
      <c r="AB189" s="439">
        <f>SUM(AB158:AB188)</f>
        <v>18795.910000000003</v>
      </c>
      <c r="AC189" s="439"/>
      <c r="AD189" s="439">
        <f>SUM(AD158:AD188)</f>
        <v>100174.77</v>
      </c>
      <c r="AE189" s="439"/>
      <c r="AF189" s="439">
        <f>SUM(AF158:AF188)</f>
        <v>4705.99</v>
      </c>
      <c r="AG189" s="439"/>
      <c r="AH189" s="439"/>
      <c r="AI189" s="439"/>
      <c r="AJ189" s="439">
        <f>SUM(AJ158:AJ188)</f>
        <v>1452.64</v>
      </c>
      <c r="AK189" s="7"/>
      <c r="AL189" s="439">
        <f>SUM(AL158:AL188)</f>
        <v>2406.4700000000003</v>
      </c>
      <c r="AM189" s="439"/>
      <c r="AN189" s="439">
        <f>SUM(AN158:AN188)</f>
        <v>1899.3500000000001</v>
      </c>
      <c r="AO189" s="439"/>
      <c r="AP189" s="439">
        <f>SUM(AP158:AP188)</f>
        <v>7321.65</v>
      </c>
      <c r="AQ189" s="439"/>
      <c r="AR189" s="439">
        <f>SUM(AR158:AR188)</f>
        <v>0</v>
      </c>
      <c r="AS189" s="439">
        <f>SUM(AS158:AS188)</f>
        <v>147576.19999999998</v>
      </c>
      <c r="AT189" s="7"/>
      <c r="AU189" s="7"/>
      <c r="AV189" s="7"/>
      <c r="AW189" s="7"/>
      <c r="AX189" s="7"/>
      <c r="AY189" s="7"/>
      <c r="AZ189" s="7"/>
      <c r="BA189" s="7"/>
      <c r="BB189" s="7"/>
      <c r="BC189" s="7"/>
      <c r="BD189" s="7"/>
      <c r="BE189" s="7"/>
      <c r="BF189" s="7"/>
      <c r="BG189" s="7"/>
      <c r="BH189" s="7"/>
      <c r="BI189" s="7"/>
      <c r="BJ189" s="7"/>
      <c r="BK189" s="7"/>
      <c r="BL189" s="7"/>
    </row>
    <row r="190" spans="1:64" x14ac:dyDescent="0.25">
      <c r="A190" s="441"/>
      <c r="N190" s="130"/>
      <c r="Q190" s="130"/>
    </row>
    <row r="191" spans="1:64" x14ac:dyDescent="0.25">
      <c r="A191" s="441"/>
      <c r="C191" s="131"/>
      <c r="F191" s="131"/>
      <c r="I191" s="132"/>
    </row>
    <row r="192" spans="1:64" x14ac:dyDescent="0.25">
      <c r="A192" s="441"/>
      <c r="I192" s="132"/>
    </row>
    <row r="193" spans="1:45" x14ac:dyDescent="0.25">
      <c r="A193" s="441"/>
    </row>
    <row r="194" spans="1:45" ht="16.149999999999999" customHeight="1" x14ac:dyDescent="0.25">
      <c r="A194" s="585" t="s">
        <v>41</v>
      </c>
      <c r="B194" s="563"/>
      <c r="C194" s="563"/>
      <c r="D194" s="563"/>
      <c r="E194" s="563"/>
      <c r="F194" s="563"/>
      <c r="G194" s="563"/>
      <c r="H194" s="563"/>
      <c r="I194" s="563"/>
      <c r="J194" s="564"/>
      <c r="K194" s="564"/>
      <c r="L194" s="586"/>
      <c r="M194" s="80"/>
      <c r="N194" s="79"/>
      <c r="O194" s="565"/>
      <c r="P194" s="560"/>
      <c r="Q194" s="560"/>
      <c r="R194" s="560"/>
      <c r="S194" s="560"/>
      <c r="U194" s="559" t="str">
        <f>A194</f>
        <v>JUIN 2019</v>
      </c>
      <c r="V194" s="560"/>
      <c r="W194" s="560"/>
      <c r="X194" s="560"/>
      <c r="Y194" s="560"/>
      <c r="Z194" s="560"/>
      <c r="AA194" s="560"/>
      <c r="AB194" s="559" t="str">
        <f>A194</f>
        <v>JUIN 2019</v>
      </c>
      <c r="AC194" s="560"/>
      <c r="AD194" s="560"/>
      <c r="AE194" s="560"/>
      <c r="AF194" s="560"/>
      <c r="AG194" s="560"/>
      <c r="AH194" s="560"/>
      <c r="AI194" s="560"/>
      <c r="AJ194" s="560"/>
      <c r="AK194" s="559" t="str">
        <f>A194</f>
        <v>JUIN 2019</v>
      </c>
      <c r="AL194" s="560"/>
      <c r="AM194" s="560"/>
      <c r="AN194" s="560"/>
      <c r="AO194" s="560"/>
      <c r="AP194" s="560"/>
      <c r="AQ194" s="560"/>
    </row>
    <row r="195" spans="1:45" ht="16.149999999999999" customHeight="1" x14ac:dyDescent="0.25">
      <c r="A195" s="442"/>
      <c r="B195" s="81"/>
      <c r="C195" s="81"/>
      <c r="D195" s="81"/>
      <c r="E195" s="81"/>
      <c r="F195" s="81"/>
      <c r="G195" s="81"/>
      <c r="H195" s="81"/>
      <c r="I195" s="554"/>
      <c r="J195" s="554"/>
      <c r="K195" s="554"/>
      <c r="L195" s="554"/>
      <c r="M195" s="133"/>
      <c r="N195" s="134"/>
      <c r="O195" s="135"/>
      <c r="P195" s="134"/>
      <c r="Q195" s="134"/>
      <c r="R195" s="553" t="s">
        <v>2</v>
      </c>
      <c r="S195" s="554"/>
      <c r="T195" s="227" t="s">
        <v>3</v>
      </c>
      <c r="U195" s="549" t="str">
        <f>U3</f>
        <v>Agedi</v>
      </c>
      <c r="V195" s="550"/>
      <c r="W195" s="549" t="str">
        <f>W3</f>
        <v>Saf</v>
      </c>
      <c r="X195" s="550"/>
      <c r="Y195" s="549" t="str">
        <f>Y3</f>
        <v>Midi Libre</v>
      </c>
      <c r="Z195" s="550"/>
      <c r="AA195" s="549" t="str">
        <f>AA3</f>
        <v>Loto</v>
      </c>
      <c r="AB195" s="550"/>
      <c r="AC195" s="555" t="str">
        <f>AC3</f>
        <v>Altadis</v>
      </c>
      <c r="AD195" s="556"/>
      <c r="AE195" s="549" t="str">
        <f>AE3</f>
        <v>Crédit agricole</v>
      </c>
      <c r="AF195" s="550"/>
      <c r="AG195" s="555" t="s">
        <v>10</v>
      </c>
      <c r="AH195" s="556"/>
      <c r="AI195" s="555" t="str">
        <f>AI3</f>
        <v>charges locatives</v>
      </c>
      <c r="AJ195" s="556"/>
      <c r="AK195" s="555" t="str">
        <f>AK3</f>
        <v>Poste TCN TF PVA</v>
      </c>
      <c r="AL195" s="556"/>
      <c r="AM195" s="549" t="str">
        <f>AM3</f>
        <v>GSA/NVX FR</v>
      </c>
      <c r="AN195" s="550"/>
      <c r="AO195" s="549" t="str">
        <f>AO3</f>
        <v>Charge</v>
      </c>
      <c r="AP195" s="550"/>
      <c r="AQ195" s="549" t="str">
        <f>AQ3</f>
        <v>Divers</v>
      </c>
      <c r="AR195" s="550"/>
      <c r="AS195" s="83" t="s">
        <v>16</v>
      </c>
    </row>
    <row r="196" spans="1:45" x14ac:dyDescent="0.25">
      <c r="A196" s="423"/>
      <c r="B196" s="85" t="s">
        <v>17</v>
      </c>
      <c r="C196" s="86" t="s">
        <v>18</v>
      </c>
      <c r="D196" s="86" t="s">
        <v>19</v>
      </c>
      <c r="E196" s="87" t="s">
        <v>20</v>
      </c>
      <c r="F196" s="178" t="s">
        <v>21</v>
      </c>
      <c r="G196" s="178" t="s">
        <v>22</v>
      </c>
      <c r="H196" s="178" t="s">
        <v>23</v>
      </c>
      <c r="I196" s="569" t="s">
        <v>24</v>
      </c>
      <c r="J196" s="570"/>
      <c r="K196" s="178" t="s">
        <v>25</v>
      </c>
      <c r="L196" s="178" t="s">
        <v>26</v>
      </c>
      <c r="M196" s="180" t="s">
        <v>27</v>
      </c>
      <c r="N196" s="178" t="s">
        <v>28</v>
      </c>
      <c r="O196" s="178" t="s">
        <v>29</v>
      </c>
      <c r="P196" s="178" t="s">
        <v>30</v>
      </c>
      <c r="Q196" s="178" t="s">
        <v>16</v>
      </c>
      <c r="R196" s="178" t="s">
        <v>32</v>
      </c>
      <c r="S196" s="178" t="s">
        <v>33</v>
      </c>
      <c r="T196" s="181"/>
      <c r="U196" s="182" t="s">
        <v>34</v>
      </c>
      <c r="V196" s="183"/>
      <c r="W196" s="184" t="s">
        <v>34</v>
      </c>
      <c r="X196" s="180"/>
      <c r="Y196" s="184" t="s">
        <v>34</v>
      </c>
      <c r="Z196" s="180"/>
      <c r="AA196" s="184" t="s">
        <v>34</v>
      </c>
      <c r="AB196" s="180"/>
      <c r="AC196" s="184" t="s">
        <v>34</v>
      </c>
      <c r="AD196" s="180"/>
      <c r="AE196" s="184" t="s">
        <v>34</v>
      </c>
      <c r="AF196" s="180"/>
      <c r="AG196" s="184" t="s">
        <v>34</v>
      </c>
      <c r="AH196" s="183"/>
      <c r="AI196" s="184" t="s">
        <v>34</v>
      </c>
      <c r="AJ196" s="180"/>
      <c r="AK196" s="186" t="s">
        <v>34</v>
      </c>
      <c r="AL196" s="183"/>
      <c r="AM196" s="184" t="s">
        <v>34</v>
      </c>
      <c r="AN196" s="183"/>
      <c r="AO196" s="184" t="s">
        <v>34</v>
      </c>
      <c r="AP196" s="183"/>
      <c r="AQ196" s="184" t="s">
        <v>34</v>
      </c>
      <c r="AR196" s="183"/>
      <c r="AS196" s="187"/>
    </row>
    <row r="197" spans="1:45" x14ac:dyDescent="0.25">
      <c r="A197" s="426">
        <f>A188+1</f>
        <v>44348</v>
      </c>
      <c r="B197" s="427">
        <v>1456.27</v>
      </c>
      <c r="C197" s="427"/>
      <c r="D197" s="395">
        <v>1364.21</v>
      </c>
      <c r="E197" s="395">
        <v>1993.83</v>
      </c>
      <c r="F197" s="427"/>
      <c r="G197" s="428">
        <v>427</v>
      </c>
      <c r="H197" s="428">
        <v>689.7</v>
      </c>
      <c r="I197" s="397">
        <v>50</v>
      </c>
      <c r="J197" s="429">
        <v>1</v>
      </c>
      <c r="K197" s="429"/>
      <c r="L197" s="429"/>
      <c r="M197" s="430"/>
      <c r="N197" s="209">
        <f t="shared" ref="N197:N226" si="32">B197+C197+D197+F197+G197+H197+I197+K197-L197+M197+E197</f>
        <v>5981.01</v>
      </c>
      <c r="O197" s="427">
        <v>8.4</v>
      </c>
      <c r="P197" s="427"/>
      <c r="Q197" s="209">
        <f t="shared" ref="Q197:Q226" si="33">N197+O197-P197</f>
        <v>5989.41</v>
      </c>
      <c r="R197" s="395">
        <v>1450</v>
      </c>
      <c r="S197" s="427"/>
      <c r="T197" s="213">
        <f t="shared" ref="T197:T226" si="34">A197</f>
        <v>44348</v>
      </c>
      <c r="U197" s="447"/>
      <c r="V197" s="448"/>
      <c r="W197" s="449"/>
      <c r="X197" s="448"/>
      <c r="Y197" s="449"/>
      <c r="Z197" s="448"/>
      <c r="AA197" s="449"/>
      <c r="AB197" s="448"/>
      <c r="AC197" s="449"/>
      <c r="AD197" s="448"/>
      <c r="AE197" s="449" t="s">
        <v>486</v>
      </c>
      <c r="AF197" s="393">
        <v>-56.7</v>
      </c>
      <c r="AG197" s="450"/>
      <c r="AH197" s="448"/>
      <c r="AI197" s="433">
        <v>210144</v>
      </c>
      <c r="AJ197" s="393">
        <v>1029.23</v>
      </c>
      <c r="AK197" s="450"/>
      <c r="AL197" s="448"/>
      <c r="AM197" s="449"/>
      <c r="AN197" s="448"/>
      <c r="AO197" s="433" t="s">
        <v>276</v>
      </c>
      <c r="AP197" s="393">
        <v>2250</v>
      </c>
      <c r="AQ197" s="449"/>
      <c r="AR197" s="448"/>
      <c r="AS197" s="187">
        <f t="shared" ref="AS197:AS226" si="35">V197+X197+Z197+AB197+AD197+AF197+AJ197+AL197+AN197+AP197+AR197+AH197</f>
        <v>3222.5299999999997</v>
      </c>
    </row>
    <row r="198" spans="1:45" x14ac:dyDescent="0.25">
      <c r="A198" s="426">
        <f t="shared" ref="A198:A226" si="36">A197+1</f>
        <v>44349</v>
      </c>
      <c r="B198" s="427">
        <v>1410.91</v>
      </c>
      <c r="C198" s="427"/>
      <c r="D198" s="395">
        <v>1412.06</v>
      </c>
      <c r="E198" s="395">
        <v>2196.5700000000002</v>
      </c>
      <c r="F198" s="427"/>
      <c r="G198" s="428">
        <v>337</v>
      </c>
      <c r="H198" s="428">
        <v>29.9</v>
      </c>
      <c r="I198" s="397">
        <v>30</v>
      </c>
      <c r="J198" s="429">
        <v>1</v>
      </c>
      <c r="K198" s="429"/>
      <c r="L198" s="429"/>
      <c r="M198" s="430">
        <v>2</v>
      </c>
      <c r="N198" s="209">
        <f t="shared" si="32"/>
        <v>5418.4400000000005</v>
      </c>
      <c r="O198" s="427">
        <v>9.4</v>
      </c>
      <c r="P198" s="427">
        <v>128.5</v>
      </c>
      <c r="Q198" s="209">
        <f t="shared" si="33"/>
        <v>5299.34</v>
      </c>
      <c r="R198" s="395">
        <v>1410</v>
      </c>
      <c r="S198" s="427"/>
      <c r="T198" s="213">
        <f t="shared" si="34"/>
        <v>44349</v>
      </c>
      <c r="U198" s="447">
        <v>210512</v>
      </c>
      <c r="V198" s="393">
        <v>1409.56</v>
      </c>
      <c r="W198" s="449"/>
      <c r="X198" s="448"/>
      <c r="Y198" s="447"/>
      <c r="Z198" s="448"/>
      <c r="AA198" s="449">
        <v>210538</v>
      </c>
      <c r="AB198" s="393">
        <v>2675.59</v>
      </c>
      <c r="AC198" s="447"/>
      <c r="AD198" s="448"/>
      <c r="AE198" s="449"/>
      <c r="AF198" s="448"/>
      <c r="AG198" s="450"/>
      <c r="AH198" s="448"/>
      <c r="AI198" s="447"/>
      <c r="AJ198" s="448"/>
      <c r="AK198" s="449"/>
      <c r="AL198" s="448"/>
      <c r="AM198" s="447"/>
      <c r="AN198" s="448"/>
      <c r="AO198" s="447" t="s">
        <v>276</v>
      </c>
      <c r="AP198" s="393">
        <v>3500</v>
      </c>
      <c r="AQ198" s="449"/>
      <c r="AR198" s="448"/>
      <c r="AS198" s="187">
        <f t="shared" si="35"/>
        <v>7585.15</v>
      </c>
    </row>
    <row r="199" spans="1:45" x14ac:dyDescent="0.25">
      <c r="A199" s="426">
        <f t="shared" si="36"/>
        <v>44350</v>
      </c>
      <c r="B199" s="427">
        <v>1253.76</v>
      </c>
      <c r="C199" s="427"/>
      <c r="D199" s="395">
        <v>1243.69</v>
      </c>
      <c r="E199" s="395">
        <v>1930.1</v>
      </c>
      <c r="F199" s="427"/>
      <c r="G199" s="428">
        <v>362</v>
      </c>
      <c r="H199" s="428">
        <v>50.9</v>
      </c>
      <c r="I199" s="397">
        <v>210</v>
      </c>
      <c r="J199" s="429">
        <v>6</v>
      </c>
      <c r="K199" s="429"/>
      <c r="L199" s="429"/>
      <c r="M199" s="430"/>
      <c r="N199" s="209">
        <f t="shared" si="32"/>
        <v>5050.45</v>
      </c>
      <c r="O199" s="427">
        <v>8.4</v>
      </c>
      <c r="P199" s="427"/>
      <c r="Q199" s="209">
        <f t="shared" si="33"/>
        <v>5058.8499999999995</v>
      </c>
      <c r="R199" s="395">
        <v>1290</v>
      </c>
      <c r="S199" s="427"/>
      <c r="T199" s="213">
        <f t="shared" si="34"/>
        <v>44350</v>
      </c>
      <c r="U199" s="447"/>
      <c r="V199" s="393">
        <v>26.73</v>
      </c>
      <c r="W199" s="449"/>
      <c r="X199" s="448"/>
      <c r="Y199" s="447"/>
      <c r="Z199" s="448"/>
      <c r="AA199" s="449">
        <v>210539</v>
      </c>
      <c r="AB199" s="393">
        <v>724</v>
      </c>
      <c r="AC199" s="447"/>
      <c r="AD199" s="448"/>
      <c r="AE199" s="449"/>
      <c r="AF199" s="448"/>
      <c r="AG199" s="448"/>
      <c r="AH199" s="448"/>
      <c r="AI199" s="447"/>
      <c r="AJ199" s="448"/>
      <c r="AK199" s="449"/>
      <c r="AL199" s="448"/>
      <c r="AM199" s="447"/>
      <c r="AN199" s="448"/>
      <c r="AO199" s="449" t="s">
        <v>276</v>
      </c>
      <c r="AP199" s="393">
        <v>10000</v>
      </c>
      <c r="AQ199" s="449"/>
      <c r="AR199" s="448"/>
      <c r="AS199" s="187">
        <f t="shared" si="35"/>
        <v>10750.73</v>
      </c>
    </row>
    <row r="200" spans="1:45" x14ac:dyDescent="0.25">
      <c r="A200" s="426">
        <f t="shared" si="36"/>
        <v>44351</v>
      </c>
      <c r="B200" s="427">
        <v>2435.04</v>
      </c>
      <c r="C200" s="427"/>
      <c r="D200" s="395">
        <v>2572.6799999999998</v>
      </c>
      <c r="E200" s="395">
        <v>2109.38</v>
      </c>
      <c r="F200" s="427"/>
      <c r="G200" s="428">
        <v>265</v>
      </c>
      <c r="H200" s="428">
        <v>192.5</v>
      </c>
      <c r="I200" s="397">
        <v>280</v>
      </c>
      <c r="J200" s="429">
        <v>4</v>
      </c>
      <c r="K200" s="429"/>
      <c r="L200" s="429"/>
      <c r="M200" s="430"/>
      <c r="N200" s="209">
        <f t="shared" si="32"/>
        <v>7854.5999999999995</v>
      </c>
      <c r="O200" s="427">
        <v>18.899999999999999</v>
      </c>
      <c r="P200" s="427"/>
      <c r="Q200" s="209">
        <f t="shared" si="33"/>
        <v>7873.4999999999991</v>
      </c>
      <c r="R200" s="395">
        <v>2430</v>
      </c>
      <c r="S200" s="427"/>
      <c r="T200" s="213">
        <f t="shared" si="34"/>
        <v>44351</v>
      </c>
      <c r="U200" s="447"/>
      <c r="V200" s="448"/>
      <c r="W200" s="449"/>
      <c r="X200" s="448"/>
      <c r="Y200" s="447"/>
      <c r="Z200" s="448"/>
      <c r="AA200" s="449"/>
      <c r="AB200" s="448"/>
      <c r="AC200" s="447"/>
      <c r="AD200" s="448"/>
      <c r="AE200" s="449"/>
      <c r="AF200" s="448"/>
      <c r="AG200" s="448"/>
      <c r="AH200" s="448"/>
      <c r="AI200" s="431" t="s">
        <v>311</v>
      </c>
      <c r="AJ200" s="393">
        <v>128.4</v>
      </c>
      <c r="AK200" s="449"/>
      <c r="AL200" s="448"/>
      <c r="AM200" s="447"/>
      <c r="AN200" s="448"/>
      <c r="AO200" s="447"/>
      <c r="AP200" s="432"/>
      <c r="AQ200" s="449"/>
      <c r="AR200" s="448"/>
      <c r="AS200" s="454">
        <f t="shared" si="35"/>
        <v>128.4</v>
      </c>
    </row>
    <row r="201" spans="1:45" x14ac:dyDescent="0.25">
      <c r="A201" s="426">
        <f t="shared" si="36"/>
        <v>44352</v>
      </c>
      <c r="B201" s="427">
        <v>1351.14</v>
      </c>
      <c r="C201" s="427"/>
      <c r="D201" s="395">
        <v>1619.55</v>
      </c>
      <c r="E201" s="395">
        <v>2326.65</v>
      </c>
      <c r="F201" s="427"/>
      <c r="G201" s="428">
        <v>452</v>
      </c>
      <c r="H201" s="428">
        <v>299</v>
      </c>
      <c r="I201" s="397">
        <v>150</v>
      </c>
      <c r="J201" s="429">
        <v>3</v>
      </c>
      <c r="K201" s="429"/>
      <c r="L201" s="429"/>
      <c r="M201" s="430"/>
      <c r="N201" s="209">
        <f t="shared" si="32"/>
        <v>6198.34</v>
      </c>
      <c r="O201" s="427">
        <v>26.5</v>
      </c>
      <c r="P201" s="427"/>
      <c r="Q201" s="209">
        <f t="shared" si="33"/>
        <v>6224.84</v>
      </c>
      <c r="R201" s="395">
        <v>1350</v>
      </c>
      <c r="S201" s="427"/>
      <c r="T201" s="213">
        <f t="shared" si="34"/>
        <v>44352</v>
      </c>
      <c r="U201" s="447"/>
      <c r="V201" s="448"/>
      <c r="W201" s="449"/>
      <c r="X201" s="448"/>
      <c r="Y201" s="447"/>
      <c r="Z201" s="448"/>
      <c r="AA201" s="447"/>
      <c r="AB201" s="448"/>
      <c r="AC201" s="447"/>
      <c r="AD201" s="448"/>
      <c r="AE201" s="449" t="s">
        <v>487</v>
      </c>
      <c r="AF201" s="393">
        <v>-10000</v>
      </c>
      <c r="AG201" s="448"/>
      <c r="AH201" s="448"/>
      <c r="AI201" s="447"/>
      <c r="AJ201" s="448"/>
      <c r="AK201" s="447"/>
      <c r="AL201" s="448"/>
      <c r="AM201" s="447"/>
      <c r="AN201" s="448"/>
      <c r="AO201" s="447"/>
      <c r="AP201" s="432"/>
      <c r="AQ201" s="449">
        <v>210675</v>
      </c>
      <c r="AR201" s="414">
        <v>99.99</v>
      </c>
      <c r="AS201" s="187">
        <f t="shared" si="35"/>
        <v>-9900.01</v>
      </c>
    </row>
    <row r="202" spans="1:45" x14ac:dyDescent="0.25">
      <c r="A202" s="426">
        <f t="shared" si="36"/>
        <v>44353</v>
      </c>
      <c r="B202" s="427">
        <v>1479.38</v>
      </c>
      <c r="C202" s="427"/>
      <c r="D202" s="395">
        <v>534.66</v>
      </c>
      <c r="E202" s="395">
        <v>1373.05</v>
      </c>
      <c r="F202" s="427"/>
      <c r="G202" s="428">
        <v>113</v>
      </c>
      <c r="H202" s="428">
        <v>102.9</v>
      </c>
      <c r="I202" s="397">
        <v>80</v>
      </c>
      <c r="J202" s="429">
        <v>3</v>
      </c>
      <c r="K202" s="429"/>
      <c r="L202" s="429"/>
      <c r="M202" s="430"/>
      <c r="N202" s="209">
        <f t="shared" si="32"/>
        <v>3682.99</v>
      </c>
      <c r="O202" s="427">
        <v>11.1</v>
      </c>
      <c r="P202" s="427"/>
      <c r="Q202" s="209">
        <f t="shared" si="33"/>
        <v>3694.0899999999997</v>
      </c>
      <c r="R202" s="395">
        <v>1470</v>
      </c>
      <c r="S202" s="427"/>
      <c r="T202" s="213">
        <f t="shared" si="34"/>
        <v>44353</v>
      </c>
      <c r="U202" s="447"/>
      <c r="V202" s="448"/>
      <c r="W202" s="447"/>
      <c r="X202" s="448"/>
      <c r="Y202" s="447">
        <v>210619</v>
      </c>
      <c r="Z202" s="393">
        <v>398.52</v>
      </c>
      <c r="AA202" s="447"/>
      <c r="AB202" s="448"/>
      <c r="AC202" s="447"/>
      <c r="AD202" s="448"/>
      <c r="AE202" s="447" t="s">
        <v>488</v>
      </c>
      <c r="AF202" s="393">
        <v>10000</v>
      </c>
      <c r="AG202" s="448"/>
      <c r="AH202" s="448"/>
      <c r="AI202" s="447"/>
      <c r="AJ202" s="448"/>
      <c r="AK202" s="447"/>
      <c r="AL202" s="448"/>
      <c r="AM202" s="447"/>
      <c r="AN202" s="448"/>
      <c r="AO202" s="431" t="s">
        <v>104</v>
      </c>
      <c r="AP202" s="393">
        <v>141.56</v>
      </c>
      <c r="AQ202" s="449"/>
      <c r="AR202" s="448"/>
      <c r="AS202" s="187">
        <f t="shared" si="35"/>
        <v>10540.08</v>
      </c>
    </row>
    <row r="203" spans="1:45" x14ac:dyDescent="0.25">
      <c r="A203" s="426">
        <f t="shared" si="36"/>
        <v>44354</v>
      </c>
      <c r="B203" s="427">
        <v>1194.33</v>
      </c>
      <c r="C203" s="427"/>
      <c r="D203" s="395">
        <v>1174.19</v>
      </c>
      <c r="E203" s="395">
        <v>2120.7399999999998</v>
      </c>
      <c r="F203" s="427"/>
      <c r="G203" s="428">
        <v>299</v>
      </c>
      <c r="H203" s="428">
        <v>122.7</v>
      </c>
      <c r="I203" s="397">
        <v>210</v>
      </c>
      <c r="J203" s="429">
        <v>5</v>
      </c>
      <c r="K203" s="429"/>
      <c r="L203" s="429"/>
      <c r="M203" s="430"/>
      <c r="N203" s="209">
        <f t="shared" si="32"/>
        <v>5120.9599999999991</v>
      </c>
      <c r="O203" s="427">
        <v>3.7</v>
      </c>
      <c r="P203" s="427"/>
      <c r="Q203" s="209">
        <f t="shared" si="33"/>
        <v>5124.6599999999989</v>
      </c>
      <c r="R203" s="395">
        <v>1190</v>
      </c>
      <c r="S203" s="427"/>
      <c r="T203" s="213">
        <f t="shared" si="34"/>
        <v>44354</v>
      </c>
      <c r="U203" s="447"/>
      <c r="V203" s="448"/>
      <c r="W203" s="447"/>
      <c r="X203" s="448"/>
      <c r="Y203" s="447"/>
      <c r="Z203" s="448"/>
      <c r="AA203" s="447"/>
      <c r="AB203" s="448"/>
      <c r="AC203" s="447"/>
      <c r="AD203" s="448"/>
      <c r="AE203" s="447"/>
      <c r="AF203" s="448"/>
      <c r="AG203" s="448"/>
      <c r="AH203" s="448"/>
      <c r="AI203" s="447"/>
      <c r="AJ203" s="448"/>
      <c r="AK203" s="447"/>
      <c r="AL203" s="448"/>
      <c r="AM203" s="447">
        <v>210468</v>
      </c>
      <c r="AN203" s="393">
        <v>-497.69</v>
      </c>
      <c r="AO203" s="431" t="s">
        <v>199</v>
      </c>
      <c r="AP203" s="393">
        <v>81.900000000000006</v>
      </c>
      <c r="AQ203" s="449"/>
      <c r="AR203" s="448"/>
      <c r="AS203" s="187">
        <f t="shared" si="35"/>
        <v>-415.78999999999996</v>
      </c>
    </row>
    <row r="204" spans="1:45" x14ac:dyDescent="0.25">
      <c r="A204" s="426">
        <f t="shared" si="36"/>
        <v>44355</v>
      </c>
      <c r="B204" s="427">
        <v>1350.19</v>
      </c>
      <c r="C204" s="427"/>
      <c r="D204" s="395">
        <v>1264.8</v>
      </c>
      <c r="E204" s="395">
        <v>1687.62</v>
      </c>
      <c r="F204" s="427"/>
      <c r="G204" s="428">
        <v>405</v>
      </c>
      <c r="H204" s="428">
        <v>87.5</v>
      </c>
      <c r="I204" s="397">
        <v>150</v>
      </c>
      <c r="J204" s="429">
        <v>4</v>
      </c>
      <c r="K204" s="429"/>
      <c r="L204" s="429"/>
      <c r="M204" s="430"/>
      <c r="N204" s="209">
        <f t="shared" si="32"/>
        <v>4945.1099999999997</v>
      </c>
      <c r="O204" s="427">
        <v>13.4</v>
      </c>
      <c r="P204" s="427"/>
      <c r="Q204" s="209">
        <f t="shared" si="33"/>
        <v>4958.5099999999993</v>
      </c>
      <c r="R204" s="395">
        <v>1350</v>
      </c>
      <c r="S204" s="427"/>
      <c r="T204" s="213">
        <f t="shared" si="34"/>
        <v>44355</v>
      </c>
      <c r="U204" s="447"/>
      <c r="V204" s="448"/>
      <c r="W204" s="447"/>
      <c r="X204" s="448"/>
      <c r="Y204" s="447"/>
      <c r="Z204" s="448"/>
      <c r="AA204" s="447"/>
      <c r="AB204" s="448"/>
      <c r="AC204" s="447"/>
      <c r="AD204" s="448"/>
      <c r="AE204" s="447" t="s">
        <v>165</v>
      </c>
      <c r="AF204" s="393">
        <v>29.16</v>
      </c>
      <c r="AG204" s="448"/>
      <c r="AH204" s="448"/>
      <c r="AI204" s="447"/>
      <c r="AJ204" s="448"/>
      <c r="AK204" s="447"/>
      <c r="AL204" s="448"/>
      <c r="AM204" s="447"/>
      <c r="AN204" s="448"/>
      <c r="AO204" s="431" t="s">
        <v>388</v>
      </c>
      <c r="AP204" s="393">
        <v>341.65</v>
      </c>
      <c r="AQ204" s="449"/>
      <c r="AR204" s="448"/>
      <c r="AS204" s="187">
        <f t="shared" si="35"/>
        <v>370.81</v>
      </c>
    </row>
    <row r="205" spans="1:45" x14ac:dyDescent="0.25">
      <c r="A205" s="426">
        <f t="shared" si="36"/>
        <v>44356</v>
      </c>
      <c r="B205" s="427">
        <v>872.45</v>
      </c>
      <c r="C205" s="427"/>
      <c r="D205" s="395">
        <v>1245.51</v>
      </c>
      <c r="E205" s="395">
        <v>1797.3</v>
      </c>
      <c r="F205" s="427"/>
      <c r="G205" s="428">
        <v>184</v>
      </c>
      <c r="H205" s="428">
        <v>45</v>
      </c>
      <c r="I205" s="397">
        <v>520</v>
      </c>
      <c r="J205" s="429">
        <v>10</v>
      </c>
      <c r="K205" s="429"/>
      <c r="L205" s="429"/>
      <c r="M205" s="430"/>
      <c r="N205" s="209">
        <f t="shared" si="32"/>
        <v>4664.26</v>
      </c>
      <c r="O205" s="427">
        <v>8.4</v>
      </c>
      <c r="P205" s="427"/>
      <c r="Q205" s="209">
        <f t="shared" si="33"/>
        <v>4672.66</v>
      </c>
      <c r="R205" s="395">
        <v>870</v>
      </c>
      <c r="S205" s="427"/>
      <c r="T205" s="213">
        <f t="shared" si="34"/>
        <v>44356</v>
      </c>
      <c r="U205" s="447">
        <v>210515</v>
      </c>
      <c r="V205" s="393">
        <v>796.96</v>
      </c>
      <c r="W205" s="447"/>
      <c r="X205" s="448"/>
      <c r="Y205" s="447"/>
      <c r="Z205" s="448"/>
      <c r="AA205" s="447">
        <v>210624</v>
      </c>
      <c r="AB205" s="393">
        <v>2678.62</v>
      </c>
      <c r="AC205" s="447">
        <v>210544</v>
      </c>
      <c r="AD205" s="393">
        <v>53990.29</v>
      </c>
      <c r="AE205" s="447" t="s">
        <v>156</v>
      </c>
      <c r="AF205" s="393">
        <v>2662.95</v>
      </c>
      <c r="AG205" s="448"/>
      <c r="AH205" s="448"/>
      <c r="AI205" s="447"/>
      <c r="AJ205" s="448"/>
      <c r="AK205" s="447"/>
      <c r="AL205" s="448"/>
      <c r="AM205" s="447"/>
      <c r="AN205" s="448"/>
      <c r="AO205" s="447"/>
      <c r="AP205" s="448"/>
      <c r="AQ205" s="449"/>
      <c r="AR205" s="448"/>
      <c r="AS205" s="187">
        <f t="shared" si="35"/>
        <v>60128.82</v>
      </c>
    </row>
    <row r="206" spans="1:45" x14ac:dyDescent="0.25">
      <c r="A206" s="426">
        <f t="shared" si="36"/>
        <v>44357</v>
      </c>
      <c r="B206" s="427">
        <v>1622.3</v>
      </c>
      <c r="C206" s="427"/>
      <c r="D206" s="395">
        <v>1103.3499999999999</v>
      </c>
      <c r="E206" s="395">
        <v>1896.06</v>
      </c>
      <c r="F206" s="427"/>
      <c r="G206" s="428">
        <v>442</v>
      </c>
      <c r="H206" s="428">
        <v>183.45</v>
      </c>
      <c r="I206" s="397">
        <v>40</v>
      </c>
      <c r="J206" s="429">
        <v>2</v>
      </c>
      <c r="K206" s="429"/>
      <c r="L206" s="429"/>
      <c r="M206" s="430"/>
      <c r="N206" s="209">
        <f t="shared" si="32"/>
        <v>5287.16</v>
      </c>
      <c r="O206" s="427">
        <v>33</v>
      </c>
      <c r="P206" s="427"/>
      <c r="Q206" s="209">
        <f t="shared" si="33"/>
        <v>5320.16</v>
      </c>
      <c r="R206" s="395">
        <v>1640</v>
      </c>
      <c r="S206" s="427"/>
      <c r="T206" s="213">
        <f t="shared" si="34"/>
        <v>44357</v>
      </c>
      <c r="U206" s="447"/>
      <c r="V206" s="393">
        <v>-50.78</v>
      </c>
      <c r="W206" s="447">
        <v>210524</v>
      </c>
      <c r="X206" s="393">
        <v>15.89</v>
      </c>
      <c r="Y206" s="447"/>
      <c r="Z206" s="448"/>
      <c r="AA206" s="447">
        <v>210628</v>
      </c>
      <c r="AB206" s="393">
        <v>187.4</v>
      </c>
      <c r="AC206" s="447">
        <v>210540</v>
      </c>
      <c r="AD206" s="393">
        <v>52.56</v>
      </c>
      <c r="AE206" s="449" t="s">
        <v>210</v>
      </c>
      <c r="AF206" s="393">
        <v>89.01</v>
      </c>
      <c r="AG206" s="448"/>
      <c r="AH206" s="448"/>
      <c r="AI206" s="447"/>
      <c r="AJ206" s="448"/>
      <c r="AK206" s="447" t="s">
        <v>489</v>
      </c>
      <c r="AL206" s="414">
        <v>147.58000000000001</v>
      </c>
      <c r="AM206" s="447"/>
      <c r="AN206" s="448"/>
      <c r="AO206" s="447"/>
      <c r="AP206" s="448"/>
      <c r="AQ206" s="449"/>
      <c r="AR206" s="448"/>
      <c r="AS206" s="187">
        <f t="shared" si="35"/>
        <v>441.65999999999997</v>
      </c>
    </row>
    <row r="207" spans="1:45" x14ac:dyDescent="0.25">
      <c r="A207" s="426">
        <f t="shared" si="36"/>
        <v>44358</v>
      </c>
      <c r="B207" s="427">
        <v>1608.26</v>
      </c>
      <c r="C207" s="427"/>
      <c r="D207" s="395">
        <v>1725.99</v>
      </c>
      <c r="E207" s="395">
        <v>2447.96</v>
      </c>
      <c r="F207" s="427"/>
      <c r="G207" s="428">
        <v>174</v>
      </c>
      <c r="H207" s="428">
        <v>101.6</v>
      </c>
      <c r="I207" s="397">
        <v>220</v>
      </c>
      <c r="J207" s="429">
        <v>5</v>
      </c>
      <c r="K207" s="429"/>
      <c r="L207" s="429"/>
      <c r="M207" s="430"/>
      <c r="N207" s="209">
        <f t="shared" si="32"/>
        <v>6277.8099999999995</v>
      </c>
      <c r="O207" s="427">
        <v>33.9</v>
      </c>
      <c r="P207" s="427"/>
      <c r="Q207" s="209">
        <f t="shared" si="33"/>
        <v>6311.7099999999991</v>
      </c>
      <c r="R207" s="395">
        <v>1600</v>
      </c>
      <c r="S207" s="395">
        <v>550</v>
      </c>
      <c r="T207" s="213">
        <f t="shared" si="34"/>
        <v>44358</v>
      </c>
      <c r="U207" s="447"/>
      <c r="V207" s="448"/>
      <c r="W207" s="447">
        <v>210525</v>
      </c>
      <c r="X207" s="393">
        <v>1458.53</v>
      </c>
      <c r="Y207" s="447"/>
      <c r="Z207" s="448"/>
      <c r="AA207" s="447"/>
      <c r="AB207" s="448"/>
      <c r="AC207" s="447"/>
      <c r="AD207" s="448"/>
      <c r="AE207" s="447"/>
      <c r="AF207" s="448"/>
      <c r="AG207" s="448"/>
      <c r="AH207" s="448"/>
      <c r="AI207" s="431" t="s">
        <v>216</v>
      </c>
      <c r="AJ207" s="393">
        <v>221.1</v>
      </c>
      <c r="AK207" s="447" t="s">
        <v>490</v>
      </c>
      <c r="AL207" s="414">
        <v>361.9</v>
      </c>
      <c r="AM207" s="447"/>
      <c r="AN207" s="448"/>
      <c r="AO207" s="447" t="s">
        <v>491</v>
      </c>
      <c r="AP207" s="393">
        <v>-123</v>
      </c>
      <c r="AQ207" s="449"/>
      <c r="AR207" s="448"/>
      <c r="AS207" s="187">
        <f t="shared" si="35"/>
        <v>1918.5299999999997</v>
      </c>
    </row>
    <row r="208" spans="1:45" x14ac:dyDescent="0.25">
      <c r="A208" s="426">
        <f t="shared" si="36"/>
        <v>44359</v>
      </c>
      <c r="B208" s="427">
        <v>1689.31</v>
      </c>
      <c r="C208" s="427"/>
      <c r="D208" s="395">
        <v>1847.38</v>
      </c>
      <c r="E208" s="395">
        <v>2445.54</v>
      </c>
      <c r="F208" s="427"/>
      <c r="G208" s="428">
        <v>217</v>
      </c>
      <c r="H208" s="428">
        <v>89.3</v>
      </c>
      <c r="I208" s="397">
        <v>210</v>
      </c>
      <c r="J208" s="429">
        <v>4</v>
      </c>
      <c r="K208" s="429"/>
      <c r="L208" s="429"/>
      <c r="M208" s="430"/>
      <c r="N208" s="209">
        <f t="shared" si="32"/>
        <v>6498.5300000000007</v>
      </c>
      <c r="O208" s="427">
        <v>4.3</v>
      </c>
      <c r="P208" s="427"/>
      <c r="Q208" s="209">
        <f t="shared" si="33"/>
        <v>6502.8300000000008</v>
      </c>
      <c r="R208" s="395">
        <v>1680</v>
      </c>
      <c r="S208" s="427"/>
      <c r="T208" s="213">
        <f t="shared" si="34"/>
        <v>44359</v>
      </c>
      <c r="U208" s="447"/>
      <c r="V208" s="448"/>
      <c r="W208" s="447"/>
      <c r="X208" s="448"/>
      <c r="Y208" s="447"/>
      <c r="Z208" s="448"/>
      <c r="AA208" s="447"/>
      <c r="AB208" s="448"/>
      <c r="AC208" s="447"/>
      <c r="AD208" s="448"/>
      <c r="AE208" s="447" t="s">
        <v>85</v>
      </c>
      <c r="AF208" s="393">
        <v>200</v>
      </c>
      <c r="AG208" s="448"/>
      <c r="AH208" s="448"/>
      <c r="AI208" s="447"/>
      <c r="AJ208" s="448"/>
      <c r="AK208" s="447"/>
      <c r="AL208" s="448"/>
      <c r="AM208" s="447"/>
      <c r="AN208" s="448"/>
      <c r="AO208" s="447"/>
      <c r="AP208" s="448"/>
      <c r="AQ208" s="449"/>
      <c r="AR208" s="448"/>
      <c r="AS208" s="187">
        <f t="shared" si="35"/>
        <v>200</v>
      </c>
    </row>
    <row r="209" spans="1:45" x14ac:dyDescent="0.25">
      <c r="A209" s="426">
        <f t="shared" si="36"/>
        <v>44360</v>
      </c>
      <c r="B209" s="427">
        <v>1500.34</v>
      </c>
      <c r="C209" s="427"/>
      <c r="D209" s="395">
        <v>780.9</v>
      </c>
      <c r="E209" s="395">
        <v>1536.16</v>
      </c>
      <c r="F209" s="427"/>
      <c r="G209" s="428">
        <v>204</v>
      </c>
      <c r="H209" s="428">
        <v>94</v>
      </c>
      <c r="I209" s="397">
        <v>110</v>
      </c>
      <c r="J209" s="429">
        <v>3</v>
      </c>
      <c r="K209" s="429"/>
      <c r="L209" s="429"/>
      <c r="M209" s="430"/>
      <c r="N209" s="209">
        <f t="shared" si="32"/>
        <v>4225.3999999999996</v>
      </c>
      <c r="O209" s="427">
        <v>4.0999999999999996</v>
      </c>
      <c r="P209" s="427"/>
      <c r="Q209" s="209">
        <f t="shared" si="33"/>
        <v>4229.5</v>
      </c>
      <c r="R209" s="395">
        <v>1500</v>
      </c>
      <c r="S209" s="427"/>
      <c r="T209" s="213">
        <f t="shared" si="34"/>
        <v>44360</v>
      </c>
      <c r="U209" s="447"/>
      <c r="V209" s="448"/>
      <c r="W209" s="447"/>
      <c r="X209" s="448"/>
      <c r="Y209" s="447">
        <v>210620</v>
      </c>
      <c r="Z209" s="393">
        <v>413.57</v>
      </c>
      <c r="AA209" s="447"/>
      <c r="AB209" s="448"/>
      <c r="AC209" s="447"/>
      <c r="AD209" s="448"/>
      <c r="AE209" s="447"/>
      <c r="AF209" s="448"/>
      <c r="AG209" s="448"/>
      <c r="AH209" s="448"/>
      <c r="AI209" s="447"/>
      <c r="AJ209" s="448"/>
      <c r="AK209" s="447"/>
      <c r="AL209" s="448"/>
      <c r="AM209" s="447"/>
      <c r="AN209" s="448"/>
      <c r="AO209" s="447"/>
      <c r="AP209" s="448"/>
      <c r="AQ209" s="449"/>
      <c r="AR209" s="448"/>
      <c r="AS209" s="187">
        <f t="shared" si="35"/>
        <v>413.57</v>
      </c>
    </row>
    <row r="210" spans="1:45" x14ac:dyDescent="0.25">
      <c r="A210" s="426">
        <f t="shared" si="36"/>
        <v>44361</v>
      </c>
      <c r="B210" s="427">
        <v>1957.99</v>
      </c>
      <c r="C210" s="427"/>
      <c r="D210" s="395">
        <v>1330.8</v>
      </c>
      <c r="E210" s="395">
        <v>2018.2</v>
      </c>
      <c r="F210" s="427">
        <v>0</v>
      </c>
      <c r="G210" s="428">
        <v>227</v>
      </c>
      <c r="H210" s="428">
        <v>103.65</v>
      </c>
      <c r="I210" s="397">
        <v>80</v>
      </c>
      <c r="J210" s="429">
        <v>3</v>
      </c>
      <c r="K210" s="429"/>
      <c r="L210" s="429"/>
      <c r="M210" s="430"/>
      <c r="N210" s="209">
        <f t="shared" si="32"/>
        <v>5717.64</v>
      </c>
      <c r="O210" s="427">
        <v>3.7</v>
      </c>
      <c r="P210" s="427"/>
      <c r="Q210" s="209">
        <f t="shared" si="33"/>
        <v>5721.34</v>
      </c>
      <c r="R210" s="395">
        <v>1950</v>
      </c>
      <c r="S210" s="427"/>
      <c r="T210" s="213">
        <f t="shared" si="34"/>
        <v>44361</v>
      </c>
      <c r="U210" s="447"/>
      <c r="V210" s="448"/>
      <c r="W210" s="447"/>
      <c r="X210" s="448"/>
      <c r="Y210" s="447"/>
      <c r="Z210" s="448"/>
      <c r="AA210" s="447"/>
      <c r="AB210" s="448"/>
      <c r="AC210" s="447"/>
      <c r="AD210" s="448"/>
      <c r="AE210" s="447"/>
      <c r="AF210" s="448"/>
      <c r="AG210" s="448"/>
      <c r="AH210" s="448"/>
      <c r="AI210" s="447"/>
      <c r="AJ210" s="448"/>
      <c r="AK210" s="447"/>
      <c r="AL210" s="448"/>
      <c r="AM210" s="447"/>
      <c r="AN210" s="448"/>
      <c r="AO210" s="447"/>
      <c r="AP210" s="448"/>
      <c r="AQ210" s="449"/>
      <c r="AR210" s="448"/>
      <c r="AS210" s="187">
        <f t="shared" si="35"/>
        <v>0</v>
      </c>
    </row>
    <row r="211" spans="1:45" x14ac:dyDescent="0.25">
      <c r="A211" s="426">
        <f t="shared" si="36"/>
        <v>44362</v>
      </c>
      <c r="B211" s="427">
        <v>1981.42</v>
      </c>
      <c r="C211" s="427"/>
      <c r="D211" s="395">
        <v>1445.05</v>
      </c>
      <c r="E211" s="395">
        <v>2025.09</v>
      </c>
      <c r="F211" s="427"/>
      <c r="G211" s="428">
        <v>158</v>
      </c>
      <c r="H211" s="428">
        <v>95.6</v>
      </c>
      <c r="I211" s="397">
        <v>100</v>
      </c>
      <c r="J211" s="429">
        <v>1</v>
      </c>
      <c r="K211" s="429"/>
      <c r="L211" s="429"/>
      <c r="M211" s="430"/>
      <c r="N211" s="209">
        <f t="shared" si="32"/>
        <v>5805.16</v>
      </c>
      <c r="O211" s="427">
        <v>8.4</v>
      </c>
      <c r="P211" s="427"/>
      <c r="Q211" s="209">
        <f t="shared" si="33"/>
        <v>5813.5599999999995</v>
      </c>
      <c r="R211" s="395">
        <v>1980</v>
      </c>
      <c r="S211" s="427"/>
      <c r="T211" s="213">
        <f t="shared" si="34"/>
        <v>44362</v>
      </c>
      <c r="U211" s="447"/>
      <c r="V211" s="448"/>
      <c r="W211" s="447"/>
      <c r="X211" s="448"/>
      <c r="Y211" s="447"/>
      <c r="Z211" s="448"/>
      <c r="AA211" s="447"/>
      <c r="AB211" s="448"/>
      <c r="AC211" s="447"/>
      <c r="AD211" s="448"/>
      <c r="AE211" s="447"/>
      <c r="AF211" s="448"/>
      <c r="AG211" s="448"/>
      <c r="AH211" s="448"/>
      <c r="AI211" s="447"/>
      <c r="AJ211" s="448"/>
      <c r="AK211" s="447"/>
      <c r="AL211" s="448"/>
      <c r="AM211" s="447"/>
      <c r="AN211" s="448"/>
      <c r="AO211" s="447">
        <v>210575</v>
      </c>
      <c r="AP211" s="393">
        <v>364</v>
      </c>
      <c r="AQ211" s="449"/>
      <c r="AR211" s="448"/>
      <c r="AS211" s="187">
        <f t="shared" si="35"/>
        <v>364</v>
      </c>
    </row>
    <row r="212" spans="1:45" x14ac:dyDescent="0.25">
      <c r="A212" s="426">
        <f t="shared" si="36"/>
        <v>44363</v>
      </c>
      <c r="B212" s="427">
        <v>1461.61</v>
      </c>
      <c r="C212" s="427"/>
      <c r="D212" s="395">
        <v>993.9</v>
      </c>
      <c r="E212" s="395">
        <v>1835.99</v>
      </c>
      <c r="F212" s="427"/>
      <c r="G212" s="428">
        <v>312</v>
      </c>
      <c r="H212" s="428">
        <v>554</v>
      </c>
      <c r="I212" s="397">
        <v>200</v>
      </c>
      <c r="J212" s="429">
        <v>6</v>
      </c>
      <c r="K212" s="429"/>
      <c r="L212" s="429"/>
      <c r="M212" s="430"/>
      <c r="N212" s="209">
        <f t="shared" si="32"/>
        <v>5357.5</v>
      </c>
      <c r="O212" s="427">
        <v>23.9</v>
      </c>
      <c r="P212" s="427"/>
      <c r="Q212" s="209">
        <f t="shared" si="33"/>
        <v>5381.4</v>
      </c>
      <c r="R212" s="395">
        <v>1460</v>
      </c>
      <c r="S212" s="427"/>
      <c r="T212" s="213">
        <f t="shared" si="34"/>
        <v>44363</v>
      </c>
      <c r="U212" s="447">
        <v>210601</v>
      </c>
      <c r="V212" s="393">
        <v>1452.5</v>
      </c>
      <c r="W212" s="447"/>
      <c r="X212" s="448"/>
      <c r="Y212" s="447"/>
      <c r="Z212" s="448"/>
      <c r="AA212" s="447">
        <v>210625</v>
      </c>
      <c r="AB212" s="393">
        <v>1920.64</v>
      </c>
      <c r="AC212" s="447"/>
      <c r="AD212" s="448"/>
      <c r="AE212" s="447"/>
      <c r="AF212" s="448"/>
      <c r="AG212" s="448"/>
      <c r="AH212" s="448"/>
      <c r="AI212" s="447"/>
      <c r="AJ212" s="448"/>
      <c r="AK212" s="447"/>
      <c r="AL212" s="448"/>
      <c r="AM212" s="447"/>
      <c r="AN212" s="448"/>
      <c r="AO212" s="447">
        <v>210575</v>
      </c>
      <c r="AP212" s="393">
        <v>81.03</v>
      </c>
      <c r="AQ212" s="449"/>
      <c r="AR212" s="448"/>
      <c r="AS212" s="187">
        <f t="shared" si="35"/>
        <v>3454.1700000000005</v>
      </c>
    </row>
    <row r="213" spans="1:45" x14ac:dyDescent="0.25">
      <c r="A213" s="426">
        <f t="shared" si="36"/>
        <v>44364</v>
      </c>
      <c r="B213" s="427">
        <v>1282.94</v>
      </c>
      <c r="C213" s="427"/>
      <c r="D213" s="395">
        <v>1140.04</v>
      </c>
      <c r="E213" s="395">
        <v>1807.11</v>
      </c>
      <c r="F213" s="427"/>
      <c r="G213" s="428">
        <v>313</v>
      </c>
      <c r="H213" s="428">
        <v>964.9</v>
      </c>
      <c r="I213" s="397">
        <v>120</v>
      </c>
      <c r="J213" s="429">
        <v>2</v>
      </c>
      <c r="K213" s="429"/>
      <c r="L213" s="429"/>
      <c r="M213" s="430"/>
      <c r="N213" s="209">
        <f t="shared" si="32"/>
        <v>5627.99</v>
      </c>
      <c r="O213" s="427">
        <v>15.9</v>
      </c>
      <c r="P213" s="427">
        <v>2.2000000000000002</v>
      </c>
      <c r="Q213" s="209">
        <f t="shared" si="33"/>
        <v>5641.69</v>
      </c>
      <c r="R213" s="395">
        <v>1310</v>
      </c>
      <c r="S213" s="427"/>
      <c r="T213" s="213">
        <f t="shared" si="34"/>
        <v>44364</v>
      </c>
      <c r="U213" s="447"/>
      <c r="V213" s="393">
        <v>29.99</v>
      </c>
      <c r="W213" s="447"/>
      <c r="X213" s="448"/>
      <c r="Y213" s="447"/>
      <c r="Z213" s="448"/>
      <c r="AA213" s="447">
        <v>210629</v>
      </c>
      <c r="AB213" s="393">
        <v>915.4</v>
      </c>
      <c r="AC213" s="447"/>
      <c r="AD213" s="448"/>
      <c r="AE213" s="447" t="s">
        <v>85</v>
      </c>
      <c r="AF213" s="393">
        <v>200</v>
      </c>
      <c r="AG213" s="448"/>
      <c r="AH213" s="448"/>
      <c r="AI213" s="447"/>
      <c r="AJ213" s="448"/>
      <c r="AK213" s="447"/>
      <c r="AL213" s="448"/>
      <c r="AM213" s="447"/>
      <c r="AN213" s="448"/>
      <c r="AO213" s="447"/>
      <c r="AP213" s="448"/>
      <c r="AQ213" s="449"/>
      <c r="AR213" s="448"/>
      <c r="AS213" s="187">
        <f t="shared" si="35"/>
        <v>1145.3899999999999</v>
      </c>
    </row>
    <row r="214" spans="1:45" x14ac:dyDescent="0.25">
      <c r="A214" s="426">
        <f t="shared" si="36"/>
        <v>44365</v>
      </c>
      <c r="B214" s="427">
        <v>1528.94</v>
      </c>
      <c r="C214" s="427"/>
      <c r="D214" s="395">
        <v>2136.81</v>
      </c>
      <c r="E214" s="395">
        <v>2581.52</v>
      </c>
      <c r="F214" s="427"/>
      <c r="G214" s="428">
        <v>266</v>
      </c>
      <c r="H214" s="428">
        <v>220.35</v>
      </c>
      <c r="I214" s="397">
        <v>160</v>
      </c>
      <c r="J214" s="429">
        <v>4</v>
      </c>
      <c r="K214" s="429"/>
      <c r="L214" s="429"/>
      <c r="M214" s="430"/>
      <c r="N214" s="209">
        <f t="shared" si="32"/>
        <v>6893.6200000000008</v>
      </c>
      <c r="O214" s="427">
        <v>8.4</v>
      </c>
      <c r="P214" s="427"/>
      <c r="Q214" s="209">
        <f t="shared" si="33"/>
        <v>6902.02</v>
      </c>
      <c r="R214" s="395">
        <v>1520</v>
      </c>
      <c r="S214" s="395">
        <v>510</v>
      </c>
      <c r="T214" s="213">
        <f t="shared" si="34"/>
        <v>44365</v>
      </c>
      <c r="U214" s="447"/>
      <c r="V214" s="448"/>
      <c r="W214" s="447"/>
      <c r="X214" s="448"/>
      <c r="Y214" s="447"/>
      <c r="Z214" s="448"/>
      <c r="AA214" s="447"/>
      <c r="AB214" s="448"/>
      <c r="AC214" s="447"/>
      <c r="AD214" s="448"/>
      <c r="AE214" s="447"/>
      <c r="AF214" s="448"/>
      <c r="AG214" s="448"/>
      <c r="AH214" s="448"/>
      <c r="AI214" s="447">
        <v>210640</v>
      </c>
      <c r="AJ214" s="393">
        <v>52.8</v>
      </c>
      <c r="AK214" s="447">
        <v>210553</v>
      </c>
      <c r="AL214" s="393">
        <v>1474.56</v>
      </c>
      <c r="AM214" s="447"/>
      <c r="AN214" s="448"/>
      <c r="AO214" s="447">
        <v>210674</v>
      </c>
      <c r="AP214" s="393">
        <v>2500</v>
      </c>
      <c r="AQ214" s="449"/>
      <c r="AR214" s="448"/>
      <c r="AS214" s="187">
        <f t="shared" si="35"/>
        <v>4027.3599999999997</v>
      </c>
    </row>
    <row r="215" spans="1:45" x14ac:dyDescent="0.25">
      <c r="A215" s="426">
        <f t="shared" si="36"/>
        <v>44366</v>
      </c>
      <c r="B215" s="427">
        <v>1731.09</v>
      </c>
      <c r="C215" s="427"/>
      <c r="D215" s="395">
        <v>1511.68</v>
      </c>
      <c r="E215" s="395">
        <v>2237.92</v>
      </c>
      <c r="F215" s="427"/>
      <c r="G215" s="428">
        <v>113</v>
      </c>
      <c r="H215" s="428">
        <v>899.45</v>
      </c>
      <c r="I215" s="397">
        <v>210</v>
      </c>
      <c r="J215" s="429">
        <v>3</v>
      </c>
      <c r="K215" s="429"/>
      <c r="L215" s="429"/>
      <c r="M215" s="430"/>
      <c r="N215" s="209">
        <f t="shared" si="32"/>
        <v>6703.14</v>
      </c>
      <c r="O215" s="427">
        <v>22.3</v>
      </c>
      <c r="P215" s="427"/>
      <c r="Q215" s="209">
        <f t="shared" si="33"/>
        <v>6725.4400000000005</v>
      </c>
      <c r="R215" s="395">
        <v>1730</v>
      </c>
      <c r="S215" s="427"/>
      <c r="T215" s="213">
        <f t="shared" si="34"/>
        <v>44366</v>
      </c>
      <c r="U215" s="447"/>
      <c r="V215" s="448"/>
      <c r="W215" s="447"/>
      <c r="X215" s="448"/>
      <c r="Y215" s="447"/>
      <c r="Z215" s="448"/>
      <c r="AA215" s="447"/>
      <c r="AB215" s="448"/>
      <c r="AC215" s="447"/>
      <c r="AD215" s="448"/>
      <c r="AE215" s="447"/>
      <c r="AF215" s="448"/>
      <c r="AG215" s="448"/>
      <c r="AH215" s="448"/>
      <c r="AI215" s="447"/>
      <c r="AJ215" s="448"/>
      <c r="AK215" s="447"/>
      <c r="AL215" s="448"/>
      <c r="AM215" s="447"/>
      <c r="AN215" s="448"/>
      <c r="AO215" s="447"/>
      <c r="AP215" s="448"/>
      <c r="AQ215" s="449"/>
      <c r="AR215" s="448"/>
      <c r="AS215" s="187">
        <f t="shared" si="35"/>
        <v>0</v>
      </c>
    </row>
    <row r="216" spans="1:45" x14ac:dyDescent="0.25">
      <c r="A216" s="426">
        <f t="shared" si="36"/>
        <v>44367</v>
      </c>
      <c r="B216" s="427">
        <v>1076.52</v>
      </c>
      <c r="C216" s="427"/>
      <c r="D216" s="395">
        <v>1108.55</v>
      </c>
      <c r="E216" s="395">
        <v>1047.1199999999999</v>
      </c>
      <c r="F216" s="427"/>
      <c r="G216" s="428">
        <v>382</v>
      </c>
      <c r="H216" s="428">
        <v>397.05</v>
      </c>
      <c r="I216" s="397">
        <v>80</v>
      </c>
      <c r="J216" s="429">
        <v>2</v>
      </c>
      <c r="K216" s="429"/>
      <c r="L216" s="429"/>
      <c r="M216" s="430"/>
      <c r="N216" s="209">
        <f t="shared" si="32"/>
        <v>4091.24</v>
      </c>
      <c r="O216" s="427">
        <v>2</v>
      </c>
      <c r="P216" s="427"/>
      <c r="Q216" s="209">
        <f t="shared" si="33"/>
        <v>4093.24</v>
      </c>
      <c r="R216" s="395">
        <v>1070</v>
      </c>
      <c r="S216" s="427"/>
      <c r="T216" s="213">
        <f t="shared" si="34"/>
        <v>44367</v>
      </c>
      <c r="U216" s="447"/>
      <c r="V216" s="448"/>
      <c r="W216" s="449">
        <v>210613</v>
      </c>
      <c r="X216" s="393">
        <v>422.04</v>
      </c>
      <c r="Y216" s="447">
        <v>210621</v>
      </c>
      <c r="Z216" s="393">
        <v>426.96</v>
      </c>
      <c r="AA216" s="449"/>
      <c r="AB216" s="448"/>
      <c r="AC216" s="447"/>
      <c r="AD216" s="448"/>
      <c r="AE216" s="447"/>
      <c r="AF216" s="448"/>
      <c r="AG216" s="448"/>
      <c r="AH216" s="448"/>
      <c r="AI216" s="447"/>
      <c r="AJ216" s="448"/>
      <c r="AK216" s="449"/>
      <c r="AL216" s="448"/>
      <c r="AM216" s="447">
        <v>210558</v>
      </c>
      <c r="AN216" s="393">
        <v>393.26</v>
      </c>
      <c r="AO216" s="449"/>
      <c r="AP216" s="448"/>
      <c r="AQ216" s="449"/>
      <c r="AR216" s="448"/>
      <c r="AS216" s="187">
        <f t="shared" si="35"/>
        <v>1242.26</v>
      </c>
    </row>
    <row r="217" spans="1:45" x14ac:dyDescent="0.25">
      <c r="A217" s="426">
        <f t="shared" si="36"/>
        <v>44368</v>
      </c>
      <c r="B217" s="427">
        <v>1574.84</v>
      </c>
      <c r="C217" s="427"/>
      <c r="D217" s="395">
        <v>1430.9</v>
      </c>
      <c r="E217" s="395">
        <v>1991.49</v>
      </c>
      <c r="F217" s="427"/>
      <c r="G217" s="428">
        <v>191</v>
      </c>
      <c r="H217" s="428">
        <v>561.79999999999995</v>
      </c>
      <c r="I217" s="397">
        <v>140</v>
      </c>
      <c r="J217" s="429">
        <v>2</v>
      </c>
      <c r="K217" s="429"/>
      <c r="L217" s="429"/>
      <c r="M217" s="430"/>
      <c r="N217" s="209">
        <f t="shared" si="32"/>
        <v>5890.03</v>
      </c>
      <c r="O217" s="427">
        <v>2.1</v>
      </c>
      <c r="P217" s="427"/>
      <c r="Q217" s="209">
        <f t="shared" si="33"/>
        <v>5892.13</v>
      </c>
      <c r="R217" s="395">
        <v>1570</v>
      </c>
      <c r="S217" s="427"/>
      <c r="T217" s="213">
        <f t="shared" si="34"/>
        <v>44368</v>
      </c>
      <c r="U217" s="447"/>
      <c r="V217" s="448"/>
      <c r="W217" s="447">
        <v>210614</v>
      </c>
      <c r="X217" s="393">
        <v>40.380000000000003</v>
      </c>
      <c r="Y217" s="447"/>
      <c r="Z217" s="448"/>
      <c r="AA217" s="447"/>
      <c r="AB217" s="448"/>
      <c r="AC217" s="447"/>
      <c r="AD217" s="448"/>
      <c r="AE217" s="447"/>
      <c r="AF217" s="448"/>
      <c r="AG217" s="448"/>
      <c r="AH217" s="448"/>
      <c r="AI217" s="447"/>
      <c r="AJ217" s="448"/>
      <c r="AK217" s="447"/>
      <c r="AL217" s="448"/>
      <c r="AM217" s="447">
        <v>210643</v>
      </c>
      <c r="AN217" s="393">
        <v>111.2</v>
      </c>
      <c r="AO217" s="447"/>
      <c r="AP217" s="448"/>
      <c r="AQ217" s="449"/>
      <c r="AR217" s="448"/>
      <c r="AS217" s="187">
        <f t="shared" si="35"/>
        <v>151.58000000000001</v>
      </c>
    </row>
    <row r="218" spans="1:45" x14ac:dyDescent="0.25">
      <c r="A218" s="426">
        <f t="shared" si="36"/>
        <v>44369</v>
      </c>
      <c r="B218" s="427">
        <v>1486.75</v>
      </c>
      <c r="C218" s="427"/>
      <c r="D218" s="395">
        <v>579.04999999999995</v>
      </c>
      <c r="E218" s="395">
        <v>2201.52</v>
      </c>
      <c r="F218" s="427"/>
      <c r="G218" s="428">
        <v>238</v>
      </c>
      <c r="H218" s="428">
        <v>236.3</v>
      </c>
      <c r="I218" s="397">
        <v>50</v>
      </c>
      <c r="J218" s="429">
        <v>1</v>
      </c>
      <c r="K218" s="429"/>
      <c r="L218" s="429"/>
      <c r="M218" s="430"/>
      <c r="N218" s="209">
        <f t="shared" si="32"/>
        <v>4791.6200000000008</v>
      </c>
      <c r="O218" s="427">
        <v>10</v>
      </c>
      <c r="P218" s="427"/>
      <c r="Q218" s="209">
        <f t="shared" si="33"/>
        <v>4801.6200000000008</v>
      </c>
      <c r="R218" s="395">
        <v>1480</v>
      </c>
      <c r="S218" s="427"/>
      <c r="T218" s="213">
        <f t="shared" si="34"/>
        <v>44369</v>
      </c>
      <c r="U218" s="447"/>
      <c r="V218" s="448"/>
      <c r="W218" s="447"/>
      <c r="X218" s="448"/>
      <c r="Y218" s="447"/>
      <c r="Z218" s="448"/>
      <c r="AA218" s="447"/>
      <c r="AB218" s="448"/>
      <c r="AC218" s="447"/>
      <c r="AD218" s="448"/>
      <c r="AE218" s="447"/>
      <c r="AF218" s="448"/>
      <c r="AG218" s="448"/>
      <c r="AH218" s="448"/>
      <c r="AI218" s="447"/>
      <c r="AJ218" s="448"/>
      <c r="AK218" s="447"/>
      <c r="AL218" s="448"/>
      <c r="AM218" s="447"/>
      <c r="AN218" s="448"/>
      <c r="AO218" s="447"/>
      <c r="AP218" s="448"/>
      <c r="AQ218" s="449"/>
      <c r="AR218" s="448"/>
      <c r="AS218" s="187">
        <f t="shared" si="35"/>
        <v>0</v>
      </c>
    </row>
    <row r="219" spans="1:45" x14ac:dyDescent="0.25">
      <c r="A219" s="426">
        <f t="shared" si="36"/>
        <v>44370</v>
      </c>
      <c r="B219" s="427">
        <v>1049.51</v>
      </c>
      <c r="C219" s="427"/>
      <c r="D219" s="395">
        <v>926.16</v>
      </c>
      <c r="E219" s="395">
        <v>1690.22</v>
      </c>
      <c r="F219" s="427"/>
      <c r="G219" s="428">
        <v>158</v>
      </c>
      <c r="H219" s="428">
        <v>551.79999999999995</v>
      </c>
      <c r="I219" s="397">
        <v>120</v>
      </c>
      <c r="J219" s="429">
        <v>4</v>
      </c>
      <c r="K219" s="429"/>
      <c r="L219" s="429"/>
      <c r="M219" s="430"/>
      <c r="N219" s="209">
        <f t="shared" si="32"/>
        <v>4495.6900000000005</v>
      </c>
      <c r="O219" s="427">
        <v>3.4</v>
      </c>
      <c r="P219" s="427"/>
      <c r="Q219" s="209">
        <f t="shared" si="33"/>
        <v>4499.09</v>
      </c>
      <c r="R219" s="395">
        <v>1040</v>
      </c>
      <c r="S219" s="427"/>
      <c r="T219" s="213">
        <f t="shared" si="34"/>
        <v>44370</v>
      </c>
      <c r="U219" s="447">
        <v>210603</v>
      </c>
      <c r="V219" s="393">
        <v>1462.33</v>
      </c>
      <c r="W219" s="447"/>
      <c r="X219" s="448"/>
      <c r="Y219" s="447"/>
      <c r="Z219" s="448"/>
      <c r="AA219" s="447">
        <v>210626</v>
      </c>
      <c r="AB219" s="393">
        <v>2330.21</v>
      </c>
      <c r="AC219" s="447"/>
      <c r="AD219" s="448"/>
      <c r="AE219" s="447"/>
      <c r="AF219" s="448"/>
      <c r="AG219" s="448"/>
      <c r="AH219" s="448"/>
      <c r="AI219" s="447"/>
      <c r="AJ219" s="448"/>
      <c r="AK219" s="447"/>
      <c r="AL219" s="448"/>
      <c r="AM219" s="447"/>
      <c r="AN219" s="448"/>
      <c r="AO219" s="447"/>
      <c r="AP219" s="448"/>
      <c r="AQ219" s="449"/>
      <c r="AR219" s="448"/>
      <c r="AS219" s="187">
        <f t="shared" si="35"/>
        <v>3792.54</v>
      </c>
    </row>
    <row r="220" spans="1:45" x14ac:dyDescent="0.25">
      <c r="A220" s="426">
        <f t="shared" si="36"/>
        <v>44371</v>
      </c>
      <c r="B220" s="427">
        <v>1215.32</v>
      </c>
      <c r="C220" s="427"/>
      <c r="D220" s="395">
        <v>866.4</v>
      </c>
      <c r="E220" s="395">
        <v>1883.3</v>
      </c>
      <c r="F220" s="427"/>
      <c r="G220" s="428">
        <v>202</v>
      </c>
      <c r="H220" s="428">
        <v>686.45</v>
      </c>
      <c r="I220" s="397">
        <v>70</v>
      </c>
      <c r="J220" s="429">
        <v>2</v>
      </c>
      <c r="K220" s="429"/>
      <c r="L220" s="429"/>
      <c r="M220" s="430"/>
      <c r="N220" s="209">
        <f t="shared" si="32"/>
        <v>4923.47</v>
      </c>
      <c r="O220" s="427">
        <v>7.3</v>
      </c>
      <c r="P220" s="427"/>
      <c r="Q220" s="209">
        <f t="shared" si="33"/>
        <v>4930.7700000000004</v>
      </c>
      <c r="R220" s="395">
        <v>1250</v>
      </c>
      <c r="S220" s="427"/>
      <c r="T220" s="213">
        <f t="shared" si="34"/>
        <v>44371</v>
      </c>
      <c r="U220" s="447"/>
      <c r="V220" s="393">
        <v>-30.52</v>
      </c>
      <c r="W220" s="447"/>
      <c r="X220" s="448"/>
      <c r="Y220" s="447"/>
      <c r="Z220" s="448"/>
      <c r="AA220" s="447">
        <v>210630</v>
      </c>
      <c r="AB220" s="393">
        <v>1629.8</v>
      </c>
      <c r="AC220" s="447"/>
      <c r="AD220" s="448"/>
      <c r="AE220" s="447" t="s">
        <v>85</v>
      </c>
      <c r="AF220" s="393">
        <v>1070</v>
      </c>
      <c r="AG220" s="448"/>
      <c r="AH220" s="448"/>
      <c r="AI220" s="447"/>
      <c r="AJ220" s="448"/>
      <c r="AK220" s="447"/>
      <c r="AL220" s="448"/>
      <c r="AM220" s="447"/>
      <c r="AN220" s="448"/>
      <c r="AO220" s="447"/>
      <c r="AP220" s="448"/>
      <c r="AQ220" s="449"/>
      <c r="AR220" s="448"/>
      <c r="AS220" s="187">
        <f t="shared" si="35"/>
        <v>2669.2799999999997</v>
      </c>
    </row>
    <row r="221" spans="1:45" x14ac:dyDescent="0.25">
      <c r="A221" s="426">
        <f t="shared" si="36"/>
        <v>44372</v>
      </c>
      <c r="B221" s="427">
        <v>1389.78</v>
      </c>
      <c r="C221" s="427"/>
      <c r="D221" s="395">
        <v>1969.64</v>
      </c>
      <c r="E221" s="395">
        <v>1897</v>
      </c>
      <c r="F221" s="427">
        <v>0</v>
      </c>
      <c r="G221" s="428">
        <v>252</v>
      </c>
      <c r="H221" s="428">
        <v>172.3</v>
      </c>
      <c r="I221" s="397">
        <v>530</v>
      </c>
      <c r="J221" s="429">
        <v>10</v>
      </c>
      <c r="K221" s="429"/>
      <c r="L221" s="429"/>
      <c r="M221" s="430"/>
      <c r="N221" s="209">
        <f t="shared" si="32"/>
        <v>6210.72</v>
      </c>
      <c r="O221" s="427">
        <v>16.8</v>
      </c>
      <c r="P221" s="427"/>
      <c r="Q221" s="209">
        <f t="shared" si="33"/>
        <v>6227.52</v>
      </c>
      <c r="R221" s="395">
        <v>1380</v>
      </c>
      <c r="S221" s="395">
        <v>610</v>
      </c>
      <c r="T221" s="213">
        <f t="shared" si="34"/>
        <v>44372</v>
      </c>
      <c r="U221" s="447"/>
      <c r="V221" s="448"/>
      <c r="W221" s="447"/>
      <c r="X221" s="448"/>
      <c r="Y221" s="447"/>
      <c r="Z221" s="448"/>
      <c r="AA221" s="447"/>
      <c r="AB221" s="448"/>
      <c r="AC221" s="447">
        <v>210542</v>
      </c>
      <c r="AD221" s="393">
        <v>131.4</v>
      </c>
      <c r="AE221" s="447"/>
      <c r="AF221" s="448"/>
      <c r="AG221" s="448"/>
      <c r="AH221" s="448"/>
      <c r="AI221" s="447"/>
      <c r="AJ221" s="448"/>
      <c r="AK221" s="447"/>
      <c r="AL221" s="448"/>
      <c r="AM221" s="447"/>
      <c r="AN221" s="448"/>
      <c r="AO221" s="447">
        <v>210579</v>
      </c>
      <c r="AP221" s="393">
        <v>30</v>
      </c>
      <c r="AQ221" s="449"/>
      <c r="AR221" s="448"/>
      <c r="AS221" s="187">
        <f t="shared" si="35"/>
        <v>161.4</v>
      </c>
    </row>
    <row r="222" spans="1:45" x14ac:dyDescent="0.25">
      <c r="A222" s="426">
        <f t="shared" si="36"/>
        <v>44373</v>
      </c>
      <c r="B222" s="427">
        <v>2325.62</v>
      </c>
      <c r="C222" s="427"/>
      <c r="D222" s="395">
        <v>1722.99</v>
      </c>
      <c r="E222" s="395">
        <v>2249.73</v>
      </c>
      <c r="F222" s="427"/>
      <c r="G222" s="428">
        <v>182</v>
      </c>
      <c r="H222" s="428">
        <v>328.4</v>
      </c>
      <c r="I222" s="397">
        <v>100</v>
      </c>
      <c r="J222" s="429">
        <v>2</v>
      </c>
      <c r="K222" s="429"/>
      <c r="L222" s="429"/>
      <c r="M222" s="430"/>
      <c r="N222" s="209">
        <f t="shared" si="32"/>
        <v>6908.74</v>
      </c>
      <c r="O222" s="427">
        <v>6.3</v>
      </c>
      <c r="P222" s="427"/>
      <c r="Q222" s="209">
        <f t="shared" si="33"/>
        <v>6915.04</v>
      </c>
      <c r="R222" s="395">
        <v>2320</v>
      </c>
      <c r="S222" s="427"/>
      <c r="T222" s="213">
        <f t="shared" si="34"/>
        <v>44373</v>
      </c>
      <c r="U222" s="447"/>
      <c r="V222" s="448"/>
      <c r="W222" s="447"/>
      <c r="X222" s="448"/>
      <c r="Y222" s="447"/>
      <c r="Z222" s="448"/>
      <c r="AA222" s="447"/>
      <c r="AB222" s="448"/>
      <c r="AC222" s="447">
        <v>210443</v>
      </c>
      <c r="AD222" s="393">
        <v>40.18</v>
      </c>
      <c r="AE222" s="447"/>
      <c r="AF222" s="448"/>
      <c r="AG222" s="448"/>
      <c r="AH222" s="448"/>
      <c r="AI222" s="447"/>
      <c r="AJ222" s="448"/>
      <c r="AK222" s="447"/>
      <c r="AL222" s="448"/>
      <c r="AM222" s="447"/>
      <c r="AN222" s="448"/>
      <c r="AO222" s="449">
        <v>210578</v>
      </c>
      <c r="AP222" s="455">
        <v>420</v>
      </c>
      <c r="AQ222" s="449"/>
      <c r="AR222" s="448"/>
      <c r="AS222" s="187">
        <f t="shared" si="35"/>
        <v>460.18</v>
      </c>
    </row>
    <row r="223" spans="1:45" x14ac:dyDescent="0.25">
      <c r="A223" s="426">
        <f t="shared" si="36"/>
        <v>44374</v>
      </c>
      <c r="B223" s="427">
        <v>829.18</v>
      </c>
      <c r="C223" s="427"/>
      <c r="D223" s="395">
        <v>920.65</v>
      </c>
      <c r="E223" s="395">
        <v>1318.49</v>
      </c>
      <c r="F223" s="427"/>
      <c r="G223" s="428">
        <v>161</v>
      </c>
      <c r="H223" s="428">
        <v>636.20000000000005</v>
      </c>
      <c r="I223" s="397">
        <v>40</v>
      </c>
      <c r="J223" s="429">
        <v>1</v>
      </c>
      <c r="K223" s="429"/>
      <c r="L223" s="429"/>
      <c r="M223" s="430"/>
      <c r="N223" s="209">
        <f t="shared" si="32"/>
        <v>3905.5199999999995</v>
      </c>
      <c r="O223" s="427">
        <v>17.8</v>
      </c>
      <c r="P223" s="427"/>
      <c r="Q223" s="209">
        <f t="shared" si="33"/>
        <v>3923.3199999999997</v>
      </c>
      <c r="R223" s="395">
        <v>820</v>
      </c>
      <c r="S223" s="427"/>
      <c r="T223" s="213">
        <f t="shared" si="34"/>
        <v>44374</v>
      </c>
      <c r="U223" s="447"/>
      <c r="V223" s="448"/>
      <c r="W223" s="447"/>
      <c r="X223" s="448"/>
      <c r="Y223" s="447">
        <v>210622</v>
      </c>
      <c r="Z223" s="393">
        <v>494.5</v>
      </c>
      <c r="AA223" s="447"/>
      <c r="AB223" s="448"/>
      <c r="AC223" s="447">
        <v>210634</v>
      </c>
      <c r="AD223" s="393">
        <v>47351.38</v>
      </c>
      <c r="AE223" s="447">
        <v>210638</v>
      </c>
      <c r="AF223" s="393">
        <v>1.45</v>
      </c>
      <c r="AG223" s="448"/>
      <c r="AH223" s="448"/>
      <c r="AI223" s="447"/>
      <c r="AJ223" s="448"/>
      <c r="AK223" s="447"/>
      <c r="AL223" s="448"/>
      <c r="AM223" s="447"/>
      <c r="AN223" s="448"/>
      <c r="AO223" s="447"/>
      <c r="AP223" s="448"/>
      <c r="AQ223" s="449"/>
      <c r="AR223" s="448"/>
      <c r="AS223" s="187">
        <f t="shared" si="35"/>
        <v>47847.329999999994</v>
      </c>
    </row>
    <row r="224" spans="1:45" x14ac:dyDescent="0.25">
      <c r="A224" s="426">
        <f t="shared" si="36"/>
        <v>44375</v>
      </c>
      <c r="B224" s="427">
        <v>3295.51</v>
      </c>
      <c r="C224" s="427"/>
      <c r="D224" s="395">
        <v>1390.74</v>
      </c>
      <c r="E224" s="395">
        <v>2045.92</v>
      </c>
      <c r="F224" s="427"/>
      <c r="G224" s="428">
        <v>304</v>
      </c>
      <c r="H224" s="428">
        <v>290.14999999999998</v>
      </c>
      <c r="I224" s="397">
        <v>250</v>
      </c>
      <c r="J224" s="429">
        <v>7</v>
      </c>
      <c r="K224" s="429"/>
      <c r="L224" s="429"/>
      <c r="M224" s="430"/>
      <c r="N224" s="209">
        <f t="shared" si="32"/>
        <v>7576.32</v>
      </c>
      <c r="O224" s="427">
        <v>6.6</v>
      </c>
      <c r="P224" s="427"/>
      <c r="Q224" s="209">
        <f t="shared" si="33"/>
        <v>7582.92</v>
      </c>
      <c r="R224" s="395">
        <v>3290</v>
      </c>
      <c r="S224" s="427"/>
      <c r="T224" s="213">
        <f t="shared" si="34"/>
        <v>44375</v>
      </c>
      <c r="U224" s="447"/>
      <c r="V224" s="448"/>
      <c r="W224" s="447"/>
      <c r="X224" s="448"/>
      <c r="Y224" s="447"/>
      <c r="Z224" s="448"/>
      <c r="AA224" s="447"/>
      <c r="AB224" s="448"/>
      <c r="AC224" s="447"/>
      <c r="AD224" s="448"/>
      <c r="AE224" s="449">
        <v>210638</v>
      </c>
      <c r="AF224" s="393">
        <v>27</v>
      </c>
      <c r="AG224" s="448"/>
      <c r="AH224" s="448"/>
      <c r="AI224" s="447"/>
      <c r="AJ224" s="448"/>
      <c r="AK224" s="447"/>
      <c r="AL224" s="448"/>
      <c r="AM224" s="447"/>
      <c r="AN224" s="448"/>
      <c r="AO224" s="447"/>
      <c r="AP224" s="414"/>
      <c r="AQ224" s="449"/>
      <c r="AR224" s="448"/>
      <c r="AS224" s="187">
        <f t="shared" si="35"/>
        <v>27</v>
      </c>
    </row>
    <row r="225" spans="1:64" x14ac:dyDescent="0.25">
      <c r="A225" s="426">
        <f t="shared" si="36"/>
        <v>44376</v>
      </c>
      <c r="B225" s="427">
        <v>1379.1</v>
      </c>
      <c r="C225" s="427"/>
      <c r="D225" s="395">
        <v>865.75</v>
      </c>
      <c r="E225" s="395">
        <v>1966.88</v>
      </c>
      <c r="F225" s="427"/>
      <c r="G225" s="428">
        <v>165</v>
      </c>
      <c r="H225" s="428">
        <v>917.9</v>
      </c>
      <c r="I225" s="397">
        <v>120</v>
      </c>
      <c r="J225" s="429">
        <v>2</v>
      </c>
      <c r="K225" s="429"/>
      <c r="L225" s="429"/>
      <c r="M225" s="430"/>
      <c r="N225" s="209">
        <f t="shared" si="32"/>
        <v>5414.63</v>
      </c>
      <c r="O225" s="427">
        <v>1.3</v>
      </c>
      <c r="P225" s="427"/>
      <c r="Q225" s="209">
        <f t="shared" si="33"/>
        <v>5415.93</v>
      </c>
      <c r="R225" s="395">
        <v>1420</v>
      </c>
      <c r="S225" s="427"/>
      <c r="T225" s="213">
        <f t="shared" si="34"/>
        <v>44376</v>
      </c>
      <c r="U225" s="447">
        <v>210606</v>
      </c>
      <c r="V225" s="393">
        <v>1529.48</v>
      </c>
      <c r="W225" s="447">
        <v>210615</v>
      </c>
      <c r="X225" s="393">
        <v>956.48</v>
      </c>
      <c r="Y225" s="447"/>
      <c r="Z225" s="448"/>
      <c r="AA225" s="447">
        <v>210627</v>
      </c>
      <c r="AB225" s="393">
        <v>1112.8399999999999</v>
      </c>
      <c r="AC225" s="447"/>
      <c r="AD225" s="448"/>
      <c r="AE225" s="449">
        <v>210638</v>
      </c>
      <c r="AF225" s="393">
        <v>347.96</v>
      </c>
      <c r="AG225" s="448"/>
      <c r="AH225" s="448"/>
      <c r="AI225" s="447" t="s">
        <v>492</v>
      </c>
      <c r="AJ225" s="393">
        <v>94.99</v>
      </c>
      <c r="AK225" s="447"/>
      <c r="AL225" s="448"/>
      <c r="AM225" s="447"/>
      <c r="AN225" s="448"/>
      <c r="AO225" s="447"/>
      <c r="AP225" s="448"/>
      <c r="AQ225" s="449"/>
      <c r="AR225" s="448"/>
      <c r="AS225" s="187">
        <f t="shared" si="35"/>
        <v>4041.75</v>
      </c>
    </row>
    <row r="226" spans="1:64" x14ac:dyDescent="0.25">
      <c r="A226" s="426">
        <f t="shared" si="36"/>
        <v>44377</v>
      </c>
      <c r="B226" s="427">
        <v>1392.94</v>
      </c>
      <c r="C226" s="427"/>
      <c r="D226" s="395">
        <v>1349.55</v>
      </c>
      <c r="E226" s="395">
        <v>1780.16</v>
      </c>
      <c r="F226" s="427"/>
      <c r="G226" s="428">
        <v>134</v>
      </c>
      <c r="H226" s="428">
        <v>652.20000000000005</v>
      </c>
      <c r="I226" s="397">
        <v>50</v>
      </c>
      <c r="J226" s="429">
        <v>2</v>
      </c>
      <c r="K226" s="429"/>
      <c r="L226" s="429"/>
      <c r="M226" s="430"/>
      <c r="N226" s="209">
        <f t="shared" si="32"/>
        <v>5358.8499999999995</v>
      </c>
      <c r="O226" s="427">
        <v>9.9</v>
      </c>
      <c r="P226" s="427"/>
      <c r="Q226" s="209">
        <f t="shared" si="33"/>
        <v>5368.7499999999991</v>
      </c>
      <c r="R226" s="395">
        <v>1390</v>
      </c>
      <c r="S226" s="427"/>
      <c r="T226" s="213">
        <f t="shared" si="34"/>
        <v>44377</v>
      </c>
      <c r="U226" s="447"/>
      <c r="V226" s="393">
        <v>36.299999999999997</v>
      </c>
      <c r="W226" s="449">
        <v>210616</v>
      </c>
      <c r="X226" s="393">
        <v>51.84</v>
      </c>
      <c r="Y226" s="447">
        <v>210623</v>
      </c>
      <c r="Z226" s="393">
        <v>147.21</v>
      </c>
      <c r="AA226" s="449">
        <v>210631</v>
      </c>
      <c r="AB226" s="393">
        <v>316.39999999999998</v>
      </c>
      <c r="AC226" s="447">
        <v>210637</v>
      </c>
      <c r="AD226" s="448"/>
      <c r="AE226" s="449">
        <v>210638</v>
      </c>
      <c r="AF226" s="393">
        <v>70</v>
      </c>
      <c r="AG226" s="448"/>
      <c r="AH226" s="448"/>
      <c r="AI226" s="447">
        <v>210639</v>
      </c>
      <c r="AJ226" s="393">
        <v>37.630000000000003</v>
      </c>
      <c r="AK226" s="449">
        <v>210641</v>
      </c>
      <c r="AL226" s="393">
        <v>492.45</v>
      </c>
      <c r="AM226" s="449" t="s">
        <v>462</v>
      </c>
      <c r="AN226" s="393">
        <v>1130.1099999999999</v>
      </c>
      <c r="AO226" s="449">
        <v>210670</v>
      </c>
      <c r="AP226" s="393">
        <v>1286.8</v>
      </c>
      <c r="AQ226" s="449"/>
      <c r="AR226" s="448"/>
      <c r="AS226" s="187">
        <f t="shared" si="35"/>
        <v>3568.74</v>
      </c>
    </row>
    <row r="227" spans="1:64" s="8" customFormat="1" x14ac:dyDescent="0.25">
      <c r="A227" s="437"/>
      <c r="B227" s="439">
        <f t="shared" ref="B227:S227" si="37">SUM(B197:B226)</f>
        <v>46182.740000000005</v>
      </c>
      <c r="C227" s="439">
        <f t="shared" si="37"/>
        <v>0</v>
      </c>
      <c r="D227" s="439">
        <f t="shared" si="37"/>
        <v>39577.630000000005</v>
      </c>
      <c r="E227" s="439">
        <f t="shared" si="37"/>
        <v>58438.619999999995</v>
      </c>
      <c r="F227" s="439">
        <f t="shared" si="37"/>
        <v>0</v>
      </c>
      <c r="G227" s="439">
        <f t="shared" si="37"/>
        <v>7639</v>
      </c>
      <c r="H227" s="439">
        <f t="shared" si="37"/>
        <v>10356.950000000001</v>
      </c>
      <c r="I227" s="439">
        <f t="shared" si="37"/>
        <v>4680</v>
      </c>
      <c r="J227" s="7">
        <f t="shared" si="37"/>
        <v>105</v>
      </c>
      <c r="K227" s="439">
        <f t="shared" si="37"/>
        <v>0</v>
      </c>
      <c r="L227" s="439">
        <f t="shared" si="37"/>
        <v>0</v>
      </c>
      <c r="M227" s="439">
        <f t="shared" si="37"/>
        <v>2</v>
      </c>
      <c r="N227" s="439">
        <f t="shared" si="37"/>
        <v>166876.94</v>
      </c>
      <c r="O227" s="439">
        <f t="shared" si="37"/>
        <v>349.60000000000008</v>
      </c>
      <c r="P227" s="439">
        <f t="shared" si="37"/>
        <v>130.69999999999999</v>
      </c>
      <c r="Q227" s="439">
        <f t="shared" si="37"/>
        <v>167095.84</v>
      </c>
      <c r="R227" s="439">
        <f t="shared" si="37"/>
        <v>46210</v>
      </c>
      <c r="S227" s="439">
        <f t="shared" si="37"/>
        <v>1670</v>
      </c>
      <c r="T227" s="440"/>
      <c r="U227" s="439"/>
      <c r="V227" s="439">
        <f>SUM(V197:V226)</f>
        <v>6662.5499999999984</v>
      </c>
      <c r="W227" s="439"/>
      <c r="X227" s="439">
        <f>SUM(X197:X226)</f>
        <v>2945.1600000000003</v>
      </c>
      <c r="Y227" s="439"/>
      <c r="Z227" s="439">
        <f>SUM(Z197:Z226)</f>
        <v>1880.76</v>
      </c>
      <c r="AA227" s="439"/>
      <c r="AB227" s="439">
        <f>SUM(AB197:AB226)</f>
        <v>14490.9</v>
      </c>
      <c r="AC227" s="439"/>
      <c r="AD227" s="439">
        <f>SUM(AD197:AD226)</f>
        <v>101565.81</v>
      </c>
      <c r="AE227" s="439"/>
      <c r="AF227" s="439">
        <f>SUM(AF197:AF226)</f>
        <v>4640.829999999999</v>
      </c>
      <c r="AG227" s="439"/>
      <c r="AH227" s="439"/>
      <c r="AI227" s="439"/>
      <c r="AJ227" s="439">
        <f>SUM(AJ197:AJ226)</f>
        <v>1564.15</v>
      </c>
      <c r="AK227" s="7"/>
      <c r="AL227" s="439">
        <f>SUM(AL197:AL226)</f>
        <v>2476.4899999999998</v>
      </c>
      <c r="AM227" s="439"/>
      <c r="AN227" s="439">
        <f>SUM(AN197:AN226)</f>
        <v>1136.8799999999999</v>
      </c>
      <c r="AO227" s="439"/>
      <c r="AP227" s="439">
        <f>SUM(AP197:AP226)</f>
        <v>20873.939999999999</v>
      </c>
      <c r="AQ227" s="439"/>
      <c r="AR227" s="439">
        <f>SUM(AR197:AR226)</f>
        <v>99.99</v>
      </c>
      <c r="AS227" s="439">
        <f>SUM(AS197:AS226)</f>
        <v>158337.45999999996</v>
      </c>
      <c r="AT227" s="7"/>
      <c r="AU227" s="7"/>
      <c r="AV227" s="7"/>
      <c r="AW227" s="7"/>
      <c r="AX227" s="7"/>
      <c r="AY227" s="7"/>
      <c r="AZ227" s="7"/>
      <c r="BA227" s="7"/>
      <c r="BB227" s="7"/>
      <c r="BC227" s="7"/>
      <c r="BD227" s="7"/>
      <c r="BE227" s="7"/>
      <c r="BF227" s="7"/>
      <c r="BG227" s="7"/>
      <c r="BH227" s="7"/>
      <c r="BI227" s="7"/>
      <c r="BJ227" s="7"/>
      <c r="BK227" s="7"/>
      <c r="BL227" s="7"/>
    </row>
    <row r="228" spans="1:64" x14ac:dyDescent="0.25">
      <c r="A228" s="441"/>
      <c r="N228" s="130"/>
      <c r="Q228" s="130"/>
    </row>
    <row r="229" spans="1:64" x14ac:dyDescent="0.25">
      <c r="A229" s="441"/>
      <c r="C229" s="131"/>
      <c r="F229" s="131"/>
      <c r="I229" s="132"/>
    </row>
    <row r="230" spans="1:64" x14ac:dyDescent="0.25">
      <c r="A230" s="441"/>
      <c r="I230" s="132"/>
    </row>
    <row r="231" spans="1:64" x14ac:dyDescent="0.25">
      <c r="A231" s="441"/>
    </row>
    <row r="232" spans="1:64" ht="16.149999999999999" customHeight="1" x14ac:dyDescent="0.25">
      <c r="A232" s="585" t="s">
        <v>42</v>
      </c>
      <c r="B232" s="563"/>
      <c r="C232" s="563"/>
      <c r="D232" s="563"/>
      <c r="E232" s="563"/>
      <c r="F232" s="563"/>
      <c r="G232" s="563"/>
      <c r="H232" s="563"/>
      <c r="I232" s="563"/>
      <c r="J232" s="564"/>
      <c r="K232" s="564"/>
      <c r="L232" s="586"/>
      <c r="M232" s="80"/>
      <c r="N232" s="79"/>
      <c r="O232" s="565"/>
      <c r="P232" s="560"/>
      <c r="Q232" s="560"/>
      <c r="R232" s="560"/>
      <c r="S232" s="560"/>
      <c r="U232" s="559" t="str">
        <f>A232</f>
        <v>JUILLET 2019</v>
      </c>
      <c r="V232" s="560"/>
      <c r="W232" s="560"/>
      <c r="X232" s="560"/>
      <c r="Y232" s="560"/>
      <c r="Z232" s="560"/>
      <c r="AA232" s="560"/>
      <c r="AB232" s="559" t="str">
        <f>A232</f>
        <v>JUILLET 2019</v>
      </c>
      <c r="AC232" s="560"/>
      <c r="AD232" s="560"/>
      <c r="AE232" s="560"/>
      <c r="AF232" s="560"/>
      <c r="AG232" s="560"/>
      <c r="AH232" s="560"/>
      <c r="AI232" s="560"/>
      <c r="AJ232" s="560"/>
      <c r="AK232" s="559" t="str">
        <f>A232</f>
        <v>JUILLET 2019</v>
      </c>
      <c r="AL232" s="560"/>
      <c r="AM232" s="560"/>
      <c r="AN232" s="560"/>
      <c r="AO232" s="560"/>
      <c r="AP232" s="560"/>
      <c r="AQ232" s="560"/>
    </row>
    <row r="233" spans="1:64" ht="16.149999999999999" customHeight="1" x14ac:dyDescent="0.25">
      <c r="A233" s="442"/>
      <c r="B233" s="81"/>
      <c r="C233" s="81"/>
      <c r="D233" s="81"/>
      <c r="E233" s="81"/>
      <c r="F233" s="81"/>
      <c r="G233" s="81"/>
      <c r="H233" s="81"/>
      <c r="I233" s="554"/>
      <c r="J233" s="554"/>
      <c r="K233" s="554"/>
      <c r="L233" s="554"/>
      <c r="M233" s="133"/>
      <c r="N233" s="134"/>
      <c r="O233" s="135"/>
      <c r="P233" s="134"/>
      <c r="Q233" s="134"/>
      <c r="R233" s="553" t="s">
        <v>2</v>
      </c>
      <c r="S233" s="554"/>
      <c r="T233" s="227"/>
      <c r="U233" s="549" t="str">
        <f>U3</f>
        <v>Agedi</v>
      </c>
      <c r="V233" s="550"/>
      <c r="W233" s="549" t="str">
        <f>W3</f>
        <v>Saf</v>
      </c>
      <c r="X233" s="550"/>
      <c r="Y233" s="549" t="str">
        <f>Y3</f>
        <v>Midi Libre</v>
      </c>
      <c r="Z233" s="550"/>
      <c r="AA233" s="549" t="str">
        <f>AA3</f>
        <v>Loto</v>
      </c>
      <c r="AB233" s="550"/>
      <c r="AC233" s="555" t="str">
        <f>AC3</f>
        <v>Altadis</v>
      </c>
      <c r="AD233" s="556"/>
      <c r="AE233" s="549" t="str">
        <f>AE3</f>
        <v>Crédit agricole</v>
      </c>
      <c r="AF233" s="550"/>
      <c r="AG233" s="555" t="s">
        <v>10</v>
      </c>
      <c r="AH233" s="556"/>
      <c r="AI233" s="555" t="str">
        <f>AI3</f>
        <v>charges locatives</v>
      </c>
      <c r="AJ233" s="556"/>
      <c r="AK233" s="555" t="str">
        <f>AK3</f>
        <v>Poste TCN TF PVA</v>
      </c>
      <c r="AL233" s="556"/>
      <c r="AM233" s="549" t="str">
        <f>AM3</f>
        <v>GSA/NVX FR</v>
      </c>
      <c r="AN233" s="550"/>
      <c r="AO233" s="549" t="str">
        <f>AO3</f>
        <v>Charge</v>
      </c>
      <c r="AP233" s="550"/>
      <c r="AQ233" s="549" t="str">
        <f>AQ3</f>
        <v>Divers</v>
      </c>
      <c r="AR233" s="550"/>
      <c r="AS233" s="83" t="s">
        <v>16</v>
      </c>
    </row>
    <row r="234" spans="1:64" x14ac:dyDescent="0.25">
      <c r="A234" s="423"/>
      <c r="B234" s="178" t="s">
        <v>17</v>
      </c>
      <c r="C234" s="178" t="s">
        <v>18</v>
      </c>
      <c r="D234" s="178" t="s">
        <v>19</v>
      </c>
      <c r="E234" s="178" t="s">
        <v>20</v>
      </c>
      <c r="F234" s="178" t="s">
        <v>21</v>
      </c>
      <c r="G234" s="178" t="s">
        <v>22</v>
      </c>
      <c r="H234" s="178" t="s">
        <v>23</v>
      </c>
      <c r="I234" s="569" t="s">
        <v>24</v>
      </c>
      <c r="J234" s="570"/>
      <c r="K234" s="178" t="s">
        <v>25</v>
      </c>
      <c r="L234" s="178" t="s">
        <v>26</v>
      </c>
      <c r="M234" s="180" t="s">
        <v>27</v>
      </c>
      <c r="N234" s="178" t="s">
        <v>28</v>
      </c>
      <c r="O234" s="178" t="s">
        <v>29</v>
      </c>
      <c r="P234" s="178" t="s">
        <v>30</v>
      </c>
      <c r="Q234" s="178" t="s">
        <v>16</v>
      </c>
      <c r="R234" s="178" t="s">
        <v>32</v>
      </c>
      <c r="S234" s="178" t="s">
        <v>33</v>
      </c>
      <c r="T234" s="181"/>
      <c r="U234" s="182" t="s">
        <v>34</v>
      </c>
      <c r="V234" s="183"/>
      <c r="W234" s="184" t="s">
        <v>34</v>
      </c>
      <c r="X234" s="180"/>
      <c r="Y234" s="184" t="s">
        <v>34</v>
      </c>
      <c r="Z234" s="180"/>
      <c r="AA234" s="184" t="s">
        <v>34</v>
      </c>
      <c r="AB234" s="180"/>
      <c r="AC234" s="184" t="s">
        <v>34</v>
      </c>
      <c r="AD234" s="180"/>
      <c r="AE234" s="184" t="s">
        <v>34</v>
      </c>
      <c r="AF234" s="180"/>
      <c r="AG234" s="184" t="s">
        <v>34</v>
      </c>
      <c r="AH234" s="183"/>
      <c r="AI234" s="184" t="s">
        <v>34</v>
      </c>
      <c r="AJ234" s="180"/>
      <c r="AK234" s="186" t="s">
        <v>34</v>
      </c>
      <c r="AL234" s="183"/>
      <c r="AM234" s="184" t="s">
        <v>34</v>
      </c>
      <c r="AN234" s="183"/>
      <c r="AO234" s="184" t="s">
        <v>34</v>
      </c>
      <c r="AP234" s="183"/>
      <c r="AQ234" s="184" t="s">
        <v>34</v>
      </c>
      <c r="AR234" s="183"/>
      <c r="AS234" s="187"/>
    </row>
    <row r="235" spans="1:64" x14ac:dyDescent="0.25">
      <c r="A235" s="426">
        <f>A226+1</f>
        <v>44378</v>
      </c>
      <c r="B235" s="427">
        <v>1736</v>
      </c>
      <c r="C235" s="427"/>
      <c r="D235" s="395">
        <v>1661.68</v>
      </c>
      <c r="E235" s="395">
        <v>2297.69</v>
      </c>
      <c r="F235" s="427"/>
      <c r="G235" s="428">
        <v>128</v>
      </c>
      <c r="H235" s="428">
        <v>87</v>
      </c>
      <c r="I235" s="397">
        <v>120</v>
      </c>
      <c r="J235" s="429">
        <v>3</v>
      </c>
      <c r="K235" s="429"/>
      <c r="L235" s="429"/>
      <c r="M235" s="430"/>
      <c r="N235" s="209">
        <f t="shared" ref="N235:N265" si="38">B235+C235+D235+F235+G235+H235+I235+K235-L235+M235+E235</f>
        <v>6030.3700000000008</v>
      </c>
      <c r="O235" s="427">
        <v>12.6</v>
      </c>
      <c r="P235" s="427"/>
      <c r="Q235" s="209">
        <f t="shared" ref="Q235:Q265" si="39">N235+O235-P235</f>
        <v>6042.9700000000012</v>
      </c>
      <c r="R235" s="395">
        <v>1730</v>
      </c>
      <c r="S235" s="427"/>
      <c r="T235" s="213">
        <f t="shared" ref="T235:T265" si="40">A235</f>
        <v>44378</v>
      </c>
      <c r="U235" s="447"/>
      <c r="V235" s="448"/>
      <c r="W235" s="449"/>
      <c r="X235" s="448"/>
      <c r="Y235" s="449"/>
      <c r="Z235" s="448"/>
      <c r="AA235" s="449"/>
      <c r="AB235" s="448"/>
      <c r="AC235" s="449"/>
      <c r="AD235" s="448"/>
      <c r="AE235" s="449" t="s">
        <v>207</v>
      </c>
      <c r="AF235" s="393">
        <v>300</v>
      </c>
      <c r="AG235" s="450"/>
      <c r="AH235" s="448"/>
      <c r="AI235" s="433">
        <v>210144</v>
      </c>
      <c r="AJ235" s="393">
        <v>1029.23</v>
      </c>
      <c r="AK235" s="450"/>
      <c r="AL235" s="448"/>
      <c r="AM235" s="449"/>
      <c r="AN235" s="448"/>
      <c r="AO235" s="433" t="s">
        <v>276</v>
      </c>
      <c r="AP235" s="393">
        <v>2250</v>
      </c>
      <c r="AQ235" s="449"/>
      <c r="AR235" s="448"/>
      <c r="AS235" s="187">
        <f t="shared" ref="AS235:AS265" si="41">V235+X235+Z235+AB235+AD235+AF235+AJ235+AL235+AN235+AP235+AR235+AH235</f>
        <v>3579.23</v>
      </c>
    </row>
    <row r="236" spans="1:64" x14ac:dyDescent="0.25">
      <c r="A236" s="426">
        <f t="shared" ref="A236:A265" si="42">A235+1</f>
        <v>44379</v>
      </c>
      <c r="B236" s="427">
        <v>1700.29</v>
      </c>
      <c r="C236" s="427"/>
      <c r="D236" s="395">
        <v>1464.4</v>
      </c>
      <c r="E236" s="395">
        <v>1938.44</v>
      </c>
      <c r="F236" s="427"/>
      <c r="G236" s="428">
        <v>193</v>
      </c>
      <c r="H236" s="428">
        <v>455.2</v>
      </c>
      <c r="I236" s="397">
        <v>290</v>
      </c>
      <c r="J236" s="429">
        <v>6</v>
      </c>
      <c r="K236" s="429"/>
      <c r="L236" s="429"/>
      <c r="M236" s="430"/>
      <c r="N236" s="209">
        <f t="shared" si="38"/>
        <v>6041.33</v>
      </c>
      <c r="O236" s="427">
        <v>15.5</v>
      </c>
      <c r="P236" s="427"/>
      <c r="Q236" s="209">
        <f t="shared" si="39"/>
        <v>6056.83</v>
      </c>
      <c r="R236" s="395">
        <v>1700</v>
      </c>
      <c r="S236" s="427"/>
      <c r="T236" s="213">
        <f t="shared" si="40"/>
        <v>44379</v>
      </c>
      <c r="U236" s="447"/>
      <c r="V236" s="448"/>
      <c r="W236" s="449"/>
      <c r="X236" s="448"/>
      <c r="Y236" s="447"/>
      <c r="Z236" s="448"/>
      <c r="AA236" s="449"/>
      <c r="AB236" s="448"/>
      <c r="AC236" s="447"/>
      <c r="AD236" s="448"/>
      <c r="AE236" s="449" t="s">
        <v>165</v>
      </c>
      <c r="AF236" s="393">
        <v>28.13</v>
      </c>
      <c r="AG236" s="450"/>
      <c r="AH236" s="448"/>
      <c r="AI236" s="447"/>
      <c r="AJ236" s="448"/>
      <c r="AK236" s="449"/>
      <c r="AL236" s="448"/>
      <c r="AM236" s="447"/>
      <c r="AN236" s="448"/>
      <c r="AO236" s="449"/>
      <c r="AP236" s="432"/>
      <c r="AQ236" s="449"/>
      <c r="AR236" s="448"/>
      <c r="AS236" s="187">
        <f t="shared" si="41"/>
        <v>28.13</v>
      </c>
    </row>
    <row r="237" spans="1:64" x14ac:dyDescent="0.25">
      <c r="A237" s="426">
        <f t="shared" si="42"/>
        <v>44380</v>
      </c>
      <c r="B237" s="427">
        <v>1282.83</v>
      </c>
      <c r="C237" s="427"/>
      <c r="D237" s="395">
        <v>2693.91</v>
      </c>
      <c r="E237" s="395">
        <v>2446.75</v>
      </c>
      <c r="F237" s="427"/>
      <c r="G237" s="428">
        <v>232</v>
      </c>
      <c r="H237" s="428">
        <v>97.4</v>
      </c>
      <c r="I237" s="397">
        <v>830</v>
      </c>
      <c r="J237" s="429">
        <v>15</v>
      </c>
      <c r="K237" s="429"/>
      <c r="L237" s="429"/>
      <c r="M237" s="430"/>
      <c r="N237" s="209">
        <f t="shared" si="38"/>
        <v>7582.8899999999994</v>
      </c>
      <c r="O237" s="427">
        <v>10</v>
      </c>
      <c r="P237" s="427"/>
      <c r="Q237" s="209">
        <f t="shared" si="39"/>
        <v>7592.8899999999994</v>
      </c>
      <c r="R237" s="395">
        <v>1280</v>
      </c>
      <c r="S237" s="427"/>
      <c r="T237" s="213">
        <f t="shared" si="40"/>
        <v>44380</v>
      </c>
      <c r="U237" s="447"/>
      <c r="V237" s="448"/>
      <c r="W237" s="449"/>
      <c r="X237" s="448"/>
      <c r="Y237" s="447"/>
      <c r="Z237" s="448"/>
      <c r="AA237" s="449"/>
      <c r="AB237" s="448"/>
      <c r="AC237" s="447"/>
      <c r="AD237" s="448"/>
      <c r="AE237" s="449" t="s">
        <v>210</v>
      </c>
      <c r="AF237" s="393">
        <v>85.89</v>
      </c>
      <c r="AG237" s="448"/>
      <c r="AH237" s="448"/>
      <c r="AI237" s="447"/>
      <c r="AJ237" s="448"/>
      <c r="AK237" s="449"/>
      <c r="AL237" s="448"/>
      <c r="AM237" s="447">
        <v>210557</v>
      </c>
      <c r="AN237" s="414">
        <v>250.56</v>
      </c>
      <c r="AO237" s="449"/>
      <c r="AP237" s="432"/>
      <c r="AQ237" s="449"/>
      <c r="AR237" s="448"/>
      <c r="AS237" s="187">
        <f t="shared" si="41"/>
        <v>336.45</v>
      </c>
    </row>
    <row r="238" spans="1:64" x14ac:dyDescent="0.25">
      <c r="A238" s="426">
        <f t="shared" si="42"/>
        <v>44381</v>
      </c>
      <c r="B238" s="427">
        <v>670.24</v>
      </c>
      <c r="C238" s="427"/>
      <c r="D238" s="395">
        <v>786.4</v>
      </c>
      <c r="E238" s="395">
        <v>733.56</v>
      </c>
      <c r="F238" s="427"/>
      <c r="G238" s="428">
        <v>210</v>
      </c>
      <c r="H238" s="428">
        <v>81.3</v>
      </c>
      <c r="I238" s="397">
        <v>90</v>
      </c>
      <c r="J238" s="429">
        <v>3</v>
      </c>
      <c r="K238" s="429"/>
      <c r="L238" s="429"/>
      <c r="M238" s="430">
        <v>2.2000000000000002</v>
      </c>
      <c r="N238" s="209">
        <f t="shared" si="38"/>
        <v>2573.6999999999998</v>
      </c>
      <c r="O238" s="427">
        <v>4</v>
      </c>
      <c r="P238" s="427">
        <v>301.2</v>
      </c>
      <c r="Q238" s="209">
        <f t="shared" si="39"/>
        <v>2276.5</v>
      </c>
      <c r="R238" s="395">
        <v>670</v>
      </c>
      <c r="S238" s="427"/>
      <c r="T238" s="213">
        <f t="shared" si="40"/>
        <v>44381</v>
      </c>
      <c r="U238" s="447"/>
      <c r="V238" s="448"/>
      <c r="W238" s="449"/>
      <c r="X238" s="448"/>
      <c r="Y238" s="447">
        <v>210724</v>
      </c>
      <c r="Z238" s="393">
        <v>306.22000000000003</v>
      </c>
      <c r="AA238" s="449"/>
      <c r="AB238" s="448"/>
      <c r="AC238" s="447"/>
      <c r="AD238" s="448"/>
      <c r="AE238" s="449" t="s">
        <v>271</v>
      </c>
      <c r="AF238" s="393">
        <v>-74.900000000000006</v>
      </c>
      <c r="AG238" s="448"/>
      <c r="AH238" s="448"/>
      <c r="AI238" s="431" t="s">
        <v>311</v>
      </c>
      <c r="AJ238" s="393">
        <v>128.4</v>
      </c>
      <c r="AK238" s="449"/>
      <c r="AL238" s="448"/>
      <c r="AM238" s="447"/>
      <c r="AN238" s="448"/>
      <c r="AO238" s="449"/>
      <c r="AP238" s="432"/>
      <c r="AQ238" s="449"/>
      <c r="AR238" s="448"/>
      <c r="AS238" s="187">
        <f t="shared" si="41"/>
        <v>359.72</v>
      </c>
    </row>
    <row r="239" spans="1:64" x14ac:dyDescent="0.25">
      <c r="A239" s="426">
        <f t="shared" si="42"/>
        <v>44382</v>
      </c>
      <c r="B239" s="427">
        <v>2230.5300000000002</v>
      </c>
      <c r="C239" s="427"/>
      <c r="D239" s="395">
        <v>1610.05</v>
      </c>
      <c r="E239" s="395">
        <v>1972.79</v>
      </c>
      <c r="F239" s="427"/>
      <c r="G239" s="428">
        <v>219</v>
      </c>
      <c r="H239" s="428">
        <v>134.4</v>
      </c>
      <c r="I239" s="397">
        <v>50</v>
      </c>
      <c r="J239" s="429">
        <v>2</v>
      </c>
      <c r="K239" s="429"/>
      <c r="L239" s="429"/>
      <c r="M239" s="430"/>
      <c r="N239" s="209">
        <f t="shared" si="38"/>
        <v>6216.7699999999995</v>
      </c>
      <c r="O239" s="427">
        <v>9</v>
      </c>
      <c r="P239" s="427"/>
      <c r="Q239" s="209">
        <f t="shared" si="39"/>
        <v>6225.7699999999995</v>
      </c>
      <c r="R239" s="395">
        <v>2230</v>
      </c>
      <c r="S239" s="427"/>
      <c r="T239" s="213">
        <f t="shared" si="40"/>
        <v>44382</v>
      </c>
      <c r="U239" s="447"/>
      <c r="V239" s="448"/>
      <c r="W239" s="449"/>
      <c r="X239" s="448"/>
      <c r="Y239" s="447"/>
      <c r="Z239" s="448"/>
      <c r="AA239" s="447"/>
      <c r="AB239" s="448"/>
      <c r="AC239" s="447"/>
      <c r="AD239" s="448"/>
      <c r="AE239" s="449" t="s">
        <v>156</v>
      </c>
      <c r="AF239" s="393">
        <v>2666.07</v>
      </c>
      <c r="AG239" s="448"/>
      <c r="AH239" s="448"/>
      <c r="AI239" s="447"/>
      <c r="AJ239" s="448"/>
      <c r="AK239" s="447"/>
      <c r="AL239" s="448"/>
      <c r="AM239" s="447"/>
      <c r="AN239" s="448"/>
      <c r="AO239" s="431" t="s">
        <v>104</v>
      </c>
      <c r="AP239" s="393">
        <v>141.56</v>
      </c>
      <c r="AQ239" s="449"/>
      <c r="AR239" s="448"/>
      <c r="AS239" s="187">
        <f t="shared" si="41"/>
        <v>2807.63</v>
      </c>
    </row>
    <row r="240" spans="1:64" x14ac:dyDescent="0.25">
      <c r="A240" s="426">
        <f t="shared" si="42"/>
        <v>44383</v>
      </c>
      <c r="B240" s="427">
        <v>2146</v>
      </c>
      <c r="C240" s="427"/>
      <c r="D240" s="187">
        <v>1055.1199999999999</v>
      </c>
      <c r="E240" s="187">
        <v>1852.01</v>
      </c>
      <c r="F240" s="427"/>
      <c r="G240" s="428">
        <v>223</v>
      </c>
      <c r="H240" s="428">
        <v>109.8</v>
      </c>
      <c r="I240" s="397">
        <v>140</v>
      </c>
      <c r="J240" s="429">
        <v>4</v>
      </c>
      <c r="K240" s="429"/>
      <c r="L240" s="429"/>
      <c r="M240" s="430"/>
      <c r="N240" s="209">
        <f t="shared" si="38"/>
        <v>5525.93</v>
      </c>
      <c r="O240" s="427">
        <v>12.7</v>
      </c>
      <c r="P240" s="427"/>
      <c r="Q240" s="209">
        <f t="shared" si="39"/>
        <v>5538.63</v>
      </c>
      <c r="R240" s="395">
        <v>2140</v>
      </c>
      <c r="S240" s="427"/>
      <c r="T240" s="213">
        <f t="shared" si="40"/>
        <v>44383</v>
      </c>
      <c r="U240" s="447"/>
      <c r="V240" s="448"/>
      <c r="W240" s="447"/>
      <c r="X240" s="448"/>
      <c r="Y240" s="447"/>
      <c r="Z240" s="448"/>
      <c r="AA240" s="447"/>
      <c r="AB240" s="448"/>
      <c r="AC240" s="447"/>
      <c r="AD240" s="448"/>
      <c r="AE240" s="449"/>
      <c r="AF240" s="448"/>
      <c r="AG240" s="448"/>
      <c r="AH240" s="448"/>
      <c r="AI240" s="447"/>
      <c r="AJ240" s="448"/>
      <c r="AK240" s="447"/>
      <c r="AL240" s="448"/>
      <c r="AM240" s="447">
        <v>210573</v>
      </c>
      <c r="AN240" s="393">
        <v>-516.38</v>
      </c>
      <c r="AO240" s="431" t="s">
        <v>199</v>
      </c>
      <c r="AP240" s="393">
        <v>81.900000000000006</v>
      </c>
      <c r="AQ240" s="449"/>
      <c r="AR240" s="448"/>
      <c r="AS240" s="187">
        <f t="shared" si="41"/>
        <v>-434.48</v>
      </c>
    </row>
    <row r="241" spans="1:45" x14ac:dyDescent="0.25">
      <c r="A241" s="426">
        <f t="shared" si="42"/>
        <v>44384</v>
      </c>
      <c r="B241" s="427">
        <v>1675.07</v>
      </c>
      <c r="C241" s="395">
        <v>201</v>
      </c>
      <c r="D241" s="187">
        <v>1230.54</v>
      </c>
      <c r="E241" s="187">
        <v>2001.51</v>
      </c>
      <c r="F241" s="427"/>
      <c r="G241" s="428">
        <v>242</v>
      </c>
      <c r="H241" s="428">
        <v>175.7</v>
      </c>
      <c r="I241" s="397">
        <v>30</v>
      </c>
      <c r="J241" s="429">
        <v>1</v>
      </c>
      <c r="K241" s="429"/>
      <c r="L241" s="429"/>
      <c r="M241" s="430"/>
      <c r="N241" s="209">
        <f t="shared" si="38"/>
        <v>5555.82</v>
      </c>
      <c r="O241" s="427">
        <v>13.2</v>
      </c>
      <c r="P241" s="427">
        <v>201</v>
      </c>
      <c r="Q241" s="209">
        <f t="shared" si="39"/>
        <v>5368.0199999999995</v>
      </c>
      <c r="R241" s="395">
        <v>1670</v>
      </c>
      <c r="S241" s="427"/>
      <c r="T241" s="213">
        <f t="shared" si="40"/>
        <v>44384</v>
      </c>
      <c r="U241" s="447">
        <v>210609</v>
      </c>
      <c r="V241" s="393">
        <v>455.51</v>
      </c>
      <c r="W241" s="447"/>
      <c r="X241" s="448"/>
      <c r="Y241" s="447"/>
      <c r="Z241" s="448"/>
      <c r="AA241" s="447">
        <v>210730</v>
      </c>
      <c r="AB241" s="393">
        <v>1328.6</v>
      </c>
      <c r="AC241" s="447"/>
      <c r="AD241" s="448"/>
      <c r="AE241" s="449"/>
      <c r="AF241" s="448"/>
      <c r="AG241" s="448"/>
      <c r="AH241" s="448"/>
      <c r="AI241" s="447"/>
      <c r="AJ241" s="448"/>
      <c r="AK241" s="447"/>
      <c r="AL241" s="448"/>
      <c r="AM241" s="447">
        <v>210765</v>
      </c>
      <c r="AN241" s="393">
        <v>165.44</v>
      </c>
      <c r="AO241" s="431" t="s">
        <v>388</v>
      </c>
      <c r="AP241" s="393">
        <v>341.65</v>
      </c>
      <c r="AQ241" s="449"/>
      <c r="AR241" s="448"/>
      <c r="AS241" s="187">
        <f t="shared" si="41"/>
        <v>2291.1999999999998</v>
      </c>
    </row>
    <row r="242" spans="1:45" x14ac:dyDescent="0.25">
      <c r="A242" s="426">
        <f t="shared" si="42"/>
        <v>44385</v>
      </c>
      <c r="B242" s="427">
        <v>1862.86</v>
      </c>
      <c r="C242" s="427"/>
      <c r="D242" s="187">
        <v>1117.45</v>
      </c>
      <c r="E242" s="187">
        <v>1578.12</v>
      </c>
      <c r="F242" s="427"/>
      <c r="G242" s="428">
        <v>137</v>
      </c>
      <c r="H242" s="428">
        <v>60.1</v>
      </c>
      <c r="I242" s="397">
        <v>140</v>
      </c>
      <c r="J242" s="429">
        <v>3</v>
      </c>
      <c r="K242" s="429"/>
      <c r="L242" s="429"/>
      <c r="M242" s="430"/>
      <c r="N242" s="209">
        <f t="shared" si="38"/>
        <v>4895.53</v>
      </c>
      <c r="O242" s="427">
        <v>11.7</v>
      </c>
      <c r="P242" s="427"/>
      <c r="Q242" s="209">
        <f t="shared" si="39"/>
        <v>4907.2299999999996</v>
      </c>
      <c r="R242" s="395">
        <v>1880</v>
      </c>
      <c r="S242" s="427"/>
      <c r="T242" s="213">
        <f t="shared" si="40"/>
        <v>44385</v>
      </c>
      <c r="U242" s="447"/>
      <c r="V242" s="393">
        <v>5.96</v>
      </c>
      <c r="W242" s="447"/>
      <c r="X242" s="448"/>
      <c r="Y242" s="447"/>
      <c r="Z242" s="448"/>
      <c r="AA242" s="447">
        <v>210731</v>
      </c>
      <c r="AB242" s="393">
        <v>3521.37</v>
      </c>
      <c r="AC242" s="447"/>
      <c r="AD242" s="448"/>
      <c r="AE242" s="449" t="s">
        <v>207</v>
      </c>
      <c r="AF242" s="393">
        <v>700</v>
      </c>
      <c r="AG242" s="448"/>
      <c r="AH242" s="448"/>
      <c r="AI242" s="447"/>
      <c r="AJ242" s="448"/>
      <c r="AK242" s="447"/>
      <c r="AL242" s="448"/>
      <c r="AM242" s="447" t="s">
        <v>493</v>
      </c>
      <c r="AN242" s="393">
        <v>-5</v>
      </c>
      <c r="AO242" s="447"/>
      <c r="AP242" s="448"/>
      <c r="AQ242" s="449"/>
      <c r="AR242" s="448"/>
      <c r="AS242" s="187">
        <f t="shared" si="41"/>
        <v>4222.33</v>
      </c>
    </row>
    <row r="243" spans="1:45" x14ac:dyDescent="0.25">
      <c r="A243" s="426">
        <f t="shared" si="42"/>
        <v>44386</v>
      </c>
      <c r="B243" s="427">
        <v>1421.68</v>
      </c>
      <c r="C243" s="395">
        <v>100</v>
      </c>
      <c r="D243" s="187">
        <v>2438.88</v>
      </c>
      <c r="E243" s="187">
        <v>2243.79</v>
      </c>
      <c r="F243" s="427"/>
      <c r="G243" s="428">
        <v>280</v>
      </c>
      <c r="H243" s="428">
        <v>122.1</v>
      </c>
      <c r="I243" s="397">
        <v>130</v>
      </c>
      <c r="J243" s="429">
        <v>2</v>
      </c>
      <c r="K243" s="429"/>
      <c r="L243" s="429"/>
      <c r="M243" s="430"/>
      <c r="N243" s="209">
        <f t="shared" si="38"/>
        <v>6736.4500000000007</v>
      </c>
      <c r="O243" s="427">
        <v>30.1</v>
      </c>
      <c r="P243" s="427"/>
      <c r="Q243" s="209">
        <f t="shared" si="39"/>
        <v>6766.5500000000011</v>
      </c>
      <c r="R243" s="395">
        <v>1420</v>
      </c>
      <c r="S243" s="395">
        <v>855</v>
      </c>
      <c r="T243" s="213">
        <f t="shared" si="40"/>
        <v>44386</v>
      </c>
      <c r="U243" s="447"/>
      <c r="V243" s="448"/>
      <c r="W243" s="447"/>
      <c r="X243" s="448"/>
      <c r="Y243" s="447"/>
      <c r="Z243" s="448"/>
      <c r="AA243" s="447" t="s">
        <v>406</v>
      </c>
      <c r="AB243" s="393">
        <v>8.0399999999999991</v>
      </c>
      <c r="AC243" s="447">
        <v>210636</v>
      </c>
      <c r="AD243" s="393">
        <v>42939.44</v>
      </c>
      <c r="AE243" s="449" t="s">
        <v>207</v>
      </c>
      <c r="AF243" s="393">
        <v>700</v>
      </c>
      <c r="AG243" s="448"/>
      <c r="AH243" s="448"/>
      <c r="AI243" s="447"/>
      <c r="AJ243" s="448"/>
      <c r="AK243" s="447"/>
      <c r="AL243" s="448"/>
      <c r="AM243" s="447"/>
      <c r="AN243" s="448"/>
      <c r="AO243" s="447"/>
      <c r="AP243" s="448"/>
      <c r="AQ243" s="449"/>
      <c r="AR243" s="448"/>
      <c r="AS243" s="187">
        <f t="shared" si="41"/>
        <v>43647.48</v>
      </c>
    </row>
    <row r="244" spans="1:45" x14ac:dyDescent="0.25">
      <c r="A244" s="426">
        <f t="shared" si="42"/>
        <v>44387</v>
      </c>
      <c r="B244" s="427">
        <v>2153.42</v>
      </c>
      <c r="C244" s="427"/>
      <c r="D244" s="187">
        <v>1811.69</v>
      </c>
      <c r="E244" s="187">
        <v>2259.64</v>
      </c>
      <c r="F244" s="427"/>
      <c r="G244" s="428">
        <v>119</v>
      </c>
      <c r="H244" s="428">
        <v>151.4</v>
      </c>
      <c r="I244" s="397">
        <v>80</v>
      </c>
      <c r="J244" s="429">
        <v>2</v>
      </c>
      <c r="K244" s="429"/>
      <c r="L244" s="429"/>
      <c r="M244" s="430"/>
      <c r="N244" s="209">
        <f t="shared" si="38"/>
        <v>6575.15</v>
      </c>
      <c r="O244" s="427">
        <v>14</v>
      </c>
      <c r="P244" s="427"/>
      <c r="Q244" s="209">
        <f t="shared" si="39"/>
        <v>6589.15</v>
      </c>
      <c r="R244" s="395">
        <v>2150</v>
      </c>
      <c r="S244" s="427"/>
      <c r="T244" s="213">
        <f t="shared" si="40"/>
        <v>44387</v>
      </c>
      <c r="U244" s="447"/>
      <c r="V244" s="448"/>
      <c r="W244" s="447">
        <v>210617</v>
      </c>
      <c r="X244" s="393">
        <v>1028.25</v>
      </c>
      <c r="Y244" s="447"/>
      <c r="Z244" s="448"/>
      <c r="AA244" s="447"/>
      <c r="AB244" s="448"/>
      <c r="AC244" s="447">
        <v>210633</v>
      </c>
      <c r="AD244" s="393">
        <v>78.84</v>
      </c>
      <c r="AE244" s="449" t="s">
        <v>207</v>
      </c>
      <c r="AF244" s="393">
        <v>-700</v>
      </c>
      <c r="AG244" s="448"/>
      <c r="AH244" s="448"/>
      <c r="AI244" s="447"/>
      <c r="AJ244" s="448"/>
      <c r="AK244" s="447"/>
      <c r="AL244" s="448"/>
      <c r="AM244" s="447"/>
      <c r="AN244" s="448"/>
      <c r="AO244" s="447"/>
      <c r="AP244" s="448"/>
      <c r="AQ244" s="449"/>
      <c r="AR244" s="448"/>
      <c r="AS244" s="187">
        <f t="shared" si="41"/>
        <v>407.08999999999992</v>
      </c>
    </row>
    <row r="245" spans="1:45" x14ac:dyDescent="0.25">
      <c r="A245" s="426">
        <f t="shared" si="42"/>
        <v>44388</v>
      </c>
      <c r="B245" s="427">
        <v>994.08</v>
      </c>
      <c r="C245" s="427"/>
      <c r="D245" s="187">
        <v>673</v>
      </c>
      <c r="E245" s="187">
        <v>1153.0999999999999</v>
      </c>
      <c r="F245" s="427"/>
      <c r="G245" s="428">
        <v>104</v>
      </c>
      <c r="H245" s="428">
        <v>484.4</v>
      </c>
      <c r="I245" s="397">
        <v>40</v>
      </c>
      <c r="J245" s="429">
        <v>1</v>
      </c>
      <c r="K245" s="429"/>
      <c r="L245" s="429"/>
      <c r="M245" s="430"/>
      <c r="N245" s="209">
        <f t="shared" si="38"/>
        <v>3448.58</v>
      </c>
      <c r="O245" s="427">
        <v>9</v>
      </c>
      <c r="P245" s="427">
        <v>76.900000000000006</v>
      </c>
      <c r="Q245" s="209">
        <f t="shared" si="39"/>
        <v>3380.68</v>
      </c>
      <c r="R245" s="395">
        <v>990</v>
      </c>
      <c r="S245" s="427"/>
      <c r="T245" s="213">
        <f t="shared" si="40"/>
        <v>44388</v>
      </c>
      <c r="U245" s="447"/>
      <c r="V245" s="448"/>
      <c r="W245" s="447">
        <v>210618</v>
      </c>
      <c r="X245" s="393">
        <v>7.94</v>
      </c>
      <c r="Y245" s="447">
        <v>210725</v>
      </c>
      <c r="Z245" s="393">
        <v>431.63</v>
      </c>
      <c r="AA245" s="447"/>
      <c r="AB245" s="448"/>
      <c r="AC245" s="447"/>
      <c r="AD245" s="448"/>
      <c r="AE245" s="449"/>
      <c r="AF245" s="448"/>
      <c r="AG245" s="448"/>
      <c r="AH245" s="448"/>
      <c r="AI245" s="447"/>
      <c r="AJ245" s="448"/>
      <c r="AK245" s="447"/>
      <c r="AL245" s="448"/>
      <c r="AM245" s="447"/>
      <c r="AN245" s="448"/>
      <c r="AO245" s="447"/>
      <c r="AP245" s="448"/>
      <c r="AQ245" s="449"/>
      <c r="AR245" s="448"/>
      <c r="AS245" s="187">
        <f t="shared" si="41"/>
        <v>439.57</v>
      </c>
    </row>
    <row r="246" spans="1:45" x14ac:dyDescent="0.25">
      <c r="A246" s="426">
        <f t="shared" si="42"/>
        <v>44389</v>
      </c>
      <c r="B246" s="427">
        <v>1055.25</v>
      </c>
      <c r="C246" s="427"/>
      <c r="D246" s="187">
        <v>2150.73</v>
      </c>
      <c r="E246" s="187">
        <v>1967.8</v>
      </c>
      <c r="F246" s="427"/>
      <c r="G246" s="428">
        <v>217</v>
      </c>
      <c r="H246" s="428">
        <v>179.65</v>
      </c>
      <c r="I246" s="397">
        <v>90</v>
      </c>
      <c r="J246" s="429">
        <v>3</v>
      </c>
      <c r="K246" s="429"/>
      <c r="L246" s="429"/>
      <c r="M246" s="430"/>
      <c r="N246" s="209">
        <f t="shared" si="38"/>
        <v>5660.43</v>
      </c>
      <c r="O246" s="427">
        <v>13</v>
      </c>
      <c r="P246" s="427"/>
      <c r="Q246" s="209">
        <f t="shared" si="39"/>
        <v>5673.43</v>
      </c>
      <c r="R246" s="395">
        <v>1050</v>
      </c>
      <c r="S246" s="427"/>
      <c r="T246" s="213">
        <f t="shared" si="40"/>
        <v>44389</v>
      </c>
      <c r="U246" s="447"/>
      <c r="V246" s="448"/>
      <c r="W246" s="447"/>
      <c r="X246" s="448"/>
      <c r="Y246" s="447"/>
      <c r="Z246" s="448"/>
      <c r="AA246" s="447"/>
      <c r="AB246" s="448"/>
      <c r="AC246" s="447"/>
      <c r="AD246" s="448"/>
      <c r="AE246" s="449"/>
      <c r="AF246" s="448"/>
      <c r="AG246" s="448"/>
      <c r="AH246" s="448"/>
      <c r="AI246" s="431" t="s">
        <v>216</v>
      </c>
      <c r="AJ246" s="393">
        <v>221.1</v>
      </c>
      <c r="AK246" s="447" t="s">
        <v>494</v>
      </c>
      <c r="AL246" s="393">
        <v>169.2</v>
      </c>
      <c r="AM246" s="447"/>
      <c r="AN246" s="448"/>
      <c r="AO246" s="447"/>
      <c r="AP246" s="448"/>
      <c r="AQ246" s="449"/>
      <c r="AR246" s="448"/>
      <c r="AS246" s="187">
        <f t="shared" si="41"/>
        <v>390.29999999999995</v>
      </c>
    </row>
    <row r="247" spans="1:45" x14ac:dyDescent="0.25">
      <c r="A247" s="426">
        <f t="shared" si="42"/>
        <v>44390</v>
      </c>
      <c r="B247" s="427">
        <v>1929.8</v>
      </c>
      <c r="C247" s="427"/>
      <c r="D247" s="187">
        <v>1912.12</v>
      </c>
      <c r="E247" s="187">
        <v>2075.42</v>
      </c>
      <c r="F247" s="427"/>
      <c r="G247" s="428">
        <v>206</v>
      </c>
      <c r="H247" s="428">
        <v>105.2</v>
      </c>
      <c r="I247" s="397">
        <v>90</v>
      </c>
      <c r="J247" s="429">
        <v>3</v>
      </c>
      <c r="K247" s="429"/>
      <c r="L247" s="429"/>
      <c r="M247" s="430"/>
      <c r="N247" s="209">
        <f t="shared" si="38"/>
        <v>6318.54</v>
      </c>
      <c r="O247" s="427">
        <v>14.4</v>
      </c>
      <c r="P247" s="427"/>
      <c r="Q247" s="209">
        <f t="shared" si="39"/>
        <v>6332.94</v>
      </c>
      <c r="R247" s="395">
        <v>1920</v>
      </c>
      <c r="S247" s="427"/>
      <c r="T247" s="213">
        <f t="shared" si="40"/>
        <v>44390</v>
      </c>
      <c r="U247" s="447"/>
      <c r="V247" s="448"/>
      <c r="W247" s="447"/>
      <c r="X247" s="448"/>
      <c r="Y247" s="447"/>
      <c r="Z247" s="448"/>
      <c r="AA247" s="447"/>
      <c r="AB247" s="448"/>
      <c r="AC247" s="447"/>
      <c r="AD247" s="448"/>
      <c r="AE247" s="449"/>
      <c r="AF247" s="448"/>
      <c r="AG247" s="448"/>
      <c r="AH247" s="448"/>
      <c r="AI247" s="447"/>
      <c r="AJ247" s="448"/>
      <c r="AK247" s="447" t="s">
        <v>495</v>
      </c>
      <c r="AL247" s="393">
        <v>809.34</v>
      </c>
      <c r="AM247" s="447"/>
      <c r="AN247" s="448"/>
      <c r="AO247" s="447"/>
      <c r="AP247" s="448"/>
      <c r="AQ247" s="449"/>
      <c r="AR247" s="448"/>
      <c r="AS247" s="187">
        <f t="shared" si="41"/>
        <v>809.34</v>
      </c>
    </row>
    <row r="248" spans="1:45" x14ac:dyDescent="0.25">
      <c r="A248" s="426">
        <f t="shared" si="42"/>
        <v>44391</v>
      </c>
      <c r="B248" s="427">
        <v>953.93</v>
      </c>
      <c r="C248" s="427"/>
      <c r="D248" s="187">
        <v>947.72</v>
      </c>
      <c r="E248" s="187">
        <v>801.63</v>
      </c>
      <c r="F248" s="427"/>
      <c r="G248" s="428">
        <v>38</v>
      </c>
      <c r="H248" s="428">
        <v>53.9</v>
      </c>
      <c r="I248" s="428"/>
      <c r="J248" s="429"/>
      <c r="K248" s="429"/>
      <c r="L248" s="429"/>
      <c r="M248" s="430"/>
      <c r="N248" s="209">
        <f t="shared" si="38"/>
        <v>2795.1800000000003</v>
      </c>
      <c r="O248" s="427">
        <v>7.9</v>
      </c>
      <c r="P248" s="427"/>
      <c r="Q248" s="209">
        <f t="shared" si="39"/>
        <v>2803.0800000000004</v>
      </c>
      <c r="R248" s="395">
        <v>950</v>
      </c>
      <c r="S248" s="427"/>
      <c r="T248" s="213">
        <f t="shared" si="40"/>
        <v>44391</v>
      </c>
      <c r="U248" s="447">
        <v>210702</v>
      </c>
      <c r="V248" s="393">
        <v>819.88</v>
      </c>
      <c r="W248" s="447"/>
      <c r="X248" s="448"/>
      <c r="Y248" s="447"/>
      <c r="Z248" s="448"/>
      <c r="AA248" s="447">
        <v>210732</v>
      </c>
      <c r="AB248" s="393">
        <v>804.2</v>
      </c>
      <c r="AC248" s="447"/>
      <c r="AD248" s="448"/>
      <c r="AE248" s="447"/>
      <c r="AF248" s="448"/>
      <c r="AG248" s="448"/>
      <c r="AH248" s="448"/>
      <c r="AI248" s="447"/>
      <c r="AJ248" s="448"/>
      <c r="AK248" s="447"/>
      <c r="AL248" s="448"/>
      <c r="AM248" s="447"/>
      <c r="AN248" s="448"/>
      <c r="AO248" s="447"/>
      <c r="AP248" s="448"/>
      <c r="AQ248" s="449"/>
      <c r="AR248" s="448"/>
      <c r="AS248" s="187">
        <f t="shared" si="41"/>
        <v>1624.08</v>
      </c>
    </row>
    <row r="249" spans="1:45" x14ac:dyDescent="0.25">
      <c r="A249" s="426">
        <f t="shared" si="42"/>
        <v>44392</v>
      </c>
      <c r="B249" s="427">
        <v>1576.64</v>
      </c>
      <c r="C249" s="427"/>
      <c r="D249" s="187">
        <v>1421.91</v>
      </c>
      <c r="E249" s="187">
        <v>1972.87</v>
      </c>
      <c r="F249" s="427"/>
      <c r="G249" s="428">
        <v>99</v>
      </c>
      <c r="H249" s="428">
        <v>248.1</v>
      </c>
      <c r="I249" s="397">
        <v>20</v>
      </c>
      <c r="J249" s="429">
        <v>1</v>
      </c>
      <c r="K249" s="429"/>
      <c r="L249" s="429"/>
      <c r="M249" s="430"/>
      <c r="N249" s="209">
        <f t="shared" si="38"/>
        <v>5338.52</v>
      </c>
      <c r="O249" s="427">
        <v>10.6</v>
      </c>
      <c r="P249" s="427"/>
      <c r="Q249" s="209">
        <f t="shared" si="39"/>
        <v>5349.1200000000008</v>
      </c>
      <c r="R249" s="395">
        <v>1600</v>
      </c>
      <c r="S249" s="427"/>
      <c r="T249" s="213">
        <f t="shared" si="40"/>
        <v>44392</v>
      </c>
      <c r="U249" s="447"/>
      <c r="V249" s="393">
        <v>-1.51</v>
      </c>
      <c r="W249" s="447"/>
      <c r="X249" s="448"/>
      <c r="Y249" s="447"/>
      <c r="Z249" s="448"/>
      <c r="AA249" s="447">
        <v>210733</v>
      </c>
      <c r="AB249" s="393">
        <v>3059.61</v>
      </c>
      <c r="AC249" s="447"/>
      <c r="AD249" s="448"/>
      <c r="AE249" s="447"/>
      <c r="AF249" s="448"/>
      <c r="AG249" s="448"/>
      <c r="AH249" s="448"/>
      <c r="AI249" s="447"/>
      <c r="AJ249" s="448"/>
      <c r="AK249" s="447"/>
      <c r="AL249" s="448"/>
      <c r="AM249" s="447">
        <v>210665</v>
      </c>
      <c r="AN249" s="393">
        <v>268.8</v>
      </c>
      <c r="AO249" s="447">
        <v>210671</v>
      </c>
      <c r="AP249" s="393">
        <v>364</v>
      </c>
      <c r="AQ249" s="449"/>
      <c r="AR249" s="448"/>
      <c r="AS249" s="187">
        <f t="shared" si="41"/>
        <v>3690.9</v>
      </c>
    </row>
    <row r="250" spans="1:45" x14ac:dyDescent="0.25">
      <c r="A250" s="426">
        <f t="shared" si="42"/>
        <v>44393</v>
      </c>
      <c r="B250" s="427">
        <v>1579.96</v>
      </c>
      <c r="C250" s="395">
        <v>100</v>
      </c>
      <c r="D250" s="187">
        <v>1095.98</v>
      </c>
      <c r="E250" s="187">
        <v>1640.03</v>
      </c>
      <c r="F250" s="427"/>
      <c r="G250" s="428">
        <v>120</v>
      </c>
      <c r="H250" s="428">
        <v>47.1</v>
      </c>
      <c r="I250" s="397">
        <v>280</v>
      </c>
      <c r="J250" s="429">
        <v>4</v>
      </c>
      <c r="K250" s="429"/>
      <c r="L250" s="429"/>
      <c r="M250" s="430"/>
      <c r="N250" s="209">
        <f t="shared" si="38"/>
        <v>4863.07</v>
      </c>
      <c r="O250" s="427">
        <v>25.1</v>
      </c>
      <c r="P250" s="427"/>
      <c r="Q250" s="209">
        <f t="shared" si="39"/>
        <v>4888.17</v>
      </c>
      <c r="R250" s="395">
        <v>1570</v>
      </c>
      <c r="S250" s="427"/>
      <c r="T250" s="213">
        <f t="shared" si="40"/>
        <v>44393</v>
      </c>
      <c r="U250" s="447"/>
      <c r="V250" s="448"/>
      <c r="W250" s="447"/>
      <c r="X250" s="448"/>
      <c r="Y250" s="447"/>
      <c r="Z250" s="448"/>
      <c r="AA250" s="447"/>
      <c r="AB250" s="448"/>
      <c r="AC250" s="447"/>
      <c r="AD250" s="448"/>
      <c r="AE250" s="447"/>
      <c r="AF250" s="448"/>
      <c r="AG250" s="450"/>
      <c r="AH250" s="448"/>
      <c r="AI250" s="447"/>
      <c r="AJ250" s="448"/>
      <c r="AK250" s="447"/>
      <c r="AL250" s="448"/>
      <c r="AM250" s="447"/>
      <c r="AN250" s="448"/>
      <c r="AO250" s="447">
        <v>210671</v>
      </c>
      <c r="AP250" s="393">
        <v>81.040000000000006</v>
      </c>
      <c r="AQ250" s="449"/>
      <c r="AR250" s="448"/>
      <c r="AS250" s="187">
        <f t="shared" si="41"/>
        <v>81.040000000000006</v>
      </c>
    </row>
    <row r="251" spans="1:45" x14ac:dyDescent="0.25">
      <c r="A251" s="426">
        <f t="shared" si="42"/>
        <v>44394</v>
      </c>
      <c r="B251" s="427">
        <v>1977.5</v>
      </c>
      <c r="C251" s="427"/>
      <c r="D251" s="187">
        <v>1549.5</v>
      </c>
      <c r="E251" s="187">
        <v>2014.82</v>
      </c>
      <c r="F251" s="427"/>
      <c r="G251" s="428">
        <v>306</v>
      </c>
      <c r="H251" s="428">
        <v>188.5</v>
      </c>
      <c r="I251" s="397">
        <v>40</v>
      </c>
      <c r="J251" s="429">
        <v>1</v>
      </c>
      <c r="K251" s="429"/>
      <c r="L251" s="429"/>
      <c r="M251" s="430"/>
      <c r="N251" s="209">
        <f t="shared" si="38"/>
        <v>6076.32</v>
      </c>
      <c r="O251" s="427">
        <v>22</v>
      </c>
      <c r="P251" s="427"/>
      <c r="Q251" s="209">
        <f t="shared" si="39"/>
        <v>6098.32</v>
      </c>
      <c r="R251" s="395">
        <v>1970</v>
      </c>
      <c r="S251" s="427"/>
      <c r="T251" s="213">
        <f t="shared" si="40"/>
        <v>44394</v>
      </c>
      <c r="U251" s="447"/>
      <c r="V251" s="448"/>
      <c r="W251" s="447"/>
      <c r="X251" s="448"/>
      <c r="Y251" s="447"/>
      <c r="Z251" s="448"/>
      <c r="AA251" s="447"/>
      <c r="AB251" s="448"/>
      <c r="AC251" s="447"/>
      <c r="AD251" s="448"/>
      <c r="AE251" s="447"/>
      <c r="AF251" s="448"/>
      <c r="AG251" s="448"/>
      <c r="AH251" s="448"/>
      <c r="AI251" s="447"/>
      <c r="AJ251" s="448"/>
      <c r="AK251" s="447"/>
      <c r="AL251" s="448"/>
      <c r="AM251" s="447"/>
      <c r="AN251" s="448"/>
      <c r="AO251" s="447"/>
      <c r="AP251" s="448"/>
      <c r="AQ251" s="449"/>
      <c r="AR251" s="448"/>
      <c r="AS251" s="187">
        <f t="shared" si="41"/>
        <v>0</v>
      </c>
    </row>
    <row r="252" spans="1:45" x14ac:dyDescent="0.25">
      <c r="A252" s="426">
        <f t="shared" si="42"/>
        <v>44395</v>
      </c>
      <c r="B252" s="427">
        <v>1085.05</v>
      </c>
      <c r="C252" s="427"/>
      <c r="D252" s="187">
        <v>571.65</v>
      </c>
      <c r="E252" s="187">
        <v>1033.28</v>
      </c>
      <c r="F252" s="427"/>
      <c r="G252" s="428">
        <v>222</v>
      </c>
      <c r="H252" s="428">
        <v>206</v>
      </c>
      <c r="I252" s="397">
        <v>140</v>
      </c>
      <c r="J252" s="429">
        <v>3</v>
      </c>
      <c r="K252" s="429"/>
      <c r="L252" s="429"/>
      <c r="M252" s="430"/>
      <c r="N252" s="209">
        <f t="shared" si="38"/>
        <v>3257.9799999999996</v>
      </c>
      <c r="O252" s="427">
        <v>7.1</v>
      </c>
      <c r="P252" s="427">
        <v>65.900000000000006</v>
      </c>
      <c r="Q252" s="209">
        <f t="shared" si="39"/>
        <v>3199.1799999999994</v>
      </c>
      <c r="R252" s="395">
        <v>1080</v>
      </c>
      <c r="S252" s="427"/>
      <c r="T252" s="213">
        <f t="shared" si="40"/>
        <v>44395</v>
      </c>
      <c r="U252" s="447"/>
      <c r="V252" s="448"/>
      <c r="W252" s="449"/>
      <c r="X252" s="448"/>
      <c r="Y252" s="447">
        <v>210726</v>
      </c>
      <c r="Z252" s="393">
        <v>444.71</v>
      </c>
      <c r="AA252" s="447"/>
      <c r="AB252" s="448"/>
      <c r="AC252" s="447"/>
      <c r="AD252" s="448"/>
      <c r="AE252" s="447"/>
      <c r="AF252" s="448"/>
      <c r="AG252" s="448"/>
      <c r="AH252" s="448"/>
      <c r="AI252" s="447" t="s">
        <v>496</v>
      </c>
      <c r="AJ252" s="393">
        <v>52.8</v>
      </c>
      <c r="AK252" s="447"/>
      <c r="AL252" s="448"/>
      <c r="AM252" s="447"/>
      <c r="AN252" s="448"/>
      <c r="AO252" s="447"/>
      <c r="AP252" s="448"/>
      <c r="AQ252" s="449"/>
      <c r="AR252" s="448"/>
      <c r="AS252" s="187">
        <f t="shared" si="41"/>
        <v>497.51</v>
      </c>
    </row>
    <row r="253" spans="1:45" x14ac:dyDescent="0.25">
      <c r="A253" s="426">
        <f t="shared" si="42"/>
        <v>44396</v>
      </c>
      <c r="B253" s="427">
        <v>1343.19</v>
      </c>
      <c r="C253" s="427"/>
      <c r="D253" s="187">
        <v>1186.3800000000001</v>
      </c>
      <c r="E253" s="187">
        <v>1928.36</v>
      </c>
      <c r="F253" s="427"/>
      <c r="G253" s="428">
        <v>373</v>
      </c>
      <c r="H253" s="428">
        <v>183.5</v>
      </c>
      <c r="I253" s="397">
        <v>120</v>
      </c>
      <c r="J253" s="429">
        <v>2</v>
      </c>
      <c r="K253" s="429"/>
      <c r="L253" s="429"/>
      <c r="M253" s="430"/>
      <c r="N253" s="209">
        <f t="shared" si="38"/>
        <v>5134.43</v>
      </c>
      <c r="O253" s="427">
        <v>9</v>
      </c>
      <c r="P253" s="427"/>
      <c r="Q253" s="209">
        <f t="shared" si="39"/>
        <v>5143.43</v>
      </c>
      <c r="R253" s="395">
        <v>1340</v>
      </c>
      <c r="S253" s="427"/>
      <c r="T253" s="213">
        <f t="shared" si="40"/>
        <v>44396</v>
      </c>
      <c r="U253" s="447"/>
      <c r="V253" s="448"/>
      <c r="W253" s="447"/>
      <c r="X253" s="448"/>
      <c r="Y253" s="447"/>
      <c r="Z253" s="448"/>
      <c r="AA253" s="447"/>
      <c r="AB253" s="448"/>
      <c r="AC253" s="447"/>
      <c r="AD253" s="448"/>
      <c r="AE253" s="447"/>
      <c r="AF253" s="448"/>
      <c r="AG253" s="448"/>
      <c r="AH253" s="448"/>
      <c r="AI253" s="447"/>
      <c r="AJ253" s="448"/>
      <c r="AK253" s="447">
        <v>210642</v>
      </c>
      <c r="AL253" s="393">
        <v>1474.56</v>
      </c>
      <c r="AM253" s="447"/>
      <c r="AN253" s="448"/>
      <c r="AO253" s="447"/>
      <c r="AP253" s="448"/>
      <c r="AQ253" s="449"/>
      <c r="AR253" s="448"/>
      <c r="AS253" s="187">
        <f t="shared" si="41"/>
        <v>1474.56</v>
      </c>
    </row>
    <row r="254" spans="1:45" x14ac:dyDescent="0.25">
      <c r="A254" s="426">
        <f t="shared" si="42"/>
        <v>44397</v>
      </c>
      <c r="B254" s="427">
        <v>1672.88</v>
      </c>
      <c r="C254" s="427"/>
      <c r="D254" s="187">
        <v>2181.5300000000002</v>
      </c>
      <c r="E254" s="187">
        <v>1589.59</v>
      </c>
      <c r="F254" s="427"/>
      <c r="G254" s="428">
        <v>247</v>
      </c>
      <c r="H254" s="428">
        <v>111.5</v>
      </c>
      <c r="I254" s="397">
        <v>90</v>
      </c>
      <c r="J254" s="429">
        <v>2</v>
      </c>
      <c r="K254" s="429"/>
      <c r="L254" s="429"/>
      <c r="M254" s="430"/>
      <c r="N254" s="209">
        <f t="shared" si="38"/>
        <v>5892.5</v>
      </c>
      <c r="O254" s="427">
        <v>16.7</v>
      </c>
      <c r="P254" s="427"/>
      <c r="Q254" s="209">
        <f t="shared" si="39"/>
        <v>5909.2</v>
      </c>
      <c r="R254" s="395">
        <v>1670</v>
      </c>
      <c r="S254" s="427"/>
      <c r="T254" s="213">
        <f t="shared" si="40"/>
        <v>44397</v>
      </c>
      <c r="U254" s="447"/>
      <c r="V254" s="448"/>
      <c r="W254" s="449">
        <v>210718</v>
      </c>
      <c r="X254" s="393">
        <v>47.86</v>
      </c>
      <c r="Y254" s="447"/>
      <c r="Z254" s="448"/>
      <c r="AA254" s="449"/>
      <c r="AB254" s="448"/>
      <c r="AC254" s="447"/>
      <c r="AD254" s="448"/>
      <c r="AE254" s="449"/>
      <c r="AF254" s="448"/>
      <c r="AG254" s="448"/>
      <c r="AH254" s="448"/>
      <c r="AI254" s="447"/>
      <c r="AJ254" s="448"/>
      <c r="AK254" s="449"/>
      <c r="AL254" s="448"/>
      <c r="AM254" s="447"/>
      <c r="AN254" s="448"/>
      <c r="AO254" s="449"/>
      <c r="AP254" s="448"/>
      <c r="AQ254" s="449"/>
      <c r="AR254" s="448"/>
      <c r="AS254" s="187">
        <f t="shared" si="41"/>
        <v>47.86</v>
      </c>
    </row>
    <row r="255" spans="1:45" x14ac:dyDescent="0.25">
      <c r="A255" s="426">
        <f t="shared" si="42"/>
        <v>44398</v>
      </c>
      <c r="B255" s="427">
        <v>1176.82</v>
      </c>
      <c r="C255" s="427"/>
      <c r="D255" s="187">
        <v>1389.15</v>
      </c>
      <c r="E255" s="187">
        <v>1740.52</v>
      </c>
      <c r="F255" s="427"/>
      <c r="G255" s="428">
        <v>137</v>
      </c>
      <c r="H255" s="428">
        <v>212</v>
      </c>
      <c r="I255" s="397">
        <v>20</v>
      </c>
      <c r="J255" s="429">
        <v>1</v>
      </c>
      <c r="K255" s="429"/>
      <c r="L255" s="429"/>
      <c r="M255" s="430"/>
      <c r="N255" s="209">
        <f t="shared" si="38"/>
        <v>4675.49</v>
      </c>
      <c r="O255" s="427">
        <v>18.2</v>
      </c>
      <c r="P255" s="427"/>
      <c r="Q255" s="209">
        <f t="shared" si="39"/>
        <v>4693.6899999999996</v>
      </c>
      <c r="R255" s="395">
        <v>1170</v>
      </c>
      <c r="S255" s="427"/>
      <c r="T255" s="213">
        <f t="shared" si="40"/>
        <v>44398</v>
      </c>
      <c r="U255" s="447">
        <v>210704</v>
      </c>
      <c r="V255" s="393">
        <v>1002.94</v>
      </c>
      <c r="W255" s="447">
        <v>210719</v>
      </c>
      <c r="X255" s="393">
        <v>590.75</v>
      </c>
      <c r="Y255" s="447"/>
      <c r="Z255" s="448"/>
      <c r="AA255" s="447">
        <v>210734</v>
      </c>
      <c r="AB255" s="393">
        <v>71.8</v>
      </c>
      <c r="AC255" s="447"/>
      <c r="AD255" s="448"/>
      <c r="AE255" s="447"/>
      <c r="AF255" s="448"/>
      <c r="AG255" s="448"/>
      <c r="AH255" s="448"/>
      <c r="AI255" s="447"/>
      <c r="AJ255" s="448"/>
      <c r="AK255" s="447"/>
      <c r="AL255" s="448"/>
      <c r="AM255" s="447"/>
      <c r="AN255" s="448"/>
      <c r="AO255" s="447"/>
      <c r="AP255" s="448"/>
      <c r="AQ255" s="449"/>
      <c r="AR255" s="448"/>
      <c r="AS255" s="187">
        <f t="shared" si="41"/>
        <v>1665.49</v>
      </c>
    </row>
    <row r="256" spans="1:45" x14ac:dyDescent="0.25">
      <c r="A256" s="426">
        <f t="shared" si="42"/>
        <v>44399</v>
      </c>
      <c r="B256" s="427">
        <v>1671.69</v>
      </c>
      <c r="C256" s="427"/>
      <c r="D256" s="187">
        <v>1267.23</v>
      </c>
      <c r="E256" s="187">
        <v>1810.66</v>
      </c>
      <c r="F256" s="427"/>
      <c r="G256" s="428">
        <v>170</v>
      </c>
      <c r="H256" s="428">
        <v>129.4</v>
      </c>
      <c r="I256" s="397">
        <v>130</v>
      </c>
      <c r="J256" s="429">
        <v>2</v>
      </c>
      <c r="K256" s="429"/>
      <c r="L256" s="429"/>
      <c r="M256" s="430"/>
      <c r="N256" s="209">
        <f t="shared" si="38"/>
        <v>5178.9800000000005</v>
      </c>
      <c r="O256" s="427">
        <v>11.7</v>
      </c>
      <c r="P256" s="427"/>
      <c r="Q256" s="209">
        <f t="shared" si="39"/>
        <v>5190.68</v>
      </c>
      <c r="R256" s="395">
        <v>1710</v>
      </c>
      <c r="S256" s="427"/>
      <c r="T256" s="213">
        <f t="shared" si="40"/>
        <v>44399</v>
      </c>
      <c r="U256" s="447"/>
      <c r="V256" s="393">
        <v>-6</v>
      </c>
      <c r="W256" s="447"/>
      <c r="X256" s="448"/>
      <c r="Y256" s="447"/>
      <c r="Z256" s="448"/>
      <c r="AA256" s="447">
        <v>210735</v>
      </c>
      <c r="AB256" s="393">
        <v>2182</v>
      </c>
      <c r="AC256" s="447"/>
      <c r="AD256" s="448"/>
      <c r="AE256" s="447" t="s">
        <v>207</v>
      </c>
      <c r="AF256" s="393">
        <v>500</v>
      </c>
      <c r="AG256" s="448"/>
      <c r="AH256" s="448"/>
      <c r="AI256" s="447"/>
      <c r="AJ256" s="448"/>
      <c r="AK256" s="447"/>
      <c r="AL256" s="448"/>
      <c r="AM256" s="447"/>
      <c r="AN256" s="448"/>
      <c r="AO256" s="447"/>
      <c r="AP256" s="448"/>
      <c r="AQ256" s="449"/>
      <c r="AR256" s="448"/>
      <c r="AS256" s="187">
        <f t="shared" si="41"/>
        <v>2676</v>
      </c>
    </row>
    <row r="257" spans="1:64" x14ac:dyDescent="0.25">
      <c r="A257" s="426">
        <f t="shared" si="42"/>
        <v>44400</v>
      </c>
      <c r="B257" s="427">
        <v>1881.71</v>
      </c>
      <c r="C257" s="427"/>
      <c r="D257" s="187">
        <v>2134.8000000000002</v>
      </c>
      <c r="E257" s="187">
        <v>1986.96</v>
      </c>
      <c r="F257" s="427"/>
      <c r="G257" s="428">
        <v>175</v>
      </c>
      <c r="H257" s="428">
        <v>113.5</v>
      </c>
      <c r="I257" s="397">
        <v>260</v>
      </c>
      <c r="J257" s="429">
        <v>5</v>
      </c>
      <c r="K257" s="429"/>
      <c r="L257" s="429"/>
      <c r="M257" s="430"/>
      <c r="N257" s="209">
        <f t="shared" si="38"/>
        <v>6551.97</v>
      </c>
      <c r="O257" s="427">
        <v>28.49</v>
      </c>
      <c r="P257" s="427"/>
      <c r="Q257" s="209">
        <f t="shared" si="39"/>
        <v>6580.46</v>
      </c>
      <c r="R257" s="187">
        <v>1880</v>
      </c>
      <c r="S257" s="395">
        <v>480</v>
      </c>
      <c r="T257" s="213">
        <f t="shared" si="40"/>
        <v>44400</v>
      </c>
      <c r="U257" s="447"/>
      <c r="V257" s="448"/>
      <c r="W257" s="447"/>
      <c r="X257" s="448"/>
      <c r="Y257" s="447"/>
      <c r="Z257" s="448"/>
      <c r="AA257" s="447"/>
      <c r="AB257" s="448"/>
      <c r="AC257" s="447">
        <v>210739</v>
      </c>
      <c r="AD257" s="393">
        <v>58883.4</v>
      </c>
      <c r="AE257" s="447"/>
      <c r="AF257" s="448"/>
      <c r="AG257" s="448"/>
      <c r="AH257" s="448"/>
      <c r="AI257" s="447"/>
      <c r="AJ257" s="448"/>
      <c r="AK257" s="447"/>
      <c r="AL257" s="448"/>
      <c r="AM257" s="447">
        <v>210644</v>
      </c>
      <c r="AN257" s="393">
        <v>361.41</v>
      </c>
      <c r="AO257" s="447"/>
      <c r="AP257" s="448"/>
      <c r="AQ257" s="449"/>
      <c r="AR257" s="448"/>
      <c r="AS257" s="187">
        <f t="shared" si="41"/>
        <v>59244.810000000005</v>
      </c>
    </row>
    <row r="258" spans="1:64" x14ac:dyDescent="0.25">
      <c r="A258" s="426">
        <f t="shared" si="42"/>
        <v>44401</v>
      </c>
      <c r="B258" s="427">
        <v>1608.53</v>
      </c>
      <c r="C258" s="427"/>
      <c r="D258" s="187">
        <v>2052.38</v>
      </c>
      <c r="E258" s="187">
        <v>1671.04</v>
      </c>
      <c r="F258" s="427"/>
      <c r="G258" s="428">
        <v>195</v>
      </c>
      <c r="H258" s="428">
        <v>64.599999999999994</v>
      </c>
      <c r="I258" s="397">
        <v>170</v>
      </c>
      <c r="J258" s="429">
        <v>3</v>
      </c>
      <c r="K258" s="429"/>
      <c r="L258" s="429"/>
      <c r="M258" s="430"/>
      <c r="N258" s="209">
        <f t="shared" si="38"/>
        <v>5761.5499999999993</v>
      </c>
      <c r="O258" s="427">
        <v>22.29</v>
      </c>
      <c r="P258" s="427"/>
      <c r="Q258" s="209">
        <f t="shared" si="39"/>
        <v>5783.8399999999992</v>
      </c>
      <c r="R258" s="187">
        <v>1600</v>
      </c>
      <c r="S258" s="427"/>
      <c r="T258" s="213">
        <f t="shared" si="40"/>
        <v>44401</v>
      </c>
      <c r="U258" s="447"/>
      <c r="V258" s="448"/>
      <c r="W258" s="447"/>
      <c r="X258" s="448"/>
      <c r="Y258" s="447"/>
      <c r="Z258" s="448"/>
      <c r="AA258" s="447"/>
      <c r="AB258" s="448"/>
      <c r="AC258" s="447">
        <v>210635</v>
      </c>
      <c r="AD258" s="393">
        <v>26.28</v>
      </c>
      <c r="AE258" s="447"/>
      <c r="AF258" s="448"/>
      <c r="AG258" s="448"/>
      <c r="AH258" s="448"/>
      <c r="AI258" s="447"/>
      <c r="AJ258" s="448"/>
      <c r="AK258" s="447"/>
      <c r="AL258" s="448"/>
      <c r="AM258" s="447"/>
      <c r="AN258" s="448"/>
      <c r="AO258" s="447">
        <v>210673</v>
      </c>
      <c r="AP258" s="414">
        <v>420</v>
      </c>
      <c r="AQ258" s="449"/>
      <c r="AR258" s="448"/>
      <c r="AS258" s="187">
        <f t="shared" si="41"/>
        <v>446.28</v>
      </c>
    </row>
    <row r="259" spans="1:64" x14ac:dyDescent="0.25">
      <c r="A259" s="426">
        <f t="shared" si="42"/>
        <v>44402</v>
      </c>
      <c r="B259" s="427">
        <v>1398.19</v>
      </c>
      <c r="C259" s="427"/>
      <c r="D259" s="187">
        <v>715.65</v>
      </c>
      <c r="E259" s="187">
        <v>1256.0899999999999</v>
      </c>
      <c r="F259" s="427"/>
      <c r="G259" s="428">
        <v>93</v>
      </c>
      <c r="H259" s="428">
        <v>94.7</v>
      </c>
      <c r="I259" s="397">
        <v>50</v>
      </c>
      <c r="J259" s="429">
        <v>1</v>
      </c>
      <c r="K259" s="429"/>
      <c r="L259" s="429"/>
      <c r="M259" s="430"/>
      <c r="N259" s="209">
        <f t="shared" si="38"/>
        <v>3607.63</v>
      </c>
      <c r="O259" s="427">
        <v>7.1</v>
      </c>
      <c r="P259" s="427">
        <v>68.900000000000006</v>
      </c>
      <c r="Q259" s="209">
        <f t="shared" si="39"/>
        <v>3545.83</v>
      </c>
      <c r="R259" s="187">
        <v>1390</v>
      </c>
      <c r="S259" s="427"/>
      <c r="T259" s="213">
        <f t="shared" si="40"/>
        <v>44402</v>
      </c>
      <c r="U259" s="447"/>
      <c r="V259" s="448"/>
      <c r="W259" s="447"/>
      <c r="X259" s="448"/>
      <c r="Y259" s="447">
        <v>210727</v>
      </c>
      <c r="Z259" s="414">
        <v>423.46</v>
      </c>
      <c r="AA259" s="447"/>
      <c r="AB259" s="448"/>
      <c r="AC259" s="447"/>
      <c r="AD259" s="448"/>
      <c r="AE259" s="447"/>
      <c r="AF259" s="448"/>
      <c r="AG259" s="448"/>
      <c r="AH259" s="448"/>
      <c r="AI259" s="447"/>
      <c r="AJ259" s="448"/>
      <c r="AK259" s="447"/>
      <c r="AL259" s="448"/>
      <c r="AM259" s="447"/>
      <c r="AN259" s="448"/>
      <c r="AO259" s="447">
        <v>210672</v>
      </c>
      <c r="AP259" s="393">
        <v>30</v>
      </c>
      <c r="AQ259" s="449"/>
      <c r="AR259" s="448"/>
      <c r="AS259" s="187">
        <f t="shared" si="41"/>
        <v>453.46</v>
      </c>
    </row>
    <row r="260" spans="1:64" x14ac:dyDescent="0.25">
      <c r="A260" s="426">
        <f t="shared" si="42"/>
        <v>44403</v>
      </c>
      <c r="B260" s="427">
        <v>1867.11</v>
      </c>
      <c r="C260" s="427"/>
      <c r="D260" s="187">
        <v>1262.43</v>
      </c>
      <c r="E260" s="187">
        <v>1843.55</v>
      </c>
      <c r="F260" s="427"/>
      <c r="G260" s="428">
        <v>240</v>
      </c>
      <c r="H260" s="428">
        <v>103.9</v>
      </c>
      <c r="I260" s="397">
        <v>170</v>
      </c>
      <c r="J260" s="429">
        <v>6</v>
      </c>
      <c r="K260" s="429"/>
      <c r="L260" s="429"/>
      <c r="M260" s="430"/>
      <c r="N260" s="209">
        <f t="shared" si="38"/>
        <v>5486.99</v>
      </c>
      <c r="O260" s="427">
        <v>14.3</v>
      </c>
      <c r="P260" s="427"/>
      <c r="Q260" s="209">
        <f t="shared" si="39"/>
        <v>5501.29</v>
      </c>
      <c r="R260" s="187">
        <v>1860</v>
      </c>
      <c r="S260" s="427"/>
      <c r="T260" s="213">
        <f t="shared" si="40"/>
        <v>44403</v>
      </c>
      <c r="U260" s="447"/>
      <c r="V260" s="448"/>
      <c r="W260" s="447"/>
      <c r="X260" s="448"/>
      <c r="Y260" s="447"/>
      <c r="Z260" s="448"/>
      <c r="AA260" s="447"/>
      <c r="AB260" s="448"/>
      <c r="AC260" s="447"/>
      <c r="AD260" s="448"/>
      <c r="AE260" s="447">
        <v>210741</v>
      </c>
      <c r="AF260" s="393">
        <v>1.45</v>
      </c>
      <c r="AG260" s="448"/>
      <c r="AH260" s="448"/>
      <c r="AI260" s="447"/>
      <c r="AJ260" s="448"/>
      <c r="AK260" s="447"/>
      <c r="AL260" s="448"/>
      <c r="AM260" s="447"/>
      <c r="AN260" s="448"/>
      <c r="AO260" s="447"/>
      <c r="AP260" s="448"/>
      <c r="AQ260" s="449"/>
      <c r="AR260" s="448"/>
      <c r="AS260" s="187">
        <f t="shared" si="41"/>
        <v>1.45</v>
      </c>
    </row>
    <row r="261" spans="1:64" x14ac:dyDescent="0.25">
      <c r="A261" s="426">
        <f t="shared" si="42"/>
        <v>44404</v>
      </c>
      <c r="B261" s="427">
        <v>1738.6</v>
      </c>
      <c r="C261" s="427"/>
      <c r="D261" s="187">
        <v>1194.17</v>
      </c>
      <c r="E261" s="187">
        <v>1604.6</v>
      </c>
      <c r="F261" s="427"/>
      <c r="G261" s="428">
        <v>137</v>
      </c>
      <c r="H261" s="428">
        <v>100.2</v>
      </c>
      <c r="I261" s="397">
        <v>130</v>
      </c>
      <c r="J261" s="429">
        <v>4</v>
      </c>
      <c r="K261" s="429"/>
      <c r="L261" s="429"/>
      <c r="M261" s="430"/>
      <c r="N261" s="209">
        <f t="shared" si="38"/>
        <v>4904.57</v>
      </c>
      <c r="O261" s="427">
        <v>2.1</v>
      </c>
      <c r="P261" s="427"/>
      <c r="Q261" s="209">
        <f t="shared" si="39"/>
        <v>4906.67</v>
      </c>
      <c r="R261" s="187">
        <v>1730</v>
      </c>
      <c r="S261" s="427"/>
      <c r="T261" s="213">
        <f t="shared" si="40"/>
        <v>44404</v>
      </c>
      <c r="U261" s="447"/>
      <c r="V261" s="448"/>
      <c r="W261" s="447"/>
      <c r="X261" s="448"/>
      <c r="Y261" s="447"/>
      <c r="Z261" s="448"/>
      <c r="AA261" s="447"/>
      <c r="AB261" s="448"/>
      <c r="AC261" s="447">
        <v>210543</v>
      </c>
      <c r="AD261" s="393">
        <v>26.78</v>
      </c>
      <c r="AE261" s="447">
        <v>210741</v>
      </c>
      <c r="AF261" s="393">
        <v>27</v>
      </c>
      <c r="AG261" s="448"/>
      <c r="AH261" s="448"/>
      <c r="AI261" s="447"/>
      <c r="AJ261" s="448"/>
      <c r="AK261" s="447"/>
      <c r="AL261" s="448"/>
      <c r="AM261" s="447"/>
      <c r="AN261" s="448"/>
      <c r="AO261" s="447">
        <v>210771</v>
      </c>
      <c r="AP261" s="393">
        <v>69</v>
      </c>
      <c r="AQ261" s="449"/>
      <c r="AR261" s="448"/>
      <c r="AS261" s="187">
        <f t="shared" si="41"/>
        <v>122.78</v>
      </c>
    </row>
    <row r="262" spans="1:64" x14ac:dyDescent="0.25">
      <c r="A262" s="426">
        <f t="shared" si="42"/>
        <v>44405</v>
      </c>
      <c r="B262" s="427">
        <v>1746.33</v>
      </c>
      <c r="C262" s="427"/>
      <c r="D262" s="187">
        <v>2120.4699999999998</v>
      </c>
      <c r="E262" s="187">
        <v>1918.54</v>
      </c>
      <c r="F262" s="427"/>
      <c r="G262" s="428">
        <v>67</v>
      </c>
      <c r="H262" s="428">
        <v>72.2</v>
      </c>
      <c r="I262" s="397">
        <v>60</v>
      </c>
      <c r="J262" s="429">
        <v>1</v>
      </c>
      <c r="K262" s="429"/>
      <c r="L262" s="429"/>
      <c r="M262" s="430"/>
      <c r="N262" s="209">
        <f t="shared" si="38"/>
        <v>5984.5399999999991</v>
      </c>
      <c r="O262" s="427">
        <v>37.4</v>
      </c>
      <c r="P262" s="427"/>
      <c r="Q262" s="209">
        <f t="shared" si="39"/>
        <v>6021.9399999999987</v>
      </c>
      <c r="R262" s="187">
        <v>1740</v>
      </c>
      <c r="S262" s="427"/>
      <c r="T262" s="213">
        <f t="shared" si="40"/>
        <v>44405</v>
      </c>
      <c r="U262" s="447">
        <v>210707</v>
      </c>
      <c r="V262" s="393">
        <v>2108.54</v>
      </c>
      <c r="W262" s="447"/>
      <c r="X262" s="448"/>
      <c r="Y262" s="447"/>
      <c r="Z262" s="448"/>
      <c r="AA262" s="447">
        <v>210736</v>
      </c>
      <c r="AB262" s="393">
        <v>1957.45</v>
      </c>
      <c r="AC262" s="447"/>
      <c r="AD262" s="448"/>
      <c r="AE262" s="449">
        <v>210741</v>
      </c>
      <c r="AF262" s="393">
        <v>344.51</v>
      </c>
      <c r="AG262" s="448"/>
      <c r="AH262" s="448"/>
      <c r="AI262" s="447"/>
      <c r="AJ262" s="448"/>
      <c r="AK262" s="447"/>
      <c r="AL262" s="448"/>
      <c r="AM262" s="447"/>
      <c r="AN262" s="448"/>
      <c r="AO262" s="447">
        <v>210769</v>
      </c>
      <c r="AP262" s="393">
        <v>1286.8</v>
      </c>
      <c r="AQ262" s="449"/>
      <c r="AR262" s="448"/>
      <c r="AS262" s="187">
        <f t="shared" si="41"/>
        <v>5697.3</v>
      </c>
    </row>
    <row r="263" spans="1:64" x14ac:dyDescent="0.25">
      <c r="A263" s="426">
        <f t="shared" si="42"/>
        <v>44406</v>
      </c>
      <c r="B263" s="427">
        <v>1256.6300000000001</v>
      </c>
      <c r="C263" s="427"/>
      <c r="D263" s="187">
        <v>1821.39</v>
      </c>
      <c r="E263" s="187">
        <v>2175.63</v>
      </c>
      <c r="F263" s="427"/>
      <c r="G263" s="428">
        <v>378</v>
      </c>
      <c r="H263" s="428">
        <v>237.3</v>
      </c>
      <c r="I263" s="397">
        <v>150</v>
      </c>
      <c r="J263" s="429">
        <v>4</v>
      </c>
      <c r="K263" s="429"/>
      <c r="L263" s="429"/>
      <c r="M263" s="430"/>
      <c r="N263" s="209">
        <f t="shared" si="38"/>
        <v>6018.9500000000007</v>
      </c>
      <c r="O263" s="427">
        <v>14.4</v>
      </c>
      <c r="P263" s="427"/>
      <c r="Q263" s="209">
        <f t="shared" si="39"/>
        <v>6033.35</v>
      </c>
      <c r="R263" s="187">
        <v>1300</v>
      </c>
      <c r="S263" s="427"/>
      <c r="T263" s="213">
        <f t="shared" si="40"/>
        <v>44406</v>
      </c>
      <c r="U263" s="447"/>
      <c r="V263" s="393">
        <v>33.47</v>
      </c>
      <c r="W263" s="447"/>
      <c r="X263" s="448"/>
      <c r="Y263" s="447"/>
      <c r="Z263" s="448"/>
      <c r="AA263" s="447">
        <v>210737</v>
      </c>
      <c r="AB263" s="393">
        <v>1586.6</v>
      </c>
      <c r="AC263" s="447"/>
      <c r="AD263" s="448"/>
      <c r="AE263" s="449">
        <v>210741</v>
      </c>
      <c r="AF263" s="393">
        <v>70</v>
      </c>
      <c r="AG263" s="448"/>
      <c r="AH263" s="448"/>
      <c r="AI263" s="447"/>
      <c r="AJ263" s="448"/>
      <c r="AK263" s="447"/>
      <c r="AL263" s="448"/>
      <c r="AM263" s="447">
        <v>210656</v>
      </c>
      <c r="AN263" s="448">
        <v>-10.26</v>
      </c>
      <c r="AO263" s="447"/>
      <c r="AP263" s="448"/>
      <c r="AQ263" s="449"/>
      <c r="AR263" s="448"/>
      <c r="AS263" s="187">
        <f t="shared" si="41"/>
        <v>1679.81</v>
      </c>
    </row>
    <row r="264" spans="1:64" x14ac:dyDescent="0.25">
      <c r="A264" s="426">
        <f t="shared" si="42"/>
        <v>44407</v>
      </c>
      <c r="B264" s="427">
        <v>1924.83</v>
      </c>
      <c r="C264" s="187">
        <v>27.8</v>
      </c>
      <c r="D264" s="395">
        <v>1544.54</v>
      </c>
      <c r="E264" s="395">
        <v>1709.86</v>
      </c>
      <c r="F264" s="427"/>
      <c r="G264" s="428">
        <v>138</v>
      </c>
      <c r="H264" s="428">
        <v>80.099999999999994</v>
      </c>
      <c r="I264" s="267">
        <v>80</v>
      </c>
      <c r="J264" s="429">
        <v>1</v>
      </c>
      <c r="K264" s="429"/>
      <c r="L264" s="429"/>
      <c r="M264" s="430"/>
      <c r="N264" s="209">
        <f t="shared" si="38"/>
        <v>5505.13</v>
      </c>
      <c r="O264" s="427">
        <v>20.3</v>
      </c>
      <c r="P264" s="427"/>
      <c r="Q264" s="209">
        <f t="shared" si="39"/>
        <v>5525.43</v>
      </c>
      <c r="R264" s="187">
        <v>1920</v>
      </c>
      <c r="S264" s="427"/>
      <c r="T264" s="213">
        <f t="shared" si="40"/>
        <v>44407</v>
      </c>
      <c r="U264" s="447"/>
      <c r="V264" s="448"/>
      <c r="W264" s="449">
        <v>210720</v>
      </c>
      <c r="X264" s="414">
        <v>8.6999999999999993</v>
      </c>
      <c r="Y264" s="447">
        <v>210728</v>
      </c>
      <c r="Z264" s="414">
        <v>248.2</v>
      </c>
      <c r="AA264" s="449"/>
      <c r="AB264" s="448"/>
      <c r="AC264" s="447"/>
      <c r="AD264" s="448"/>
      <c r="AE264" s="449"/>
      <c r="AF264" s="448"/>
      <c r="AG264" s="448"/>
      <c r="AH264" s="448"/>
      <c r="AI264" s="447"/>
      <c r="AJ264" s="448"/>
      <c r="AK264" s="449"/>
      <c r="AL264" s="448"/>
      <c r="AM264" s="449">
        <v>210657</v>
      </c>
      <c r="AN264" s="414">
        <v>-3.6</v>
      </c>
      <c r="AO264" s="449"/>
      <c r="AP264" s="414"/>
      <c r="AQ264" s="449"/>
      <c r="AR264" s="448"/>
      <c r="AS264" s="187">
        <f t="shared" si="41"/>
        <v>253.29999999999998</v>
      </c>
    </row>
    <row r="265" spans="1:64" x14ac:dyDescent="0.25">
      <c r="A265" s="426">
        <f t="shared" si="42"/>
        <v>44408</v>
      </c>
      <c r="B265" s="427">
        <v>1853.76</v>
      </c>
      <c r="C265" s="427"/>
      <c r="D265" s="187">
        <v>1482</v>
      </c>
      <c r="E265" s="187">
        <v>1932.8</v>
      </c>
      <c r="F265" s="427"/>
      <c r="G265" s="428">
        <v>353</v>
      </c>
      <c r="H265" s="428">
        <v>195.55</v>
      </c>
      <c r="I265" s="267">
        <v>220</v>
      </c>
      <c r="J265" s="429">
        <v>5</v>
      </c>
      <c r="K265" s="429"/>
      <c r="L265" s="429"/>
      <c r="M265" s="430"/>
      <c r="N265" s="209">
        <f t="shared" si="38"/>
        <v>6037.1100000000006</v>
      </c>
      <c r="O265" s="427">
        <v>17.100000000000001</v>
      </c>
      <c r="P265" s="427"/>
      <c r="Q265" s="209">
        <f t="shared" si="39"/>
        <v>6054.2100000000009</v>
      </c>
      <c r="R265" s="187">
        <v>1850</v>
      </c>
      <c r="S265" s="427"/>
      <c r="T265" s="213">
        <f t="shared" si="40"/>
        <v>44408</v>
      </c>
      <c r="U265" s="447"/>
      <c r="V265" s="448"/>
      <c r="W265" s="447">
        <v>210721</v>
      </c>
      <c r="X265" s="414">
        <v>897.79</v>
      </c>
      <c r="Y265" s="447"/>
      <c r="Z265" s="448"/>
      <c r="AA265" s="447"/>
      <c r="AB265" s="448"/>
      <c r="AC265" s="447" t="s">
        <v>497</v>
      </c>
      <c r="AD265" s="448">
        <v>0</v>
      </c>
      <c r="AE265" s="447"/>
      <c r="AF265" s="448"/>
      <c r="AG265" s="448"/>
      <c r="AH265" s="448"/>
      <c r="AI265" s="450">
        <v>210742</v>
      </c>
      <c r="AJ265" s="414">
        <v>37.630000000000003</v>
      </c>
      <c r="AK265" s="447">
        <v>210748</v>
      </c>
      <c r="AL265" s="414">
        <v>678.8</v>
      </c>
      <c r="AM265" s="447" t="s">
        <v>474</v>
      </c>
      <c r="AN265" s="414">
        <v>1534.72</v>
      </c>
      <c r="AO265" s="447">
        <v>210609</v>
      </c>
      <c r="AP265" s="414">
        <v>1384.98</v>
      </c>
      <c r="AQ265" s="449"/>
      <c r="AR265" s="448"/>
      <c r="AS265" s="187">
        <f t="shared" si="41"/>
        <v>4533.92</v>
      </c>
    </row>
    <row r="266" spans="1:64" s="8" customFormat="1" x14ac:dyDescent="0.25">
      <c r="A266" s="437"/>
      <c r="B266" s="456">
        <f t="shared" ref="B266:S266" si="43">SUM(B235:B265)</f>
        <v>49171.4</v>
      </c>
      <c r="C266" s="456">
        <f t="shared" si="43"/>
        <v>428.8</v>
      </c>
      <c r="D266" s="439">
        <f t="shared" si="43"/>
        <v>46544.850000000006</v>
      </c>
      <c r="E266" s="439">
        <f t="shared" si="43"/>
        <v>55151.44999999999</v>
      </c>
      <c r="F266" s="439">
        <f t="shared" si="43"/>
        <v>0</v>
      </c>
      <c r="G266" s="439">
        <f t="shared" si="43"/>
        <v>5998</v>
      </c>
      <c r="H266" s="439">
        <f t="shared" si="43"/>
        <v>4685.7</v>
      </c>
      <c r="I266" s="456">
        <f t="shared" si="43"/>
        <v>4250</v>
      </c>
      <c r="J266" s="7">
        <f t="shared" si="43"/>
        <v>94</v>
      </c>
      <c r="K266" s="439">
        <f t="shared" si="43"/>
        <v>0</v>
      </c>
      <c r="L266" s="439">
        <f t="shared" si="43"/>
        <v>0</v>
      </c>
      <c r="M266" s="456">
        <f t="shared" si="43"/>
        <v>2.2000000000000002</v>
      </c>
      <c r="N266" s="439">
        <f t="shared" si="43"/>
        <v>166232.40000000002</v>
      </c>
      <c r="O266" s="439">
        <f t="shared" si="43"/>
        <v>460.98000000000008</v>
      </c>
      <c r="P266" s="439">
        <f t="shared" si="43"/>
        <v>713.9</v>
      </c>
      <c r="Q266" s="439">
        <f t="shared" si="43"/>
        <v>165979.48000000001</v>
      </c>
      <c r="R266" s="439">
        <f t="shared" si="43"/>
        <v>49160</v>
      </c>
      <c r="S266" s="439">
        <f t="shared" si="43"/>
        <v>1335</v>
      </c>
      <c r="T266" s="440"/>
      <c r="U266" s="439"/>
      <c r="V266" s="439">
        <f>SUM(V235:V265)</f>
        <v>4418.79</v>
      </c>
      <c r="W266" s="439"/>
      <c r="X266" s="439">
        <f>SUM(X235:X265)</f>
        <v>2581.29</v>
      </c>
      <c r="Y266" s="439"/>
      <c r="Z266" s="439">
        <f>SUM(Z235:Z265)</f>
        <v>1854.22</v>
      </c>
      <c r="AA266" s="439"/>
      <c r="AB266" s="439">
        <f>SUM(AB235:AB265)</f>
        <v>14519.67</v>
      </c>
      <c r="AC266" s="439"/>
      <c r="AD266" s="439">
        <f>SUM(AD235:AD265)</f>
        <v>101954.73999999999</v>
      </c>
      <c r="AE266" s="439"/>
      <c r="AF266" s="439">
        <f>SUM(AF235:AF265)</f>
        <v>4648.1500000000005</v>
      </c>
      <c r="AG266" s="439"/>
      <c r="AH266" s="439"/>
      <c r="AI266" s="439"/>
      <c r="AJ266" s="439">
        <f>SUM(AJ235:AJ265)</f>
        <v>1469.16</v>
      </c>
      <c r="AK266" s="7"/>
      <c r="AL266" s="439">
        <f>SUM(AL235:AL265)</f>
        <v>3131.8999999999996</v>
      </c>
      <c r="AM266" s="439"/>
      <c r="AN266" s="439">
        <f>SUM(AN235:AN265)</f>
        <v>2045.69</v>
      </c>
      <c r="AO266" s="439"/>
      <c r="AP266" s="439">
        <f>SUM(AP235:AP265)</f>
        <v>6450.93</v>
      </c>
      <c r="AQ266" s="439"/>
      <c r="AR266" s="439">
        <f>SUM(AR235:AR265)</f>
        <v>0</v>
      </c>
      <c r="AS266" s="439">
        <f>SUM(AS235:AS265)</f>
        <v>143074.54</v>
      </c>
      <c r="AT266" s="7"/>
      <c r="AU266" s="7"/>
      <c r="AV266" s="7"/>
      <c r="AW266" s="7"/>
      <c r="AX266" s="7"/>
      <c r="AY266" s="7"/>
      <c r="AZ266" s="7"/>
      <c r="BA266" s="7"/>
      <c r="BB266" s="7"/>
      <c r="BC266" s="7"/>
      <c r="BD266" s="7"/>
      <c r="BE266" s="7"/>
      <c r="BF266" s="7"/>
      <c r="BG266" s="7"/>
      <c r="BH266" s="7"/>
      <c r="BI266" s="7"/>
      <c r="BJ266" s="7"/>
      <c r="BK266" s="7"/>
      <c r="BL266" s="7"/>
    </row>
    <row r="267" spans="1:64" x14ac:dyDescent="0.25">
      <c r="A267" s="441"/>
      <c r="N267" s="130"/>
      <c r="Q267" s="130"/>
    </row>
    <row r="268" spans="1:64" x14ac:dyDescent="0.25">
      <c r="A268" s="441"/>
      <c r="C268" s="131"/>
      <c r="F268" s="131"/>
      <c r="I268" s="132"/>
    </row>
    <row r="269" spans="1:64" x14ac:dyDescent="0.25">
      <c r="A269" s="441"/>
      <c r="I269" s="132"/>
    </row>
    <row r="270" spans="1:64" x14ac:dyDescent="0.25">
      <c r="A270" s="441"/>
    </row>
    <row r="271" spans="1:64" ht="16.149999999999999" customHeight="1" x14ac:dyDescent="0.25">
      <c r="A271" s="585" t="s">
        <v>43</v>
      </c>
      <c r="B271" s="563"/>
      <c r="C271" s="563"/>
      <c r="D271" s="563"/>
      <c r="E271" s="563"/>
      <c r="F271" s="563"/>
      <c r="G271" s="563"/>
      <c r="H271" s="563"/>
      <c r="I271" s="563"/>
      <c r="J271" s="564"/>
      <c r="K271" s="564"/>
      <c r="L271" s="586"/>
      <c r="M271" s="80"/>
      <c r="N271" s="79"/>
      <c r="O271" s="565"/>
      <c r="P271" s="560"/>
      <c r="Q271" s="560"/>
      <c r="R271" s="560"/>
      <c r="S271" s="560"/>
      <c r="U271" s="559" t="str">
        <f>A271</f>
        <v>AOUT 2019</v>
      </c>
      <c r="V271" s="560"/>
      <c r="W271" s="560"/>
      <c r="X271" s="560"/>
      <c r="Y271" s="560"/>
      <c r="Z271" s="560"/>
      <c r="AA271" s="560"/>
      <c r="AB271" s="559" t="str">
        <f>A271</f>
        <v>AOUT 2019</v>
      </c>
      <c r="AC271" s="560"/>
      <c r="AD271" s="560"/>
      <c r="AE271" s="560"/>
      <c r="AF271" s="560"/>
      <c r="AG271" s="560"/>
      <c r="AH271" s="560"/>
      <c r="AI271" s="560"/>
      <c r="AJ271" s="560"/>
      <c r="AK271" s="559" t="str">
        <f>A271</f>
        <v>AOUT 2019</v>
      </c>
      <c r="AL271" s="560"/>
      <c r="AM271" s="560"/>
      <c r="AN271" s="560"/>
      <c r="AO271" s="560"/>
      <c r="AP271" s="560"/>
      <c r="AQ271" s="560"/>
    </row>
    <row r="272" spans="1:64" ht="16.149999999999999" customHeight="1" x14ac:dyDescent="0.25">
      <c r="A272" s="442"/>
      <c r="B272" s="81"/>
      <c r="C272" s="81"/>
      <c r="D272" s="81"/>
      <c r="E272" s="81"/>
      <c r="F272" s="81"/>
      <c r="G272" s="81"/>
      <c r="H272" s="81"/>
      <c r="I272" s="554"/>
      <c r="J272" s="554"/>
      <c r="K272" s="554"/>
      <c r="L272" s="554"/>
      <c r="M272" s="133"/>
      <c r="N272" s="134"/>
      <c r="O272" s="135"/>
      <c r="P272" s="134"/>
      <c r="Q272" s="134"/>
      <c r="R272" s="553" t="s">
        <v>2</v>
      </c>
      <c r="S272" s="554"/>
      <c r="T272" s="227"/>
      <c r="U272" s="549" t="str">
        <f>U3</f>
        <v>Agedi</v>
      </c>
      <c r="V272" s="550"/>
      <c r="W272" s="549" t="str">
        <f>W3</f>
        <v>Saf</v>
      </c>
      <c r="X272" s="550"/>
      <c r="Y272" s="549" t="str">
        <f>Y3</f>
        <v>Midi Libre</v>
      </c>
      <c r="Z272" s="550"/>
      <c r="AA272" s="549" t="str">
        <f>AA3</f>
        <v>Loto</v>
      </c>
      <c r="AB272" s="550"/>
      <c r="AC272" s="555" t="str">
        <f>AC3</f>
        <v>Altadis</v>
      </c>
      <c r="AD272" s="556"/>
      <c r="AE272" s="549" t="str">
        <f>AE3</f>
        <v>Crédit agricole</v>
      </c>
      <c r="AF272" s="550"/>
      <c r="AG272" s="555" t="s">
        <v>10</v>
      </c>
      <c r="AH272" s="556"/>
      <c r="AI272" s="555" t="str">
        <f>AI3</f>
        <v>charges locatives</v>
      </c>
      <c r="AJ272" s="556"/>
      <c r="AK272" s="555" t="str">
        <f>AK3</f>
        <v>Poste TCN TF PVA</v>
      </c>
      <c r="AL272" s="556"/>
      <c r="AM272" s="549" t="str">
        <f>AM3</f>
        <v>GSA/NVX FR</v>
      </c>
      <c r="AN272" s="550"/>
      <c r="AO272" s="549" t="str">
        <f>AO3</f>
        <v>Charge</v>
      </c>
      <c r="AP272" s="550"/>
      <c r="AQ272" s="549" t="str">
        <f>AQ3</f>
        <v>Divers</v>
      </c>
      <c r="AR272" s="550"/>
      <c r="AS272" s="83" t="s">
        <v>16</v>
      </c>
    </row>
    <row r="273" spans="1:45" x14ac:dyDescent="0.25">
      <c r="A273" s="423"/>
      <c r="B273" s="178" t="s">
        <v>17</v>
      </c>
      <c r="C273" s="178" t="s">
        <v>18</v>
      </c>
      <c r="D273" s="178" t="s">
        <v>19</v>
      </c>
      <c r="E273" s="178" t="s">
        <v>20</v>
      </c>
      <c r="F273" s="178" t="s">
        <v>21</v>
      </c>
      <c r="G273" s="178" t="s">
        <v>22</v>
      </c>
      <c r="H273" s="178" t="s">
        <v>23</v>
      </c>
      <c r="I273" s="569" t="s">
        <v>24</v>
      </c>
      <c r="J273" s="570"/>
      <c r="K273" s="178" t="s">
        <v>25</v>
      </c>
      <c r="L273" s="178" t="s">
        <v>26</v>
      </c>
      <c r="M273" s="180" t="s">
        <v>27</v>
      </c>
      <c r="N273" s="178" t="s">
        <v>28</v>
      </c>
      <c r="O273" s="178" t="s">
        <v>29</v>
      </c>
      <c r="P273" s="178" t="s">
        <v>30</v>
      </c>
      <c r="Q273" s="178" t="s">
        <v>16</v>
      </c>
      <c r="R273" s="178" t="s">
        <v>32</v>
      </c>
      <c r="S273" s="178" t="s">
        <v>33</v>
      </c>
      <c r="T273" s="181"/>
      <c r="U273" s="182" t="s">
        <v>34</v>
      </c>
      <c r="V273" s="183"/>
      <c r="W273" s="184" t="s">
        <v>34</v>
      </c>
      <c r="X273" s="180"/>
      <c r="Y273" s="184" t="s">
        <v>34</v>
      </c>
      <c r="Z273" s="180"/>
      <c r="AA273" s="184" t="s">
        <v>34</v>
      </c>
      <c r="AB273" s="180"/>
      <c r="AC273" s="184" t="s">
        <v>34</v>
      </c>
      <c r="AD273" s="180"/>
      <c r="AE273" s="184" t="s">
        <v>34</v>
      </c>
      <c r="AF273" s="180"/>
      <c r="AG273" s="184" t="s">
        <v>34</v>
      </c>
      <c r="AH273" s="183"/>
      <c r="AI273" s="184" t="s">
        <v>34</v>
      </c>
      <c r="AJ273" s="180"/>
      <c r="AK273" s="186" t="s">
        <v>34</v>
      </c>
      <c r="AL273" s="183"/>
      <c r="AM273" s="184" t="s">
        <v>34</v>
      </c>
      <c r="AN273" s="183"/>
      <c r="AO273" s="184" t="s">
        <v>34</v>
      </c>
      <c r="AP273" s="183"/>
      <c r="AQ273" s="184" t="s">
        <v>34</v>
      </c>
      <c r="AR273" s="183"/>
      <c r="AS273" s="187"/>
    </row>
    <row r="274" spans="1:45" x14ac:dyDescent="0.25">
      <c r="A274" s="426">
        <f>A265+1</f>
        <v>44409</v>
      </c>
      <c r="B274" s="427">
        <v>1074.1400000000001</v>
      </c>
      <c r="C274" s="427"/>
      <c r="D274" s="187">
        <v>888.3</v>
      </c>
      <c r="E274" s="187">
        <v>1109.74</v>
      </c>
      <c r="F274" s="427"/>
      <c r="G274" s="428">
        <v>141</v>
      </c>
      <c r="H274" s="428">
        <v>133.85</v>
      </c>
      <c r="I274" s="267">
        <v>80</v>
      </c>
      <c r="J274" s="429">
        <v>3</v>
      </c>
      <c r="K274" s="429"/>
      <c r="L274" s="429"/>
      <c r="M274" s="430"/>
      <c r="N274" s="457">
        <f t="shared" ref="N274:N304" si="44">B274+C274+D274+F274+G274+H274+I274+K274-L274+M274+E274</f>
        <v>3427.0299999999997</v>
      </c>
      <c r="O274" s="427">
        <v>7.1</v>
      </c>
      <c r="P274" s="427">
        <v>83.6</v>
      </c>
      <c r="Q274" s="209">
        <f t="shared" ref="Q274:Q304" si="45">N274+O274-P274</f>
        <v>3350.5299999999997</v>
      </c>
      <c r="R274" s="187">
        <v>1070</v>
      </c>
      <c r="S274" s="427"/>
      <c r="T274" s="213">
        <f t="shared" ref="T274:T304" si="46">A274</f>
        <v>44409</v>
      </c>
      <c r="U274" s="447"/>
      <c r="V274" s="448"/>
      <c r="W274" s="449"/>
      <c r="X274" s="448"/>
      <c r="Y274" s="449"/>
      <c r="Z274" s="448"/>
      <c r="AA274" s="449"/>
      <c r="AB274" s="448"/>
      <c r="AC274" s="449"/>
      <c r="AD274" s="448"/>
      <c r="AE274" s="449"/>
      <c r="AF274" s="448"/>
      <c r="AG274" s="450"/>
      <c r="AH274" s="448"/>
      <c r="AI274" s="433">
        <v>210144</v>
      </c>
      <c r="AJ274" s="414">
        <v>1029.23</v>
      </c>
      <c r="AK274" s="450"/>
      <c r="AL274" s="448"/>
      <c r="AM274" s="449"/>
      <c r="AN274" s="448"/>
      <c r="AO274" s="433" t="s">
        <v>276</v>
      </c>
      <c r="AP274" s="414">
        <v>2250</v>
      </c>
      <c r="AQ274" s="449"/>
      <c r="AR274" s="448"/>
      <c r="AS274" s="187">
        <f t="shared" ref="AS274:AS304" si="47">V274+X274+Z274+AB274+AD274+AF274+AJ274+AL274+AN274+AP274+AR274+AH274</f>
        <v>3279.23</v>
      </c>
    </row>
    <row r="275" spans="1:45" x14ac:dyDescent="0.25">
      <c r="A275" s="426">
        <f t="shared" ref="A275:A304" si="48">A274+1</f>
        <v>44410</v>
      </c>
      <c r="B275" s="427">
        <v>1964.83</v>
      </c>
      <c r="C275" s="427"/>
      <c r="D275" s="187">
        <v>1990.92</v>
      </c>
      <c r="E275" s="187">
        <v>1976.42</v>
      </c>
      <c r="F275" s="427"/>
      <c r="G275" s="428">
        <v>290</v>
      </c>
      <c r="H275" s="428">
        <v>350.6</v>
      </c>
      <c r="I275" s="428"/>
      <c r="J275" s="429"/>
      <c r="K275" s="429"/>
      <c r="L275" s="429"/>
      <c r="M275" s="430"/>
      <c r="N275" s="457">
        <f t="shared" si="44"/>
        <v>6572.77</v>
      </c>
      <c r="O275" s="427">
        <v>13</v>
      </c>
      <c r="P275" s="427"/>
      <c r="Q275" s="209">
        <f t="shared" si="45"/>
        <v>6585.77</v>
      </c>
      <c r="R275" s="187">
        <v>1960</v>
      </c>
      <c r="S275" s="427"/>
      <c r="T275" s="213">
        <f t="shared" si="46"/>
        <v>44410</v>
      </c>
      <c r="U275" s="447"/>
      <c r="V275" s="448"/>
      <c r="W275" s="449"/>
      <c r="X275" s="448"/>
      <c r="Y275" s="447"/>
      <c r="Z275" s="448"/>
      <c r="AA275" s="449"/>
      <c r="AB275" s="448"/>
      <c r="AC275" s="447"/>
      <c r="AD275" s="448"/>
      <c r="AE275" s="449" t="s">
        <v>165</v>
      </c>
      <c r="AF275" s="414">
        <v>27.11</v>
      </c>
      <c r="AG275" s="450"/>
      <c r="AH275" s="448"/>
      <c r="AI275" s="447"/>
      <c r="AJ275" s="448"/>
      <c r="AK275" s="449"/>
      <c r="AL275" s="448"/>
      <c r="AM275" s="447"/>
      <c r="AN275" s="447"/>
      <c r="AO275" s="447"/>
      <c r="AP275" s="432"/>
      <c r="AQ275" s="449"/>
      <c r="AR275" s="448"/>
      <c r="AS275" s="187">
        <f t="shared" si="47"/>
        <v>27.11</v>
      </c>
    </row>
    <row r="276" spans="1:45" x14ac:dyDescent="0.25">
      <c r="A276" s="426">
        <f t="shared" si="48"/>
        <v>44411</v>
      </c>
      <c r="B276" s="427">
        <v>1493.84</v>
      </c>
      <c r="C276" s="427"/>
      <c r="D276" s="187">
        <v>1558.61</v>
      </c>
      <c r="E276" s="187">
        <v>1739.77</v>
      </c>
      <c r="F276" s="427"/>
      <c r="G276" s="428">
        <v>167</v>
      </c>
      <c r="H276" s="428">
        <v>94</v>
      </c>
      <c r="I276" s="267">
        <v>290</v>
      </c>
      <c r="J276" s="429">
        <v>5</v>
      </c>
      <c r="K276" s="429"/>
      <c r="L276" s="429"/>
      <c r="M276" s="430"/>
      <c r="N276" s="457">
        <f t="shared" si="44"/>
        <v>5343.2199999999993</v>
      </c>
      <c r="O276" s="427">
        <v>14.4</v>
      </c>
      <c r="P276" s="427"/>
      <c r="Q276" s="209">
        <f t="shared" si="45"/>
        <v>5357.619999999999</v>
      </c>
      <c r="R276" s="187">
        <v>1490</v>
      </c>
      <c r="S276" s="427"/>
      <c r="T276" s="213">
        <f t="shared" si="46"/>
        <v>44411</v>
      </c>
      <c r="U276" s="447"/>
      <c r="V276" s="448"/>
      <c r="W276" s="449"/>
      <c r="X276" s="448"/>
      <c r="Y276" s="447"/>
      <c r="Z276" s="448"/>
      <c r="AA276" s="449"/>
      <c r="AB276" s="448"/>
      <c r="AC276" s="447"/>
      <c r="AD276" s="448"/>
      <c r="AE276" s="449" t="s">
        <v>210</v>
      </c>
      <c r="AF276" s="414">
        <v>82.75</v>
      </c>
      <c r="AG276" s="450"/>
      <c r="AH276" s="448"/>
      <c r="AI276" s="447"/>
      <c r="AJ276" s="448"/>
      <c r="AK276" s="449"/>
      <c r="AL276" s="448"/>
      <c r="AM276" s="447"/>
      <c r="AN276" s="448"/>
      <c r="AO276" s="449">
        <v>210858</v>
      </c>
      <c r="AP276" s="414">
        <v>286</v>
      </c>
      <c r="AQ276" s="449"/>
      <c r="AR276" s="448"/>
      <c r="AS276" s="187">
        <f t="shared" si="47"/>
        <v>368.75</v>
      </c>
    </row>
    <row r="277" spans="1:45" x14ac:dyDescent="0.25">
      <c r="A277" s="426">
        <f t="shared" si="48"/>
        <v>44412</v>
      </c>
      <c r="B277" s="427">
        <v>1537.71</v>
      </c>
      <c r="C277" s="427"/>
      <c r="D277" s="187">
        <v>646.39</v>
      </c>
      <c r="E277" s="187">
        <v>1666.3</v>
      </c>
      <c r="F277" s="427"/>
      <c r="G277" s="428">
        <v>153</v>
      </c>
      <c r="H277" s="428">
        <v>77.55</v>
      </c>
      <c r="I277" s="267">
        <v>140</v>
      </c>
      <c r="J277" s="429">
        <v>2</v>
      </c>
      <c r="K277" s="429"/>
      <c r="L277" s="429"/>
      <c r="M277" s="430"/>
      <c r="N277" s="457">
        <f t="shared" si="44"/>
        <v>4220.95</v>
      </c>
      <c r="O277" s="427">
        <v>15.9</v>
      </c>
      <c r="P277" s="427"/>
      <c r="Q277" s="209">
        <f t="shared" si="45"/>
        <v>4236.8499999999995</v>
      </c>
      <c r="R277" s="187">
        <v>1530</v>
      </c>
      <c r="S277" s="427"/>
      <c r="T277" s="213">
        <f t="shared" si="46"/>
        <v>44412</v>
      </c>
      <c r="U277" s="447">
        <v>210710</v>
      </c>
      <c r="V277" s="414">
        <v>274.24</v>
      </c>
      <c r="W277" s="449"/>
      <c r="X277" s="448"/>
      <c r="Y277" s="447"/>
      <c r="Z277" s="448"/>
      <c r="AA277" s="449">
        <v>210823</v>
      </c>
      <c r="AB277" s="414">
        <v>2601.63</v>
      </c>
      <c r="AC277" s="447"/>
      <c r="AD277" s="458"/>
      <c r="AE277" s="449" t="s">
        <v>156</v>
      </c>
      <c r="AF277" s="414">
        <v>2669.21</v>
      </c>
      <c r="AG277" s="448"/>
      <c r="AH277" s="448"/>
      <c r="AI277" s="431" t="s">
        <v>311</v>
      </c>
      <c r="AJ277" s="393">
        <v>128.4</v>
      </c>
      <c r="AK277" s="449"/>
      <c r="AL277" s="448"/>
      <c r="AM277" s="447"/>
      <c r="AN277" s="448"/>
      <c r="AO277" s="449">
        <v>210859</v>
      </c>
      <c r="AP277" s="414">
        <v>1784</v>
      </c>
      <c r="AQ277" s="449"/>
      <c r="AR277" s="448"/>
      <c r="AS277" s="187">
        <f t="shared" si="47"/>
        <v>7457.48</v>
      </c>
    </row>
    <row r="278" spans="1:45" x14ac:dyDescent="0.25">
      <c r="A278" s="426">
        <f t="shared" si="48"/>
        <v>44413</v>
      </c>
      <c r="B278" s="427">
        <v>1533.89</v>
      </c>
      <c r="C278" s="427"/>
      <c r="D278" s="187">
        <v>1368.75</v>
      </c>
      <c r="E278" s="187">
        <v>1796.22</v>
      </c>
      <c r="F278" s="427"/>
      <c r="G278" s="428">
        <v>186</v>
      </c>
      <c r="H278" s="428">
        <v>65.599999999999994</v>
      </c>
      <c r="I278" s="428"/>
      <c r="J278" s="429"/>
      <c r="K278" s="429"/>
      <c r="L278" s="429"/>
      <c r="M278" s="430"/>
      <c r="N278" s="457">
        <f t="shared" si="44"/>
        <v>4950.46</v>
      </c>
      <c r="O278" s="427">
        <v>14.4</v>
      </c>
      <c r="P278" s="427"/>
      <c r="Q278" s="209">
        <f t="shared" si="45"/>
        <v>4964.8599999999997</v>
      </c>
      <c r="R278" s="187">
        <v>1560</v>
      </c>
      <c r="S278" s="427"/>
      <c r="T278" s="213">
        <f t="shared" si="46"/>
        <v>44413</v>
      </c>
      <c r="U278" s="447"/>
      <c r="V278" s="414">
        <v>18</v>
      </c>
      <c r="W278" s="449"/>
      <c r="X278" s="448"/>
      <c r="Y278" s="447"/>
      <c r="Z278" s="448"/>
      <c r="AA278" s="447">
        <v>210824</v>
      </c>
      <c r="AB278" s="414">
        <v>671.8</v>
      </c>
      <c r="AC278" s="447"/>
      <c r="AD278" s="448"/>
      <c r="AE278" s="447"/>
      <c r="AF278" s="448"/>
      <c r="AG278" s="450"/>
      <c r="AH278" s="448"/>
      <c r="AI278" s="447"/>
      <c r="AJ278" s="449"/>
      <c r="AK278" s="449"/>
      <c r="AL278" s="448"/>
      <c r="AM278" s="447"/>
      <c r="AN278" s="448"/>
      <c r="AO278" s="447"/>
      <c r="AP278" s="432"/>
      <c r="AQ278" s="449"/>
      <c r="AR278" s="448"/>
      <c r="AS278" s="187">
        <f t="shared" si="47"/>
        <v>689.8</v>
      </c>
    </row>
    <row r="279" spans="1:45" x14ac:dyDescent="0.25">
      <c r="A279" s="426">
        <f t="shared" si="48"/>
        <v>44414</v>
      </c>
      <c r="B279" s="427">
        <v>1063.52</v>
      </c>
      <c r="C279" s="427"/>
      <c r="D279" s="187">
        <v>2213.16</v>
      </c>
      <c r="E279" s="187">
        <v>2081.69</v>
      </c>
      <c r="F279" s="427"/>
      <c r="G279" s="428">
        <v>484</v>
      </c>
      <c r="H279" s="428">
        <v>196.8</v>
      </c>
      <c r="I279" s="267">
        <v>160</v>
      </c>
      <c r="J279" s="429">
        <v>4</v>
      </c>
      <c r="K279" s="429"/>
      <c r="L279" s="429"/>
      <c r="M279" s="430"/>
      <c r="N279" s="457">
        <f t="shared" si="44"/>
        <v>6199.17</v>
      </c>
      <c r="O279" s="427">
        <v>20.3</v>
      </c>
      <c r="P279" s="427"/>
      <c r="Q279" s="209">
        <f t="shared" si="45"/>
        <v>6219.47</v>
      </c>
      <c r="R279" s="187">
        <v>1060</v>
      </c>
      <c r="S279" s="427"/>
      <c r="T279" s="213">
        <f t="shared" si="46"/>
        <v>44414</v>
      </c>
      <c r="U279" s="447"/>
      <c r="V279" s="448"/>
      <c r="W279" s="447"/>
      <c r="X279" s="448"/>
      <c r="Y279" s="447"/>
      <c r="Z279" s="448"/>
      <c r="AA279" s="447"/>
      <c r="AB279" s="448"/>
      <c r="AC279" s="447">
        <v>210740</v>
      </c>
      <c r="AD279" s="414">
        <v>42990.78</v>
      </c>
      <c r="AE279" s="447"/>
      <c r="AF279" s="448"/>
      <c r="AG279" s="448"/>
      <c r="AH279" s="448"/>
      <c r="AI279" s="447"/>
      <c r="AJ279" s="448"/>
      <c r="AK279" s="447"/>
      <c r="AL279" s="448"/>
      <c r="AM279" s="447">
        <v>210668</v>
      </c>
      <c r="AN279" s="414">
        <v>-404.76</v>
      </c>
      <c r="AO279" s="431" t="s">
        <v>104</v>
      </c>
      <c r="AP279" s="414">
        <v>141.56</v>
      </c>
      <c r="AQ279" s="449"/>
      <c r="AR279" s="448"/>
      <c r="AS279" s="187">
        <f t="shared" si="47"/>
        <v>42727.579999999994</v>
      </c>
    </row>
    <row r="280" spans="1:45" x14ac:dyDescent="0.25">
      <c r="A280" s="426">
        <f t="shared" si="48"/>
        <v>44415</v>
      </c>
      <c r="B280" s="427">
        <v>1656.58</v>
      </c>
      <c r="C280" s="427"/>
      <c r="D280" s="187">
        <v>2335.39</v>
      </c>
      <c r="E280" s="187">
        <v>1458.19</v>
      </c>
      <c r="F280" s="427"/>
      <c r="G280" s="428">
        <v>192</v>
      </c>
      <c r="H280" s="428">
        <v>204.05</v>
      </c>
      <c r="I280" s="267">
        <v>60</v>
      </c>
      <c r="J280" s="429">
        <v>3</v>
      </c>
      <c r="K280" s="429"/>
      <c r="L280" s="429"/>
      <c r="M280" s="430"/>
      <c r="N280" s="457">
        <f t="shared" si="44"/>
        <v>5906.2099999999991</v>
      </c>
      <c r="O280" s="427">
        <v>21.8</v>
      </c>
      <c r="P280" s="427"/>
      <c r="Q280" s="209">
        <f t="shared" si="45"/>
        <v>5928.0099999999993</v>
      </c>
      <c r="R280" s="187">
        <v>1650</v>
      </c>
      <c r="S280" s="427"/>
      <c r="T280" s="213">
        <f t="shared" si="46"/>
        <v>44415</v>
      </c>
      <c r="U280" s="447"/>
      <c r="V280" s="448"/>
      <c r="W280" s="447"/>
      <c r="X280" s="448"/>
      <c r="Y280" s="447"/>
      <c r="Z280" s="448"/>
      <c r="AA280" s="447"/>
      <c r="AB280" s="448"/>
      <c r="AC280" s="447"/>
      <c r="AD280" s="448"/>
      <c r="AE280" s="447"/>
      <c r="AF280" s="448"/>
      <c r="AG280" s="450"/>
      <c r="AH280" s="448"/>
      <c r="AI280" s="447"/>
      <c r="AJ280" s="448"/>
      <c r="AK280" s="447"/>
      <c r="AL280" s="448"/>
      <c r="AM280" s="447"/>
      <c r="AN280" s="448"/>
      <c r="AO280" s="431" t="s">
        <v>199</v>
      </c>
      <c r="AP280" s="414">
        <v>81.900000000000006</v>
      </c>
      <c r="AQ280" s="449"/>
      <c r="AR280" s="448"/>
      <c r="AS280" s="187">
        <f t="shared" si="47"/>
        <v>81.900000000000006</v>
      </c>
    </row>
    <row r="281" spans="1:45" x14ac:dyDescent="0.25">
      <c r="A281" s="426">
        <f t="shared" si="48"/>
        <v>44416</v>
      </c>
      <c r="B281" s="427">
        <v>1415.15</v>
      </c>
      <c r="C281" s="427"/>
      <c r="D281" s="187">
        <v>1361.55</v>
      </c>
      <c r="E281" s="187">
        <v>1048.71</v>
      </c>
      <c r="F281" s="427"/>
      <c r="G281" s="428">
        <v>140</v>
      </c>
      <c r="H281" s="428">
        <v>62.6</v>
      </c>
      <c r="I281" s="267">
        <v>90</v>
      </c>
      <c r="J281" s="429">
        <v>2</v>
      </c>
      <c r="K281" s="429"/>
      <c r="L281" s="429"/>
      <c r="M281" s="430"/>
      <c r="N281" s="457">
        <f t="shared" si="44"/>
        <v>4118.01</v>
      </c>
      <c r="O281" s="427">
        <v>10.1</v>
      </c>
      <c r="P281" s="427">
        <v>92.6</v>
      </c>
      <c r="Q281" s="209">
        <f t="shared" si="45"/>
        <v>4035.5100000000007</v>
      </c>
      <c r="R281" s="187">
        <v>1430</v>
      </c>
      <c r="S281" s="427"/>
      <c r="T281" s="213">
        <f t="shared" si="46"/>
        <v>44416</v>
      </c>
      <c r="U281" s="447"/>
      <c r="V281" s="448"/>
      <c r="W281" s="447"/>
      <c r="X281" s="448"/>
      <c r="Y281" s="447">
        <v>210817</v>
      </c>
      <c r="Z281" s="414">
        <v>602.4</v>
      </c>
      <c r="AA281" s="447"/>
      <c r="AB281" s="448"/>
      <c r="AC281" s="447"/>
      <c r="AD281" s="448"/>
      <c r="AE281" s="447"/>
      <c r="AF281" s="448"/>
      <c r="AG281" s="448"/>
      <c r="AH281" s="448"/>
      <c r="AI281" s="447"/>
      <c r="AJ281" s="448"/>
      <c r="AK281" s="447"/>
      <c r="AL281" s="448"/>
      <c r="AM281" s="447"/>
      <c r="AN281" s="448"/>
      <c r="AO281" s="431" t="s">
        <v>388</v>
      </c>
      <c r="AP281" s="414">
        <v>341.65</v>
      </c>
      <c r="AQ281" s="449"/>
      <c r="AR281" s="448"/>
      <c r="AS281" s="187">
        <f t="shared" si="47"/>
        <v>944.05</v>
      </c>
    </row>
    <row r="282" spans="1:45" x14ac:dyDescent="0.25">
      <c r="A282" s="426">
        <f t="shared" si="48"/>
        <v>44417</v>
      </c>
      <c r="B282" s="427">
        <v>2006.48</v>
      </c>
      <c r="C282" s="427"/>
      <c r="D282" s="187">
        <v>1963.81</v>
      </c>
      <c r="E282" s="187">
        <v>1719.49</v>
      </c>
      <c r="F282" s="427"/>
      <c r="G282" s="428">
        <v>167</v>
      </c>
      <c r="H282" s="428">
        <v>110.1</v>
      </c>
      <c r="I282" s="267">
        <v>130</v>
      </c>
      <c r="J282" s="429">
        <v>4</v>
      </c>
      <c r="K282" s="429"/>
      <c r="L282" s="429"/>
      <c r="M282" s="430"/>
      <c r="N282" s="457">
        <f t="shared" si="44"/>
        <v>6096.88</v>
      </c>
      <c r="O282" s="427">
        <v>33.75</v>
      </c>
      <c r="P282" s="427">
        <v>66</v>
      </c>
      <c r="Q282" s="209">
        <f t="shared" si="45"/>
        <v>6064.63</v>
      </c>
      <c r="R282" s="187">
        <v>2000</v>
      </c>
      <c r="S282" s="427"/>
      <c r="T282" s="213">
        <f t="shared" si="46"/>
        <v>44417</v>
      </c>
      <c r="U282" s="447"/>
      <c r="V282" s="448"/>
      <c r="W282" s="447"/>
      <c r="X282" s="414"/>
      <c r="Y282" s="447"/>
      <c r="Z282" s="448"/>
      <c r="AA282" s="447"/>
      <c r="AB282" s="448"/>
      <c r="AC282" s="447"/>
      <c r="AD282" s="448"/>
      <c r="AE282" s="447"/>
      <c r="AF282" s="448"/>
      <c r="AG282" s="448"/>
      <c r="AH282" s="448"/>
      <c r="AI282" s="447"/>
      <c r="AJ282" s="448"/>
      <c r="AK282" s="447"/>
      <c r="AL282" s="448"/>
      <c r="AM282" s="447"/>
      <c r="AN282" s="448"/>
      <c r="AO282" s="447"/>
      <c r="AP282" s="448"/>
      <c r="AQ282" s="449"/>
      <c r="AR282" s="448"/>
      <c r="AS282" s="187">
        <f t="shared" si="47"/>
        <v>0</v>
      </c>
    </row>
    <row r="283" spans="1:45" x14ac:dyDescent="0.25">
      <c r="A283" s="426">
        <f t="shared" si="48"/>
        <v>44418</v>
      </c>
      <c r="B283" s="427">
        <v>1699.45</v>
      </c>
      <c r="C283" s="427"/>
      <c r="D283" s="187">
        <v>1269.69</v>
      </c>
      <c r="E283" s="187">
        <v>1734.98</v>
      </c>
      <c r="F283" s="427"/>
      <c r="G283" s="428">
        <v>482</v>
      </c>
      <c r="H283" s="428">
        <v>1026.5</v>
      </c>
      <c r="I283" s="267">
        <v>40</v>
      </c>
      <c r="J283" s="429">
        <v>2</v>
      </c>
      <c r="K283" s="429"/>
      <c r="L283" s="429"/>
      <c r="M283" s="430"/>
      <c r="N283" s="457">
        <f t="shared" si="44"/>
        <v>6252.6200000000008</v>
      </c>
      <c r="O283" s="427">
        <v>12.3</v>
      </c>
      <c r="P283" s="427"/>
      <c r="Q283" s="209">
        <f t="shared" si="45"/>
        <v>6264.920000000001</v>
      </c>
      <c r="R283" s="187">
        <v>1720</v>
      </c>
      <c r="S283" s="187">
        <v>730</v>
      </c>
      <c r="T283" s="213">
        <f t="shared" si="46"/>
        <v>44418</v>
      </c>
      <c r="U283" s="447"/>
      <c r="V283" s="448"/>
      <c r="W283" s="447">
        <v>210722</v>
      </c>
      <c r="X283" s="414">
        <v>48.14</v>
      </c>
      <c r="Y283" s="447"/>
      <c r="Z283" s="448"/>
      <c r="AA283" s="447"/>
      <c r="AB283" s="448"/>
      <c r="AC283" s="447"/>
      <c r="AD283" s="448"/>
      <c r="AE283" s="447" t="s">
        <v>85</v>
      </c>
      <c r="AF283" s="414">
        <v>200</v>
      </c>
      <c r="AG283" s="448"/>
      <c r="AH283" s="448"/>
      <c r="AI283" s="447"/>
      <c r="AJ283" s="448"/>
      <c r="AK283" s="447">
        <v>210744</v>
      </c>
      <c r="AL283" s="414">
        <v>190.82</v>
      </c>
      <c r="AM283" s="447"/>
      <c r="AN283" s="448"/>
      <c r="AO283" s="447"/>
      <c r="AP283" s="448"/>
      <c r="AQ283" s="449"/>
      <c r="AR283" s="448"/>
      <c r="AS283" s="187">
        <f t="shared" si="47"/>
        <v>438.96</v>
      </c>
    </row>
    <row r="284" spans="1:45" x14ac:dyDescent="0.25">
      <c r="A284" s="426">
        <f t="shared" si="48"/>
        <v>44419</v>
      </c>
      <c r="B284" s="427">
        <v>683.41</v>
      </c>
      <c r="C284" s="427"/>
      <c r="D284" s="187">
        <v>1387.88</v>
      </c>
      <c r="E284" s="187">
        <v>1438.86</v>
      </c>
      <c r="F284" s="427"/>
      <c r="G284" s="428">
        <v>272</v>
      </c>
      <c r="H284" s="428">
        <v>800.25</v>
      </c>
      <c r="I284" s="267">
        <v>230</v>
      </c>
      <c r="J284" s="429">
        <v>5</v>
      </c>
      <c r="K284" s="429"/>
      <c r="L284" s="429"/>
      <c r="M284" s="430"/>
      <c r="N284" s="457">
        <f t="shared" si="44"/>
        <v>4812.3999999999996</v>
      </c>
      <c r="O284" s="427">
        <v>13.8</v>
      </c>
      <c r="P284" s="427"/>
      <c r="Q284" s="209">
        <f t="shared" si="45"/>
        <v>4826.2</v>
      </c>
      <c r="R284" s="187">
        <v>680</v>
      </c>
      <c r="S284" s="427"/>
      <c r="T284" s="213">
        <f t="shared" si="46"/>
        <v>44419</v>
      </c>
      <c r="U284" s="447">
        <v>210713</v>
      </c>
      <c r="V284" s="414">
        <v>724.24</v>
      </c>
      <c r="W284" s="447">
        <v>210723</v>
      </c>
      <c r="X284" s="414">
        <v>1192.48</v>
      </c>
      <c r="Y284" s="447"/>
      <c r="Z284" s="448"/>
      <c r="AA284" s="447">
        <v>210825</v>
      </c>
      <c r="AB284" s="414">
        <v>2094.21</v>
      </c>
      <c r="AC284" s="447"/>
      <c r="AD284" s="448"/>
      <c r="AE284" s="447"/>
      <c r="AF284" s="448"/>
      <c r="AG284" s="448"/>
      <c r="AH284" s="448"/>
      <c r="AI284" s="447"/>
      <c r="AJ284" s="448"/>
      <c r="AK284" s="447">
        <v>210745</v>
      </c>
      <c r="AL284" s="414">
        <v>583.74</v>
      </c>
      <c r="AM284" s="447">
        <v>210842</v>
      </c>
      <c r="AN284" s="414">
        <v>191.78</v>
      </c>
      <c r="AO284" s="447"/>
      <c r="AP284" s="448"/>
      <c r="AQ284" s="449"/>
      <c r="AR284" s="448"/>
      <c r="AS284" s="187">
        <f t="shared" si="47"/>
        <v>4786.45</v>
      </c>
    </row>
    <row r="285" spans="1:45" x14ac:dyDescent="0.25">
      <c r="A285" s="426">
        <f t="shared" si="48"/>
        <v>44420</v>
      </c>
      <c r="B285" s="427">
        <v>1329.78</v>
      </c>
      <c r="C285" s="427"/>
      <c r="D285" s="187">
        <v>2034.66</v>
      </c>
      <c r="E285" s="187">
        <v>2072.9</v>
      </c>
      <c r="F285" s="427"/>
      <c r="G285" s="428">
        <v>454</v>
      </c>
      <c r="H285" s="428">
        <v>910.1</v>
      </c>
      <c r="I285" s="267">
        <v>80</v>
      </c>
      <c r="J285" s="429">
        <v>1</v>
      </c>
      <c r="K285" s="429"/>
      <c r="L285" s="429"/>
      <c r="M285" s="430"/>
      <c r="N285" s="457">
        <f t="shared" si="44"/>
        <v>6881.4400000000005</v>
      </c>
      <c r="O285" s="427">
        <v>12.3</v>
      </c>
      <c r="P285" s="427"/>
      <c r="Q285" s="209">
        <f t="shared" si="45"/>
        <v>6893.7400000000007</v>
      </c>
      <c r="R285" s="187">
        <v>1320</v>
      </c>
      <c r="S285" s="427"/>
      <c r="T285" s="213">
        <f t="shared" si="46"/>
        <v>44420</v>
      </c>
      <c r="U285" s="447"/>
      <c r="V285" s="414">
        <v>43.51</v>
      </c>
      <c r="W285" s="447"/>
      <c r="X285" s="448"/>
      <c r="Y285" s="447"/>
      <c r="Z285" s="448"/>
      <c r="AA285" s="447">
        <v>210826</v>
      </c>
      <c r="AB285" s="414">
        <v>939.2</v>
      </c>
      <c r="AC285" s="447"/>
      <c r="AD285" s="448"/>
      <c r="AE285" s="447"/>
      <c r="AF285" s="448"/>
      <c r="AG285" s="448"/>
      <c r="AH285" s="448"/>
      <c r="AI285" s="431" t="s">
        <v>216</v>
      </c>
      <c r="AJ285" s="414">
        <v>221.1</v>
      </c>
      <c r="AK285" s="447"/>
      <c r="AL285" s="448"/>
      <c r="AM285" s="447">
        <v>210764</v>
      </c>
      <c r="AN285" s="414">
        <v>298.2</v>
      </c>
      <c r="AO285" s="447">
        <v>210860</v>
      </c>
      <c r="AP285" s="414">
        <v>4529</v>
      </c>
      <c r="AQ285" s="449"/>
      <c r="AR285" s="448"/>
      <c r="AS285" s="187">
        <f t="shared" si="47"/>
        <v>6031.01</v>
      </c>
    </row>
    <row r="286" spans="1:45" x14ac:dyDescent="0.25">
      <c r="A286" s="426">
        <f t="shared" si="48"/>
        <v>44421</v>
      </c>
      <c r="B286" s="427">
        <v>3020.3</v>
      </c>
      <c r="C286" s="427"/>
      <c r="D286" s="187">
        <v>1778.75</v>
      </c>
      <c r="E286" s="187">
        <v>2411.09</v>
      </c>
      <c r="F286" s="427"/>
      <c r="G286" s="428">
        <v>432</v>
      </c>
      <c r="H286" s="428">
        <v>111.3</v>
      </c>
      <c r="I286" s="267">
        <v>50</v>
      </c>
      <c r="J286" s="429">
        <v>2</v>
      </c>
      <c r="K286" s="429"/>
      <c r="L286" s="429"/>
      <c r="M286" s="430"/>
      <c r="N286" s="457">
        <f t="shared" si="44"/>
        <v>7803.4400000000005</v>
      </c>
      <c r="O286" s="427">
        <v>20.7</v>
      </c>
      <c r="P286" s="427"/>
      <c r="Q286" s="209">
        <f t="shared" si="45"/>
        <v>7824.14</v>
      </c>
      <c r="R286" s="187">
        <v>3020</v>
      </c>
      <c r="S286" s="427"/>
      <c r="T286" s="213">
        <f t="shared" si="46"/>
        <v>44421</v>
      </c>
      <c r="U286" s="447"/>
      <c r="V286" s="448"/>
      <c r="W286" s="447"/>
      <c r="X286" s="448"/>
      <c r="Y286" s="447"/>
      <c r="Z286" s="448"/>
      <c r="AA286" s="447" t="s">
        <v>406</v>
      </c>
      <c r="AB286" s="414">
        <v>3.64</v>
      </c>
      <c r="AC286" s="447"/>
      <c r="AD286" s="448"/>
      <c r="AE286" s="447" t="s">
        <v>85</v>
      </c>
      <c r="AF286" s="414">
        <v>575</v>
      </c>
      <c r="AG286" s="448"/>
      <c r="AH286" s="448"/>
      <c r="AI286" s="447"/>
      <c r="AJ286" s="448"/>
      <c r="AK286" s="447"/>
      <c r="AL286" s="448"/>
      <c r="AM286" s="447">
        <v>210749</v>
      </c>
      <c r="AN286" s="414">
        <v>209.14</v>
      </c>
      <c r="AO286" s="447"/>
      <c r="AP286" s="448"/>
      <c r="AQ286" s="449"/>
      <c r="AR286" s="448"/>
      <c r="AS286" s="187">
        <f t="shared" si="47"/>
        <v>787.78</v>
      </c>
    </row>
    <row r="287" spans="1:45" x14ac:dyDescent="0.25">
      <c r="A287" s="426">
        <f t="shared" si="48"/>
        <v>44422</v>
      </c>
      <c r="B287" s="427">
        <v>2227.2800000000002</v>
      </c>
      <c r="C287" s="427"/>
      <c r="D287" s="187">
        <v>1393.15</v>
      </c>
      <c r="E287" s="187">
        <v>1924.69</v>
      </c>
      <c r="F287" s="427"/>
      <c r="G287" s="428">
        <v>233</v>
      </c>
      <c r="H287" s="428">
        <v>332.1</v>
      </c>
      <c r="I287" s="267">
        <v>110</v>
      </c>
      <c r="J287" s="429">
        <v>4</v>
      </c>
      <c r="K287" s="429"/>
      <c r="L287" s="429"/>
      <c r="M287" s="430"/>
      <c r="N287" s="457">
        <f t="shared" si="44"/>
        <v>6220.2200000000012</v>
      </c>
      <c r="O287" s="427"/>
      <c r="P287" s="427"/>
      <c r="Q287" s="209">
        <f t="shared" si="45"/>
        <v>6220.2200000000012</v>
      </c>
      <c r="R287" s="187">
        <v>2220</v>
      </c>
      <c r="S287" s="427"/>
      <c r="T287" s="213">
        <f t="shared" si="46"/>
        <v>44422</v>
      </c>
      <c r="U287" s="447"/>
      <c r="V287" s="448"/>
      <c r="W287" s="447"/>
      <c r="X287" s="448"/>
      <c r="Y287" s="447"/>
      <c r="Z287" s="448"/>
      <c r="AA287" s="447"/>
      <c r="AB287" s="448"/>
      <c r="AC287" s="447"/>
      <c r="AD287" s="448"/>
      <c r="AE287" s="447"/>
      <c r="AF287" s="448"/>
      <c r="AG287" s="450"/>
      <c r="AH287" s="448"/>
      <c r="AI287" s="447"/>
      <c r="AJ287" s="448"/>
      <c r="AK287" s="447"/>
      <c r="AL287" s="448"/>
      <c r="AM287" s="447">
        <v>210666</v>
      </c>
      <c r="AN287" s="414">
        <v>1229.76</v>
      </c>
      <c r="AO287" s="447"/>
      <c r="AP287" s="448"/>
      <c r="AQ287" s="449"/>
      <c r="AR287" s="448"/>
      <c r="AS287" s="187">
        <f t="shared" si="47"/>
        <v>1229.76</v>
      </c>
    </row>
    <row r="288" spans="1:45" x14ac:dyDescent="0.25">
      <c r="A288" s="426">
        <f t="shared" si="48"/>
        <v>44423</v>
      </c>
      <c r="B288" s="427">
        <v>1297.99</v>
      </c>
      <c r="C288" s="427"/>
      <c r="D288" s="187">
        <v>937.03</v>
      </c>
      <c r="E288" s="187">
        <v>767.6</v>
      </c>
      <c r="F288" s="427"/>
      <c r="G288" s="428">
        <v>161</v>
      </c>
      <c r="H288" s="428">
        <v>133</v>
      </c>
      <c r="I288" s="267">
        <v>140</v>
      </c>
      <c r="J288" s="429">
        <v>3</v>
      </c>
      <c r="K288" s="429"/>
      <c r="L288" s="429"/>
      <c r="M288" s="430"/>
      <c r="N288" s="457">
        <f t="shared" si="44"/>
        <v>3436.62</v>
      </c>
      <c r="O288" s="427">
        <v>5</v>
      </c>
      <c r="P288" s="427"/>
      <c r="Q288" s="209">
        <f t="shared" si="45"/>
        <v>3441.62</v>
      </c>
      <c r="R288" s="187">
        <v>1290</v>
      </c>
      <c r="S288" s="427"/>
      <c r="T288" s="213">
        <f t="shared" si="46"/>
        <v>44423</v>
      </c>
      <c r="U288" s="447"/>
      <c r="V288" s="448"/>
      <c r="W288" s="447"/>
      <c r="X288" s="448"/>
      <c r="Y288" s="447">
        <v>210818</v>
      </c>
      <c r="Z288" s="414">
        <v>462.79</v>
      </c>
      <c r="AA288" s="447"/>
      <c r="AB288" s="448"/>
      <c r="AC288" s="447"/>
      <c r="AD288" s="448"/>
      <c r="AE288" s="447"/>
      <c r="AF288" s="448"/>
      <c r="AG288" s="448"/>
      <c r="AH288" s="448"/>
      <c r="AI288" s="447"/>
      <c r="AJ288" s="448"/>
      <c r="AK288" s="447"/>
      <c r="AL288" s="448"/>
      <c r="AM288" s="447">
        <v>210667</v>
      </c>
      <c r="AN288" s="414">
        <v>-265.44</v>
      </c>
      <c r="AO288" s="447">
        <v>210770</v>
      </c>
      <c r="AP288" s="414">
        <v>364</v>
      </c>
      <c r="AQ288" s="449"/>
      <c r="AR288" s="448"/>
      <c r="AS288" s="187">
        <f t="shared" si="47"/>
        <v>561.35</v>
      </c>
    </row>
    <row r="289" spans="1:45" x14ac:dyDescent="0.25">
      <c r="A289" s="426">
        <f t="shared" si="48"/>
        <v>44424</v>
      </c>
      <c r="B289" s="427">
        <v>1351.36</v>
      </c>
      <c r="C289" s="427"/>
      <c r="D289" s="187">
        <v>1423.54</v>
      </c>
      <c r="E289" s="187">
        <v>2303.2600000000002</v>
      </c>
      <c r="F289" s="427"/>
      <c r="G289" s="428">
        <v>158</v>
      </c>
      <c r="H289" s="428">
        <v>699.9</v>
      </c>
      <c r="I289" s="267">
        <v>110</v>
      </c>
      <c r="J289" s="429">
        <v>3</v>
      </c>
      <c r="K289" s="429"/>
      <c r="L289" s="429"/>
      <c r="M289" s="430"/>
      <c r="N289" s="457">
        <f t="shared" si="44"/>
        <v>6046.0599999999995</v>
      </c>
      <c r="O289" s="427">
        <v>5.3</v>
      </c>
      <c r="P289" s="427">
        <v>88.7</v>
      </c>
      <c r="Q289" s="209">
        <f t="shared" si="45"/>
        <v>5962.66</v>
      </c>
      <c r="R289" s="187">
        <v>1350</v>
      </c>
      <c r="S289" s="187">
        <v>340</v>
      </c>
      <c r="T289" s="213">
        <f t="shared" si="46"/>
        <v>44424</v>
      </c>
      <c r="U289" s="447"/>
      <c r="V289" s="448"/>
      <c r="W289" s="449"/>
      <c r="X289" s="448"/>
      <c r="Y289" s="447"/>
      <c r="Z289" s="448"/>
      <c r="AA289" s="447"/>
      <c r="AB289" s="448"/>
      <c r="AC289" s="447"/>
      <c r="AD289" s="448"/>
      <c r="AE289" s="447"/>
      <c r="AF289" s="448"/>
      <c r="AG289" s="448"/>
      <c r="AH289" s="448"/>
      <c r="AI289" s="447"/>
      <c r="AJ289" s="448"/>
      <c r="AK289" s="447">
        <v>210743</v>
      </c>
      <c r="AL289" s="414">
        <v>1474.56</v>
      </c>
      <c r="AM289" s="447"/>
      <c r="AN289" s="448"/>
      <c r="AO289" s="447">
        <v>210770</v>
      </c>
      <c r="AP289" s="414">
        <v>81.03</v>
      </c>
      <c r="AQ289" s="449"/>
      <c r="AR289" s="448"/>
      <c r="AS289" s="187">
        <f t="shared" si="47"/>
        <v>1555.59</v>
      </c>
    </row>
    <row r="290" spans="1:45" x14ac:dyDescent="0.25">
      <c r="A290" s="426">
        <f t="shared" si="48"/>
        <v>44425</v>
      </c>
      <c r="B290" s="427">
        <v>2079.35</v>
      </c>
      <c r="C290" s="427"/>
      <c r="D290" s="187">
        <v>1597.05</v>
      </c>
      <c r="E290" s="187">
        <v>1454.6</v>
      </c>
      <c r="F290" s="427"/>
      <c r="G290" s="428">
        <v>255</v>
      </c>
      <c r="H290" s="428">
        <v>120.8</v>
      </c>
      <c r="I290" s="267">
        <v>20</v>
      </c>
      <c r="J290" s="429">
        <v>1</v>
      </c>
      <c r="K290" s="429"/>
      <c r="L290" s="429"/>
      <c r="M290" s="430"/>
      <c r="N290" s="457">
        <f t="shared" si="44"/>
        <v>5526.7999999999993</v>
      </c>
      <c r="O290" s="427">
        <v>72.7</v>
      </c>
      <c r="P290" s="427">
        <v>2.2000000000000002</v>
      </c>
      <c r="Q290" s="209">
        <f t="shared" si="45"/>
        <v>5597.2999999999993</v>
      </c>
      <c r="R290" s="187">
        <v>2070</v>
      </c>
      <c r="S290" s="427"/>
      <c r="T290" s="213">
        <f t="shared" si="46"/>
        <v>44425</v>
      </c>
      <c r="U290" s="447"/>
      <c r="V290" s="448"/>
      <c r="W290" s="447"/>
      <c r="X290" s="448"/>
      <c r="Y290" s="447"/>
      <c r="Z290" s="448"/>
      <c r="AA290" s="447"/>
      <c r="AB290" s="448"/>
      <c r="AC290" s="447"/>
      <c r="AD290" s="448"/>
      <c r="AE290" s="447"/>
      <c r="AF290" s="448"/>
      <c r="AG290" s="448"/>
      <c r="AH290" s="448"/>
      <c r="AI290" s="447"/>
      <c r="AJ290" s="448"/>
      <c r="AK290" s="447"/>
      <c r="AL290" s="448"/>
      <c r="AM290" s="447"/>
      <c r="AN290" s="448"/>
      <c r="AO290" s="447"/>
      <c r="AP290" s="448"/>
      <c r="AQ290" s="449"/>
      <c r="AR290" s="448"/>
      <c r="AS290" s="187">
        <f t="shared" si="47"/>
        <v>0</v>
      </c>
    </row>
    <row r="291" spans="1:45" x14ac:dyDescent="0.25">
      <c r="A291" s="426">
        <f t="shared" si="48"/>
        <v>44426</v>
      </c>
      <c r="B291" s="427">
        <v>1479.7</v>
      </c>
      <c r="C291" s="427"/>
      <c r="D291" s="187">
        <v>1430.75</v>
      </c>
      <c r="E291" s="187">
        <v>1545.72</v>
      </c>
      <c r="F291" s="427"/>
      <c r="G291" s="428">
        <v>364</v>
      </c>
      <c r="H291" s="428">
        <v>652.79999999999995</v>
      </c>
      <c r="I291" s="267">
        <v>210</v>
      </c>
      <c r="J291" s="429">
        <v>4</v>
      </c>
      <c r="K291" s="429"/>
      <c r="L291" s="429"/>
      <c r="M291" s="430"/>
      <c r="N291" s="457">
        <f t="shared" si="44"/>
        <v>5682.97</v>
      </c>
      <c r="O291" s="427">
        <v>33.5</v>
      </c>
      <c r="P291" s="427"/>
      <c r="Q291" s="209">
        <f t="shared" si="45"/>
        <v>5716.47</v>
      </c>
      <c r="R291" s="187">
        <v>1470</v>
      </c>
      <c r="S291" s="427"/>
      <c r="T291" s="213">
        <f t="shared" si="46"/>
        <v>44426</v>
      </c>
      <c r="U291" s="447">
        <v>210801</v>
      </c>
      <c r="V291" s="414">
        <v>1322.72</v>
      </c>
      <c r="W291" s="447"/>
      <c r="X291" s="448"/>
      <c r="Y291" s="447"/>
      <c r="Z291" s="448"/>
      <c r="AA291" s="447">
        <v>210827</v>
      </c>
      <c r="AB291" s="414">
        <v>2931.64</v>
      </c>
      <c r="AC291" s="447"/>
      <c r="AD291" s="448"/>
      <c r="AE291" s="447"/>
      <c r="AF291" s="448"/>
      <c r="AG291" s="448"/>
      <c r="AH291" s="448"/>
      <c r="AI291" s="447">
        <v>210837</v>
      </c>
      <c r="AJ291" s="414">
        <v>52.8</v>
      </c>
      <c r="AK291" s="447"/>
      <c r="AL291" s="448"/>
      <c r="AM291" s="447"/>
      <c r="AN291" s="448"/>
      <c r="AO291" s="447"/>
      <c r="AP291" s="448"/>
      <c r="AQ291" s="449"/>
      <c r="AR291" s="448"/>
      <c r="AS291" s="187">
        <f t="shared" si="47"/>
        <v>4307.16</v>
      </c>
    </row>
    <row r="292" spans="1:45" x14ac:dyDescent="0.25">
      <c r="A292" s="426">
        <f t="shared" si="48"/>
        <v>44427</v>
      </c>
      <c r="B292" s="427">
        <v>842.51</v>
      </c>
      <c r="C292" s="427"/>
      <c r="D292" s="187">
        <v>1818.15</v>
      </c>
      <c r="E292" s="187">
        <v>1509.98</v>
      </c>
      <c r="F292" s="427"/>
      <c r="G292" s="428">
        <v>307</v>
      </c>
      <c r="H292" s="428">
        <v>258.75</v>
      </c>
      <c r="I292" s="267">
        <v>100</v>
      </c>
      <c r="J292" s="429">
        <v>3</v>
      </c>
      <c r="K292" s="429"/>
      <c r="L292" s="429"/>
      <c r="M292" s="430"/>
      <c r="N292" s="457">
        <f t="shared" si="44"/>
        <v>4836.3899999999994</v>
      </c>
      <c r="O292" s="427">
        <v>16.7</v>
      </c>
      <c r="P292" s="427"/>
      <c r="Q292" s="209">
        <f t="shared" si="45"/>
        <v>4853.0899999999992</v>
      </c>
      <c r="R292" s="187">
        <v>840</v>
      </c>
      <c r="S292" s="427"/>
      <c r="T292" s="213">
        <f t="shared" si="46"/>
        <v>44427</v>
      </c>
      <c r="U292" s="447"/>
      <c r="V292" s="414">
        <v>80.56</v>
      </c>
      <c r="W292" s="447"/>
      <c r="X292" s="448"/>
      <c r="Y292" s="447"/>
      <c r="Z292" s="448"/>
      <c r="AA292" s="447">
        <v>210828</v>
      </c>
      <c r="AB292" s="414">
        <v>1348</v>
      </c>
      <c r="AC292" s="447"/>
      <c r="AD292" s="448"/>
      <c r="AE292" s="447"/>
      <c r="AF292" s="448"/>
      <c r="AG292" s="450"/>
      <c r="AH292" s="448"/>
      <c r="AI292" s="447"/>
      <c r="AJ292" s="448"/>
      <c r="AK292" s="447"/>
      <c r="AL292" s="448"/>
      <c r="AM292" s="447"/>
      <c r="AN292" s="448"/>
      <c r="AO292" s="447"/>
      <c r="AP292" s="448"/>
      <c r="AQ292" s="449"/>
      <c r="AR292" s="448"/>
      <c r="AS292" s="187">
        <f t="shared" si="47"/>
        <v>1428.56</v>
      </c>
    </row>
    <row r="293" spans="1:45" x14ac:dyDescent="0.25">
      <c r="A293" s="426">
        <f t="shared" si="48"/>
        <v>44428</v>
      </c>
      <c r="B293" s="427">
        <v>1660.65</v>
      </c>
      <c r="C293" s="427"/>
      <c r="D293" s="187">
        <v>1901</v>
      </c>
      <c r="E293" s="187">
        <v>1824.7</v>
      </c>
      <c r="F293" s="427"/>
      <c r="G293" s="428">
        <v>265</v>
      </c>
      <c r="H293" s="428">
        <v>103.9</v>
      </c>
      <c r="I293" s="267">
        <v>20</v>
      </c>
      <c r="J293" s="429">
        <v>1</v>
      </c>
      <c r="K293" s="429"/>
      <c r="L293" s="429"/>
      <c r="M293" s="430"/>
      <c r="N293" s="457">
        <f t="shared" si="44"/>
        <v>5775.25</v>
      </c>
      <c r="O293" s="427">
        <v>39.9</v>
      </c>
      <c r="P293" s="427"/>
      <c r="Q293" s="209">
        <f t="shared" si="45"/>
        <v>5815.15</v>
      </c>
      <c r="R293" s="187">
        <v>1710</v>
      </c>
      <c r="S293" s="427"/>
      <c r="T293" s="213">
        <f t="shared" si="46"/>
        <v>44428</v>
      </c>
      <c r="U293" s="447"/>
      <c r="V293" s="448"/>
      <c r="W293" s="447">
        <v>210811</v>
      </c>
      <c r="X293" s="414">
        <v>57.02</v>
      </c>
      <c r="Y293" s="447"/>
      <c r="Z293" s="448"/>
      <c r="AA293" s="449"/>
      <c r="AB293" s="448"/>
      <c r="AC293" s="447">
        <v>210832</v>
      </c>
      <c r="AD293" s="414">
        <v>53438.85</v>
      </c>
      <c r="AE293" s="449"/>
      <c r="AF293" s="448"/>
      <c r="AG293" s="448"/>
      <c r="AH293" s="448"/>
      <c r="AI293" s="447"/>
      <c r="AJ293" s="448"/>
      <c r="AK293" s="449"/>
      <c r="AL293" s="448"/>
      <c r="AM293" s="447"/>
      <c r="AN293" s="448"/>
      <c r="AO293" s="449"/>
      <c r="AP293" s="448"/>
      <c r="AQ293" s="449"/>
      <c r="AR293" s="448"/>
      <c r="AS293" s="187">
        <f t="shared" si="47"/>
        <v>53495.869999999995</v>
      </c>
    </row>
    <row r="294" spans="1:45" x14ac:dyDescent="0.25">
      <c r="A294" s="426">
        <f t="shared" si="48"/>
        <v>44429</v>
      </c>
      <c r="B294" s="427">
        <v>1686.53</v>
      </c>
      <c r="C294" s="427"/>
      <c r="D294" s="187">
        <v>1562</v>
      </c>
      <c r="E294" s="187">
        <v>1588.56</v>
      </c>
      <c r="F294" s="427"/>
      <c r="G294" s="428">
        <v>175</v>
      </c>
      <c r="H294" s="428">
        <v>63.2</v>
      </c>
      <c r="I294" s="267">
        <v>310</v>
      </c>
      <c r="J294" s="429">
        <v>6</v>
      </c>
      <c r="K294" s="429"/>
      <c r="L294" s="429"/>
      <c r="M294" s="430"/>
      <c r="N294" s="457">
        <f t="shared" si="44"/>
        <v>5385.2899999999991</v>
      </c>
      <c r="O294" s="427">
        <v>20.3</v>
      </c>
      <c r="P294" s="427"/>
      <c r="Q294" s="209">
        <f t="shared" si="45"/>
        <v>5405.5899999999992</v>
      </c>
      <c r="R294" s="187">
        <v>1680</v>
      </c>
      <c r="S294" s="427"/>
      <c r="T294" s="213">
        <f t="shared" si="46"/>
        <v>44429</v>
      </c>
      <c r="U294" s="447"/>
      <c r="V294" s="448"/>
      <c r="W294" s="447">
        <v>210812</v>
      </c>
      <c r="X294" s="414">
        <v>443.23</v>
      </c>
      <c r="Y294" s="447">
        <v>210820</v>
      </c>
      <c r="Z294" s="414">
        <v>442.99</v>
      </c>
      <c r="AA294" s="447"/>
      <c r="AB294" s="448"/>
      <c r="AC294" s="447"/>
      <c r="AD294" s="448"/>
      <c r="AE294" s="449"/>
      <c r="AF294" s="448"/>
      <c r="AG294" s="448"/>
      <c r="AH294" s="448"/>
      <c r="AI294" s="447"/>
      <c r="AJ294" s="448"/>
      <c r="AK294" s="447"/>
      <c r="AL294" s="448"/>
      <c r="AM294" s="447"/>
      <c r="AN294" s="448"/>
      <c r="AO294" s="447"/>
      <c r="AP294" s="448"/>
      <c r="AQ294" s="449"/>
      <c r="AR294" s="448"/>
      <c r="AS294" s="187">
        <f t="shared" si="47"/>
        <v>886.22</v>
      </c>
    </row>
    <row r="295" spans="1:45" x14ac:dyDescent="0.25">
      <c r="A295" s="426">
        <f t="shared" si="48"/>
        <v>44430</v>
      </c>
      <c r="B295" s="427">
        <v>1269.8800000000001</v>
      </c>
      <c r="C295" s="427"/>
      <c r="D295" s="187">
        <v>1102.8499999999999</v>
      </c>
      <c r="E295" s="187">
        <v>1109.01</v>
      </c>
      <c r="F295" s="427"/>
      <c r="G295" s="428">
        <v>72</v>
      </c>
      <c r="H295" s="428">
        <v>652.1</v>
      </c>
      <c r="I295" s="267">
        <v>100</v>
      </c>
      <c r="J295" s="429">
        <v>3</v>
      </c>
      <c r="K295" s="429"/>
      <c r="L295" s="429"/>
      <c r="M295" s="430"/>
      <c r="N295" s="457">
        <f t="shared" si="44"/>
        <v>4305.84</v>
      </c>
      <c r="O295" s="427">
        <v>15</v>
      </c>
      <c r="P295" s="427">
        <v>72.7</v>
      </c>
      <c r="Q295" s="209">
        <f t="shared" si="45"/>
        <v>4248.1400000000003</v>
      </c>
      <c r="R295" s="187">
        <v>1260</v>
      </c>
      <c r="S295" s="427"/>
      <c r="T295" s="213">
        <f t="shared" si="46"/>
        <v>44430</v>
      </c>
      <c r="U295" s="447"/>
      <c r="V295" s="448"/>
      <c r="W295" s="447"/>
      <c r="X295" s="448"/>
      <c r="Y295" s="447"/>
      <c r="Z295" s="448"/>
      <c r="AA295" s="447"/>
      <c r="AB295" s="448"/>
      <c r="AC295" s="447"/>
      <c r="AD295" s="448"/>
      <c r="AE295" s="447"/>
      <c r="AF295" s="448"/>
      <c r="AG295" s="448"/>
      <c r="AH295" s="448"/>
      <c r="AI295" s="447"/>
      <c r="AJ295" s="448"/>
      <c r="AK295" s="447"/>
      <c r="AL295" s="448"/>
      <c r="AM295" s="447"/>
      <c r="AN295" s="448"/>
      <c r="AO295" s="447"/>
      <c r="AP295" s="448"/>
      <c r="AQ295" s="449"/>
      <c r="AR295" s="448"/>
      <c r="AS295" s="187">
        <f t="shared" si="47"/>
        <v>0</v>
      </c>
    </row>
    <row r="296" spans="1:45" x14ac:dyDescent="0.25">
      <c r="A296" s="426">
        <f t="shared" si="48"/>
        <v>44431</v>
      </c>
      <c r="B296" s="427">
        <v>1620.28</v>
      </c>
      <c r="C296" s="427"/>
      <c r="D296" s="187">
        <v>1981.35</v>
      </c>
      <c r="E296" s="187">
        <v>1554.5</v>
      </c>
      <c r="F296" s="427"/>
      <c r="G296" s="428">
        <v>117</v>
      </c>
      <c r="H296" s="428">
        <v>74.8</v>
      </c>
      <c r="I296" s="267">
        <v>70</v>
      </c>
      <c r="J296" s="429">
        <v>2</v>
      </c>
      <c r="K296" s="429"/>
      <c r="L296" s="429"/>
      <c r="M296" s="430"/>
      <c r="N296" s="457">
        <f t="shared" si="44"/>
        <v>5417.93</v>
      </c>
      <c r="O296" s="427">
        <v>9.3000000000000007</v>
      </c>
      <c r="P296" s="427"/>
      <c r="Q296" s="209">
        <f t="shared" si="45"/>
        <v>5427.2300000000005</v>
      </c>
      <c r="R296" s="187">
        <v>1620</v>
      </c>
      <c r="S296" s="427"/>
      <c r="T296" s="213">
        <f t="shared" si="46"/>
        <v>44431</v>
      </c>
      <c r="U296" s="447"/>
      <c r="V296" s="448"/>
      <c r="W296" s="447"/>
      <c r="X296" s="448"/>
      <c r="Y296" s="447"/>
      <c r="Z296" s="448"/>
      <c r="AA296" s="447"/>
      <c r="AB296" s="448"/>
      <c r="AC296" s="447"/>
      <c r="AD296" s="448"/>
      <c r="AE296" s="447"/>
      <c r="AF296" s="448"/>
      <c r="AG296" s="448"/>
      <c r="AH296" s="448"/>
      <c r="AI296" s="447"/>
      <c r="AJ296" s="448"/>
      <c r="AK296" s="447"/>
      <c r="AL296" s="448"/>
      <c r="AM296" s="447"/>
      <c r="AN296" s="448"/>
      <c r="AO296" s="447"/>
      <c r="AP296" s="448"/>
      <c r="AQ296" s="449"/>
      <c r="AR296" s="448"/>
      <c r="AS296" s="187">
        <f t="shared" si="47"/>
        <v>0</v>
      </c>
    </row>
    <row r="297" spans="1:45" x14ac:dyDescent="0.25">
      <c r="A297" s="426">
        <f t="shared" si="48"/>
        <v>44432</v>
      </c>
      <c r="B297" s="427">
        <v>1610.14</v>
      </c>
      <c r="C297" s="427"/>
      <c r="D297" s="187">
        <v>1496.78</v>
      </c>
      <c r="E297" s="187">
        <v>1602.35</v>
      </c>
      <c r="F297" s="427"/>
      <c r="G297" s="428">
        <v>246</v>
      </c>
      <c r="H297" s="428">
        <v>75.2</v>
      </c>
      <c r="I297" s="267">
        <v>150</v>
      </c>
      <c r="J297" s="429">
        <v>4</v>
      </c>
      <c r="K297" s="429"/>
      <c r="L297" s="429"/>
      <c r="M297" s="430"/>
      <c r="N297" s="457">
        <f t="shared" si="44"/>
        <v>5180.4699999999993</v>
      </c>
      <c r="O297" s="427">
        <v>20.2</v>
      </c>
      <c r="P297" s="427"/>
      <c r="Q297" s="209">
        <f t="shared" si="45"/>
        <v>5200.6699999999992</v>
      </c>
      <c r="R297" s="187">
        <v>1610</v>
      </c>
      <c r="S297" s="427"/>
      <c r="T297" s="213">
        <f t="shared" si="46"/>
        <v>44432</v>
      </c>
      <c r="U297" s="447"/>
      <c r="V297" s="448"/>
      <c r="W297" s="447"/>
      <c r="X297" s="448"/>
      <c r="Y297" s="447"/>
      <c r="Z297" s="448"/>
      <c r="AA297" s="447"/>
      <c r="AB297" s="448"/>
      <c r="AC297" s="447"/>
      <c r="AD297" s="448"/>
      <c r="AE297" s="447"/>
      <c r="AF297" s="448"/>
      <c r="AG297" s="448"/>
      <c r="AH297" s="448"/>
      <c r="AI297" s="447"/>
      <c r="AJ297" s="448"/>
      <c r="AK297" s="447"/>
      <c r="AL297" s="448"/>
      <c r="AM297" s="447"/>
      <c r="AN297" s="448"/>
      <c r="AO297" s="447">
        <v>210863</v>
      </c>
      <c r="AP297" s="414">
        <v>360</v>
      </c>
      <c r="AQ297" s="449"/>
      <c r="AR297" s="448"/>
      <c r="AS297" s="187">
        <f t="shared" si="47"/>
        <v>360</v>
      </c>
    </row>
    <row r="298" spans="1:45" x14ac:dyDescent="0.25">
      <c r="A298" s="426">
        <f t="shared" si="48"/>
        <v>44433</v>
      </c>
      <c r="B298" s="427">
        <v>2332.2600000000002</v>
      </c>
      <c r="C298" s="427"/>
      <c r="D298" s="187">
        <v>1214.3</v>
      </c>
      <c r="E298" s="187">
        <v>1616.47</v>
      </c>
      <c r="F298" s="427"/>
      <c r="G298" s="428">
        <v>210</v>
      </c>
      <c r="H298" s="428">
        <v>256.85000000000002</v>
      </c>
      <c r="I298" s="267">
        <v>180</v>
      </c>
      <c r="J298" s="429">
        <v>3</v>
      </c>
      <c r="K298" s="429"/>
      <c r="L298" s="429"/>
      <c r="M298" s="430"/>
      <c r="N298" s="457">
        <f t="shared" si="44"/>
        <v>5809.88</v>
      </c>
      <c r="O298" s="427">
        <v>30.1</v>
      </c>
      <c r="P298" s="427"/>
      <c r="Q298" s="209">
        <f t="shared" si="45"/>
        <v>5839.9800000000005</v>
      </c>
      <c r="R298" s="187">
        <v>2330</v>
      </c>
      <c r="S298" s="427"/>
      <c r="T298" s="213">
        <f t="shared" si="46"/>
        <v>44433</v>
      </c>
      <c r="U298" s="447">
        <v>210802</v>
      </c>
      <c r="V298" s="414">
        <v>1952.07</v>
      </c>
      <c r="W298" s="447"/>
      <c r="X298" s="448"/>
      <c r="Y298" s="447"/>
      <c r="Z298" s="448"/>
      <c r="AA298" s="447">
        <v>210829</v>
      </c>
      <c r="AB298" s="414">
        <v>2381.71</v>
      </c>
      <c r="AC298" s="447"/>
      <c r="AD298" s="448"/>
      <c r="AE298" s="447" t="s">
        <v>85</v>
      </c>
      <c r="AF298" s="414">
        <v>200</v>
      </c>
      <c r="AG298" s="448"/>
      <c r="AH298" s="448"/>
      <c r="AI298" s="447"/>
      <c r="AJ298" s="448"/>
      <c r="AK298" s="447"/>
      <c r="AL298" s="448"/>
      <c r="AM298" s="447"/>
      <c r="AN298" s="448"/>
      <c r="AO298" s="447"/>
      <c r="AP298" s="448"/>
      <c r="AQ298" s="449"/>
      <c r="AR298" s="448"/>
      <c r="AS298" s="187">
        <f t="shared" si="47"/>
        <v>4533.78</v>
      </c>
    </row>
    <row r="299" spans="1:45" x14ac:dyDescent="0.25">
      <c r="A299" s="426">
        <f t="shared" si="48"/>
        <v>44434</v>
      </c>
      <c r="B299" s="427">
        <v>1270.22</v>
      </c>
      <c r="C299" s="427"/>
      <c r="D299" s="187">
        <v>2256.7800000000002</v>
      </c>
      <c r="E299" s="187">
        <v>1721.61</v>
      </c>
      <c r="F299" s="427"/>
      <c r="G299" s="428">
        <v>156</v>
      </c>
      <c r="H299" s="428">
        <v>247.6</v>
      </c>
      <c r="I299" s="267">
        <v>90</v>
      </c>
      <c r="J299" s="429">
        <v>2</v>
      </c>
      <c r="K299" s="429"/>
      <c r="L299" s="429"/>
      <c r="M299" s="430"/>
      <c r="N299" s="457">
        <f t="shared" si="44"/>
        <v>5742.21</v>
      </c>
      <c r="O299" s="427">
        <v>18.600000000000001</v>
      </c>
      <c r="P299" s="427"/>
      <c r="Q299" s="209">
        <f t="shared" si="45"/>
        <v>5760.81</v>
      </c>
      <c r="R299" s="187">
        <v>1275</v>
      </c>
      <c r="S299" s="427"/>
      <c r="T299" s="213">
        <f t="shared" si="46"/>
        <v>44434</v>
      </c>
      <c r="U299" s="447"/>
      <c r="V299" s="414">
        <v>-37.229999999999997</v>
      </c>
      <c r="W299" s="447"/>
      <c r="X299" s="448"/>
      <c r="Y299" s="447"/>
      <c r="Z299" s="448"/>
      <c r="AA299" s="447">
        <v>210830</v>
      </c>
      <c r="AB299" s="414">
        <v>957.6</v>
      </c>
      <c r="AC299" s="447"/>
      <c r="AD299" s="448"/>
      <c r="AE299" s="447"/>
      <c r="AF299" s="448"/>
      <c r="AG299" s="448"/>
      <c r="AH299" s="448"/>
      <c r="AI299" s="447"/>
      <c r="AJ299" s="448"/>
      <c r="AK299" s="447"/>
      <c r="AL299" s="448"/>
      <c r="AM299" s="447"/>
      <c r="AN299" s="448"/>
      <c r="AO299" s="447">
        <v>210767</v>
      </c>
      <c r="AP299" s="393">
        <v>30</v>
      </c>
      <c r="AQ299" s="449"/>
      <c r="AR299" s="448"/>
      <c r="AS299" s="187">
        <f t="shared" si="47"/>
        <v>950.37</v>
      </c>
    </row>
    <row r="300" spans="1:45" x14ac:dyDescent="0.25">
      <c r="A300" s="426">
        <f t="shared" si="48"/>
        <v>44435</v>
      </c>
      <c r="B300" s="427">
        <v>2447.23</v>
      </c>
      <c r="C300" s="427"/>
      <c r="D300" s="187">
        <v>2585.79</v>
      </c>
      <c r="E300" s="187">
        <v>1415.06</v>
      </c>
      <c r="F300" s="427"/>
      <c r="G300" s="428">
        <v>187</v>
      </c>
      <c r="H300" s="428">
        <v>353</v>
      </c>
      <c r="I300" s="428"/>
      <c r="J300" s="429"/>
      <c r="K300" s="429"/>
      <c r="L300" s="429"/>
      <c r="M300" s="430"/>
      <c r="N300" s="457">
        <f t="shared" si="44"/>
        <v>6988.08</v>
      </c>
      <c r="O300" s="427">
        <v>42</v>
      </c>
      <c r="P300" s="427"/>
      <c r="Q300" s="209">
        <f t="shared" si="45"/>
        <v>7030.08</v>
      </c>
      <c r="R300" s="187">
        <v>2470</v>
      </c>
      <c r="S300" s="427"/>
      <c r="T300" s="213">
        <f t="shared" si="46"/>
        <v>44435</v>
      </c>
      <c r="U300" s="447"/>
      <c r="V300" s="448"/>
      <c r="W300" s="447"/>
      <c r="X300" s="448"/>
      <c r="Y300" s="447"/>
      <c r="Z300" s="448"/>
      <c r="AA300" s="447"/>
      <c r="AB300" s="448"/>
      <c r="AC300" s="447"/>
      <c r="AD300" s="448"/>
      <c r="AE300" s="447" t="s">
        <v>498</v>
      </c>
      <c r="AF300" s="414">
        <v>1.45</v>
      </c>
      <c r="AG300" s="448"/>
      <c r="AH300" s="448"/>
      <c r="AI300" s="447"/>
      <c r="AJ300" s="448"/>
      <c r="AK300" s="447"/>
      <c r="AL300" s="448"/>
      <c r="AM300" s="447"/>
      <c r="AN300" s="448"/>
      <c r="AO300" s="449">
        <v>210768</v>
      </c>
      <c r="AP300" s="414">
        <v>420</v>
      </c>
      <c r="AQ300" s="449">
        <v>210866</v>
      </c>
      <c r="AR300" s="414">
        <v>84.9</v>
      </c>
      <c r="AS300" s="187">
        <f t="shared" si="47"/>
        <v>506.35</v>
      </c>
    </row>
    <row r="301" spans="1:45" x14ac:dyDescent="0.25">
      <c r="A301" s="426">
        <f t="shared" si="48"/>
        <v>44436</v>
      </c>
      <c r="B301" s="427">
        <v>1380.56</v>
      </c>
      <c r="C301" s="427"/>
      <c r="D301" s="187">
        <v>1853.61</v>
      </c>
      <c r="E301" s="187">
        <v>2010.41</v>
      </c>
      <c r="F301" s="427"/>
      <c r="G301" s="428">
        <v>217</v>
      </c>
      <c r="H301" s="428">
        <v>933.1</v>
      </c>
      <c r="I301" s="267">
        <v>270</v>
      </c>
      <c r="J301" s="429">
        <v>3</v>
      </c>
      <c r="K301" s="429"/>
      <c r="L301" s="429"/>
      <c r="M301" s="430"/>
      <c r="N301" s="457">
        <f t="shared" si="44"/>
        <v>6664.68</v>
      </c>
      <c r="O301" s="427">
        <v>25</v>
      </c>
      <c r="P301" s="427"/>
      <c r="Q301" s="209">
        <f t="shared" si="45"/>
        <v>6689.68</v>
      </c>
      <c r="R301" s="187">
        <v>1380</v>
      </c>
      <c r="S301" s="427"/>
      <c r="T301" s="213">
        <f t="shared" si="46"/>
        <v>44436</v>
      </c>
      <c r="U301" s="447"/>
      <c r="V301" s="448"/>
      <c r="W301" s="447" t="s">
        <v>499</v>
      </c>
      <c r="X301" s="414">
        <v>-28.8</v>
      </c>
      <c r="Y301" s="447"/>
      <c r="Z301" s="448"/>
      <c r="AA301" s="447"/>
      <c r="AB301" s="448"/>
      <c r="AC301" s="447"/>
      <c r="AD301" s="448"/>
      <c r="AE301" s="447" t="s">
        <v>498</v>
      </c>
      <c r="AF301" s="414">
        <v>27</v>
      </c>
      <c r="AG301" s="448"/>
      <c r="AH301" s="448"/>
      <c r="AI301" s="447"/>
      <c r="AJ301" s="448"/>
      <c r="AK301" s="447"/>
      <c r="AL301" s="448"/>
      <c r="AM301" s="447"/>
      <c r="AN301" s="448"/>
      <c r="AO301" s="447"/>
      <c r="AP301" s="448"/>
      <c r="AQ301" s="449"/>
      <c r="AR301" s="448"/>
      <c r="AS301" s="187">
        <f t="shared" si="47"/>
        <v>-1.8000000000000007</v>
      </c>
    </row>
    <row r="302" spans="1:45" x14ac:dyDescent="0.25">
      <c r="A302" s="426">
        <f t="shared" si="48"/>
        <v>44437</v>
      </c>
      <c r="B302" s="427">
        <v>1435.36</v>
      </c>
      <c r="C302" s="427"/>
      <c r="D302" s="187">
        <v>1118.7</v>
      </c>
      <c r="E302" s="187">
        <v>856.02</v>
      </c>
      <c r="F302" s="427"/>
      <c r="G302" s="428">
        <v>113</v>
      </c>
      <c r="H302" s="428">
        <v>192.9</v>
      </c>
      <c r="I302" s="267">
        <v>60</v>
      </c>
      <c r="J302" s="429">
        <v>2</v>
      </c>
      <c r="K302" s="429"/>
      <c r="L302" s="429"/>
      <c r="M302" s="430"/>
      <c r="N302" s="457">
        <f t="shared" si="44"/>
        <v>3775.98</v>
      </c>
      <c r="O302" s="427">
        <v>21</v>
      </c>
      <c r="P302" s="427">
        <v>84.9</v>
      </c>
      <c r="Q302" s="209">
        <f t="shared" si="45"/>
        <v>3712.08</v>
      </c>
      <c r="R302" s="187">
        <v>1430</v>
      </c>
      <c r="S302" s="427"/>
      <c r="T302" s="213">
        <f t="shared" si="46"/>
        <v>44437</v>
      </c>
      <c r="U302" s="447"/>
      <c r="V302" s="448"/>
      <c r="W302" s="447"/>
      <c r="X302" s="448"/>
      <c r="Y302" s="447">
        <v>210821</v>
      </c>
      <c r="Z302" s="414">
        <v>450.98</v>
      </c>
      <c r="AA302" s="447"/>
      <c r="AB302" s="448"/>
      <c r="AC302" s="447"/>
      <c r="AD302" s="448"/>
      <c r="AE302" s="447" t="s">
        <v>498</v>
      </c>
      <c r="AF302" s="414">
        <v>352.53</v>
      </c>
      <c r="AG302" s="448"/>
      <c r="AH302" s="448"/>
      <c r="AI302" s="447"/>
      <c r="AJ302" s="448"/>
      <c r="AK302" s="447"/>
      <c r="AL302" s="448"/>
      <c r="AM302" s="447"/>
      <c r="AN302" s="448"/>
      <c r="AO302" s="447"/>
      <c r="AP302" s="414"/>
      <c r="AQ302" s="449"/>
      <c r="AR302" s="448"/>
      <c r="AS302" s="187">
        <f t="shared" si="47"/>
        <v>803.51</v>
      </c>
    </row>
    <row r="303" spans="1:45" x14ac:dyDescent="0.25">
      <c r="A303" s="426">
        <f t="shared" si="48"/>
        <v>44438</v>
      </c>
      <c r="B303" s="427">
        <v>1778.32</v>
      </c>
      <c r="C303" s="427"/>
      <c r="D303" s="187">
        <v>1713.68</v>
      </c>
      <c r="E303" s="187">
        <v>1850.3</v>
      </c>
      <c r="F303" s="427"/>
      <c r="G303" s="428">
        <v>370</v>
      </c>
      <c r="H303" s="428">
        <v>208.5</v>
      </c>
      <c r="I303" s="267">
        <v>60</v>
      </c>
      <c r="J303" s="429">
        <v>1</v>
      </c>
      <c r="K303" s="429"/>
      <c r="L303" s="429"/>
      <c r="M303" s="430"/>
      <c r="N303" s="457">
        <f t="shared" si="44"/>
        <v>5980.8</v>
      </c>
      <c r="O303" s="427">
        <v>13</v>
      </c>
      <c r="P303" s="427"/>
      <c r="Q303" s="209">
        <f t="shared" si="45"/>
        <v>5993.8</v>
      </c>
      <c r="R303" s="187">
        <v>1770</v>
      </c>
      <c r="S303" s="427"/>
      <c r="T303" s="213">
        <f t="shared" si="46"/>
        <v>44438</v>
      </c>
      <c r="U303" s="447"/>
      <c r="V303" s="448"/>
      <c r="W303" s="449">
        <v>210813</v>
      </c>
      <c r="X303" s="414">
        <v>59.55</v>
      </c>
      <c r="Y303" s="447"/>
      <c r="Z303" s="448"/>
      <c r="AA303" s="449"/>
      <c r="AB303" s="448"/>
      <c r="AC303" s="447"/>
      <c r="AD303" s="448"/>
      <c r="AE303" s="447" t="s">
        <v>498</v>
      </c>
      <c r="AF303" s="414">
        <v>70</v>
      </c>
      <c r="AG303" s="448"/>
      <c r="AH303" s="448"/>
      <c r="AI303" s="447"/>
      <c r="AJ303" s="448"/>
      <c r="AK303" s="447"/>
      <c r="AL303" s="448"/>
      <c r="AM303" s="447"/>
      <c r="AN303" s="448"/>
      <c r="AO303" s="449"/>
      <c r="AP303" s="448"/>
      <c r="AQ303" s="449">
        <v>210864</v>
      </c>
      <c r="AR303" s="393">
        <v>436.8</v>
      </c>
      <c r="AS303" s="187">
        <f t="shared" si="47"/>
        <v>566.35</v>
      </c>
    </row>
    <row r="304" spans="1:45" x14ac:dyDescent="0.25">
      <c r="A304" s="426">
        <f t="shared" si="48"/>
        <v>44439</v>
      </c>
      <c r="B304" s="427">
        <v>1478.81</v>
      </c>
      <c r="C304" s="427"/>
      <c r="D304" s="187">
        <v>1958.16</v>
      </c>
      <c r="E304" s="187">
        <v>1863.35</v>
      </c>
      <c r="F304" s="427"/>
      <c r="G304" s="428">
        <v>364</v>
      </c>
      <c r="H304" s="428">
        <v>121.5</v>
      </c>
      <c r="I304" s="267">
        <v>90</v>
      </c>
      <c r="J304" s="429">
        <v>3</v>
      </c>
      <c r="K304" s="429"/>
      <c r="L304" s="429"/>
      <c r="M304" s="430"/>
      <c r="N304" s="457">
        <f t="shared" si="44"/>
        <v>5875.82</v>
      </c>
      <c r="O304" s="427">
        <v>14.4</v>
      </c>
      <c r="P304" s="427"/>
      <c r="Q304" s="209">
        <f t="shared" si="45"/>
        <v>5890.2199999999993</v>
      </c>
      <c r="R304" s="187">
        <v>1470</v>
      </c>
      <c r="S304" s="427"/>
      <c r="T304" s="213">
        <f t="shared" si="46"/>
        <v>44439</v>
      </c>
      <c r="U304" s="447"/>
      <c r="V304" s="448"/>
      <c r="W304" s="447">
        <v>210814</v>
      </c>
      <c r="X304" s="414">
        <v>984.98</v>
      </c>
      <c r="Y304" s="447">
        <v>210822</v>
      </c>
      <c r="Z304" s="414">
        <v>79.38</v>
      </c>
      <c r="AA304" s="447"/>
      <c r="AB304" s="448"/>
      <c r="AC304" s="447">
        <v>210835</v>
      </c>
      <c r="AD304" s="448">
        <v>0</v>
      </c>
      <c r="AE304" s="449"/>
      <c r="AF304" s="448"/>
      <c r="AG304" s="448"/>
      <c r="AH304" s="448"/>
      <c r="AI304" s="447">
        <v>210836</v>
      </c>
      <c r="AJ304" s="414">
        <v>37.630000000000003</v>
      </c>
      <c r="AK304" s="447">
        <v>210841</v>
      </c>
      <c r="AL304" s="414">
        <v>3104.69</v>
      </c>
      <c r="AM304" s="447" t="s">
        <v>462</v>
      </c>
      <c r="AN304" s="414">
        <v>1059.28</v>
      </c>
      <c r="AO304" s="447">
        <v>210856</v>
      </c>
      <c r="AP304" s="414">
        <v>1286.8</v>
      </c>
      <c r="AQ304" s="449">
        <v>210865</v>
      </c>
      <c r="AR304" s="393">
        <v>-79.8</v>
      </c>
      <c r="AS304" s="187">
        <f t="shared" si="47"/>
        <v>6472.96</v>
      </c>
    </row>
    <row r="305" spans="1:64" s="8" customFormat="1" x14ac:dyDescent="0.25">
      <c r="A305" s="437"/>
      <c r="B305" s="439">
        <f t="shared" ref="B305:S305" si="49">SUM(B274:B304)</f>
        <v>49727.509999999995</v>
      </c>
      <c r="C305" s="439">
        <f t="shared" si="49"/>
        <v>0</v>
      </c>
      <c r="D305" s="439">
        <f t="shared" si="49"/>
        <v>50142.53</v>
      </c>
      <c r="E305" s="439">
        <f t="shared" si="49"/>
        <v>50772.549999999996</v>
      </c>
      <c r="F305" s="439">
        <f t="shared" si="49"/>
        <v>0</v>
      </c>
      <c r="G305" s="439">
        <f t="shared" si="49"/>
        <v>7530</v>
      </c>
      <c r="H305" s="439">
        <f t="shared" si="49"/>
        <v>9623.2999999999993</v>
      </c>
      <c r="I305" s="439">
        <f t="shared" si="49"/>
        <v>3440</v>
      </c>
      <c r="J305" s="7">
        <f t="shared" si="49"/>
        <v>81</v>
      </c>
      <c r="K305" s="439">
        <f t="shared" si="49"/>
        <v>0</v>
      </c>
      <c r="L305" s="439">
        <f t="shared" si="49"/>
        <v>0</v>
      </c>
      <c r="M305" s="439">
        <f t="shared" si="49"/>
        <v>0</v>
      </c>
      <c r="N305" s="439">
        <f t="shared" si="49"/>
        <v>171235.88999999998</v>
      </c>
      <c r="O305" s="439">
        <f t="shared" si="49"/>
        <v>611.85</v>
      </c>
      <c r="P305" s="439">
        <f t="shared" si="49"/>
        <v>490.69999999999993</v>
      </c>
      <c r="Q305" s="439">
        <f t="shared" si="49"/>
        <v>171357.03999999995</v>
      </c>
      <c r="R305" s="439">
        <f t="shared" si="49"/>
        <v>49735</v>
      </c>
      <c r="S305" s="439">
        <f t="shared" si="49"/>
        <v>1070</v>
      </c>
      <c r="T305" s="440"/>
      <c r="U305" s="439"/>
      <c r="V305" s="439">
        <f>SUM(V274:V304)</f>
        <v>4378.1100000000006</v>
      </c>
      <c r="W305" s="439"/>
      <c r="X305" s="439">
        <f>SUM(X274:X304)</f>
        <v>2756.6000000000004</v>
      </c>
      <c r="Y305" s="439"/>
      <c r="Z305" s="439">
        <f>SUM(Z274:Z304)</f>
        <v>2038.54</v>
      </c>
      <c r="AA305" s="439"/>
      <c r="AB305" s="439">
        <f>SUM(AB274:AB304)</f>
        <v>13929.430000000002</v>
      </c>
      <c r="AC305" s="439"/>
      <c r="AD305" s="439">
        <f>SUM(AD274:AD304)</f>
        <v>96429.63</v>
      </c>
      <c r="AE305" s="439"/>
      <c r="AF305" s="439">
        <f>SUM(AF274:AF304)</f>
        <v>4205.05</v>
      </c>
      <c r="AG305" s="439"/>
      <c r="AH305" s="439"/>
      <c r="AI305" s="439"/>
      <c r="AJ305" s="439">
        <f>SUM(AJ274:AJ304)</f>
        <v>1469.16</v>
      </c>
      <c r="AK305" s="7"/>
      <c r="AL305" s="439">
        <f>SUM(AL274:AL304)</f>
        <v>5353.8099999999995</v>
      </c>
      <c r="AM305" s="439"/>
      <c r="AN305" s="439">
        <f>SUM(AN274:AN304)</f>
        <v>2317.96</v>
      </c>
      <c r="AO305" s="439"/>
      <c r="AP305" s="439">
        <f>SUM(AP274:AP304)</f>
        <v>11955.94</v>
      </c>
      <c r="AQ305" s="439"/>
      <c r="AR305" s="439">
        <f>SUM(AR274:AR304)</f>
        <v>441.90000000000003</v>
      </c>
      <c r="AS305" s="439">
        <f>SUM(AS274:AS304)</f>
        <v>145276.13</v>
      </c>
      <c r="AT305" s="7"/>
      <c r="AU305" s="7"/>
      <c r="AV305" s="7"/>
      <c r="AW305" s="7"/>
      <c r="AX305" s="7"/>
      <c r="AY305" s="7"/>
      <c r="AZ305" s="7"/>
      <c r="BA305" s="7"/>
      <c r="BB305" s="7"/>
      <c r="BC305" s="7"/>
      <c r="BD305" s="7"/>
      <c r="BE305" s="7"/>
      <c r="BF305" s="7"/>
      <c r="BG305" s="7"/>
      <c r="BH305" s="7"/>
      <c r="BI305" s="7"/>
      <c r="BJ305" s="7"/>
      <c r="BK305" s="7"/>
      <c r="BL305" s="7"/>
    </row>
    <row r="306" spans="1:64" x14ac:dyDescent="0.25">
      <c r="A306" s="441"/>
      <c r="N306" s="130"/>
      <c r="Q306" s="130"/>
    </row>
    <row r="307" spans="1:64" x14ac:dyDescent="0.25">
      <c r="A307" s="441"/>
      <c r="C307" s="131"/>
      <c r="F307" s="131"/>
      <c r="I307" s="132"/>
    </row>
    <row r="308" spans="1:64" x14ac:dyDescent="0.25">
      <c r="A308" s="441"/>
      <c r="I308" s="132"/>
    </row>
    <row r="309" spans="1:64" x14ac:dyDescent="0.25">
      <c r="A309" s="441"/>
    </row>
    <row r="310" spans="1:64" ht="16.149999999999999" customHeight="1" x14ac:dyDescent="0.25">
      <c r="A310" s="585" t="s">
        <v>44</v>
      </c>
      <c r="B310" s="563"/>
      <c r="C310" s="563"/>
      <c r="D310" s="563"/>
      <c r="E310" s="563"/>
      <c r="F310" s="563"/>
      <c r="G310" s="563"/>
      <c r="H310" s="563"/>
      <c r="I310" s="563"/>
      <c r="J310" s="564"/>
      <c r="K310" s="564"/>
      <c r="L310" s="586"/>
      <c r="M310" s="80"/>
      <c r="N310" s="79"/>
      <c r="O310" s="565"/>
      <c r="P310" s="560"/>
      <c r="Q310" s="560"/>
      <c r="R310" s="560"/>
      <c r="S310" s="560"/>
      <c r="U310" s="559" t="str">
        <f>A310</f>
        <v>SEPTEMBRE 2019</v>
      </c>
      <c r="V310" s="560"/>
      <c r="W310" s="560"/>
      <c r="X310" s="560"/>
      <c r="Y310" s="560"/>
      <c r="Z310" s="560"/>
      <c r="AA310" s="560"/>
      <c r="AB310" s="559" t="str">
        <f>A310</f>
        <v>SEPTEMBRE 2019</v>
      </c>
      <c r="AC310" s="560"/>
      <c r="AD310" s="560"/>
      <c r="AE310" s="560"/>
      <c r="AF310" s="560"/>
      <c r="AG310" s="560"/>
      <c r="AH310" s="560"/>
      <c r="AI310" s="560"/>
      <c r="AJ310" s="560"/>
      <c r="AK310" s="559" t="str">
        <f>A310</f>
        <v>SEPTEMBRE 2019</v>
      </c>
      <c r="AL310" s="560"/>
      <c r="AM310" s="560"/>
      <c r="AN310" s="560"/>
      <c r="AO310" s="560"/>
      <c r="AP310" s="560"/>
      <c r="AQ310" s="560"/>
    </row>
    <row r="311" spans="1:64" ht="16.149999999999999" customHeight="1" x14ac:dyDescent="0.25">
      <c r="A311" s="442"/>
      <c r="B311" s="81"/>
      <c r="C311" s="81"/>
      <c r="D311" s="81"/>
      <c r="E311" s="81"/>
      <c r="F311" s="81"/>
      <c r="G311" s="81"/>
      <c r="H311" s="81"/>
      <c r="I311" s="554"/>
      <c r="J311" s="554"/>
      <c r="K311" s="554"/>
      <c r="L311" s="554"/>
      <c r="M311" s="133"/>
      <c r="N311" s="134"/>
      <c r="O311" s="135"/>
      <c r="P311" s="134"/>
      <c r="Q311" s="134"/>
      <c r="R311" s="553" t="s">
        <v>2</v>
      </c>
      <c r="S311" s="554"/>
      <c r="T311" s="227"/>
      <c r="U311" s="549" t="str">
        <f>U3</f>
        <v>Agedi</v>
      </c>
      <c r="V311" s="550"/>
      <c r="W311" s="549" t="str">
        <f>W3</f>
        <v>Saf</v>
      </c>
      <c r="X311" s="550"/>
      <c r="Y311" s="549" t="str">
        <f>Y3</f>
        <v>Midi Libre</v>
      </c>
      <c r="Z311" s="550"/>
      <c r="AA311" s="549" t="str">
        <f>AA3</f>
        <v>Loto</v>
      </c>
      <c r="AB311" s="550"/>
      <c r="AC311" s="555" t="str">
        <f>AC3</f>
        <v>Altadis</v>
      </c>
      <c r="AD311" s="556"/>
      <c r="AE311" s="549" t="str">
        <f>AE3</f>
        <v>Crédit agricole</v>
      </c>
      <c r="AF311" s="550"/>
      <c r="AG311" s="555" t="s">
        <v>10</v>
      </c>
      <c r="AH311" s="556"/>
      <c r="AI311" s="555" t="str">
        <f>AI3</f>
        <v>charges locatives</v>
      </c>
      <c r="AJ311" s="556"/>
      <c r="AK311" s="555" t="str">
        <f>AK3</f>
        <v>Poste TCN TF PVA</v>
      </c>
      <c r="AL311" s="556"/>
      <c r="AM311" s="549" t="str">
        <f>AM3</f>
        <v>GSA/NVX FR</v>
      </c>
      <c r="AN311" s="550"/>
      <c r="AO311" s="549" t="str">
        <f>AO3</f>
        <v>Charge</v>
      </c>
      <c r="AP311" s="550"/>
      <c r="AQ311" s="549" t="str">
        <f>AQ3</f>
        <v>Divers</v>
      </c>
      <c r="AR311" s="550"/>
      <c r="AS311" s="83" t="s">
        <v>16</v>
      </c>
    </row>
    <row r="312" spans="1:64" x14ac:dyDescent="0.25">
      <c r="A312" s="423"/>
      <c r="B312" s="178" t="s">
        <v>17</v>
      </c>
      <c r="C312" s="178" t="s">
        <v>18</v>
      </c>
      <c r="D312" s="178" t="s">
        <v>19</v>
      </c>
      <c r="E312" s="178" t="s">
        <v>20</v>
      </c>
      <c r="F312" s="178" t="s">
        <v>21</v>
      </c>
      <c r="G312" s="178" t="s">
        <v>22</v>
      </c>
      <c r="H312" s="178" t="s">
        <v>23</v>
      </c>
      <c r="I312" s="569" t="s">
        <v>24</v>
      </c>
      <c r="J312" s="570"/>
      <c r="K312" s="178" t="s">
        <v>25</v>
      </c>
      <c r="L312" s="178" t="s">
        <v>26</v>
      </c>
      <c r="M312" s="180" t="s">
        <v>27</v>
      </c>
      <c r="N312" s="178" t="s">
        <v>28</v>
      </c>
      <c r="O312" s="178" t="s">
        <v>29</v>
      </c>
      <c r="P312" s="178" t="s">
        <v>30</v>
      </c>
      <c r="Q312" s="178" t="s">
        <v>16</v>
      </c>
      <c r="R312" s="178" t="s">
        <v>32</v>
      </c>
      <c r="S312" s="178" t="s">
        <v>33</v>
      </c>
      <c r="T312" s="181"/>
      <c r="U312" s="182" t="s">
        <v>34</v>
      </c>
      <c r="V312" s="183"/>
      <c r="W312" s="184" t="s">
        <v>34</v>
      </c>
      <c r="X312" s="180"/>
      <c r="Y312" s="184" t="s">
        <v>34</v>
      </c>
      <c r="Z312" s="180"/>
      <c r="AA312" s="184" t="s">
        <v>34</v>
      </c>
      <c r="AB312" s="180"/>
      <c r="AC312" s="184" t="s">
        <v>34</v>
      </c>
      <c r="AD312" s="180"/>
      <c r="AE312" s="184" t="s">
        <v>34</v>
      </c>
      <c r="AF312" s="180"/>
      <c r="AG312" s="184" t="s">
        <v>34</v>
      </c>
      <c r="AH312" s="183"/>
      <c r="AI312" s="184" t="s">
        <v>34</v>
      </c>
      <c r="AJ312" s="180"/>
      <c r="AK312" s="186" t="s">
        <v>34</v>
      </c>
      <c r="AL312" s="183"/>
      <c r="AM312" s="184" t="s">
        <v>34</v>
      </c>
      <c r="AN312" s="183"/>
      <c r="AO312" s="184" t="s">
        <v>34</v>
      </c>
      <c r="AP312" s="183"/>
      <c r="AQ312" s="184" t="s">
        <v>34</v>
      </c>
      <c r="AR312" s="183"/>
      <c r="AS312" s="187"/>
    </row>
    <row r="313" spans="1:64" x14ac:dyDescent="0.25">
      <c r="A313" s="426">
        <f>A304+1</f>
        <v>44440</v>
      </c>
      <c r="B313" s="427">
        <v>1643.7</v>
      </c>
      <c r="C313" s="427"/>
      <c r="D313" s="187">
        <v>2320.54</v>
      </c>
      <c r="E313" s="187">
        <v>2040.03</v>
      </c>
      <c r="F313" s="427"/>
      <c r="G313" s="428">
        <v>276</v>
      </c>
      <c r="H313" s="428">
        <v>466.8</v>
      </c>
      <c r="I313" s="267">
        <v>120</v>
      </c>
      <c r="J313" s="429">
        <v>5</v>
      </c>
      <c r="K313" s="429"/>
      <c r="L313" s="429"/>
      <c r="M313" s="430"/>
      <c r="N313" s="209">
        <f t="shared" ref="N313:N342" si="50">B313+C313+D313+F313+G313+H313+I313+K313-L313+M313+E313</f>
        <v>6867.07</v>
      </c>
      <c r="O313" s="427">
        <v>13.2</v>
      </c>
      <c r="P313" s="427"/>
      <c r="Q313" s="209">
        <f t="shared" ref="Q313:Q342" si="51">N313+O313-P313</f>
        <v>6880.2699999999995</v>
      </c>
      <c r="R313" s="187">
        <v>1640</v>
      </c>
      <c r="S313" s="427"/>
      <c r="T313" s="213">
        <f t="shared" ref="T313:T342" si="52">A313</f>
        <v>44440</v>
      </c>
      <c r="U313" s="447">
        <v>210805</v>
      </c>
      <c r="V313" s="414">
        <v>1612.38</v>
      </c>
      <c r="W313" s="447"/>
      <c r="X313" s="448"/>
      <c r="Y313" s="449"/>
      <c r="Z313" s="448"/>
      <c r="AA313" s="449">
        <v>210831</v>
      </c>
      <c r="AB313" s="414">
        <v>3516.68</v>
      </c>
      <c r="AC313" s="449"/>
      <c r="AD313" s="448"/>
      <c r="AE313" s="449" t="s">
        <v>271</v>
      </c>
      <c r="AF313" s="414">
        <v>-58.1</v>
      </c>
      <c r="AG313" s="450"/>
      <c r="AH313" s="448"/>
      <c r="AI313" s="433">
        <v>210144</v>
      </c>
      <c r="AJ313" s="414">
        <v>1029.23</v>
      </c>
      <c r="AK313" s="450"/>
      <c r="AL313" s="448"/>
      <c r="AM313" s="449"/>
      <c r="AN313" s="448"/>
      <c r="AO313" s="433" t="s">
        <v>276</v>
      </c>
      <c r="AP313" s="414">
        <v>2250</v>
      </c>
      <c r="AQ313" s="449"/>
      <c r="AR313" s="448"/>
      <c r="AS313" s="187">
        <f t="shared" ref="AS313:AS342" si="53">V313+X313+Z313+AB313+AD313+AF313+AJ313+AL313+AN313+AP313+AR313+AH313</f>
        <v>8350.1899999999987</v>
      </c>
    </row>
    <row r="314" spans="1:64" x14ac:dyDescent="0.25">
      <c r="A314" s="426">
        <f t="shared" ref="A314:A342" si="54">A313+1</f>
        <v>44441</v>
      </c>
      <c r="B314" s="427">
        <v>1045.08</v>
      </c>
      <c r="C314" s="427"/>
      <c r="D314" s="187">
        <v>1936</v>
      </c>
      <c r="E314" s="187">
        <v>1570.55</v>
      </c>
      <c r="F314" s="427"/>
      <c r="G314" s="428">
        <v>273</v>
      </c>
      <c r="H314" s="428">
        <v>286.39999999999998</v>
      </c>
      <c r="I314" s="267">
        <v>80</v>
      </c>
      <c r="J314" s="429">
        <v>3</v>
      </c>
      <c r="K314" s="429"/>
      <c r="L314" s="429"/>
      <c r="M314" s="430">
        <v>2.2000000000000002</v>
      </c>
      <c r="N314" s="209">
        <f t="shared" si="50"/>
        <v>5193.2299999999996</v>
      </c>
      <c r="O314" s="427">
        <v>11.7</v>
      </c>
      <c r="P314" s="427">
        <v>209.95</v>
      </c>
      <c r="Q314" s="209">
        <f t="shared" si="51"/>
        <v>4994.9799999999996</v>
      </c>
      <c r="R314" s="187">
        <v>1050</v>
      </c>
      <c r="S314" s="427"/>
      <c r="T314" s="213">
        <f t="shared" si="52"/>
        <v>44441</v>
      </c>
      <c r="U314" s="447"/>
      <c r="V314" s="414">
        <v>36.78</v>
      </c>
      <c r="W314" s="449"/>
      <c r="X314" s="448"/>
      <c r="Y314" s="447"/>
      <c r="Z314" s="448"/>
      <c r="AA314" s="449">
        <v>210831</v>
      </c>
      <c r="AB314" s="414">
        <v>313.39999999999998</v>
      </c>
      <c r="AC314" s="447"/>
      <c r="AD314" s="448"/>
      <c r="AE314" s="449" t="s">
        <v>85</v>
      </c>
      <c r="AF314" s="414">
        <v>575</v>
      </c>
      <c r="AG314" s="450"/>
      <c r="AH314" s="448"/>
      <c r="AI314" s="447"/>
      <c r="AJ314" s="448"/>
      <c r="AK314" s="449"/>
      <c r="AL314" s="448"/>
      <c r="AM314" s="447"/>
      <c r="AN314" s="448"/>
      <c r="AO314" s="447"/>
      <c r="AP314" s="432"/>
      <c r="AQ314" s="449"/>
      <c r="AR314" s="448"/>
      <c r="AS314" s="187">
        <f t="shared" si="53"/>
        <v>925.18</v>
      </c>
    </row>
    <row r="315" spans="1:64" x14ac:dyDescent="0.25">
      <c r="A315" s="426">
        <f t="shared" si="54"/>
        <v>44442</v>
      </c>
      <c r="B315" s="427">
        <v>1932.24</v>
      </c>
      <c r="C315" s="427"/>
      <c r="D315" s="187">
        <v>1131.44</v>
      </c>
      <c r="E315" s="187">
        <v>1784.68</v>
      </c>
      <c r="F315" s="427"/>
      <c r="G315" s="428">
        <v>493</v>
      </c>
      <c r="H315" s="428">
        <v>148.19999999999999</v>
      </c>
      <c r="I315" s="267">
        <v>80</v>
      </c>
      <c r="J315" s="429">
        <v>2</v>
      </c>
      <c r="K315" s="429"/>
      <c r="L315" s="429"/>
      <c r="M315" s="430"/>
      <c r="N315" s="209">
        <f t="shared" si="50"/>
        <v>5569.56</v>
      </c>
      <c r="O315" s="427">
        <v>17.600000000000001</v>
      </c>
      <c r="P315" s="427"/>
      <c r="Q315" s="209">
        <f t="shared" si="51"/>
        <v>5587.1600000000008</v>
      </c>
      <c r="R315" s="187">
        <v>1930</v>
      </c>
      <c r="S315" s="187">
        <v>760</v>
      </c>
      <c r="T315" s="213">
        <f t="shared" si="52"/>
        <v>44442</v>
      </c>
      <c r="U315" s="447"/>
      <c r="V315" s="448"/>
      <c r="W315" s="449"/>
      <c r="X315" s="448"/>
      <c r="Y315" s="447"/>
      <c r="Z315" s="448"/>
      <c r="AA315" s="449"/>
      <c r="AB315" s="448"/>
      <c r="AC315" s="447">
        <v>210834</v>
      </c>
      <c r="AD315" s="414">
        <v>56090.33</v>
      </c>
      <c r="AE315" s="449"/>
      <c r="AF315" s="448"/>
      <c r="AG315" s="448"/>
      <c r="AH315" s="448"/>
      <c r="AI315" s="447"/>
      <c r="AJ315" s="448"/>
      <c r="AK315" s="449"/>
      <c r="AL315" s="448"/>
      <c r="AM315" s="447"/>
      <c r="AN315" s="448"/>
      <c r="AO315" s="449"/>
      <c r="AP315" s="432"/>
      <c r="AQ315" s="449"/>
      <c r="AR315" s="448"/>
      <c r="AS315" s="187">
        <f t="shared" si="53"/>
        <v>56090.33</v>
      </c>
    </row>
    <row r="316" spans="1:64" x14ac:dyDescent="0.25">
      <c r="A316" s="426">
        <f t="shared" si="54"/>
        <v>44443</v>
      </c>
      <c r="B316" s="427">
        <v>1003.92</v>
      </c>
      <c r="C316" s="427"/>
      <c r="D316" s="187">
        <v>2429.54</v>
      </c>
      <c r="E316" s="187">
        <v>1745.94</v>
      </c>
      <c r="F316" s="427"/>
      <c r="G316" s="428">
        <v>340</v>
      </c>
      <c r="H316" s="428">
        <v>211.2</v>
      </c>
      <c r="I316" s="267">
        <v>310</v>
      </c>
      <c r="J316" s="429">
        <v>6</v>
      </c>
      <c r="K316" s="429"/>
      <c r="L316" s="429"/>
      <c r="M316" s="430"/>
      <c r="N316" s="209">
        <f t="shared" si="50"/>
        <v>6040.6</v>
      </c>
      <c r="O316" s="427">
        <v>20.7</v>
      </c>
      <c r="P316" s="427"/>
      <c r="Q316" s="209">
        <f t="shared" si="51"/>
        <v>6061.3</v>
      </c>
      <c r="R316" s="187">
        <v>1000</v>
      </c>
      <c r="S316" s="427"/>
      <c r="T316" s="213">
        <f t="shared" si="52"/>
        <v>44443</v>
      </c>
      <c r="U316" s="447"/>
      <c r="V316" s="448"/>
      <c r="W316" s="449"/>
      <c r="X316" s="448"/>
      <c r="Y316" s="447"/>
      <c r="Z316" s="448"/>
      <c r="AA316" s="449"/>
      <c r="AB316" s="414"/>
      <c r="AC316" s="447"/>
      <c r="AD316" s="448"/>
      <c r="AE316" s="449" t="s">
        <v>165</v>
      </c>
      <c r="AF316" s="414">
        <v>26.07</v>
      </c>
      <c r="AG316" s="450"/>
      <c r="AH316" s="448"/>
      <c r="AI316" s="431" t="s">
        <v>311</v>
      </c>
      <c r="AJ316" s="393">
        <v>128.4</v>
      </c>
      <c r="AK316" s="449"/>
      <c r="AL316" s="448"/>
      <c r="AM316" s="447"/>
      <c r="AN316" s="448"/>
      <c r="AO316" s="431" t="s">
        <v>104</v>
      </c>
      <c r="AP316" s="414">
        <v>141.56</v>
      </c>
      <c r="AQ316" s="449"/>
      <c r="AR316" s="448"/>
      <c r="AS316" s="187">
        <f t="shared" si="53"/>
        <v>296.02999999999997</v>
      </c>
    </row>
    <row r="317" spans="1:64" x14ac:dyDescent="0.25">
      <c r="A317" s="426">
        <f t="shared" si="54"/>
        <v>44444</v>
      </c>
      <c r="B317" s="427">
        <v>987.81</v>
      </c>
      <c r="C317" s="427"/>
      <c r="D317" s="187">
        <v>904.2</v>
      </c>
      <c r="E317" s="187">
        <v>1240.05</v>
      </c>
      <c r="F317" s="427"/>
      <c r="G317" s="428">
        <v>94</v>
      </c>
      <c r="H317" s="428">
        <v>125.4</v>
      </c>
      <c r="I317" s="428"/>
      <c r="J317" s="429"/>
      <c r="K317" s="429"/>
      <c r="L317" s="429"/>
      <c r="M317" s="430"/>
      <c r="N317" s="209">
        <f t="shared" si="50"/>
        <v>3351.46</v>
      </c>
      <c r="O317" s="427">
        <v>22.9</v>
      </c>
      <c r="P317" s="427">
        <v>77.8</v>
      </c>
      <c r="Q317" s="209">
        <f t="shared" si="51"/>
        <v>3296.56</v>
      </c>
      <c r="R317" s="187">
        <v>980</v>
      </c>
      <c r="S317" s="427"/>
      <c r="T317" s="213">
        <f t="shared" si="52"/>
        <v>44444</v>
      </c>
      <c r="U317" s="447"/>
      <c r="V317" s="448"/>
      <c r="W317" s="449"/>
      <c r="X317" s="448"/>
      <c r="Y317" s="447">
        <v>210919</v>
      </c>
      <c r="Z317" s="414">
        <v>376.08</v>
      </c>
      <c r="AA317" s="447"/>
      <c r="AB317" s="448"/>
      <c r="AC317" s="447"/>
      <c r="AD317" s="448"/>
      <c r="AE317" s="449" t="s">
        <v>166</v>
      </c>
      <c r="AF317" s="414">
        <v>79.62</v>
      </c>
      <c r="AG317" s="448"/>
      <c r="AH317" s="448"/>
      <c r="AI317" s="447"/>
      <c r="AJ317" s="448"/>
      <c r="AK317" s="447"/>
      <c r="AL317" s="448"/>
      <c r="AM317" s="449"/>
      <c r="AN317" s="448"/>
      <c r="AO317" s="431" t="s">
        <v>199</v>
      </c>
      <c r="AP317" s="414">
        <v>81.900000000000006</v>
      </c>
      <c r="AQ317" s="449"/>
      <c r="AR317" s="448"/>
      <c r="AS317" s="187">
        <f t="shared" si="53"/>
        <v>537.6</v>
      </c>
    </row>
    <row r="318" spans="1:64" x14ac:dyDescent="0.25">
      <c r="A318" s="426">
        <f t="shared" si="54"/>
        <v>44445</v>
      </c>
      <c r="B318" s="427">
        <v>1606.5</v>
      </c>
      <c r="C318" s="427"/>
      <c r="D318" s="187">
        <v>1289.68</v>
      </c>
      <c r="E318" s="187">
        <v>1678.89</v>
      </c>
      <c r="F318" s="427"/>
      <c r="G318" s="428">
        <v>158</v>
      </c>
      <c r="H318" s="428">
        <v>307.2</v>
      </c>
      <c r="I318" s="267">
        <v>20</v>
      </c>
      <c r="J318" s="429">
        <v>2</v>
      </c>
      <c r="K318" s="429"/>
      <c r="L318" s="429"/>
      <c r="M318" s="430"/>
      <c r="N318" s="209">
        <f t="shared" si="50"/>
        <v>5060.2700000000004</v>
      </c>
      <c r="O318" s="427">
        <v>29.3</v>
      </c>
      <c r="P318" s="427">
        <v>5</v>
      </c>
      <c r="Q318" s="209">
        <f t="shared" si="51"/>
        <v>5084.5700000000006</v>
      </c>
      <c r="R318" s="187">
        <v>1600</v>
      </c>
      <c r="S318" s="427"/>
      <c r="T318" s="213">
        <f t="shared" si="52"/>
        <v>44445</v>
      </c>
      <c r="U318" s="447"/>
      <c r="V318" s="448"/>
      <c r="W318" s="447"/>
      <c r="X318" s="448"/>
      <c r="Y318" s="447"/>
      <c r="Z318" s="448"/>
      <c r="AA318" s="447"/>
      <c r="AB318" s="448"/>
      <c r="AC318" s="447">
        <v>210738</v>
      </c>
      <c r="AD318" s="414">
        <v>13.39</v>
      </c>
      <c r="AE318" s="449" t="s">
        <v>156</v>
      </c>
      <c r="AF318" s="414">
        <v>2672.34</v>
      </c>
      <c r="AG318" s="448"/>
      <c r="AH318" s="448"/>
      <c r="AI318" s="447"/>
      <c r="AJ318" s="448"/>
      <c r="AK318" s="447"/>
      <c r="AL318" s="448"/>
      <c r="AM318" s="447">
        <v>210766</v>
      </c>
      <c r="AN318" s="414">
        <v>-358.27</v>
      </c>
      <c r="AO318" s="431" t="s">
        <v>388</v>
      </c>
      <c r="AP318" s="414">
        <v>150</v>
      </c>
      <c r="AQ318" s="449"/>
      <c r="AR318" s="448"/>
      <c r="AS318" s="187">
        <f t="shared" si="53"/>
        <v>2477.46</v>
      </c>
    </row>
    <row r="319" spans="1:64" x14ac:dyDescent="0.25">
      <c r="A319" s="426">
        <f t="shared" si="54"/>
        <v>44446</v>
      </c>
      <c r="B319" s="427">
        <v>2019.96</v>
      </c>
      <c r="C319" s="427"/>
      <c r="D319" s="187">
        <v>1151.29</v>
      </c>
      <c r="E319" s="187">
        <v>1837.06</v>
      </c>
      <c r="F319" s="427"/>
      <c r="G319" s="428">
        <v>202</v>
      </c>
      <c r="H319" s="428">
        <v>136</v>
      </c>
      <c r="I319" s="267">
        <v>120</v>
      </c>
      <c r="J319" s="429">
        <v>2</v>
      </c>
      <c r="K319" s="429"/>
      <c r="L319" s="429"/>
      <c r="M319" s="430"/>
      <c r="N319" s="209">
        <f t="shared" si="50"/>
        <v>5466.3099999999995</v>
      </c>
      <c r="O319" s="427">
        <v>24.2</v>
      </c>
      <c r="P319" s="427">
        <v>2.2000000000000002</v>
      </c>
      <c r="Q319" s="209">
        <f t="shared" si="51"/>
        <v>5488.3099999999995</v>
      </c>
      <c r="R319" s="187">
        <v>2010</v>
      </c>
      <c r="S319" s="427"/>
      <c r="T319" s="213">
        <f t="shared" si="52"/>
        <v>44446</v>
      </c>
      <c r="U319" s="447"/>
      <c r="V319" s="448"/>
      <c r="W319" s="447"/>
      <c r="X319" s="448"/>
      <c r="Y319" s="447"/>
      <c r="Z319" s="448"/>
      <c r="AA319" s="447"/>
      <c r="AB319" s="448"/>
      <c r="AC319" s="447"/>
      <c r="AD319" s="448"/>
      <c r="AE319" s="449"/>
      <c r="AF319" s="448"/>
      <c r="AG319" s="448"/>
      <c r="AH319" s="448"/>
      <c r="AI319" s="447"/>
      <c r="AJ319" s="448"/>
      <c r="AK319" s="447"/>
      <c r="AL319" s="448"/>
      <c r="AM319" s="447"/>
      <c r="AN319" s="448"/>
      <c r="AO319" s="447"/>
      <c r="AP319" s="448"/>
      <c r="AQ319" s="449"/>
      <c r="AR319" s="448"/>
      <c r="AS319" s="187">
        <f t="shared" si="53"/>
        <v>0</v>
      </c>
    </row>
    <row r="320" spans="1:64" x14ac:dyDescent="0.25">
      <c r="A320" s="426">
        <f t="shared" si="54"/>
        <v>44447</v>
      </c>
      <c r="B320" s="427">
        <v>1185.8900000000001</v>
      </c>
      <c r="C320" s="427"/>
      <c r="D320" s="187">
        <v>1256.6300000000001</v>
      </c>
      <c r="E320" s="187">
        <v>1966.39</v>
      </c>
      <c r="F320" s="427"/>
      <c r="G320" s="428">
        <v>260</v>
      </c>
      <c r="H320" s="428">
        <v>286.2</v>
      </c>
      <c r="I320" s="267">
        <v>270</v>
      </c>
      <c r="J320" s="429">
        <v>5</v>
      </c>
      <c r="K320" s="429"/>
      <c r="L320" s="429"/>
      <c r="M320" s="430"/>
      <c r="N320" s="209">
        <f t="shared" si="50"/>
        <v>5225.1100000000006</v>
      </c>
      <c r="O320" s="427">
        <v>28.2</v>
      </c>
      <c r="P320" s="427"/>
      <c r="Q320" s="209">
        <f t="shared" si="51"/>
        <v>5253.31</v>
      </c>
      <c r="R320" s="187">
        <v>1180</v>
      </c>
      <c r="S320" s="427"/>
      <c r="T320" s="213">
        <f t="shared" si="52"/>
        <v>44447</v>
      </c>
      <c r="U320" s="447">
        <v>210808</v>
      </c>
      <c r="V320" s="414">
        <v>1636.79</v>
      </c>
      <c r="W320" s="447"/>
      <c r="X320" s="448"/>
      <c r="Y320" s="447"/>
      <c r="Z320" s="448"/>
      <c r="AA320" s="447">
        <v>210925</v>
      </c>
      <c r="AB320" s="414">
        <v>2360.2600000000002</v>
      </c>
      <c r="AC320" s="447"/>
      <c r="AD320" s="448"/>
      <c r="AE320" s="447"/>
      <c r="AF320" s="448"/>
      <c r="AG320" s="448"/>
      <c r="AH320" s="448"/>
      <c r="AI320" s="447"/>
      <c r="AJ320" s="448"/>
      <c r="AK320" s="447"/>
      <c r="AL320" s="448"/>
      <c r="AM320" s="447"/>
      <c r="AN320" s="448"/>
      <c r="AO320" s="447">
        <v>210979</v>
      </c>
      <c r="AP320" s="414">
        <v>4.71</v>
      </c>
      <c r="AQ320" s="449"/>
      <c r="AR320" s="448"/>
      <c r="AS320" s="187">
        <f t="shared" si="53"/>
        <v>4001.76</v>
      </c>
    </row>
    <row r="321" spans="1:45" x14ac:dyDescent="0.25">
      <c r="A321" s="426">
        <f t="shared" si="54"/>
        <v>44448</v>
      </c>
      <c r="B321" s="427">
        <v>1234.25</v>
      </c>
      <c r="C321" s="427"/>
      <c r="D321" s="187">
        <v>1678.14</v>
      </c>
      <c r="E321" s="187">
        <v>1948.25</v>
      </c>
      <c r="F321" s="427"/>
      <c r="G321" s="428">
        <v>235</v>
      </c>
      <c r="H321" s="428">
        <v>216.7</v>
      </c>
      <c r="I321" s="267">
        <v>100</v>
      </c>
      <c r="J321" s="429">
        <v>3</v>
      </c>
      <c r="K321" s="429"/>
      <c r="L321" s="429"/>
      <c r="M321" s="430"/>
      <c r="N321" s="209">
        <f t="shared" si="50"/>
        <v>5412.34</v>
      </c>
      <c r="O321" s="427">
        <v>16.7</v>
      </c>
      <c r="P321" s="427"/>
      <c r="Q321" s="209">
        <f t="shared" si="51"/>
        <v>5429.04</v>
      </c>
      <c r="R321" s="187">
        <v>1270</v>
      </c>
      <c r="S321" s="427"/>
      <c r="T321" s="213">
        <f t="shared" si="52"/>
        <v>44448</v>
      </c>
      <c r="U321" s="447"/>
      <c r="V321" s="414">
        <v>74.95</v>
      </c>
      <c r="W321" s="447"/>
      <c r="X321" s="448"/>
      <c r="Y321" s="447"/>
      <c r="Z321" s="448"/>
      <c r="AA321" s="447">
        <v>210926</v>
      </c>
      <c r="AB321" s="414">
        <v>1480</v>
      </c>
      <c r="AC321" s="447"/>
      <c r="AD321" s="448"/>
      <c r="AE321" s="447" t="s">
        <v>85</v>
      </c>
      <c r="AF321" s="414">
        <v>200</v>
      </c>
      <c r="AG321" s="448"/>
      <c r="AH321" s="448"/>
      <c r="AI321" s="447"/>
      <c r="AJ321" s="448"/>
      <c r="AK321" s="447"/>
      <c r="AL321" s="448"/>
      <c r="AM321" s="447"/>
      <c r="AN321" s="448"/>
      <c r="AO321" s="447"/>
      <c r="AP321" s="448"/>
      <c r="AQ321" s="449"/>
      <c r="AR321" s="448"/>
      <c r="AS321" s="187">
        <f t="shared" si="53"/>
        <v>1754.95</v>
      </c>
    </row>
    <row r="322" spans="1:45" x14ac:dyDescent="0.25">
      <c r="A322" s="426">
        <f t="shared" si="54"/>
        <v>44449</v>
      </c>
      <c r="B322" s="427">
        <v>1618.27</v>
      </c>
      <c r="C322" s="427"/>
      <c r="D322" s="187">
        <v>2021.69</v>
      </c>
      <c r="E322" s="187">
        <v>2052.6799999999998</v>
      </c>
      <c r="F322" s="427"/>
      <c r="G322" s="428">
        <v>266</v>
      </c>
      <c r="H322" s="428">
        <v>137.69999999999999</v>
      </c>
      <c r="I322" s="267">
        <v>150</v>
      </c>
      <c r="J322" s="429">
        <v>5</v>
      </c>
      <c r="K322" s="429"/>
      <c r="L322" s="429"/>
      <c r="M322" s="430"/>
      <c r="N322" s="209">
        <f t="shared" si="50"/>
        <v>6246.34</v>
      </c>
      <c r="O322" s="427">
        <v>40.1</v>
      </c>
      <c r="P322" s="427"/>
      <c r="Q322" s="209">
        <f t="shared" si="51"/>
        <v>6286.4400000000005</v>
      </c>
      <c r="R322" s="187">
        <v>1610</v>
      </c>
      <c r="S322" s="427"/>
      <c r="T322" s="213">
        <f t="shared" si="52"/>
        <v>44449</v>
      </c>
      <c r="U322" s="447"/>
      <c r="V322" s="448"/>
      <c r="W322" s="447">
        <v>210815</v>
      </c>
      <c r="X322" s="414">
        <v>27.71</v>
      </c>
      <c r="Y322" s="447"/>
      <c r="Z322" s="448"/>
      <c r="AA322" s="447"/>
      <c r="AB322" s="448"/>
      <c r="AC322" s="447"/>
      <c r="AD322" s="448"/>
      <c r="AE322" s="447"/>
      <c r="AF322" s="448"/>
      <c r="AG322" s="448"/>
      <c r="AH322" s="448"/>
      <c r="AI322" s="447"/>
      <c r="AJ322" s="448"/>
      <c r="AK322" s="447">
        <v>210839</v>
      </c>
      <c r="AL322" s="414">
        <v>423.94</v>
      </c>
      <c r="AM322" s="447"/>
      <c r="AN322" s="448"/>
      <c r="AO322" s="447"/>
      <c r="AP322" s="448"/>
      <c r="AQ322" s="449"/>
      <c r="AR322" s="448"/>
      <c r="AS322" s="187">
        <f t="shared" si="53"/>
        <v>451.65</v>
      </c>
    </row>
    <row r="323" spans="1:45" x14ac:dyDescent="0.25">
      <c r="A323" s="426">
        <f t="shared" si="54"/>
        <v>44450</v>
      </c>
      <c r="B323" s="427">
        <v>1559.84</v>
      </c>
      <c r="C323" s="427"/>
      <c r="D323" s="187">
        <v>1695.24</v>
      </c>
      <c r="E323" s="187">
        <v>1681.38</v>
      </c>
      <c r="F323" s="427"/>
      <c r="G323" s="428">
        <v>424</v>
      </c>
      <c r="H323" s="428">
        <v>99.2</v>
      </c>
      <c r="I323" s="267">
        <v>30</v>
      </c>
      <c r="J323" s="429">
        <v>1</v>
      </c>
      <c r="K323" s="429"/>
      <c r="L323" s="429"/>
      <c r="M323" s="430"/>
      <c r="N323" s="209">
        <f t="shared" si="50"/>
        <v>5489.66</v>
      </c>
      <c r="O323" s="427">
        <v>35.9</v>
      </c>
      <c r="P323" s="427"/>
      <c r="Q323" s="209">
        <f t="shared" si="51"/>
        <v>5525.5599999999995</v>
      </c>
      <c r="R323" s="187">
        <v>1550</v>
      </c>
      <c r="S323" s="427"/>
      <c r="T323" s="213">
        <f t="shared" si="52"/>
        <v>44450</v>
      </c>
      <c r="U323" s="447"/>
      <c r="V323" s="448"/>
      <c r="W323" s="447">
        <v>210816</v>
      </c>
      <c r="X323" s="414">
        <v>873.63</v>
      </c>
      <c r="Y323" s="447"/>
      <c r="Z323" s="448"/>
      <c r="AA323" s="447"/>
      <c r="AB323" s="448"/>
      <c r="AC323" s="447"/>
      <c r="AD323" s="448"/>
      <c r="AE323" s="447"/>
      <c r="AF323" s="448"/>
      <c r="AG323" s="450"/>
      <c r="AH323" s="448"/>
      <c r="AI323" s="447"/>
      <c r="AJ323" s="448"/>
      <c r="AK323" s="447">
        <v>210840</v>
      </c>
      <c r="AL323" s="414">
        <v>462.48</v>
      </c>
      <c r="AM323" s="447"/>
      <c r="AN323" s="448"/>
      <c r="AO323" s="447"/>
      <c r="AP323" s="448"/>
      <c r="AQ323" s="449"/>
      <c r="AR323" s="448"/>
      <c r="AS323" s="187">
        <f t="shared" si="53"/>
        <v>1336.1100000000001</v>
      </c>
    </row>
    <row r="324" spans="1:45" x14ac:dyDescent="0.25">
      <c r="A324" s="426">
        <f t="shared" si="54"/>
        <v>44451</v>
      </c>
      <c r="B324" s="427">
        <v>914.36</v>
      </c>
      <c r="C324" s="427"/>
      <c r="D324" s="187">
        <v>715.16</v>
      </c>
      <c r="E324" s="187">
        <v>1245.1600000000001</v>
      </c>
      <c r="F324" s="427"/>
      <c r="G324" s="428">
        <v>277</v>
      </c>
      <c r="H324" s="428">
        <v>318.8</v>
      </c>
      <c r="I324" s="267">
        <v>150</v>
      </c>
      <c r="J324" s="429">
        <v>2</v>
      </c>
      <c r="K324" s="429"/>
      <c r="L324" s="429"/>
      <c r="M324" s="430"/>
      <c r="N324" s="209">
        <f t="shared" si="50"/>
        <v>3620.4800000000005</v>
      </c>
      <c r="O324" s="427">
        <v>23.2</v>
      </c>
      <c r="P324" s="427">
        <v>63</v>
      </c>
      <c r="Q324" s="209">
        <f t="shared" si="51"/>
        <v>3580.6800000000003</v>
      </c>
      <c r="R324" s="187">
        <v>910</v>
      </c>
      <c r="S324" s="427"/>
      <c r="T324" s="213">
        <f t="shared" si="52"/>
        <v>44451</v>
      </c>
      <c r="U324" s="447"/>
      <c r="V324" s="448"/>
      <c r="W324" s="447"/>
      <c r="X324" s="448"/>
      <c r="Y324" s="447">
        <v>210920</v>
      </c>
      <c r="Z324" s="414">
        <v>471.88</v>
      </c>
      <c r="AA324" s="447"/>
      <c r="AB324" s="448"/>
      <c r="AC324" s="447"/>
      <c r="AD324" s="448"/>
      <c r="AE324" s="447"/>
      <c r="AF324" s="448"/>
      <c r="AG324" s="448"/>
      <c r="AH324" s="448"/>
      <c r="AI324" s="431" t="s">
        <v>216</v>
      </c>
      <c r="AJ324" s="414">
        <v>221.1</v>
      </c>
      <c r="AK324" s="447"/>
      <c r="AL324" s="448"/>
      <c r="AM324" s="447"/>
      <c r="AN324" s="448"/>
      <c r="AO324" s="447"/>
      <c r="AP324" s="448"/>
      <c r="AQ324" s="449"/>
      <c r="AR324" s="448"/>
      <c r="AS324" s="187">
        <f t="shared" si="53"/>
        <v>692.98</v>
      </c>
    </row>
    <row r="325" spans="1:45" x14ac:dyDescent="0.25">
      <c r="A325" s="426">
        <f t="shared" si="54"/>
        <v>44452</v>
      </c>
      <c r="B325" s="427">
        <v>1823.28</v>
      </c>
      <c r="C325" s="427"/>
      <c r="D325" s="187">
        <v>1340.4</v>
      </c>
      <c r="E325" s="187">
        <v>1835.85</v>
      </c>
      <c r="F325" s="427"/>
      <c r="G325" s="428">
        <v>245</v>
      </c>
      <c r="H325" s="428">
        <v>106.7</v>
      </c>
      <c r="I325" s="267">
        <v>50</v>
      </c>
      <c r="J325" s="429">
        <v>2</v>
      </c>
      <c r="K325" s="429"/>
      <c r="L325" s="429"/>
      <c r="M325" s="430"/>
      <c r="N325" s="209">
        <f t="shared" si="50"/>
        <v>5401.23</v>
      </c>
      <c r="O325" s="427">
        <v>12.3</v>
      </c>
      <c r="P325" s="427"/>
      <c r="Q325" s="209">
        <f t="shared" si="51"/>
        <v>5413.53</v>
      </c>
      <c r="R325" s="187">
        <v>1820</v>
      </c>
      <c r="S325" s="427"/>
      <c r="T325" s="213">
        <f t="shared" si="52"/>
        <v>44452</v>
      </c>
      <c r="U325" s="447"/>
      <c r="V325" s="448"/>
      <c r="W325" s="447"/>
      <c r="X325" s="448"/>
      <c r="Y325" s="447" t="s">
        <v>500</v>
      </c>
      <c r="Z325" s="414">
        <v>31.82</v>
      </c>
      <c r="AA325" s="447"/>
      <c r="AB325" s="448"/>
      <c r="AC325" s="447"/>
      <c r="AD325" s="448"/>
      <c r="AE325" s="447"/>
      <c r="AF325" s="448"/>
      <c r="AG325" s="448"/>
      <c r="AH325" s="448"/>
      <c r="AI325" s="447"/>
      <c r="AJ325" s="448"/>
      <c r="AK325" s="447"/>
      <c r="AL325" s="448"/>
      <c r="AM325" s="447"/>
      <c r="AN325" s="448"/>
      <c r="AO325" s="447"/>
      <c r="AP325" s="448"/>
      <c r="AQ325" s="449">
        <v>210983</v>
      </c>
      <c r="AR325" s="414">
        <v>45</v>
      </c>
      <c r="AS325" s="187">
        <f t="shared" si="53"/>
        <v>76.819999999999993</v>
      </c>
    </row>
    <row r="326" spans="1:45" x14ac:dyDescent="0.25">
      <c r="A326" s="426">
        <f t="shared" si="54"/>
        <v>44453</v>
      </c>
      <c r="B326" s="427">
        <v>2743.92</v>
      </c>
      <c r="C326" s="427"/>
      <c r="D326" s="187">
        <v>1224.26</v>
      </c>
      <c r="E326" s="187">
        <v>2051.06</v>
      </c>
      <c r="F326" s="427"/>
      <c r="G326" s="428">
        <v>293</v>
      </c>
      <c r="H326" s="428">
        <v>229.6</v>
      </c>
      <c r="I326" s="267">
        <v>100</v>
      </c>
      <c r="J326" s="429">
        <v>3</v>
      </c>
      <c r="K326" s="429"/>
      <c r="L326" s="429"/>
      <c r="M326" s="430"/>
      <c r="N326" s="209">
        <f t="shared" si="50"/>
        <v>6641.84</v>
      </c>
      <c r="O326" s="427">
        <v>11.7</v>
      </c>
      <c r="P326" s="427"/>
      <c r="Q326" s="209">
        <f t="shared" si="51"/>
        <v>6653.54</v>
      </c>
      <c r="R326" s="187">
        <v>2740</v>
      </c>
      <c r="S326" s="427"/>
      <c r="T326" s="213">
        <f t="shared" si="52"/>
        <v>44453</v>
      </c>
      <c r="U326" s="447"/>
      <c r="V326" s="448"/>
      <c r="W326" s="447"/>
      <c r="X326" s="448"/>
      <c r="Y326" s="447"/>
      <c r="Z326" s="448"/>
      <c r="AA326" s="447"/>
      <c r="AB326" s="448"/>
      <c r="AC326" s="447"/>
      <c r="AD326" s="448"/>
      <c r="AE326" s="447"/>
      <c r="AF326" s="448"/>
      <c r="AG326" s="448"/>
      <c r="AH326" s="448"/>
      <c r="AI326" s="447"/>
      <c r="AJ326" s="448"/>
      <c r="AK326" s="447"/>
      <c r="AL326" s="448"/>
      <c r="AM326" s="447"/>
      <c r="AN326" s="448"/>
      <c r="AO326" s="447"/>
      <c r="AP326" s="448"/>
      <c r="AQ326" s="449"/>
      <c r="AR326" s="448"/>
      <c r="AS326" s="187">
        <f t="shared" si="53"/>
        <v>0</v>
      </c>
    </row>
    <row r="327" spans="1:45" x14ac:dyDescent="0.25">
      <c r="A327" s="426">
        <f t="shared" si="54"/>
        <v>44454</v>
      </c>
      <c r="B327" s="427">
        <v>1565.83</v>
      </c>
      <c r="C327" s="427"/>
      <c r="D327" s="187">
        <v>1382.55</v>
      </c>
      <c r="E327" s="187">
        <v>1300.3900000000001</v>
      </c>
      <c r="F327" s="427"/>
      <c r="G327" s="428">
        <v>110</v>
      </c>
      <c r="H327" s="428">
        <v>97.6</v>
      </c>
      <c r="I327" s="267">
        <v>100</v>
      </c>
      <c r="J327" s="429">
        <v>2</v>
      </c>
      <c r="K327" s="429"/>
      <c r="L327" s="429"/>
      <c r="M327" s="430"/>
      <c r="N327" s="209">
        <f t="shared" si="50"/>
        <v>4556.37</v>
      </c>
      <c r="O327" s="427">
        <v>29.2</v>
      </c>
      <c r="P327" s="427">
        <v>4.4000000000000004</v>
      </c>
      <c r="Q327" s="209">
        <f t="shared" si="51"/>
        <v>4581.17</v>
      </c>
      <c r="R327" s="187">
        <v>1560</v>
      </c>
      <c r="S327" s="427"/>
      <c r="T327" s="213">
        <f t="shared" si="52"/>
        <v>44454</v>
      </c>
      <c r="U327" s="447">
        <v>210901</v>
      </c>
      <c r="V327" s="414">
        <v>1336.27</v>
      </c>
      <c r="W327" s="447"/>
      <c r="X327" s="448"/>
      <c r="Y327" s="447"/>
      <c r="Z327" s="448"/>
      <c r="AA327" s="447">
        <v>210927</v>
      </c>
      <c r="AB327" s="414">
        <v>2672.78</v>
      </c>
      <c r="AC327" s="447"/>
      <c r="AD327" s="448"/>
      <c r="AE327" s="447"/>
      <c r="AF327" s="448"/>
      <c r="AG327" s="448"/>
      <c r="AH327" s="448"/>
      <c r="AI327" s="447"/>
      <c r="AJ327" s="448"/>
      <c r="AK327" s="447"/>
      <c r="AL327" s="448"/>
      <c r="AM327" s="447">
        <v>210948</v>
      </c>
      <c r="AN327" s="414">
        <v>139.13999999999999</v>
      </c>
      <c r="AO327" s="447">
        <v>210857</v>
      </c>
      <c r="AP327" s="414">
        <v>364</v>
      </c>
      <c r="AQ327" s="449">
        <v>210980</v>
      </c>
      <c r="AR327" s="414">
        <v>6.3</v>
      </c>
      <c r="AS327" s="187">
        <f t="shared" si="53"/>
        <v>4518.4900000000007</v>
      </c>
    </row>
    <row r="328" spans="1:45" x14ac:dyDescent="0.25">
      <c r="A328" s="426">
        <f t="shared" si="54"/>
        <v>44455</v>
      </c>
      <c r="B328" s="427">
        <v>1475.74</v>
      </c>
      <c r="C328" s="187">
        <v>31.5</v>
      </c>
      <c r="D328" s="187">
        <v>2416.73</v>
      </c>
      <c r="E328" s="187">
        <v>1091.3800000000001</v>
      </c>
      <c r="F328" s="427"/>
      <c r="G328" s="428">
        <v>110</v>
      </c>
      <c r="H328" s="428">
        <v>60.8</v>
      </c>
      <c r="I328" s="267">
        <v>190</v>
      </c>
      <c r="J328" s="429">
        <v>4</v>
      </c>
      <c r="K328" s="429"/>
      <c r="L328" s="429"/>
      <c r="M328" s="430"/>
      <c r="N328" s="209">
        <f t="shared" si="50"/>
        <v>5376.1500000000005</v>
      </c>
      <c r="O328" s="427">
        <v>21.2</v>
      </c>
      <c r="P328" s="427"/>
      <c r="Q328" s="209">
        <f t="shared" si="51"/>
        <v>5397.35</v>
      </c>
      <c r="R328" s="187">
        <v>1510</v>
      </c>
      <c r="S328" s="427"/>
      <c r="T328" s="213">
        <f t="shared" si="52"/>
        <v>44455</v>
      </c>
      <c r="U328" s="447"/>
      <c r="V328" s="414">
        <v>-71.260000000000005</v>
      </c>
      <c r="W328" s="447"/>
      <c r="X328" s="448"/>
      <c r="Y328" s="447"/>
      <c r="Z328" s="448"/>
      <c r="AA328" s="447">
        <v>210928</v>
      </c>
      <c r="AB328" s="414">
        <v>871.4</v>
      </c>
      <c r="AC328" s="447">
        <v>210933</v>
      </c>
      <c r="AD328" s="414">
        <v>30152.86</v>
      </c>
      <c r="AE328" s="447" t="s">
        <v>85</v>
      </c>
      <c r="AF328" s="414">
        <v>300</v>
      </c>
      <c r="AG328" s="448"/>
      <c r="AH328" s="448"/>
      <c r="AI328" s="447"/>
      <c r="AJ328" s="448"/>
      <c r="AK328" s="447"/>
      <c r="AL328" s="448"/>
      <c r="AM328" s="447"/>
      <c r="AN328" s="448"/>
      <c r="AO328" s="447">
        <v>210857</v>
      </c>
      <c r="AP328" s="414">
        <v>81.03</v>
      </c>
      <c r="AQ328" s="449">
        <v>210981</v>
      </c>
      <c r="AR328" s="414">
        <v>39.99</v>
      </c>
      <c r="AS328" s="187">
        <f t="shared" si="53"/>
        <v>31374.02</v>
      </c>
    </row>
    <row r="329" spans="1:45" x14ac:dyDescent="0.25">
      <c r="A329" s="426">
        <f t="shared" si="54"/>
        <v>44456</v>
      </c>
      <c r="B329" s="427">
        <v>1454.82</v>
      </c>
      <c r="C329" s="427"/>
      <c r="D329" s="187">
        <v>1546.27</v>
      </c>
      <c r="E329" s="187">
        <v>1870.43</v>
      </c>
      <c r="F329" s="427"/>
      <c r="G329" s="428">
        <v>335</v>
      </c>
      <c r="H329" s="428">
        <v>78.099999999999994</v>
      </c>
      <c r="I329" s="267">
        <v>460</v>
      </c>
      <c r="J329" s="429">
        <v>7</v>
      </c>
      <c r="K329" s="429"/>
      <c r="L329" s="429"/>
      <c r="M329" s="430"/>
      <c r="N329" s="209">
        <f t="shared" si="50"/>
        <v>5744.62</v>
      </c>
      <c r="O329" s="427">
        <v>40.1</v>
      </c>
      <c r="P329" s="427">
        <v>10</v>
      </c>
      <c r="Q329" s="209">
        <f t="shared" si="51"/>
        <v>5774.72</v>
      </c>
      <c r="R329" s="187">
        <v>1450</v>
      </c>
      <c r="S329" s="187">
        <v>500</v>
      </c>
      <c r="T329" s="213">
        <f t="shared" si="52"/>
        <v>44456</v>
      </c>
      <c r="U329" s="447"/>
      <c r="V329" s="448"/>
      <c r="W329" s="447"/>
      <c r="X329" s="448"/>
      <c r="Y329" s="447"/>
      <c r="Z329" s="448"/>
      <c r="AA329" s="447"/>
      <c r="AB329" s="448"/>
      <c r="AC329" s="447"/>
      <c r="AD329" s="448"/>
      <c r="AE329" s="447"/>
      <c r="AF329" s="448"/>
      <c r="AG329" s="448"/>
      <c r="AH329" s="448"/>
      <c r="AI329" s="447"/>
      <c r="AJ329" s="448"/>
      <c r="AK329" s="447"/>
      <c r="AL329" s="448"/>
      <c r="AM329" s="447">
        <v>210947</v>
      </c>
      <c r="AN329" s="414">
        <v>225.12</v>
      </c>
      <c r="AO329" s="447"/>
      <c r="AP329" s="448"/>
      <c r="AQ329" s="449">
        <v>210984</v>
      </c>
      <c r="AR329" s="414">
        <v>10.55</v>
      </c>
      <c r="AS329" s="187">
        <f t="shared" si="53"/>
        <v>235.67000000000002</v>
      </c>
    </row>
    <row r="330" spans="1:45" x14ac:dyDescent="0.25">
      <c r="A330" s="426">
        <f t="shared" si="54"/>
        <v>44457</v>
      </c>
      <c r="B330" s="427">
        <v>1181.92</v>
      </c>
      <c r="C330" s="427"/>
      <c r="D330" s="187">
        <v>1507.84</v>
      </c>
      <c r="E330" s="187">
        <v>2018.28</v>
      </c>
      <c r="F330" s="427"/>
      <c r="G330" s="428">
        <v>287</v>
      </c>
      <c r="H330" s="428">
        <v>164.4</v>
      </c>
      <c r="I330" s="267">
        <v>230</v>
      </c>
      <c r="J330" s="429">
        <v>4</v>
      </c>
      <c r="K330" s="429"/>
      <c r="L330" s="429"/>
      <c r="M330" s="430"/>
      <c r="N330" s="209">
        <f t="shared" si="50"/>
        <v>5389.4400000000005</v>
      </c>
      <c r="O330" s="427">
        <v>17.100000000000001</v>
      </c>
      <c r="P330" s="427"/>
      <c r="Q330" s="209">
        <f t="shared" si="51"/>
        <v>5406.5400000000009</v>
      </c>
      <c r="R330" s="187">
        <v>1180</v>
      </c>
      <c r="S330" s="427"/>
      <c r="T330" s="213">
        <f t="shared" si="52"/>
        <v>44457</v>
      </c>
      <c r="U330" s="447"/>
      <c r="V330" s="448"/>
      <c r="W330" s="447"/>
      <c r="X330" s="448"/>
      <c r="Y330" s="447"/>
      <c r="Z330" s="448"/>
      <c r="AA330" s="447"/>
      <c r="AB330" s="448"/>
      <c r="AC330" s="447"/>
      <c r="AD330" s="448"/>
      <c r="AE330" s="447"/>
      <c r="AF330" s="448"/>
      <c r="AG330" s="448"/>
      <c r="AH330" s="448"/>
      <c r="AI330" s="447">
        <v>210941</v>
      </c>
      <c r="AJ330" s="414">
        <v>52.8</v>
      </c>
      <c r="AK330" s="447"/>
      <c r="AL330" s="448"/>
      <c r="AM330" s="447"/>
      <c r="AN330" s="448"/>
      <c r="AO330" s="447">
        <v>210976</v>
      </c>
      <c r="AP330" s="414">
        <v>2500</v>
      </c>
      <c r="AQ330" s="449"/>
      <c r="AR330" s="448"/>
      <c r="AS330" s="187">
        <f t="shared" si="53"/>
        <v>2552.8000000000002</v>
      </c>
    </row>
    <row r="331" spans="1:45" x14ac:dyDescent="0.25">
      <c r="A331" s="426">
        <f t="shared" si="54"/>
        <v>44458</v>
      </c>
      <c r="B331" s="427">
        <v>1397.82</v>
      </c>
      <c r="C331" s="427"/>
      <c r="D331" s="187">
        <v>881.18</v>
      </c>
      <c r="E331" s="187">
        <v>962.15</v>
      </c>
      <c r="F331" s="427"/>
      <c r="G331" s="428">
        <v>136</v>
      </c>
      <c r="H331" s="428">
        <v>38.25</v>
      </c>
      <c r="I331" s="267">
        <v>90</v>
      </c>
      <c r="J331" s="429">
        <v>2</v>
      </c>
      <c r="K331" s="429"/>
      <c r="L331" s="429"/>
      <c r="M331" s="430"/>
      <c r="N331" s="209">
        <f t="shared" si="50"/>
        <v>3505.4</v>
      </c>
      <c r="O331" s="427">
        <v>5</v>
      </c>
      <c r="P331" s="427">
        <v>64.2</v>
      </c>
      <c r="Q331" s="209">
        <f t="shared" si="51"/>
        <v>3446.2000000000003</v>
      </c>
      <c r="R331" s="187">
        <v>1390</v>
      </c>
      <c r="S331" s="427"/>
      <c r="T331" s="213">
        <f t="shared" si="52"/>
        <v>44458</v>
      </c>
      <c r="U331" s="447"/>
      <c r="V331" s="448"/>
      <c r="W331" s="447"/>
      <c r="X331" s="448"/>
      <c r="Y331" s="447">
        <v>210921</v>
      </c>
      <c r="Z331" s="414">
        <v>474.12</v>
      </c>
      <c r="AA331" s="447"/>
      <c r="AB331" s="448"/>
      <c r="AC331" s="447"/>
      <c r="AD331" s="448"/>
      <c r="AE331" s="447"/>
      <c r="AF331" s="448"/>
      <c r="AG331" s="448"/>
      <c r="AH331" s="448"/>
      <c r="AI331" s="447"/>
      <c r="AJ331" s="448"/>
      <c r="AK331" s="447"/>
      <c r="AL331" s="448"/>
      <c r="AM331" s="447"/>
      <c r="AN331" s="448"/>
      <c r="AO331" s="447"/>
      <c r="AP331" s="448"/>
      <c r="AQ331" s="449"/>
      <c r="AR331" s="448"/>
      <c r="AS331" s="187">
        <f t="shared" si="53"/>
        <v>474.12</v>
      </c>
    </row>
    <row r="332" spans="1:45" x14ac:dyDescent="0.25">
      <c r="A332" s="426">
        <f t="shared" si="54"/>
        <v>44459</v>
      </c>
      <c r="B332" s="427">
        <v>1444.81</v>
      </c>
      <c r="C332" s="427"/>
      <c r="D332" s="187">
        <v>1034.05</v>
      </c>
      <c r="E332" s="187">
        <v>1457.84</v>
      </c>
      <c r="F332" s="427"/>
      <c r="G332" s="428">
        <v>182</v>
      </c>
      <c r="H332" s="428">
        <v>127.9</v>
      </c>
      <c r="I332" s="267">
        <v>40</v>
      </c>
      <c r="J332" s="429">
        <v>2</v>
      </c>
      <c r="K332" s="429"/>
      <c r="L332" s="429"/>
      <c r="M332" s="430"/>
      <c r="N332" s="209">
        <f t="shared" si="50"/>
        <v>4286.5999999999995</v>
      </c>
      <c r="O332" s="427">
        <v>13</v>
      </c>
      <c r="P332" s="427"/>
      <c r="Q332" s="209">
        <f t="shared" si="51"/>
        <v>4299.5999999999995</v>
      </c>
      <c r="R332" s="187">
        <v>1440</v>
      </c>
      <c r="S332" s="427"/>
      <c r="T332" s="213">
        <f t="shared" si="52"/>
        <v>44459</v>
      </c>
      <c r="U332" s="447"/>
      <c r="V332" s="448"/>
      <c r="W332" s="449">
        <v>210913</v>
      </c>
      <c r="X332" s="414">
        <v>64.209999999999994</v>
      </c>
      <c r="Y332" s="447"/>
      <c r="Z332" s="448"/>
      <c r="AA332" s="449"/>
      <c r="AB332" s="448"/>
      <c r="AC332" s="447"/>
      <c r="AD332" s="448"/>
      <c r="AE332" s="447"/>
      <c r="AF332" s="448"/>
      <c r="AG332" s="448"/>
      <c r="AH332" s="448"/>
      <c r="AI332" s="447"/>
      <c r="AJ332" s="448"/>
      <c r="AK332" s="449"/>
      <c r="AL332" s="448"/>
      <c r="AM332" s="447">
        <v>210949</v>
      </c>
      <c r="AN332" s="414">
        <v>73.5</v>
      </c>
      <c r="AO332" s="449">
        <v>210975</v>
      </c>
      <c r="AP332" s="414">
        <v>27.09</v>
      </c>
      <c r="AQ332" s="449"/>
      <c r="AR332" s="448"/>
      <c r="AS332" s="187">
        <f t="shared" si="53"/>
        <v>164.79999999999998</v>
      </c>
    </row>
    <row r="333" spans="1:45" x14ac:dyDescent="0.25">
      <c r="A333" s="426">
        <f t="shared" si="54"/>
        <v>44460</v>
      </c>
      <c r="B333" s="427">
        <v>1831.43</v>
      </c>
      <c r="C333" s="427"/>
      <c r="D333" s="187">
        <v>1018.52</v>
      </c>
      <c r="E333" s="187">
        <v>1177.21</v>
      </c>
      <c r="F333" s="427"/>
      <c r="G333" s="428">
        <v>376</v>
      </c>
      <c r="H333" s="428">
        <v>171.8</v>
      </c>
      <c r="I333" s="267">
        <v>50</v>
      </c>
      <c r="J333" s="429">
        <v>1</v>
      </c>
      <c r="K333" s="429"/>
      <c r="L333" s="429"/>
      <c r="M333" s="430"/>
      <c r="N333" s="209">
        <f t="shared" si="50"/>
        <v>4624.96</v>
      </c>
      <c r="O333" s="427">
        <v>11.7</v>
      </c>
      <c r="P333" s="427"/>
      <c r="Q333" s="209">
        <f t="shared" si="51"/>
        <v>4636.66</v>
      </c>
      <c r="R333" s="187">
        <v>1830</v>
      </c>
      <c r="S333" s="427"/>
      <c r="T333" s="213">
        <f t="shared" si="52"/>
        <v>44460</v>
      </c>
      <c r="U333" s="447"/>
      <c r="V333" s="448"/>
      <c r="W333" s="447">
        <v>210914</v>
      </c>
      <c r="X333" s="414">
        <v>187.14</v>
      </c>
      <c r="Y333" s="447"/>
      <c r="Z333" s="448"/>
      <c r="AA333" s="447"/>
      <c r="AB333" s="448"/>
      <c r="AC333" s="447"/>
      <c r="AD333" s="448"/>
      <c r="AE333" s="447"/>
      <c r="AF333" s="448"/>
      <c r="AG333" s="448"/>
      <c r="AH333" s="448"/>
      <c r="AI333" s="447"/>
      <c r="AJ333" s="448"/>
      <c r="AK333" s="447"/>
      <c r="AL333" s="448"/>
      <c r="AM333" s="447"/>
      <c r="AN333" s="448"/>
      <c r="AO333" s="447">
        <v>210975</v>
      </c>
      <c r="AP333" s="448">
        <v>2.91</v>
      </c>
      <c r="AQ333" s="449"/>
      <c r="AR333" s="448"/>
      <c r="AS333" s="187">
        <f t="shared" si="53"/>
        <v>190.04999999999998</v>
      </c>
    </row>
    <row r="334" spans="1:45" x14ac:dyDescent="0.25">
      <c r="A334" s="426">
        <f t="shared" si="54"/>
        <v>44461</v>
      </c>
      <c r="B334" s="427">
        <v>2058.4899999999998</v>
      </c>
      <c r="C334" s="427"/>
      <c r="D334" s="187">
        <v>1620.04</v>
      </c>
      <c r="E334" s="187">
        <v>1577.91</v>
      </c>
      <c r="F334" s="427"/>
      <c r="G334" s="428">
        <v>158</v>
      </c>
      <c r="H334" s="428">
        <v>218.3</v>
      </c>
      <c r="I334" s="267">
        <v>90</v>
      </c>
      <c r="J334" s="429">
        <v>2</v>
      </c>
      <c r="K334" s="429"/>
      <c r="L334" s="429"/>
      <c r="M334" s="430"/>
      <c r="N334" s="209">
        <f t="shared" si="50"/>
        <v>5722.74</v>
      </c>
      <c r="O334" s="427">
        <v>8.6999999999999993</v>
      </c>
      <c r="P334" s="427"/>
      <c r="Q334" s="209">
        <f t="shared" si="51"/>
        <v>5731.44</v>
      </c>
      <c r="R334" s="187">
        <v>2050</v>
      </c>
      <c r="S334" s="427"/>
      <c r="T334" s="213">
        <f t="shared" si="52"/>
        <v>44461</v>
      </c>
      <c r="U334" s="447">
        <v>210906</v>
      </c>
      <c r="V334" s="414">
        <v>1463.54</v>
      </c>
      <c r="W334" s="447"/>
      <c r="X334" s="448"/>
      <c r="Y334" s="447"/>
      <c r="Z334" s="448"/>
      <c r="AA334" s="447">
        <v>210929</v>
      </c>
      <c r="AB334" s="414">
        <v>3910.68</v>
      </c>
      <c r="AC334" s="447"/>
      <c r="AD334" s="448"/>
      <c r="AE334" s="447"/>
      <c r="AF334" s="448"/>
      <c r="AG334" s="448"/>
      <c r="AH334" s="448"/>
      <c r="AI334" s="447"/>
      <c r="AJ334" s="448"/>
      <c r="AK334" s="447"/>
      <c r="AL334" s="448"/>
      <c r="AM334" s="447"/>
      <c r="AN334" s="448"/>
      <c r="AO334" s="447"/>
      <c r="AP334" s="448"/>
      <c r="AQ334" s="449"/>
      <c r="AR334" s="448"/>
      <c r="AS334" s="187">
        <f t="shared" si="53"/>
        <v>5374.2199999999993</v>
      </c>
    </row>
    <row r="335" spans="1:45" x14ac:dyDescent="0.25">
      <c r="A335" s="426">
        <f t="shared" si="54"/>
        <v>44462</v>
      </c>
      <c r="B335" s="427">
        <v>1046.69</v>
      </c>
      <c r="C335" s="427"/>
      <c r="D335" s="187">
        <v>1403.2</v>
      </c>
      <c r="E335" s="187">
        <v>1685.75</v>
      </c>
      <c r="F335" s="427"/>
      <c r="G335" s="428">
        <v>239</v>
      </c>
      <c r="H335" s="428">
        <v>981.6</v>
      </c>
      <c r="I335" s="267">
        <v>90</v>
      </c>
      <c r="J335" s="429">
        <v>3</v>
      </c>
      <c r="K335" s="429"/>
      <c r="L335" s="429"/>
      <c r="M335" s="430"/>
      <c r="N335" s="209">
        <f t="shared" si="50"/>
        <v>5446.24</v>
      </c>
      <c r="O335" s="427">
        <v>8.6999999999999993</v>
      </c>
      <c r="P335" s="427"/>
      <c r="Q335" s="209">
        <f t="shared" si="51"/>
        <v>5454.94</v>
      </c>
      <c r="R335" s="187">
        <v>1080</v>
      </c>
      <c r="S335" s="427"/>
      <c r="T335" s="213">
        <f t="shared" si="52"/>
        <v>44462</v>
      </c>
      <c r="U335" s="447"/>
      <c r="V335" s="414">
        <v>116.17</v>
      </c>
      <c r="W335" s="447"/>
      <c r="X335" s="448"/>
      <c r="Y335" s="447"/>
      <c r="Z335" s="448"/>
      <c r="AA335" s="447">
        <v>210930</v>
      </c>
      <c r="AB335" s="414">
        <v>895.4</v>
      </c>
      <c r="AC335" s="447"/>
      <c r="AD335" s="448"/>
      <c r="AE335" s="447" t="s">
        <v>85</v>
      </c>
      <c r="AF335" s="414">
        <v>580</v>
      </c>
      <c r="AG335" s="450"/>
      <c r="AH335" s="448"/>
      <c r="AI335" s="447"/>
      <c r="AJ335" s="448"/>
      <c r="AK335" s="447"/>
      <c r="AL335" s="448"/>
      <c r="AM335" s="447">
        <v>210762</v>
      </c>
      <c r="AN335" s="414">
        <v>414</v>
      </c>
      <c r="AO335" s="447"/>
      <c r="AP335" s="448"/>
      <c r="AQ335" s="449"/>
      <c r="AR335" s="448"/>
      <c r="AS335" s="187">
        <f t="shared" si="53"/>
        <v>2005.57</v>
      </c>
    </row>
    <row r="336" spans="1:45" x14ac:dyDescent="0.25">
      <c r="A336" s="426">
        <f t="shared" si="54"/>
        <v>44463</v>
      </c>
      <c r="B336" s="427">
        <v>1659.07</v>
      </c>
      <c r="C336" s="427"/>
      <c r="D336" s="187">
        <v>1896.03</v>
      </c>
      <c r="E336" s="187">
        <v>1856.62</v>
      </c>
      <c r="F336" s="427"/>
      <c r="G336" s="428">
        <v>346</v>
      </c>
      <c r="H336" s="428">
        <v>635.95000000000005</v>
      </c>
      <c r="I336" s="267">
        <v>60</v>
      </c>
      <c r="J336" s="429">
        <v>2</v>
      </c>
      <c r="K336" s="429"/>
      <c r="L336" s="429"/>
      <c r="M336" s="430"/>
      <c r="N336" s="209">
        <f t="shared" si="50"/>
        <v>6453.67</v>
      </c>
      <c r="O336" s="427">
        <v>44.3</v>
      </c>
      <c r="P336" s="427"/>
      <c r="Q336" s="209">
        <f t="shared" si="51"/>
        <v>6497.97</v>
      </c>
      <c r="R336" s="187">
        <v>1650</v>
      </c>
      <c r="S336" s="187">
        <v>310</v>
      </c>
      <c r="T336" s="213">
        <f t="shared" si="52"/>
        <v>44463</v>
      </c>
      <c r="U336" s="447"/>
      <c r="V336" s="448"/>
      <c r="W336" s="447"/>
      <c r="X336" s="448"/>
      <c r="Y336" s="447"/>
      <c r="Z336" s="448"/>
      <c r="AA336" s="447"/>
      <c r="AB336" s="448"/>
      <c r="AC336" s="447"/>
      <c r="AD336" s="448"/>
      <c r="AE336" s="447"/>
      <c r="AF336" s="448"/>
      <c r="AG336" s="448"/>
      <c r="AH336" s="448"/>
      <c r="AI336" s="447"/>
      <c r="AJ336" s="448"/>
      <c r="AK336" s="447"/>
      <c r="AL336" s="448"/>
      <c r="AM336" s="447">
        <v>210763</v>
      </c>
      <c r="AN336" s="448">
        <v>0</v>
      </c>
      <c r="AO336" s="447"/>
      <c r="AP336" s="448"/>
      <c r="AQ336" s="449"/>
      <c r="AR336" s="448"/>
      <c r="AS336" s="187">
        <f t="shared" si="53"/>
        <v>0</v>
      </c>
    </row>
    <row r="337" spans="1:64" x14ac:dyDescent="0.25">
      <c r="A337" s="426">
        <f t="shared" si="54"/>
        <v>44464</v>
      </c>
      <c r="B337" s="427">
        <v>1406.32</v>
      </c>
      <c r="C337" s="427"/>
      <c r="D337" s="187">
        <v>1896.33</v>
      </c>
      <c r="E337" s="187">
        <v>1677.24</v>
      </c>
      <c r="F337" s="427"/>
      <c r="G337" s="428">
        <v>438</v>
      </c>
      <c r="H337" s="428">
        <v>238.5</v>
      </c>
      <c r="I337" s="267">
        <v>90</v>
      </c>
      <c r="J337" s="429">
        <v>2</v>
      </c>
      <c r="K337" s="429"/>
      <c r="L337" s="429"/>
      <c r="M337" s="430"/>
      <c r="N337" s="209">
        <f t="shared" si="50"/>
        <v>5746.3899999999994</v>
      </c>
      <c r="O337" s="427">
        <v>28.9</v>
      </c>
      <c r="P337" s="427">
        <v>10</v>
      </c>
      <c r="Q337" s="209">
        <f t="shared" si="51"/>
        <v>5765.2899999999991</v>
      </c>
      <c r="R337" s="187">
        <v>1400</v>
      </c>
      <c r="S337" s="427"/>
      <c r="T337" s="213">
        <f t="shared" si="52"/>
        <v>44464</v>
      </c>
      <c r="U337" s="447"/>
      <c r="V337" s="448"/>
      <c r="W337" s="447"/>
      <c r="X337" s="448"/>
      <c r="Y337" s="447"/>
      <c r="Z337" s="448"/>
      <c r="AA337" s="447"/>
      <c r="AB337" s="448"/>
      <c r="AC337" s="447"/>
      <c r="AD337" s="448"/>
      <c r="AE337" s="447"/>
      <c r="AF337" s="448"/>
      <c r="AG337" s="448"/>
      <c r="AH337" s="448"/>
      <c r="AI337" s="447"/>
      <c r="AJ337" s="448"/>
      <c r="AK337" s="447"/>
      <c r="AL337" s="448"/>
      <c r="AM337" s="447"/>
      <c r="AN337" s="448"/>
      <c r="AO337" s="447"/>
      <c r="AP337" s="448"/>
      <c r="AQ337" s="449"/>
      <c r="AR337" s="448"/>
      <c r="AS337" s="187">
        <f t="shared" si="53"/>
        <v>0</v>
      </c>
    </row>
    <row r="338" spans="1:64" x14ac:dyDescent="0.25">
      <c r="A338" s="426">
        <f t="shared" si="54"/>
        <v>44465</v>
      </c>
      <c r="B338" s="427">
        <v>1094.76</v>
      </c>
      <c r="C338" s="427"/>
      <c r="D338" s="187">
        <v>553.78</v>
      </c>
      <c r="E338" s="187">
        <v>822.7</v>
      </c>
      <c r="F338" s="427"/>
      <c r="G338" s="428">
        <v>187</v>
      </c>
      <c r="H338" s="428">
        <v>260.45</v>
      </c>
      <c r="I338" s="267">
        <v>90</v>
      </c>
      <c r="J338" s="429">
        <v>3</v>
      </c>
      <c r="K338" s="429"/>
      <c r="L338" s="429"/>
      <c r="M338" s="430"/>
      <c r="N338" s="209">
        <f t="shared" si="50"/>
        <v>3008.6899999999996</v>
      </c>
      <c r="O338" s="427">
        <v>9</v>
      </c>
      <c r="P338" s="427"/>
      <c r="Q338" s="209">
        <f t="shared" si="51"/>
        <v>3017.6899999999996</v>
      </c>
      <c r="R338" s="187">
        <v>1090</v>
      </c>
      <c r="S338" s="427"/>
      <c r="T338" s="213">
        <f t="shared" si="52"/>
        <v>44465</v>
      </c>
      <c r="U338" s="447"/>
      <c r="V338" s="448"/>
      <c r="W338" s="447"/>
      <c r="X338" s="448"/>
      <c r="Y338" s="447">
        <v>210922</v>
      </c>
      <c r="Z338" s="414">
        <v>449.52</v>
      </c>
      <c r="AA338" s="447"/>
      <c r="AB338" s="448"/>
      <c r="AC338" s="447"/>
      <c r="AD338" s="448"/>
      <c r="AE338" s="447">
        <v>210939</v>
      </c>
      <c r="AF338" s="414">
        <v>1.45</v>
      </c>
      <c r="AG338" s="448"/>
      <c r="AH338" s="448"/>
      <c r="AI338" s="447"/>
      <c r="AJ338" s="448"/>
      <c r="AK338" s="447"/>
      <c r="AL338" s="448"/>
      <c r="AM338" s="447"/>
      <c r="AN338" s="448"/>
      <c r="AO338" s="447">
        <v>210861</v>
      </c>
      <c r="AP338" s="414">
        <v>420</v>
      </c>
      <c r="AQ338" s="449"/>
      <c r="AR338" s="448"/>
      <c r="AS338" s="187">
        <f t="shared" si="53"/>
        <v>870.97</v>
      </c>
    </row>
    <row r="339" spans="1:64" x14ac:dyDescent="0.25">
      <c r="A339" s="426">
        <f t="shared" si="54"/>
        <v>44466</v>
      </c>
      <c r="B339" s="427">
        <v>1747.75</v>
      </c>
      <c r="C339" s="427"/>
      <c r="D339" s="187">
        <v>898.64</v>
      </c>
      <c r="E339" s="187">
        <v>1448.93</v>
      </c>
      <c r="F339" s="427"/>
      <c r="G339" s="428">
        <v>123</v>
      </c>
      <c r="H339" s="428">
        <v>242.8</v>
      </c>
      <c r="I339" s="267">
        <v>40</v>
      </c>
      <c r="J339" s="429">
        <v>2</v>
      </c>
      <c r="K339" s="429"/>
      <c r="L339" s="429"/>
      <c r="M339" s="430"/>
      <c r="N339" s="209">
        <f t="shared" si="50"/>
        <v>4501.12</v>
      </c>
      <c r="O339" s="427">
        <v>9</v>
      </c>
      <c r="P339" s="427"/>
      <c r="Q339" s="209">
        <f t="shared" si="51"/>
        <v>4510.12</v>
      </c>
      <c r="R339" s="187">
        <v>1740</v>
      </c>
      <c r="S339" s="427"/>
      <c r="T339" s="213">
        <f t="shared" si="52"/>
        <v>44466</v>
      </c>
      <c r="U339" s="447"/>
      <c r="V339" s="448"/>
      <c r="W339" s="447"/>
      <c r="X339" s="448"/>
      <c r="Y339" s="447"/>
      <c r="Z339" s="448"/>
      <c r="AA339" s="447"/>
      <c r="AB339" s="448"/>
      <c r="AC339" s="447"/>
      <c r="AD339" s="448"/>
      <c r="AE339" s="449">
        <v>210939</v>
      </c>
      <c r="AF339" s="414">
        <v>27</v>
      </c>
      <c r="AG339" s="448"/>
      <c r="AH339" s="448"/>
      <c r="AI339" s="447"/>
      <c r="AJ339" s="448"/>
      <c r="AK339" s="447"/>
      <c r="AL339" s="448"/>
      <c r="AM339" s="447"/>
      <c r="AN339" s="448"/>
      <c r="AO339" s="449">
        <v>210862</v>
      </c>
      <c r="AP339" s="393">
        <v>30</v>
      </c>
      <c r="AQ339" s="449"/>
      <c r="AR339" s="414">
        <v>-25</v>
      </c>
      <c r="AS339" s="187">
        <f t="shared" si="53"/>
        <v>32</v>
      </c>
    </row>
    <row r="340" spans="1:64" x14ac:dyDescent="0.25">
      <c r="A340" s="426">
        <f t="shared" si="54"/>
        <v>44467</v>
      </c>
      <c r="B340" s="427">
        <v>2363.79</v>
      </c>
      <c r="C340" s="427"/>
      <c r="D340" s="187">
        <v>1512.46</v>
      </c>
      <c r="E340" s="187">
        <v>1819.62</v>
      </c>
      <c r="F340" s="427"/>
      <c r="G340" s="428">
        <v>163</v>
      </c>
      <c r="H340" s="428">
        <v>180.8</v>
      </c>
      <c r="I340" s="267">
        <v>120</v>
      </c>
      <c r="J340" s="429">
        <v>3</v>
      </c>
      <c r="K340" s="429"/>
      <c r="L340" s="429"/>
      <c r="M340" s="430"/>
      <c r="N340" s="209">
        <f t="shared" si="50"/>
        <v>6159.67</v>
      </c>
      <c r="O340" s="427">
        <v>11.7</v>
      </c>
      <c r="P340" s="427"/>
      <c r="Q340" s="209">
        <f t="shared" si="51"/>
        <v>6171.37</v>
      </c>
      <c r="R340" s="187">
        <v>2360</v>
      </c>
      <c r="S340" s="427"/>
      <c r="T340" s="213">
        <f t="shared" si="52"/>
        <v>44467</v>
      </c>
      <c r="U340" s="447"/>
      <c r="V340" s="448"/>
      <c r="W340" s="447"/>
      <c r="X340" s="448"/>
      <c r="Y340" s="447"/>
      <c r="Z340" s="448"/>
      <c r="AA340" s="447" t="s">
        <v>501</v>
      </c>
      <c r="AB340" s="414">
        <v>220.8</v>
      </c>
      <c r="AC340" s="447"/>
      <c r="AD340" s="448"/>
      <c r="AE340" s="449">
        <v>210939</v>
      </c>
      <c r="AF340" s="414">
        <v>352.8</v>
      </c>
      <c r="AG340" s="448"/>
      <c r="AH340" s="448"/>
      <c r="AI340" s="447"/>
      <c r="AJ340" s="448"/>
      <c r="AK340" s="447"/>
      <c r="AL340" s="448"/>
      <c r="AM340" s="447"/>
      <c r="AN340" s="448"/>
      <c r="AO340" s="447"/>
      <c r="AP340" s="414"/>
      <c r="AQ340" s="449"/>
      <c r="AR340" s="414">
        <v>25</v>
      </c>
      <c r="AS340" s="187">
        <f t="shared" si="53"/>
        <v>598.6</v>
      </c>
    </row>
    <row r="341" spans="1:64" x14ac:dyDescent="0.25">
      <c r="A341" s="426">
        <f t="shared" si="54"/>
        <v>44468</v>
      </c>
      <c r="B341" s="427">
        <v>1576.66</v>
      </c>
      <c r="C341" s="427"/>
      <c r="D341" s="187">
        <v>1444.25</v>
      </c>
      <c r="E341" s="187">
        <v>1901.47</v>
      </c>
      <c r="F341" s="427"/>
      <c r="G341" s="428">
        <v>207</v>
      </c>
      <c r="H341" s="428">
        <v>267.60000000000002</v>
      </c>
      <c r="I341" s="267">
        <v>370</v>
      </c>
      <c r="J341" s="429">
        <v>6</v>
      </c>
      <c r="K341" s="429"/>
      <c r="L341" s="429"/>
      <c r="M341" s="430"/>
      <c r="N341" s="209">
        <f t="shared" si="50"/>
        <v>5766.98</v>
      </c>
      <c r="O341" s="427">
        <v>18.2</v>
      </c>
      <c r="P341" s="427"/>
      <c r="Q341" s="209">
        <f t="shared" si="51"/>
        <v>5785.1799999999994</v>
      </c>
      <c r="R341" s="187">
        <v>1570</v>
      </c>
      <c r="S341" s="427"/>
      <c r="T341" s="213">
        <f t="shared" si="52"/>
        <v>44468</v>
      </c>
      <c r="U341" s="447">
        <v>210907</v>
      </c>
      <c r="V341" s="414">
        <v>1594.12</v>
      </c>
      <c r="W341" s="447">
        <v>210915</v>
      </c>
      <c r="X341" s="414">
        <v>68.72</v>
      </c>
      <c r="Y341" s="447"/>
      <c r="Z341" s="448"/>
      <c r="AA341" s="447">
        <v>210931</v>
      </c>
      <c r="AB341" s="414">
        <v>2578.56</v>
      </c>
      <c r="AC341" s="447">
        <v>210938</v>
      </c>
      <c r="AD341" s="414">
        <v>-2579.75</v>
      </c>
      <c r="AE341" s="449">
        <v>210939</v>
      </c>
      <c r="AF341" s="414">
        <v>-270</v>
      </c>
      <c r="AG341" s="448"/>
      <c r="AH341" s="448"/>
      <c r="AI341" s="447"/>
      <c r="AJ341" s="448"/>
      <c r="AK341" s="447">
        <v>210945</v>
      </c>
      <c r="AL341" s="414">
        <v>3743.6</v>
      </c>
      <c r="AM341" s="447"/>
      <c r="AN341" s="448"/>
      <c r="AO341" s="449"/>
      <c r="AP341" s="448"/>
      <c r="AQ341" s="449"/>
      <c r="AR341" s="448"/>
      <c r="AS341" s="187">
        <f t="shared" si="53"/>
        <v>5135.25</v>
      </c>
    </row>
    <row r="342" spans="1:64" x14ac:dyDescent="0.25">
      <c r="A342" s="426">
        <f t="shared" si="54"/>
        <v>44469</v>
      </c>
      <c r="B342" s="427">
        <v>1451.08</v>
      </c>
      <c r="C342" s="427"/>
      <c r="D342" s="187">
        <v>1845.91</v>
      </c>
      <c r="E342" s="187">
        <v>1678.48</v>
      </c>
      <c r="F342" s="427"/>
      <c r="G342" s="428">
        <v>345</v>
      </c>
      <c r="H342" s="428">
        <v>353.05</v>
      </c>
      <c r="I342" s="267">
        <v>20</v>
      </c>
      <c r="J342" s="429">
        <v>1</v>
      </c>
      <c r="K342" s="429"/>
      <c r="L342" s="429"/>
      <c r="M342" s="430"/>
      <c r="N342" s="209">
        <f t="shared" si="50"/>
        <v>5693.52</v>
      </c>
      <c r="O342" s="427">
        <v>11.7</v>
      </c>
      <c r="P342" s="427"/>
      <c r="Q342" s="209">
        <f t="shared" si="51"/>
        <v>5705.22</v>
      </c>
      <c r="R342" s="187">
        <v>1490</v>
      </c>
      <c r="S342" s="427"/>
      <c r="T342" s="213">
        <f t="shared" si="52"/>
        <v>44469</v>
      </c>
      <c r="U342" s="447"/>
      <c r="V342" s="414">
        <v>542.46</v>
      </c>
      <c r="W342" s="449">
        <v>210916</v>
      </c>
      <c r="X342" s="414">
        <v>683.81</v>
      </c>
      <c r="Y342" s="447">
        <v>210923</v>
      </c>
      <c r="Z342" s="414">
        <v>169.94</v>
      </c>
      <c r="AA342" s="449">
        <v>210932</v>
      </c>
      <c r="AB342" s="414">
        <v>-220.8</v>
      </c>
      <c r="AC342" s="447">
        <v>210936</v>
      </c>
      <c r="AD342" s="414">
        <v>47111.31</v>
      </c>
      <c r="AE342" s="449">
        <v>210939</v>
      </c>
      <c r="AF342" s="414">
        <v>70</v>
      </c>
      <c r="AG342" s="448"/>
      <c r="AH342" s="448"/>
      <c r="AI342" s="447">
        <v>210940</v>
      </c>
      <c r="AJ342" s="414">
        <v>37.630000000000003</v>
      </c>
      <c r="AK342" s="449">
        <v>210838</v>
      </c>
      <c r="AL342" s="414">
        <v>1474.56</v>
      </c>
      <c r="AM342" s="449" t="s">
        <v>462</v>
      </c>
      <c r="AN342" s="414">
        <v>1049.8599999999999</v>
      </c>
      <c r="AO342" s="449">
        <v>210973</v>
      </c>
      <c r="AP342" s="414">
        <v>1304.47</v>
      </c>
      <c r="AQ342" s="449">
        <v>210982</v>
      </c>
      <c r="AR342" s="414">
        <v>106.48</v>
      </c>
      <c r="AS342" s="187">
        <f t="shared" si="53"/>
        <v>52329.72</v>
      </c>
    </row>
    <row r="343" spans="1:64" s="8" customFormat="1" x14ac:dyDescent="0.25">
      <c r="A343" s="437"/>
      <c r="B343" s="439">
        <f t="shared" ref="B343:S343" si="55">SUM(B313:B342)</f>
        <v>46076.000000000015</v>
      </c>
      <c r="C343" s="439">
        <f t="shared" si="55"/>
        <v>31.5</v>
      </c>
      <c r="D343" s="439">
        <f t="shared" si="55"/>
        <v>43951.99</v>
      </c>
      <c r="E343" s="439">
        <f t="shared" si="55"/>
        <v>49024.37</v>
      </c>
      <c r="F343" s="439">
        <f t="shared" si="55"/>
        <v>0</v>
      </c>
      <c r="G343" s="439">
        <f t="shared" si="55"/>
        <v>7578</v>
      </c>
      <c r="H343" s="439">
        <f t="shared" si="55"/>
        <v>7194.0000000000009</v>
      </c>
      <c r="I343" s="439">
        <f t="shared" si="55"/>
        <v>3710</v>
      </c>
      <c r="J343" s="7">
        <f t="shared" si="55"/>
        <v>87</v>
      </c>
      <c r="K343" s="439">
        <f t="shared" si="55"/>
        <v>0</v>
      </c>
      <c r="L343" s="439">
        <f t="shared" si="55"/>
        <v>0</v>
      </c>
      <c r="M343" s="439">
        <f t="shared" si="55"/>
        <v>2.2000000000000002</v>
      </c>
      <c r="N343" s="439">
        <f t="shared" si="55"/>
        <v>157568.06000000003</v>
      </c>
      <c r="O343" s="439">
        <f t="shared" si="55"/>
        <v>595.20000000000005</v>
      </c>
      <c r="P343" s="439">
        <f t="shared" si="55"/>
        <v>446.54999999999995</v>
      </c>
      <c r="Q343" s="439">
        <f t="shared" si="55"/>
        <v>157716.71</v>
      </c>
      <c r="R343" s="439">
        <f t="shared" si="55"/>
        <v>46080</v>
      </c>
      <c r="S343" s="439">
        <f t="shared" si="55"/>
        <v>1570</v>
      </c>
      <c r="T343" s="440"/>
      <c r="U343" s="439"/>
      <c r="V343" s="439">
        <f>SUM(V313:V342)</f>
        <v>8342.2000000000007</v>
      </c>
      <c r="W343" s="439"/>
      <c r="X343" s="439">
        <f>SUM(X313:X342)</f>
        <v>1905.22</v>
      </c>
      <c r="Y343" s="439"/>
      <c r="Z343" s="439">
        <f>SUM(Z313:Z342)</f>
        <v>1973.3600000000001</v>
      </c>
      <c r="AA343" s="439"/>
      <c r="AB343" s="439">
        <f>SUM(AB313:AB342)</f>
        <v>18599.16</v>
      </c>
      <c r="AC343" s="439"/>
      <c r="AD343" s="439">
        <f>SUM(AD313:AD342)</f>
        <v>130788.14</v>
      </c>
      <c r="AE343" s="439"/>
      <c r="AF343" s="439">
        <f>SUM(AF313:AF342)</f>
        <v>4556.18</v>
      </c>
      <c r="AG343" s="439"/>
      <c r="AH343" s="439"/>
      <c r="AI343" s="439"/>
      <c r="AJ343" s="439">
        <f>SUM(AJ313:AJ342)</f>
        <v>1469.16</v>
      </c>
      <c r="AK343" s="7"/>
      <c r="AL343" s="439">
        <f>SUM(AL313:AL342)</f>
        <v>6104.58</v>
      </c>
      <c r="AM343" s="439"/>
      <c r="AN343" s="439">
        <f>SUM(AN313:AN342)</f>
        <v>1543.35</v>
      </c>
      <c r="AO343" s="439"/>
      <c r="AP343" s="439">
        <f>SUM(AP313:AP342)</f>
        <v>7357.670000000001</v>
      </c>
      <c r="AQ343" s="439"/>
      <c r="AR343" s="439">
        <f>SUM(AR313:AR342)</f>
        <v>208.32</v>
      </c>
      <c r="AS343" s="439">
        <f>SUM(AS313:AS342)</f>
        <v>182847.34000000003</v>
      </c>
      <c r="AT343" s="7"/>
      <c r="AU343" s="7"/>
      <c r="AV343" s="7"/>
      <c r="AW343" s="7"/>
      <c r="AX343" s="7"/>
      <c r="AY343" s="7"/>
      <c r="AZ343" s="7"/>
      <c r="BA343" s="7"/>
      <c r="BB343" s="7"/>
      <c r="BC343" s="7"/>
      <c r="BD343" s="7"/>
      <c r="BE343" s="7"/>
      <c r="BF343" s="7"/>
      <c r="BG343" s="7"/>
      <c r="BH343" s="7"/>
      <c r="BI343" s="7"/>
      <c r="BJ343" s="7"/>
      <c r="BK343" s="7"/>
      <c r="BL343" s="7"/>
    </row>
    <row r="344" spans="1:64" x14ac:dyDescent="0.25">
      <c r="A344" s="441"/>
      <c r="N344" s="130"/>
      <c r="Q344" s="130"/>
    </row>
    <row r="345" spans="1:64" x14ac:dyDescent="0.25">
      <c r="A345" s="441"/>
      <c r="C345" s="131"/>
      <c r="F345" s="131"/>
      <c r="I345" s="132"/>
    </row>
    <row r="346" spans="1:64" x14ac:dyDescent="0.25">
      <c r="A346" s="441"/>
      <c r="I346" s="132"/>
    </row>
    <row r="347" spans="1:64" x14ac:dyDescent="0.25">
      <c r="A347" s="441"/>
    </row>
    <row r="348" spans="1:64" ht="16.149999999999999" customHeight="1" x14ac:dyDescent="0.25">
      <c r="A348" s="585" t="s">
        <v>45</v>
      </c>
      <c r="B348" s="563"/>
      <c r="C348" s="563"/>
      <c r="D348" s="563"/>
      <c r="E348" s="563"/>
      <c r="F348" s="563"/>
      <c r="G348" s="563"/>
      <c r="H348" s="563"/>
      <c r="I348" s="563"/>
      <c r="J348" s="564"/>
      <c r="K348" s="564"/>
      <c r="L348" s="586"/>
      <c r="M348" s="80"/>
      <c r="N348" s="79"/>
      <c r="O348" s="565"/>
      <c r="P348" s="560"/>
      <c r="Q348" s="560"/>
      <c r="R348" s="560"/>
      <c r="S348" s="560"/>
      <c r="U348" s="559" t="str">
        <f>A348</f>
        <v>OCTOBRE 2019</v>
      </c>
      <c r="V348" s="560"/>
      <c r="W348" s="560"/>
      <c r="X348" s="560"/>
      <c r="Y348" s="560"/>
      <c r="Z348" s="560"/>
      <c r="AA348" s="560"/>
      <c r="AB348" s="559" t="str">
        <f>A348</f>
        <v>OCTOBRE 2019</v>
      </c>
      <c r="AC348" s="560"/>
      <c r="AD348" s="560"/>
      <c r="AE348" s="560"/>
      <c r="AF348" s="560"/>
      <c r="AG348" s="560"/>
      <c r="AH348" s="560"/>
      <c r="AI348" s="560"/>
      <c r="AJ348" s="560"/>
      <c r="AK348" s="559" t="str">
        <f>A348</f>
        <v>OCTOBRE 2019</v>
      </c>
      <c r="AL348" s="560"/>
      <c r="AM348" s="560"/>
      <c r="AN348" s="560"/>
      <c r="AO348" s="560"/>
      <c r="AP348" s="560"/>
      <c r="AQ348" s="560"/>
    </row>
    <row r="349" spans="1:64" ht="16.149999999999999" customHeight="1" x14ac:dyDescent="0.25">
      <c r="A349" s="442"/>
      <c r="B349" s="81"/>
      <c r="C349" s="81"/>
      <c r="D349" s="81"/>
      <c r="E349" s="81"/>
      <c r="F349" s="81"/>
      <c r="G349" s="81"/>
      <c r="H349" s="81"/>
      <c r="I349" s="554"/>
      <c r="J349" s="554"/>
      <c r="K349" s="554"/>
      <c r="L349" s="554"/>
      <c r="M349" s="133"/>
      <c r="N349" s="134"/>
      <c r="O349" s="135"/>
      <c r="P349" s="134"/>
      <c r="Q349" s="134"/>
      <c r="R349" s="553" t="s">
        <v>2</v>
      </c>
      <c r="S349" s="554"/>
      <c r="T349" s="227"/>
      <c r="U349" s="549" t="str">
        <f>U3</f>
        <v>Agedi</v>
      </c>
      <c r="V349" s="550"/>
      <c r="W349" s="549" t="str">
        <f>W3</f>
        <v>Saf</v>
      </c>
      <c r="X349" s="550"/>
      <c r="Y349" s="549" t="str">
        <f>Y3</f>
        <v>Midi Libre</v>
      </c>
      <c r="Z349" s="550"/>
      <c r="AA349" s="549" t="str">
        <f>AA3</f>
        <v>Loto</v>
      </c>
      <c r="AB349" s="550"/>
      <c r="AC349" s="555" t="str">
        <f>AC3</f>
        <v>Altadis</v>
      </c>
      <c r="AD349" s="556"/>
      <c r="AE349" s="549" t="str">
        <f>AE3</f>
        <v>Crédit agricole</v>
      </c>
      <c r="AF349" s="550"/>
      <c r="AG349" s="555" t="s">
        <v>10</v>
      </c>
      <c r="AH349" s="556"/>
      <c r="AI349" s="555" t="str">
        <f>AI3</f>
        <v>charges locatives</v>
      </c>
      <c r="AJ349" s="556"/>
      <c r="AK349" s="555" t="str">
        <f>AK3</f>
        <v>Poste TCN TF PVA</v>
      </c>
      <c r="AL349" s="556"/>
      <c r="AM349" s="549" t="str">
        <f>AM3</f>
        <v>GSA/NVX FR</v>
      </c>
      <c r="AN349" s="550"/>
      <c r="AO349" s="549" t="str">
        <f>AO3</f>
        <v>Charge</v>
      </c>
      <c r="AP349" s="550"/>
      <c r="AQ349" s="549" t="str">
        <f>AQ3</f>
        <v>Divers</v>
      </c>
      <c r="AR349" s="550"/>
      <c r="AS349" s="83" t="s">
        <v>16</v>
      </c>
    </row>
    <row r="350" spans="1:64" x14ac:dyDescent="0.25">
      <c r="A350" s="423"/>
      <c r="B350" s="178" t="s">
        <v>17</v>
      </c>
      <c r="C350" s="178" t="s">
        <v>18</v>
      </c>
      <c r="D350" s="178" t="s">
        <v>19</v>
      </c>
      <c r="E350" s="178" t="s">
        <v>20</v>
      </c>
      <c r="F350" s="178" t="s">
        <v>21</v>
      </c>
      <c r="G350" s="178" t="s">
        <v>22</v>
      </c>
      <c r="H350" s="178" t="s">
        <v>23</v>
      </c>
      <c r="I350" s="569" t="s">
        <v>24</v>
      </c>
      <c r="J350" s="570"/>
      <c r="K350" s="178" t="s">
        <v>25</v>
      </c>
      <c r="L350" s="178" t="s">
        <v>26</v>
      </c>
      <c r="M350" s="180" t="s">
        <v>27</v>
      </c>
      <c r="N350" s="178" t="s">
        <v>28</v>
      </c>
      <c r="O350" s="178" t="s">
        <v>29</v>
      </c>
      <c r="P350" s="178" t="s">
        <v>30</v>
      </c>
      <c r="Q350" s="178" t="s">
        <v>16</v>
      </c>
      <c r="R350" s="178" t="s">
        <v>32</v>
      </c>
      <c r="S350" s="178" t="s">
        <v>33</v>
      </c>
      <c r="T350" s="181"/>
      <c r="U350" s="182" t="s">
        <v>34</v>
      </c>
      <c r="V350" s="183"/>
      <c r="W350" s="184" t="s">
        <v>34</v>
      </c>
      <c r="X350" s="180"/>
      <c r="Y350" s="184" t="s">
        <v>34</v>
      </c>
      <c r="Z350" s="180"/>
      <c r="AA350" s="184" t="s">
        <v>34</v>
      </c>
      <c r="AB350" s="180"/>
      <c r="AC350" s="184" t="s">
        <v>34</v>
      </c>
      <c r="AD350" s="180"/>
      <c r="AE350" s="184" t="s">
        <v>34</v>
      </c>
      <c r="AF350" s="180"/>
      <c r="AG350" s="184" t="s">
        <v>34</v>
      </c>
      <c r="AH350" s="183"/>
      <c r="AI350" s="184" t="s">
        <v>34</v>
      </c>
      <c r="AJ350" s="180"/>
      <c r="AK350" s="186" t="s">
        <v>34</v>
      </c>
      <c r="AL350" s="183"/>
      <c r="AM350" s="184" t="s">
        <v>34</v>
      </c>
      <c r="AN350" s="183"/>
      <c r="AO350" s="184" t="s">
        <v>34</v>
      </c>
      <c r="AP350" s="183"/>
      <c r="AQ350" s="184" t="s">
        <v>34</v>
      </c>
      <c r="AR350" s="183"/>
      <c r="AS350" s="187"/>
    </row>
    <row r="351" spans="1:64" x14ac:dyDescent="0.25">
      <c r="A351" s="426">
        <f>A342+1</f>
        <v>44470</v>
      </c>
      <c r="B351" s="427">
        <v>1881.48</v>
      </c>
      <c r="C351" s="427"/>
      <c r="D351" s="187">
        <v>1523.12</v>
      </c>
      <c r="E351" s="187">
        <v>1912.19</v>
      </c>
      <c r="F351" s="427"/>
      <c r="G351" s="428">
        <v>407</v>
      </c>
      <c r="H351" s="428">
        <v>152.19999999999999</v>
      </c>
      <c r="I351" s="267">
        <v>140</v>
      </c>
      <c r="J351" s="429">
        <v>4</v>
      </c>
      <c r="K351" s="429"/>
      <c r="L351" s="429"/>
      <c r="M351" s="430"/>
      <c r="N351" s="209">
        <f t="shared" ref="N351:N381" si="56">B351+C351+D351+F351+G351+H351+I351+K351-L351+M351+E351</f>
        <v>6015.99</v>
      </c>
      <c r="O351" s="427">
        <v>56.38</v>
      </c>
      <c r="P351" s="427"/>
      <c r="Q351" s="209">
        <f t="shared" ref="Q351:Q381" si="57">N351+O351-P351</f>
        <v>6072.37</v>
      </c>
      <c r="R351" s="187">
        <v>1880</v>
      </c>
      <c r="S351" s="187">
        <v>370</v>
      </c>
      <c r="T351" s="213">
        <f t="shared" ref="T351:T381" si="58">A351</f>
        <v>44470</v>
      </c>
      <c r="U351" s="447"/>
      <c r="V351" s="448"/>
      <c r="W351" s="449"/>
      <c r="X351" s="448"/>
      <c r="Y351" s="449"/>
      <c r="Z351" s="448"/>
      <c r="AA351" s="449"/>
      <c r="AB351" s="448"/>
      <c r="AC351" s="449"/>
      <c r="AD351" s="448"/>
      <c r="AE351" s="449" t="s">
        <v>271</v>
      </c>
      <c r="AF351" s="414">
        <v>-61.6</v>
      </c>
      <c r="AG351" s="450"/>
      <c r="AH351" s="448"/>
      <c r="AI351" s="433">
        <v>210144</v>
      </c>
      <c r="AJ351" s="414">
        <v>1029.23</v>
      </c>
      <c r="AK351" s="450"/>
      <c r="AL351" s="448"/>
      <c r="AM351" s="449">
        <v>210952</v>
      </c>
      <c r="AN351" s="414">
        <v>237.6</v>
      </c>
      <c r="AO351" s="433" t="s">
        <v>276</v>
      </c>
      <c r="AP351" s="414">
        <v>2250</v>
      </c>
      <c r="AQ351" s="449"/>
      <c r="AR351" s="448"/>
      <c r="AS351" s="187">
        <f t="shared" ref="AS351:AS381" si="59">V351+X351+Z351+AB351+AD351+AF351+AJ351+AL351+AN351+AP351+AR351+AH351</f>
        <v>3455.23</v>
      </c>
    </row>
    <row r="352" spans="1:64" x14ac:dyDescent="0.25">
      <c r="A352" s="426">
        <f t="shared" ref="A352:A381" si="60">A351+1</f>
        <v>44471</v>
      </c>
      <c r="B352" s="427">
        <v>2748.08</v>
      </c>
      <c r="C352" s="427"/>
      <c r="D352" s="187">
        <v>1565.57</v>
      </c>
      <c r="E352" s="187">
        <v>1678.39</v>
      </c>
      <c r="F352" s="427"/>
      <c r="G352" s="428">
        <v>581</v>
      </c>
      <c r="H352" s="428">
        <v>300.3</v>
      </c>
      <c r="I352" s="267">
        <v>240</v>
      </c>
      <c r="J352" s="429">
        <v>4</v>
      </c>
      <c r="K352" s="429"/>
      <c r="L352" s="429"/>
      <c r="M352" s="430">
        <v>45.2</v>
      </c>
      <c r="N352" s="209">
        <f t="shared" si="56"/>
        <v>7158.54</v>
      </c>
      <c r="O352" s="427">
        <v>18.5</v>
      </c>
      <c r="P352" s="427">
        <v>330.88</v>
      </c>
      <c r="Q352" s="209">
        <f t="shared" si="57"/>
        <v>6846.16</v>
      </c>
      <c r="R352" s="187">
        <v>2740</v>
      </c>
      <c r="S352" s="427"/>
      <c r="T352" s="213">
        <f t="shared" si="58"/>
        <v>44471</v>
      </c>
      <c r="U352" s="447"/>
      <c r="V352" s="448"/>
      <c r="W352" s="449"/>
      <c r="X352" s="448"/>
      <c r="Y352" s="447"/>
      <c r="Z352" s="448"/>
      <c r="AA352" s="449"/>
      <c r="AB352" s="448"/>
      <c r="AC352" s="447"/>
      <c r="AD352" s="448"/>
      <c r="AE352" s="449"/>
      <c r="AF352" s="448"/>
      <c r="AG352" s="448"/>
      <c r="AH352" s="448"/>
      <c r="AI352" s="447"/>
      <c r="AJ352" s="448"/>
      <c r="AK352" s="449"/>
      <c r="AL352" s="448"/>
      <c r="AM352" s="447">
        <v>210953</v>
      </c>
      <c r="AN352" s="448">
        <v>0</v>
      </c>
      <c r="AO352" s="447"/>
      <c r="AP352" s="432"/>
      <c r="AQ352" s="449"/>
      <c r="AR352" s="448"/>
      <c r="AS352" s="187">
        <f t="shared" si="59"/>
        <v>0</v>
      </c>
    </row>
    <row r="353" spans="1:45" x14ac:dyDescent="0.25">
      <c r="A353" s="426">
        <f t="shared" si="60"/>
        <v>44472</v>
      </c>
      <c r="B353" s="427">
        <v>777.52</v>
      </c>
      <c r="C353" s="427"/>
      <c r="D353" s="187">
        <v>1111.1199999999999</v>
      </c>
      <c r="E353" s="187">
        <v>904.39</v>
      </c>
      <c r="F353" s="427"/>
      <c r="G353" s="428">
        <v>209</v>
      </c>
      <c r="H353" s="428">
        <v>1202.9000000000001</v>
      </c>
      <c r="I353" s="267">
        <v>40</v>
      </c>
      <c r="J353" s="429">
        <v>1</v>
      </c>
      <c r="K353" s="429"/>
      <c r="L353" s="429"/>
      <c r="M353" s="430"/>
      <c r="N353" s="209">
        <f t="shared" si="56"/>
        <v>4244.93</v>
      </c>
      <c r="O353" s="427">
        <v>11.1</v>
      </c>
      <c r="P353" s="427">
        <v>101.7</v>
      </c>
      <c r="Q353" s="209">
        <f t="shared" si="57"/>
        <v>4154.3300000000008</v>
      </c>
      <c r="R353" s="187">
        <v>770</v>
      </c>
      <c r="S353" s="427"/>
      <c r="T353" s="213">
        <f t="shared" si="58"/>
        <v>44472</v>
      </c>
      <c r="U353" s="447"/>
      <c r="V353" s="448"/>
      <c r="W353" s="449"/>
      <c r="X353" s="448"/>
      <c r="Y353" s="447">
        <v>211024</v>
      </c>
      <c r="Z353" s="414">
        <v>272.36</v>
      </c>
      <c r="AA353" s="449"/>
      <c r="AB353" s="448"/>
      <c r="AC353" s="447"/>
      <c r="AD353" s="448"/>
      <c r="AE353" s="449" t="s">
        <v>165</v>
      </c>
      <c r="AF353" s="414">
        <v>25.05</v>
      </c>
      <c r="AG353" s="450"/>
      <c r="AH353" s="448"/>
      <c r="AI353" s="431" t="s">
        <v>311</v>
      </c>
      <c r="AJ353" s="393">
        <v>128.4</v>
      </c>
      <c r="AK353" s="449"/>
      <c r="AL353" s="448"/>
      <c r="AM353" s="447"/>
      <c r="AN353" s="448"/>
      <c r="AO353" s="449"/>
      <c r="AP353" s="432"/>
      <c r="AQ353" s="449"/>
      <c r="AR353" s="448"/>
      <c r="AS353" s="187">
        <f t="shared" si="59"/>
        <v>425.81000000000006</v>
      </c>
    </row>
    <row r="354" spans="1:45" x14ac:dyDescent="0.25">
      <c r="A354" s="426">
        <f t="shared" si="60"/>
        <v>44473</v>
      </c>
      <c r="B354" s="427">
        <v>1108.69</v>
      </c>
      <c r="C354" s="187">
        <v>179.98</v>
      </c>
      <c r="D354" s="187">
        <v>1756.17</v>
      </c>
      <c r="E354" s="187">
        <v>1795.62</v>
      </c>
      <c r="F354" s="427"/>
      <c r="G354" s="428">
        <v>400</v>
      </c>
      <c r="H354" s="428">
        <v>186.5</v>
      </c>
      <c r="I354" s="267">
        <v>180</v>
      </c>
      <c r="J354" s="429">
        <v>3</v>
      </c>
      <c r="K354" s="429"/>
      <c r="L354" s="429"/>
      <c r="M354" s="430"/>
      <c r="N354" s="209">
        <f t="shared" si="56"/>
        <v>5606.96</v>
      </c>
      <c r="O354" s="427">
        <v>11.05</v>
      </c>
      <c r="P354" s="427">
        <v>182.08</v>
      </c>
      <c r="Q354" s="209">
        <f t="shared" si="57"/>
        <v>5435.93</v>
      </c>
      <c r="R354" s="187">
        <v>1100</v>
      </c>
      <c r="S354" s="427"/>
      <c r="T354" s="213">
        <f t="shared" si="58"/>
        <v>44473</v>
      </c>
      <c r="U354" s="447"/>
      <c r="V354" s="448"/>
      <c r="W354" s="449"/>
      <c r="X354" s="448"/>
      <c r="Y354" s="447"/>
      <c r="Z354" s="448"/>
      <c r="AA354" s="449"/>
      <c r="AB354" s="448"/>
      <c r="AC354" s="447"/>
      <c r="AD354" s="448"/>
      <c r="AE354" s="449" t="s">
        <v>210</v>
      </c>
      <c r="AF354" s="414">
        <v>76.48</v>
      </c>
      <c r="AG354" s="450"/>
      <c r="AH354" s="448"/>
      <c r="AI354" s="447"/>
      <c r="AJ354" s="448"/>
      <c r="AK354" s="449"/>
      <c r="AL354" s="448"/>
      <c r="AM354" s="447" t="s">
        <v>502</v>
      </c>
      <c r="AN354" s="414">
        <v>-357.17</v>
      </c>
      <c r="AO354" s="431" t="s">
        <v>104</v>
      </c>
      <c r="AP354" s="414">
        <v>141.56</v>
      </c>
      <c r="AQ354" s="449"/>
      <c r="AR354" s="448"/>
      <c r="AS354" s="187">
        <f t="shared" si="59"/>
        <v>-139.13</v>
      </c>
    </row>
    <row r="355" spans="1:45" x14ac:dyDescent="0.25">
      <c r="A355" s="426">
        <f t="shared" si="60"/>
        <v>44474</v>
      </c>
      <c r="B355" s="427">
        <v>1390.45</v>
      </c>
      <c r="C355" s="427"/>
      <c r="D355" s="187">
        <v>974.48</v>
      </c>
      <c r="E355" s="187">
        <v>1981.35</v>
      </c>
      <c r="F355" s="427"/>
      <c r="G355" s="428">
        <v>242</v>
      </c>
      <c r="H355" s="428">
        <v>151.1</v>
      </c>
      <c r="I355" s="267">
        <v>40</v>
      </c>
      <c r="J355" s="429">
        <v>2</v>
      </c>
      <c r="K355" s="429"/>
      <c r="L355" s="429"/>
      <c r="M355" s="430"/>
      <c r="N355" s="209">
        <f t="shared" si="56"/>
        <v>4779.38</v>
      </c>
      <c r="O355" s="427">
        <v>57.06</v>
      </c>
      <c r="P355" s="427"/>
      <c r="Q355" s="209">
        <f t="shared" si="57"/>
        <v>4836.4400000000005</v>
      </c>
      <c r="R355" s="187">
        <v>1420</v>
      </c>
      <c r="S355" s="427"/>
      <c r="T355" s="213">
        <f t="shared" si="58"/>
        <v>44474</v>
      </c>
      <c r="U355" s="447"/>
      <c r="V355" s="448"/>
      <c r="W355" s="449"/>
      <c r="X355" s="448"/>
      <c r="Y355" s="447"/>
      <c r="Z355" s="448"/>
      <c r="AA355" s="447"/>
      <c r="AB355" s="448"/>
      <c r="AC355" s="447"/>
      <c r="AD355" s="448"/>
      <c r="AE355" s="449" t="s">
        <v>156</v>
      </c>
      <c r="AF355" s="414">
        <v>2675.489</v>
      </c>
      <c r="AG355" s="450"/>
      <c r="AH355" s="448"/>
      <c r="AI355" s="447"/>
      <c r="AJ355" s="448"/>
      <c r="AK355" s="447"/>
      <c r="AL355" s="448"/>
      <c r="AM355" s="447"/>
      <c r="AN355" s="448"/>
      <c r="AO355" s="431" t="s">
        <v>199</v>
      </c>
      <c r="AP355" s="414">
        <v>81.900000000000006</v>
      </c>
      <c r="AQ355" s="449"/>
      <c r="AR355" s="448"/>
      <c r="AS355" s="187">
        <f t="shared" si="59"/>
        <v>2757.3890000000001</v>
      </c>
    </row>
    <row r="356" spans="1:45" x14ac:dyDescent="0.25">
      <c r="A356" s="426">
        <f t="shared" si="60"/>
        <v>44475</v>
      </c>
      <c r="B356" s="427">
        <v>1270.3499999999999</v>
      </c>
      <c r="C356" s="427"/>
      <c r="D356" s="187">
        <v>1162.79</v>
      </c>
      <c r="E356" s="187">
        <v>1257.1600000000001</v>
      </c>
      <c r="F356" s="427"/>
      <c r="G356" s="428">
        <v>205</v>
      </c>
      <c r="H356" s="428">
        <v>252.15</v>
      </c>
      <c r="I356" s="267">
        <v>160</v>
      </c>
      <c r="J356" s="429">
        <v>3</v>
      </c>
      <c r="K356" s="429"/>
      <c r="L356" s="429"/>
      <c r="M356" s="430"/>
      <c r="N356" s="209">
        <f t="shared" si="56"/>
        <v>4307.45</v>
      </c>
      <c r="O356" s="427">
        <v>11.9</v>
      </c>
      <c r="P356" s="427"/>
      <c r="Q356" s="209">
        <f t="shared" si="57"/>
        <v>4319.3499999999995</v>
      </c>
      <c r="R356" s="187">
        <v>1270</v>
      </c>
      <c r="S356" s="427"/>
      <c r="T356" s="213">
        <f t="shared" si="58"/>
        <v>44475</v>
      </c>
      <c r="U356" s="447">
        <v>210910</v>
      </c>
      <c r="V356" s="414">
        <v>797.64</v>
      </c>
      <c r="W356" s="447"/>
      <c r="X356" s="448"/>
      <c r="Y356" s="447"/>
      <c r="Z356" s="448"/>
      <c r="AA356" s="447">
        <v>211030</v>
      </c>
      <c r="AB356" s="414">
        <v>5432.41</v>
      </c>
      <c r="AC356" s="447"/>
      <c r="AD356" s="448"/>
      <c r="AE356" s="447"/>
      <c r="AF356" s="448"/>
      <c r="AG356" s="448"/>
      <c r="AH356" s="448"/>
      <c r="AI356" s="447"/>
      <c r="AJ356" s="448"/>
      <c r="AK356" s="447"/>
      <c r="AL356" s="448"/>
      <c r="AM356" s="447"/>
      <c r="AN356" s="448"/>
      <c r="AO356" s="431" t="s">
        <v>388</v>
      </c>
      <c r="AP356" s="414">
        <v>150</v>
      </c>
      <c r="AQ356" s="449"/>
      <c r="AR356" s="448"/>
      <c r="AS356" s="187">
        <f t="shared" si="59"/>
        <v>6380.05</v>
      </c>
    </row>
    <row r="357" spans="1:45" x14ac:dyDescent="0.25">
      <c r="A357" s="426">
        <f t="shared" si="60"/>
        <v>44476</v>
      </c>
      <c r="B357" s="427">
        <v>2064.27</v>
      </c>
      <c r="C357" s="427"/>
      <c r="D357" s="187">
        <v>1357.51</v>
      </c>
      <c r="E357" s="187">
        <v>1804.85</v>
      </c>
      <c r="F357" s="427"/>
      <c r="G357" s="428">
        <v>717</v>
      </c>
      <c r="H357" s="428">
        <v>191.4</v>
      </c>
      <c r="I357" s="267">
        <v>210</v>
      </c>
      <c r="J357" s="429">
        <v>5</v>
      </c>
      <c r="K357" s="429"/>
      <c r="L357" s="429"/>
      <c r="M357" s="430"/>
      <c r="N357" s="209">
        <f t="shared" si="56"/>
        <v>6345.0299999999988</v>
      </c>
      <c r="O357" s="427">
        <v>16.7</v>
      </c>
      <c r="P357" s="427"/>
      <c r="Q357" s="209">
        <f t="shared" si="57"/>
        <v>6361.7299999999987</v>
      </c>
      <c r="R357" s="187">
        <v>2060</v>
      </c>
      <c r="S357" s="427"/>
      <c r="T357" s="213">
        <f t="shared" si="58"/>
        <v>44476</v>
      </c>
      <c r="U357" s="447"/>
      <c r="V357" s="414">
        <v>81.709999999999994</v>
      </c>
      <c r="W357" s="447"/>
      <c r="X357" s="448"/>
      <c r="Y357" s="447"/>
      <c r="Z357" s="448"/>
      <c r="AA357" s="447">
        <v>211031</v>
      </c>
      <c r="AB357" s="414">
        <v>481.36</v>
      </c>
      <c r="AC357" s="447"/>
      <c r="AD357" s="448"/>
      <c r="AE357" s="447" t="s">
        <v>85</v>
      </c>
      <c r="AF357" s="414">
        <v>600</v>
      </c>
      <c r="AG357" s="449"/>
      <c r="AH357" s="448"/>
      <c r="AI357" s="447"/>
      <c r="AJ357" s="448"/>
      <c r="AK357" s="447"/>
      <c r="AL357" s="448"/>
      <c r="AM357" s="447">
        <v>210951</v>
      </c>
      <c r="AN357" s="414">
        <v>82.32</v>
      </c>
      <c r="AO357" s="447"/>
      <c r="AP357" s="448"/>
      <c r="AQ357" s="449"/>
      <c r="AR357" s="448"/>
      <c r="AS357" s="187">
        <f t="shared" si="59"/>
        <v>1245.3900000000001</v>
      </c>
    </row>
    <row r="358" spans="1:45" x14ac:dyDescent="0.25">
      <c r="A358" s="426">
        <f t="shared" si="60"/>
        <v>44477</v>
      </c>
      <c r="B358" s="427">
        <v>1779.14</v>
      </c>
      <c r="C358" s="427"/>
      <c r="D358" s="187">
        <v>1680.65</v>
      </c>
      <c r="E358" s="187">
        <v>1741.72</v>
      </c>
      <c r="F358" s="427"/>
      <c r="G358" s="428">
        <v>417</v>
      </c>
      <c r="H358" s="428">
        <v>673.1</v>
      </c>
      <c r="I358" s="267">
        <v>120</v>
      </c>
      <c r="J358" s="429">
        <v>3</v>
      </c>
      <c r="K358" s="429"/>
      <c r="L358" s="429"/>
      <c r="M358" s="430"/>
      <c r="N358" s="209">
        <f t="shared" si="56"/>
        <v>6411.6100000000006</v>
      </c>
      <c r="O358" s="427">
        <v>48.6</v>
      </c>
      <c r="P358" s="427">
        <v>4.2</v>
      </c>
      <c r="Q358" s="209">
        <f t="shared" si="57"/>
        <v>6456.0100000000011</v>
      </c>
      <c r="R358" s="187">
        <v>1770</v>
      </c>
      <c r="S358" s="427"/>
      <c r="T358" s="213">
        <f t="shared" si="58"/>
        <v>44477</v>
      </c>
      <c r="U358" s="447"/>
      <c r="V358" s="448"/>
      <c r="W358" s="447"/>
      <c r="X358" s="448"/>
      <c r="Y358" s="447"/>
      <c r="Z358" s="448"/>
      <c r="AA358" s="447"/>
      <c r="AB358" s="448"/>
      <c r="AC358" s="447"/>
      <c r="AD358" s="448"/>
      <c r="AE358" s="447"/>
      <c r="AF358" s="448"/>
      <c r="AG358" s="448"/>
      <c r="AH358" s="448"/>
      <c r="AI358" s="447"/>
      <c r="AJ358" s="448"/>
      <c r="AK358" s="447"/>
      <c r="AL358" s="448"/>
      <c r="AM358" s="447">
        <v>210950</v>
      </c>
      <c r="AN358" s="414">
        <v>223.93</v>
      </c>
      <c r="AO358" s="447"/>
      <c r="AP358" s="448"/>
      <c r="AQ358" s="449"/>
      <c r="AR358" s="448"/>
      <c r="AS358" s="187">
        <f t="shared" si="59"/>
        <v>223.93</v>
      </c>
    </row>
    <row r="359" spans="1:45" x14ac:dyDescent="0.25">
      <c r="A359" s="426">
        <f t="shared" si="60"/>
        <v>44478</v>
      </c>
      <c r="B359" s="427">
        <v>1264.83</v>
      </c>
      <c r="C359" s="427"/>
      <c r="D359" s="187">
        <v>1482.03</v>
      </c>
      <c r="E359" s="187">
        <v>2083.21</v>
      </c>
      <c r="F359" s="427"/>
      <c r="G359" s="428">
        <v>257</v>
      </c>
      <c r="H359" s="428">
        <v>101.1</v>
      </c>
      <c r="I359" s="267">
        <v>160</v>
      </c>
      <c r="J359" s="429">
        <v>3</v>
      </c>
      <c r="K359" s="429"/>
      <c r="L359" s="429"/>
      <c r="M359" s="430"/>
      <c r="N359" s="209">
        <f t="shared" si="56"/>
        <v>5348.17</v>
      </c>
      <c r="O359" s="427">
        <v>14.3</v>
      </c>
      <c r="P359" s="427"/>
      <c r="Q359" s="209">
        <f t="shared" si="57"/>
        <v>5362.47</v>
      </c>
      <c r="R359" s="187">
        <v>1260</v>
      </c>
      <c r="S359" s="427"/>
      <c r="T359" s="213">
        <f t="shared" si="58"/>
        <v>44478</v>
      </c>
      <c r="U359" s="447">
        <v>211016</v>
      </c>
      <c r="V359" s="414">
        <v>-734</v>
      </c>
      <c r="W359" s="447"/>
      <c r="X359" s="448"/>
      <c r="Y359" s="447"/>
      <c r="Z359" s="448"/>
      <c r="AA359" s="447"/>
      <c r="AB359" s="448"/>
      <c r="AC359" s="447"/>
      <c r="AD359" s="448"/>
      <c r="AE359" s="447"/>
      <c r="AF359" s="448"/>
      <c r="AG359" s="448"/>
      <c r="AH359" s="448"/>
      <c r="AI359" s="447"/>
      <c r="AJ359" s="448"/>
      <c r="AK359" s="447"/>
      <c r="AL359" s="448"/>
      <c r="AM359" s="447"/>
      <c r="AN359" s="448"/>
      <c r="AO359" s="447"/>
      <c r="AP359" s="448"/>
      <c r="AQ359" s="449"/>
      <c r="AR359" s="448"/>
      <c r="AS359" s="187">
        <f t="shared" si="59"/>
        <v>-734</v>
      </c>
    </row>
    <row r="360" spans="1:45" x14ac:dyDescent="0.25">
      <c r="A360" s="426">
        <f t="shared" si="60"/>
        <v>44479</v>
      </c>
      <c r="B360" s="427">
        <v>1156.5999999999999</v>
      </c>
      <c r="C360" s="427"/>
      <c r="D360" s="187">
        <v>978.88</v>
      </c>
      <c r="E360" s="187">
        <v>912.7</v>
      </c>
      <c r="F360" s="427"/>
      <c r="G360" s="428">
        <v>86</v>
      </c>
      <c r="H360" s="428">
        <v>133.1</v>
      </c>
      <c r="I360" s="267">
        <v>140</v>
      </c>
      <c r="J360" s="429">
        <v>2</v>
      </c>
      <c r="K360" s="429"/>
      <c r="L360" s="429"/>
      <c r="M360" s="430"/>
      <c r="N360" s="209">
        <f t="shared" si="56"/>
        <v>3407.2799999999997</v>
      </c>
      <c r="O360" s="427">
        <v>7.1</v>
      </c>
      <c r="P360" s="427">
        <v>60.9</v>
      </c>
      <c r="Q360" s="209">
        <f t="shared" si="57"/>
        <v>3353.4799999999996</v>
      </c>
      <c r="R360" s="187">
        <v>1150</v>
      </c>
      <c r="S360" s="427"/>
      <c r="T360" s="213">
        <f t="shared" si="58"/>
        <v>44479</v>
      </c>
      <c r="U360" s="447">
        <v>211017</v>
      </c>
      <c r="V360" s="414">
        <v>-322.20999999999998</v>
      </c>
      <c r="W360" s="447">
        <v>210917</v>
      </c>
      <c r="X360" s="414">
        <v>7.94</v>
      </c>
      <c r="Y360" s="447">
        <v>211025</v>
      </c>
      <c r="Z360" s="414">
        <v>438.77</v>
      </c>
      <c r="AA360" s="447"/>
      <c r="AB360" s="448"/>
      <c r="AC360" s="447"/>
      <c r="AD360" s="448"/>
      <c r="AE360" s="447"/>
      <c r="AF360" s="448"/>
      <c r="AG360" s="448"/>
      <c r="AH360" s="448"/>
      <c r="AI360" s="447"/>
      <c r="AJ360" s="448"/>
      <c r="AK360" s="447"/>
      <c r="AL360" s="448"/>
      <c r="AM360" s="447"/>
      <c r="AN360" s="448"/>
      <c r="AO360" s="447"/>
      <c r="AP360" s="448"/>
      <c r="AQ360" s="449"/>
      <c r="AR360" s="448"/>
      <c r="AS360" s="187">
        <f t="shared" si="59"/>
        <v>124.5</v>
      </c>
    </row>
    <row r="361" spans="1:45" x14ac:dyDescent="0.25">
      <c r="A361" s="426">
        <f t="shared" si="60"/>
        <v>44480</v>
      </c>
      <c r="B361" s="427">
        <v>1897.12</v>
      </c>
      <c r="C361" s="427"/>
      <c r="D361" s="187">
        <v>1291.6300000000001</v>
      </c>
      <c r="E361" s="187">
        <v>1906.79</v>
      </c>
      <c r="F361" s="427"/>
      <c r="G361" s="428">
        <v>243</v>
      </c>
      <c r="H361" s="428">
        <v>422.1</v>
      </c>
      <c r="I361" s="267">
        <v>20</v>
      </c>
      <c r="J361" s="429">
        <v>1</v>
      </c>
      <c r="K361" s="429"/>
      <c r="L361" s="429"/>
      <c r="M361" s="430"/>
      <c r="N361" s="209">
        <f t="shared" si="56"/>
        <v>5780.6399999999994</v>
      </c>
      <c r="O361" s="427">
        <v>12</v>
      </c>
      <c r="P361" s="427"/>
      <c r="Q361" s="209">
        <f t="shared" si="57"/>
        <v>5792.6399999999994</v>
      </c>
      <c r="R361" s="187">
        <v>1890</v>
      </c>
      <c r="S361" s="427"/>
      <c r="T361" s="213">
        <f t="shared" si="58"/>
        <v>44480</v>
      </c>
      <c r="U361" s="447"/>
      <c r="V361" s="448"/>
      <c r="W361" s="447">
        <v>210918</v>
      </c>
      <c r="X361" s="414">
        <v>388.31</v>
      </c>
      <c r="Y361" s="447"/>
      <c r="Z361" s="448"/>
      <c r="AA361" s="447"/>
      <c r="AB361" s="448"/>
      <c r="AC361" s="447"/>
      <c r="AD361" s="448"/>
      <c r="AE361" s="447"/>
      <c r="AF361" s="448"/>
      <c r="AG361" s="448"/>
      <c r="AH361" s="448"/>
      <c r="AI361" s="447"/>
      <c r="AJ361" s="448"/>
      <c r="AK361" s="447">
        <v>210943</v>
      </c>
      <c r="AL361" s="414">
        <v>159.80000000000001</v>
      </c>
      <c r="AM361" s="447"/>
      <c r="AN361" s="448"/>
      <c r="AO361" s="447"/>
      <c r="AP361" s="448"/>
      <c r="AQ361" s="449"/>
      <c r="AR361" s="448"/>
      <c r="AS361" s="187">
        <f t="shared" si="59"/>
        <v>548.11</v>
      </c>
    </row>
    <row r="362" spans="1:45" x14ac:dyDescent="0.25">
      <c r="A362" s="426">
        <f t="shared" si="60"/>
        <v>44481</v>
      </c>
      <c r="B362" s="427">
        <v>1633.04</v>
      </c>
      <c r="C362" s="427"/>
      <c r="D362" s="187">
        <v>1635.56</v>
      </c>
      <c r="E362" s="187">
        <v>1512.2</v>
      </c>
      <c r="F362" s="427"/>
      <c r="G362" s="428">
        <v>292</v>
      </c>
      <c r="H362" s="428">
        <v>139.9</v>
      </c>
      <c r="I362" s="267">
        <v>100</v>
      </c>
      <c r="J362" s="429">
        <v>1</v>
      </c>
      <c r="K362" s="429"/>
      <c r="L362" s="429"/>
      <c r="M362" s="430"/>
      <c r="N362" s="209">
        <f t="shared" si="56"/>
        <v>5312.7</v>
      </c>
      <c r="O362" s="427">
        <v>36.700000000000003</v>
      </c>
      <c r="P362" s="427"/>
      <c r="Q362" s="209">
        <f t="shared" si="57"/>
        <v>5349.4</v>
      </c>
      <c r="R362" s="187">
        <v>1630</v>
      </c>
      <c r="S362" s="427"/>
      <c r="T362" s="213">
        <f t="shared" si="58"/>
        <v>44481</v>
      </c>
      <c r="U362" s="447"/>
      <c r="V362" s="448"/>
      <c r="W362" s="447"/>
      <c r="X362" s="448"/>
      <c r="Y362" s="447"/>
      <c r="Z362" s="448"/>
      <c r="AA362" s="447"/>
      <c r="AB362" s="448"/>
      <c r="AC362" s="447"/>
      <c r="AD362" s="448"/>
      <c r="AE362" s="447"/>
      <c r="AF362" s="448"/>
      <c r="AG362" s="448"/>
      <c r="AH362" s="448"/>
      <c r="AI362" s="431" t="s">
        <v>216</v>
      </c>
      <c r="AJ362" s="414">
        <v>221.1</v>
      </c>
      <c r="AK362" s="447">
        <v>210944</v>
      </c>
      <c r="AL362" s="414">
        <v>266.02</v>
      </c>
      <c r="AM362" s="447"/>
      <c r="AN362" s="448"/>
      <c r="AO362" s="447"/>
      <c r="AP362" s="448"/>
      <c r="AQ362" s="449"/>
      <c r="AR362" s="448"/>
      <c r="AS362" s="187">
        <f t="shared" si="59"/>
        <v>487.12</v>
      </c>
    </row>
    <row r="363" spans="1:45" x14ac:dyDescent="0.25">
      <c r="A363" s="426">
        <f t="shared" si="60"/>
        <v>44482</v>
      </c>
      <c r="B363" s="427">
        <v>1405.04</v>
      </c>
      <c r="C363" s="427"/>
      <c r="D363" s="187">
        <v>784.71</v>
      </c>
      <c r="E363" s="187">
        <v>1525.05</v>
      </c>
      <c r="F363" s="427"/>
      <c r="G363" s="428">
        <v>173</v>
      </c>
      <c r="H363" s="428">
        <v>74.7</v>
      </c>
      <c r="I363" s="267">
        <v>110</v>
      </c>
      <c r="J363" s="429">
        <v>3</v>
      </c>
      <c r="K363" s="429"/>
      <c r="L363" s="429"/>
      <c r="M363" s="430"/>
      <c r="N363" s="209">
        <f t="shared" si="56"/>
        <v>4072.5</v>
      </c>
      <c r="O363" s="427">
        <v>48.2</v>
      </c>
      <c r="P363" s="427"/>
      <c r="Q363" s="209">
        <f t="shared" si="57"/>
        <v>4120.7</v>
      </c>
      <c r="R363" s="187">
        <v>1400</v>
      </c>
      <c r="S363" s="427"/>
      <c r="T363" s="213">
        <f t="shared" si="58"/>
        <v>44482</v>
      </c>
      <c r="U363" s="447">
        <v>211001</v>
      </c>
      <c r="V363" s="414">
        <v>805</v>
      </c>
      <c r="W363" s="447"/>
      <c r="X363" s="448"/>
      <c r="Y363" s="447"/>
      <c r="Z363" s="448"/>
      <c r="AA363" s="447">
        <v>211032</v>
      </c>
      <c r="AB363" s="414">
        <v>3812.74</v>
      </c>
      <c r="AC363" s="447"/>
      <c r="AD363" s="448"/>
      <c r="AE363" s="447"/>
      <c r="AF363" s="448"/>
      <c r="AG363" s="448"/>
      <c r="AH363" s="448"/>
      <c r="AI363" s="447"/>
      <c r="AJ363" s="448"/>
      <c r="AK363" s="447"/>
      <c r="AL363" s="448"/>
      <c r="AM363" s="447">
        <v>211054</v>
      </c>
      <c r="AN363" s="414">
        <v>173.22</v>
      </c>
      <c r="AO363" s="447"/>
      <c r="AP363" s="448"/>
      <c r="AQ363" s="449"/>
      <c r="AR363" s="448"/>
      <c r="AS363" s="187">
        <f t="shared" si="59"/>
        <v>4790.96</v>
      </c>
    </row>
    <row r="364" spans="1:45" x14ac:dyDescent="0.25">
      <c r="A364" s="426">
        <f t="shared" si="60"/>
        <v>44483</v>
      </c>
      <c r="B364" s="427">
        <v>1474.77</v>
      </c>
      <c r="C364" s="427"/>
      <c r="D364" s="187">
        <v>1375.29</v>
      </c>
      <c r="E364" s="187">
        <v>1630.9</v>
      </c>
      <c r="F364" s="427"/>
      <c r="G364" s="428">
        <v>153</v>
      </c>
      <c r="H364" s="428">
        <v>124.5</v>
      </c>
      <c r="I364" s="267">
        <v>100</v>
      </c>
      <c r="J364" s="429">
        <v>3</v>
      </c>
      <c r="K364" s="429"/>
      <c r="L364" s="429"/>
      <c r="M364" s="430"/>
      <c r="N364" s="209">
        <f t="shared" si="56"/>
        <v>4858.46</v>
      </c>
      <c r="O364" s="427">
        <v>13.7</v>
      </c>
      <c r="P364" s="427"/>
      <c r="Q364" s="209">
        <f t="shared" si="57"/>
        <v>4872.16</v>
      </c>
      <c r="R364" s="187">
        <v>1510</v>
      </c>
      <c r="S364" s="427"/>
      <c r="T364" s="213">
        <f t="shared" si="58"/>
        <v>44483</v>
      </c>
      <c r="U364" s="447"/>
      <c r="V364" s="414">
        <v>42.61</v>
      </c>
      <c r="W364" s="447"/>
      <c r="X364" s="448"/>
      <c r="Y364" s="447"/>
      <c r="Z364" s="448"/>
      <c r="AA364" s="447">
        <v>211033</v>
      </c>
      <c r="AB364" s="414">
        <v>365.24</v>
      </c>
      <c r="AC364" s="447">
        <v>210937</v>
      </c>
      <c r="AD364" s="414">
        <v>40323</v>
      </c>
      <c r="AE364" s="447"/>
      <c r="AF364" s="448"/>
      <c r="AG364" s="449"/>
      <c r="AH364" s="448"/>
      <c r="AI364" s="447"/>
      <c r="AJ364" s="448"/>
      <c r="AK364" s="447"/>
      <c r="AL364" s="448"/>
      <c r="AM364" s="447"/>
      <c r="AN364" s="448"/>
      <c r="AO364" s="447">
        <v>210974</v>
      </c>
      <c r="AP364" s="414">
        <v>362</v>
      </c>
      <c r="AQ364" s="449"/>
      <c r="AR364" s="448"/>
      <c r="AS364" s="187">
        <f t="shared" si="59"/>
        <v>41092.85</v>
      </c>
    </row>
    <row r="365" spans="1:45" x14ac:dyDescent="0.25">
      <c r="A365" s="426">
        <f t="shared" si="60"/>
        <v>44484</v>
      </c>
      <c r="B365" s="427">
        <v>2613.6</v>
      </c>
      <c r="C365" s="427"/>
      <c r="D365" s="187">
        <v>2078.15</v>
      </c>
      <c r="E365" s="187">
        <v>1727.97</v>
      </c>
      <c r="F365" s="427"/>
      <c r="G365" s="428">
        <v>255</v>
      </c>
      <c r="H365" s="428">
        <v>400.2</v>
      </c>
      <c r="I365" s="267">
        <v>80</v>
      </c>
      <c r="J365" s="429">
        <v>3</v>
      </c>
      <c r="K365" s="429"/>
      <c r="L365" s="429"/>
      <c r="M365" s="430"/>
      <c r="N365" s="209">
        <f t="shared" si="56"/>
        <v>7154.92</v>
      </c>
      <c r="O365" s="427">
        <v>23.7</v>
      </c>
      <c r="P365" s="427"/>
      <c r="Q365" s="209">
        <f t="shared" si="57"/>
        <v>7178.62</v>
      </c>
      <c r="R365" s="187">
        <v>2610</v>
      </c>
      <c r="S365" s="187">
        <v>360</v>
      </c>
      <c r="T365" s="213">
        <f t="shared" si="58"/>
        <v>44484</v>
      </c>
      <c r="U365" s="447"/>
      <c r="V365" s="448"/>
      <c r="W365" s="447"/>
      <c r="X365" s="448"/>
      <c r="Y365" s="447"/>
      <c r="Z365" s="448"/>
      <c r="AA365" s="447"/>
      <c r="AB365" s="448"/>
      <c r="AC365" s="447"/>
      <c r="AD365" s="448"/>
      <c r="AE365" s="447"/>
      <c r="AF365" s="448"/>
      <c r="AG365" s="448"/>
      <c r="AH365" s="448"/>
      <c r="AI365" s="447">
        <v>211046</v>
      </c>
      <c r="AJ365" s="414">
        <v>683</v>
      </c>
      <c r="AK365" s="447"/>
      <c r="AL365" s="448"/>
      <c r="AM365" s="447"/>
      <c r="AN365" s="448"/>
      <c r="AO365" s="447">
        <v>210974</v>
      </c>
      <c r="AP365" s="414">
        <v>81.03</v>
      </c>
      <c r="AQ365" s="449"/>
      <c r="AR365" s="414">
        <v>-680</v>
      </c>
      <c r="AS365" s="187">
        <f t="shared" si="59"/>
        <v>84.029999999999973</v>
      </c>
    </row>
    <row r="366" spans="1:45" x14ac:dyDescent="0.25">
      <c r="A366" s="426">
        <f t="shared" si="60"/>
        <v>44485</v>
      </c>
      <c r="B366" s="427">
        <v>1305.29</v>
      </c>
      <c r="C366" s="427"/>
      <c r="D366" s="187">
        <v>1111.94</v>
      </c>
      <c r="E366" s="187">
        <v>1951.26</v>
      </c>
      <c r="F366" s="427"/>
      <c r="G366" s="428">
        <v>247</v>
      </c>
      <c r="H366" s="428">
        <v>231.2</v>
      </c>
      <c r="I366" s="267">
        <v>190</v>
      </c>
      <c r="J366" s="429">
        <v>2</v>
      </c>
      <c r="K366" s="429"/>
      <c r="L366" s="429"/>
      <c r="M366" s="430"/>
      <c r="N366" s="209">
        <f t="shared" si="56"/>
        <v>5036.6899999999996</v>
      </c>
      <c r="O366" s="427">
        <v>11</v>
      </c>
      <c r="P366" s="427"/>
      <c r="Q366" s="209">
        <f t="shared" si="57"/>
        <v>5047.6899999999996</v>
      </c>
      <c r="R366" s="187">
        <v>1300</v>
      </c>
      <c r="S366" s="427"/>
      <c r="T366" s="213">
        <f t="shared" si="58"/>
        <v>44485</v>
      </c>
      <c r="U366" s="447"/>
      <c r="V366" s="448"/>
      <c r="W366" s="447"/>
      <c r="X366" s="448"/>
      <c r="Y366" s="447"/>
      <c r="Z366" s="448"/>
      <c r="AA366" s="447"/>
      <c r="AB366" s="448"/>
      <c r="AC366" s="447">
        <v>210935</v>
      </c>
      <c r="AD366" s="414">
        <v>89.7</v>
      </c>
      <c r="AE366" s="447"/>
      <c r="AF366" s="448"/>
      <c r="AG366" s="450"/>
      <c r="AH366" s="448"/>
      <c r="AI366" s="447"/>
      <c r="AJ366" s="448"/>
      <c r="AK366" s="447"/>
      <c r="AL366" s="448"/>
      <c r="AM366" s="447"/>
      <c r="AN366" s="448"/>
      <c r="AO366" s="447"/>
      <c r="AP366" s="448"/>
      <c r="AQ366" s="449"/>
      <c r="AR366" s="414">
        <v>680</v>
      </c>
      <c r="AS366" s="187">
        <f t="shared" si="59"/>
        <v>769.7</v>
      </c>
    </row>
    <row r="367" spans="1:45" x14ac:dyDescent="0.25">
      <c r="A367" s="426">
        <f t="shared" si="60"/>
        <v>44486</v>
      </c>
      <c r="B367" s="427">
        <v>1057.08</v>
      </c>
      <c r="C367" s="427"/>
      <c r="D367" s="187">
        <v>723.56</v>
      </c>
      <c r="E367" s="187">
        <v>719.49</v>
      </c>
      <c r="F367" s="427"/>
      <c r="G367" s="428">
        <v>128</v>
      </c>
      <c r="H367" s="428">
        <v>148</v>
      </c>
      <c r="I367" s="267">
        <v>80</v>
      </c>
      <c r="J367" s="429">
        <v>2</v>
      </c>
      <c r="K367" s="429"/>
      <c r="L367" s="429"/>
      <c r="M367" s="430"/>
      <c r="N367" s="209">
        <f t="shared" si="56"/>
        <v>2856.13</v>
      </c>
      <c r="O367" s="427">
        <v>8.1</v>
      </c>
      <c r="P367" s="427"/>
      <c r="Q367" s="209">
        <f t="shared" si="57"/>
        <v>2864.23</v>
      </c>
      <c r="R367" s="187">
        <v>1050</v>
      </c>
      <c r="S367" s="427"/>
      <c r="T367" s="213">
        <f t="shared" si="58"/>
        <v>44486</v>
      </c>
      <c r="U367" s="447"/>
      <c r="V367" s="448"/>
      <c r="W367" s="447"/>
      <c r="X367" s="448"/>
      <c r="Y367" s="447">
        <v>211026</v>
      </c>
      <c r="Z367" s="414">
        <v>452.45</v>
      </c>
      <c r="AA367" s="447"/>
      <c r="AB367" s="448"/>
      <c r="AC367" s="447"/>
      <c r="AD367" s="448"/>
      <c r="AE367" s="447"/>
      <c r="AF367" s="448"/>
      <c r="AG367" s="448"/>
      <c r="AH367" s="448"/>
      <c r="AI367" s="447"/>
      <c r="AJ367" s="448"/>
      <c r="AK367" s="447"/>
      <c r="AL367" s="448"/>
      <c r="AM367" s="447"/>
      <c r="AN367" s="448"/>
      <c r="AO367" s="447"/>
      <c r="AP367" s="448"/>
      <c r="AQ367" s="449"/>
      <c r="AR367" s="448"/>
      <c r="AS367" s="187">
        <f t="shared" si="59"/>
        <v>452.45</v>
      </c>
    </row>
    <row r="368" spans="1:45" x14ac:dyDescent="0.25">
      <c r="A368" s="426">
        <f t="shared" si="60"/>
        <v>44487</v>
      </c>
      <c r="B368" s="427">
        <v>1787.2</v>
      </c>
      <c r="C368" s="427"/>
      <c r="D368" s="187">
        <v>361.1</v>
      </c>
      <c r="E368" s="187">
        <v>1513.26</v>
      </c>
      <c r="F368" s="427"/>
      <c r="G368" s="428">
        <v>471</v>
      </c>
      <c r="H368" s="428">
        <v>225</v>
      </c>
      <c r="I368" s="267">
        <v>20</v>
      </c>
      <c r="J368" s="429">
        <v>1</v>
      </c>
      <c r="K368" s="429"/>
      <c r="L368" s="429"/>
      <c r="M368" s="430"/>
      <c r="N368" s="209">
        <f t="shared" si="56"/>
        <v>4377.5600000000004</v>
      </c>
      <c r="O368" s="427">
        <v>9</v>
      </c>
      <c r="P368" s="427"/>
      <c r="Q368" s="209">
        <f t="shared" si="57"/>
        <v>4386.5600000000004</v>
      </c>
      <c r="R368" s="187">
        <v>1780</v>
      </c>
      <c r="S368" s="427"/>
      <c r="T368" s="213">
        <f t="shared" si="58"/>
        <v>44487</v>
      </c>
      <c r="U368" s="447"/>
      <c r="V368" s="448"/>
      <c r="W368" s="447"/>
      <c r="X368" s="448"/>
      <c r="Y368" s="447"/>
      <c r="Z368" s="448"/>
      <c r="AA368" s="447"/>
      <c r="AB368" s="448"/>
      <c r="AC368" s="447"/>
      <c r="AD368" s="448"/>
      <c r="AE368" s="447"/>
      <c r="AF368" s="448"/>
      <c r="AG368" s="448"/>
      <c r="AH368" s="448"/>
      <c r="AI368" s="447">
        <v>211043</v>
      </c>
      <c r="AJ368" s="414">
        <v>53.36</v>
      </c>
      <c r="AK368" s="447"/>
      <c r="AL368" s="448"/>
      <c r="AM368" s="447"/>
      <c r="AN368" s="448"/>
      <c r="AO368" s="447"/>
      <c r="AP368" s="448"/>
      <c r="AQ368" s="449"/>
      <c r="AR368" s="448"/>
      <c r="AS368" s="187">
        <f t="shared" si="59"/>
        <v>53.36</v>
      </c>
    </row>
    <row r="369" spans="1:64" x14ac:dyDescent="0.25">
      <c r="A369" s="426">
        <f t="shared" si="60"/>
        <v>44488</v>
      </c>
      <c r="B369" s="427">
        <v>2065.0500000000002</v>
      </c>
      <c r="C369" s="427"/>
      <c r="D369" s="187">
        <v>1273.68</v>
      </c>
      <c r="E369" s="187">
        <v>1760.65</v>
      </c>
      <c r="F369" s="427"/>
      <c r="G369" s="428">
        <v>250</v>
      </c>
      <c r="H369" s="428">
        <v>259.3</v>
      </c>
      <c r="I369" s="267">
        <v>60</v>
      </c>
      <c r="J369" s="429">
        <v>2</v>
      </c>
      <c r="K369" s="429"/>
      <c r="L369" s="429"/>
      <c r="M369" s="430"/>
      <c r="N369" s="209">
        <f t="shared" si="56"/>
        <v>5668.68</v>
      </c>
      <c r="O369" s="427">
        <v>10.4</v>
      </c>
      <c r="P369" s="427"/>
      <c r="Q369" s="209">
        <f t="shared" si="57"/>
        <v>5679.08</v>
      </c>
      <c r="R369" s="187">
        <v>2060</v>
      </c>
      <c r="S369" s="427"/>
      <c r="T369" s="213">
        <f t="shared" si="58"/>
        <v>44488</v>
      </c>
      <c r="U369" s="447"/>
      <c r="V369" s="448"/>
      <c r="W369" s="447"/>
      <c r="X369" s="448"/>
      <c r="Y369" s="447"/>
      <c r="Z369" s="448"/>
      <c r="AA369" s="447"/>
      <c r="AB369" s="448"/>
      <c r="AC369" s="447">
        <v>210833</v>
      </c>
      <c r="AD369" s="414">
        <v>13.39</v>
      </c>
      <c r="AE369" s="447"/>
      <c r="AF369" s="448"/>
      <c r="AG369" s="448"/>
      <c r="AH369" s="448"/>
      <c r="AI369" s="447"/>
      <c r="AJ369" s="448"/>
      <c r="AK369" s="447"/>
      <c r="AL369" s="448"/>
      <c r="AM369" s="447"/>
      <c r="AN369" s="448"/>
      <c r="AO369" s="447"/>
      <c r="AP369" s="448"/>
      <c r="AQ369" s="449"/>
      <c r="AR369" s="448"/>
      <c r="AS369" s="187">
        <f t="shared" si="59"/>
        <v>13.39</v>
      </c>
    </row>
    <row r="370" spans="1:64" x14ac:dyDescent="0.25">
      <c r="A370" s="426">
        <f t="shared" si="60"/>
        <v>44489</v>
      </c>
      <c r="B370" s="427">
        <v>2436.5300000000002</v>
      </c>
      <c r="C370" s="427"/>
      <c r="D370" s="187">
        <v>814.38</v>
      </c>
      <c r="E370" s="187">
        <v>1372.35</v>
      </c>
      <c r="F370" s="427"/>
      <c r="G370" s="428">
        <v>189</v>
      </c>
      <c r="H370" s="428">
        <v>380.9</v>
      </c>
      <c r="I370" s="267">
        <v>120</v>
      </c>
      <c r="J370" s="429">
        <v>4</v>
      </c>
      <c r="K370" s="429"/>
      <c r="L370" s="429"/>
      <c r="M370" s="430"/>
      <c r="N370" s="209">
        <f t="shared" si="56"/>
        <v>5313.16</v>
      </c>
      <c r="O370" s="427">
        <v>8.4</v>
      </c>
      <c r="P370" s="427">
        <v>10</v>
      </c>
      <c r="Q370" s="209">
        <f t="shared" si="57"/>
        <v>5311.5599999999995</v>
      </c>
      <c r="R370" s="187">
        <v>2430</v>
      </c>
      <c r="S370" s="427"/>
      <c r="T370" s="213">
        <f t="shared" si="58"/>
        <v>44489</v>
      </c>
      <c r="U370" s="447">
        <v>211005</v>
      </c>
      <c r="V370" s="414">
        <v>1381.83</v>
      </c>
      <c r="W370" s="449">
        <v>211018</v>
      </c>
      <c r="X370" s="414">
        <v>787.98</v>
      </c>
      <c r="Y370" s="447">
        <v>211027</v>
      </c>
      <c r="Z370" s="414">
        <v>-25.46</v>
      </c>
      <c r="AA370" s="449">
        <v>211034</v>
      </c>
      <c r="AB370" s="414">
        <v>4758.7299999999996</v>
      </c>
      <c r="AC370" s="447"/>
      <c r="AD370" s="448"/>
      <c r="AE370" s="449"/>
      <c r="AF370" s="448"/>
      <c r="AG370" s="448"/>
      <c r="AH370" s="448"/>
      <c r="AI370" s="447"/>
      <c r="AJ370" s="448"/>
      <c r="AK370" s="449"/>
      <c r="AL370" s="448"/>
      <c r="AM370" s="447">
        <v>211057</v>
      </c>
      <c r="AN370" s="414">
        <v>-22.2</v>
      </c>
      <c r="AO370" s="449">
        <v>211073</v>
      </c>
      <c r="AP370" s="414">
        <v>1090</v>
      </c>
      <c r="AQ370" s="449"/>
      <c r="AR370" s="448"/>
      <c r="AS370" s="187">
        <f t="shared" si="59"/>
        <v>7970.88</v>
      </c>
    </row>
    <row r="371" spans="1:64" x14ac:dyDescent="0.25">
      <c r="A371" s="426">
        <f t="shared" si="60"/>
        <v>44490</v>
      </c>
      <c r="B371" s="427">
        <v>1405.9</v>
      </c>
      <c r="C371" s="427"/>
      <c r="D371" s="187">
        <v>1372.54</v>
      </c>
      <c r="E371" s="187">
        <v>1651.17</v>
      </c>
      <c r="F371" s="427"/>
      <c r="G371" s="428">
        <v>199</v>
      </c>
      <c r="H371" s="428">
        <v>693.7</v>
      </c>
      <c r="I371" s="267">
        <v>160</v>
      </c>
      <c r="J371" s="429">
        <v>4</v>
      </c>
      <c r="K371" s="429"/>
      <c r="L371" s="429"/>
      <c r="M371" s="430"/>
      <c r="N371" s="209">
        <f t="shared" si="56"/>
        <v>5482.31</v>
      </c>
      <c r="O371" s="427">
        <v>11.7</v>
      </c>
      <c r="P371" s="427"/>
      <c r="Q371" s="209">
        <f t="shared" si="57"/>
        <v>5494.01</v>
      </c>
      <c r="R371" s="187">
        <v>1440</v>
      </c>
      <c r="S371" s="427"/>
      <c r="T371" s="213">
        <f t="shared" si="58"/>
        <v>44490</v>
      </c>
      <c r="U371" s="447"/>
      <c r="V371" s="414">
        <v>23.27</v>
      </c>
      <c r="W371" s="447">
        <v>211019</v>
      </c>
      <c r="X371" s="414">
        <v>41.16</v>
      </c>
      <c r="Y371" s="447"/>
      <c r="Z371" s="448"/>
      <c r="AA371" s="447">
        <v>211035</v>
      </c>
      <c r="AB371" s="414">
        <v>1057.8</v>
      </c>
      <c r="AC371" s="447"/>
      <c r="AD371" s="448"/>
      <c r="AE371" s="447" t="s">
        <v>85</v>
      </c>
      <c r="AF371" s="414">
        <v>240</v>
      </c>
      <c r="AG371" s="449"/>
      <c r="AH371" s="448"/>
      <c r="AI371" s="447"/>
      <c r="AJ371" s="448"/>
      <c r="AK371" s="447"/>
      <c r="AL371" s="448"/>
      <c r="AM371" s="447"/>
      <c r="AN371" s="448"/>
      <c r="AO371" s="447"/>
      <c r="AP371" s="448"/>
      <c r="AQ371" s="449"/>
      <c r="AR371" s="448"/>
      <c r="AS371" s="187">
        <f t="shared" si="59"/>
        <v>1362.23</v>
      </c>
    </row>
    <row r="372" spans="1:64" x14ac:dyDescent="0.25">
      <c r="A372" s="426">
        <f t="shared" si="60"/>
        <v>44491</v>
      </c>
      <c r="B372" s="427">
        <v>2072.98</v>
      </c>
      <c r="C372" s="427"/>
      <c r="D372" s="187">
        <v>1586.1</v>
      </c>
      <c r="E372" s="187">
        <v>1757.22</v>
      </c>
      <c r="F372" s="427"/>
      <c r="G372" s="428">
        <v>282</v>
      </c>
      <c r="H372" s="428">
        <v>141.30000000000001</v>
      </c>
      <c r="I372" s="267">
        <v>80</v>
      </c>
      <c r="J372" s="429">
        <v>3</v>
      </c>
      <c r="K372" s="429"/>
      <c r="L372" s="429"/>
      <c r="M372" s="430"/>
      <c r="N372" s="209">
        <f t="shared" si="56"/>
        <v>5919.6</v>
      </c>
      <c r="O372" s="427">
        <v>30.1</v>
      </c>
      <c r="P372" s="427"/>
      <c r="Q372" s="209">
        <f t="shared" si="57"/>
        <v>5949.7000000000007</v>
      </c>
      <c r="R372" s="187">
        <v>2070</v>
      </c>
      <c r="S372" s="187">
        <v>440</v>
      </c>
      <c r="T372" s="213">
        <f t="shared" si="58"/>
        <v>44491</v>
      </c>
      <c r="U372" s="447"/>
      <c r="V372" s="448"/>
      <c r="W372" s="447"/>
      <c r="X372" s="448"/>
      <c r="Y372" s="447"/>
      <c r="Z372" s="448"/>
      <c r="AA372" s="447">
        <v>210924</v>
      </c>
      <c r="AB372" s="414">
        <v>58</v>
      </c>
      <c r="AC372" s="447"/>
      <c r="AD372" s="448"/>
      <c r="AE372" s="447"/>
      <c r="AF372" s="448"/>
      <c r="AG372" s="448"/>
      <c r="AH372" s="448"/>
      <c r="AI372" s="447"/>
      <c r="AJ372" s="448"/>
      <c r="AK372" s="447"/>
      <c r="AL372" s="448"/>
      <c r="AM372" s="447"/>
      <c r="AN372" s="448"/>
      <c r="AO372" s="447">
        <v>211076</v>
      </c>
      <c r="AP372" s="414">
        <v>27.09</v>
      </c>
      <c r="AQ372" s="449"/>
      <c r="AR372" s="448"/>
      <c r="AS372" s="187">
        <f t="shared" si="59"/>
        <v>85.09</v>
      </c>
    </row>
    <row r="373" spans="1:64" x14ac:dyDescent="0.25">
      <c r="A373" s="426">
        <f t="shared" si="60"/>
        <v>44492</v>
      </c>
      <c r="B373" s="427">
        <v>1631.45</v>
      </c>
      <c r="C373" s="427"/>
      <c r="D373" s="187">
        <v>1098.23</v>
      </c>
      <c r="E373" s="187">
        <v>1690.7</v>
      </c>
      <c r="F373" s="427"/>
      <c r="G373" s="428">
        <v>159</v>
      </c>
      <c r="H373" s="428">
        <v>266.60000000000002</v>
      </c>
      <c r="I373" s="267">
        <v>170</v>
      </c>
      <c r="J373" s="429">
        <v>2</v>
      </c>
      <c r="K373" s="429"/>
      <c r="L373" s="429"/>
      <c r="M373" s="430"/>
      <c r="N373" s="209">
        <f t="shared" si="56"/>
        <v>5015.9800000000005</v>
      </c>
      <c r="O373" s="427">
        <v>20.7</v>
      </c>
      <c r="P373" s="427"/>
      <c r="Q373" s="209">
        <f t="shared" si="57"/>
        <v>5036.68</v>
      </c>
      <c r="R373" s="187">
        <v>1630</v>
      </c>
      <c r="S373" s="427"/>
      <c r="T373" s="213">
        <f t="shared" si="58"/>
        <v>44492</v>
      </c>
      <c r="U373" s="447"/>
      <c r="V373" s="448"/>
      <c r="W373" s="447"/>
      <c r="X373" s="448"/>
      <c r="Y373" s="447"/>
      <c r="Z373" s="448"/>
      <c r="AA373" s="447"/>
      <c r="AB373" s="448"/>
      <c r="AC373" s="447"/>
      <c r="AD373" s="448"/>
      <c r="AE373" s="447"/>
      <c r="AF373" s="448"/>
      <c r="AG373" s="448"/>
      <c r="AH373" s="448"/>
      <c r="AI373" s="447"/>
      <c r="AJ373" s="448"/>
      <c r="AK373" s="447"/>
      <c r="AL373" s="448"/>
      <c r="AM373" s="447"/>
      <c r="AN373" s="448"/>
      <c r="AO373" s="447">
        <v>211076</v>
      </c>
      <c r="AP373" s="448">
        <v>2.91</v>
      </c>
      <c r="AQ373" s="449"/>
      <c r="AR373" s="448"/>
      <c r="AS373" s="187">
        <f t="shared" si="59"/>
        <v>2.91</v>
      </c>
    </row>
    <row r="374" spans="1:64" x14ac:dyDescent="0.25">
      <c r="A374" s="426">
        <f t="shared" si="60"/>
        <v>44493</v>
      </c>
      <c r="B374" s="427">
        <v>1203.6500000000001</v>
      </c>
      <c r="C374" s="427"/>
      <c r="D374" s="187">
        <v>683.4</v>
      </c>
      <c r="E374" s="187">
        <v>637.13</v>
      </c>
      <c r="F374" s="427"/>
      <c r="G374" s="428">
        <v>88</v>
      </c>
      <c r="H374" s="428">
        <v>67</v>
      </c>
      <c r="I374" s="267">
        <v>170</v>
      </c>
      <c r="J374" s="429">
        <v>4</v>
      </c>
      <c r="K374" s="429"/>
      <c r="L374" s="429"/>
      <c r="M374" s="430"/>
      <c r="N374" s="209">
        <f t="shared" si="56"/>
        <v>2849.1800000000003</v>
      </c>
      <c r="O374" s="427">
        <v>11.1</v>
      </c>
      <c r="P374" s="427">
        <v>95.4</v>
      </c>
      <c r="Q374" s="209">
        <f t="shared" si="57"/>
        <v>2764.88</v>
      </c>
      <c r="R374" s="187">
        <v>1200</v>
      </c>
      <c r="S374" s="427"/>
      <c r="T374" s="213">
        <f t="shared" si="58"/>
        <v>44493</v>
      </c>
      <c r="U374" s="447"/>
      <c r="V374" s="448"/>
      <c r="W374" s="447"/>
      <c r="X374" s="448"/>
      <c r="Y374" s="447">
        <v>211028</v>
      </c>
      <c r="Z374" s="414">
        <v>469.3</v>
      </c>
      <c r="AA374" s="447"/>
      <c r="AB374" s="448"/>
      <c r="AC374" s="447"/>
      <c r="AD374" s="448"/>
      <c r="AE374" s="447"/>
      <c r="AF374" s="448"/>
      <c r="AG374" s="448"/>
      <c r="AH374" s="448"/>
      <c r="AI374" s="447"/>
      <c r="AJ374" s="448"/>
      <c r="AK374" s="447"/>
      <c r="AL374" s="448"/>
      <c r="AM374" s="447"/>
      <c r="AN374" s="448"/>
      <c r="AO374" s="447">
        <v>211077</v>
      </c>
      <c r="AP374" s="414">
        <v>420</v>
      </c>
      <c r="AQ374" s="449"/>
      <c r="AR374" s="448"/>
      <c r="AS374" s="187">
        <f t="shared" si="59"/>
        <v>889.3</v>
      </c>
    </row>
    <row r="375" spans="1:64" x14ac:dyDescent="0.25">
      <c r="A375" s="426">
        <f t="shared" si="60"/>
        <v>44494</v>
      </c>
      <c r="B375" s="427">
        <v>1271.1300000000001</v>
      </c>
      <c r="C375" s="427"/>
      <c r="D375" s="187">
        <v>1295.78</v>
      </c>
      <c r="E375" s="187">
        <v>1638.14</v>
      </c>
      <c r="F375" s="427"/>
      <c r="G375" s="428">
        <v>265</v>
      </c>
      <c r="H375" s="428">
        <v>508.1</v>
      </c>
      <c r="I375" s="267">
        <v>100</v>
      </c>
      <c r="J375" s="429">
        <v>3</v>
      </c>
      <c r="K375" s="429"/>
      <c r="L375" s="429"/>
      <c r="M375" s="430"/>
      <c r="N375" s="209">
        <f t="shared" si="56"/>
        <v>5078.1499999999996</v>
      </c>
      <c r="O375" s="427">
        <v>9</v>
      </c>
      <c r="P375" s="427"/>
      <c r="Q375" s="209">
        <f t="shared" si="57"/>
        <v>5087.1499999999996</v>
      </c>
      <c r="R375" s="187">
        <v>1270</v>
      </c>
      <c r="S375" s="427"/>
      <c r="T375" s="213">
        <f t="shared" si="58"/>
        <v>44494</v>
      </c>
      <c r="U375" s="447"/>
      <c r="V375" s="448"/>
      <c r="W375" s="447"/>
      <c r="X375" s="448"/>
      <c r="Y375" s="447"/>
      <c r="Z375" s="448"/>
      <c r="AA375" s="447"/>
      <c r="AB375" s="448"/>
      <c r="AC375" s="447"/>
      <c r="AD375" s="448"/>
      <c r="AE375" s="447"/>
      <c r="AF375" s="448"/>
      <c r="AG375" s="448"/>
      <c r="AH375" s="448"/>
      <c r="AI375" s="447"/>
      <c r="AJ375" s="448"/>
      <c r="AK375" s="447"/>
      <c r="AL375" s="448"/>
      <c r="AM375" s="447"/>
      <c r="AN375" s="448"/>
      <c r="AO375" s="447"/>
      <c r="AP375" s="448"/>
      <c r="AQ375" s="449"/>
      <c r="AR375" s="448"/>
      <c r="AS375" s="187">
        <f t="shared" si="59"/>
        <v>0</v>
      </c>
    </row>
    <row r="376" spans="1:64" x14ac:dyDescent="0.25">
      <c r="A376" s="426">
        <f t="shared" si="60"/>
        <v>44495</v>
      </c>
      <c r="B376" s="427">
        <v>1619.17</v>
      </c>
      <c r="C376" s="427"/>
      <c r="D376" s="187">
        <v>902.49</v>
      </c>
      <c r="E376" s="187">
        <v>1281.1300000000001</v>
      </c>
      <c r="F376" s="427"/>
      <c r="G376" s="428">
        <v>408</v>
      </c>
      <c r="H376" s="428">
        <v>247</v>
      </c>
      <c r="I376" s="267">
        <v>20</v>
      </c>
      <c r="J376" s="429">
        <v>1</v>
      </c>
      <c r="K376" s="429"/>
      <c r="L376" s="429"/>
      <c r="M376" s="430"/>
      <c r="N376" s="209">
        <f t="shared" si="56"/>
        <v>4477.79</v>
      </c>
      <c r="O376" s="427">
        <v>11.7</v>
      </c>
      <c r="P376" s="427"/>
      <c r="Q376" s="209">
        <f t="shared" si="57"/>
        <v>4489.49</v>
      </c>
      <c r="R376" s="187">
        <v>1610</v>
      </c>
      <c r="S376" s="427"/>
      <c r="T376" s="213">
        <f t="shared" si="58"/>
        <v>44495</v>
      </c>
      <c r="U376" s="447"/>
      <c r="V376" s="448"/>
      <c r="W376" s="447"/>
      <c r="X376" s="448"/>
      <c r="Y376" s="447"/>
      <c r="Z376" s="448"/>
      <c r="AA376" s="447"/>
      <c r="AB376" s="448"/>
      <c r="AC376" s="447"/>
      <c r="AD376" s="448"/>
      <c r="AE376" s="447"/>
      <c r="AF376" s="448"/>
      <c r="AG376" s="448"/>
      <c r="AH376" s="448"/>
      <c r="AI376" s="447"/>
      <c r="AJ376" s="448"/>
      <c r="AK376" s="447"/>
      <c r="AL376" s="448"/>
      <c r="AM376" s="447"/>
      <c r="AN376" s="448"/>
      <c r="AO376" s="447"/>
      <c r="AP376" s="448"/>
      <c r="AQ376" s="449"/>
      <c r="AR376" s="448"/>
      <c r="AS376" s="187">
        <f t="shared" si="59"/>
        <v>0</v>
      </c>
    </row>
    <row r="377" spans="1:64" x14ac:dyDescent="0.25">
      <c r="A377" s="426">
        <f t="shared" si="60"/>
        <v>44496</v>
      </c>
      <c r="B377" s="427">
        <v>1446.37</v>
      </c>
      <c r="C377" s="427"/>
      <c r="D377" s="187">
        <v>1587.39</v>
      </c>
      <c r="E377" s="187">
        <v>1645.74</v>
      </c>
      <c r="F377" s="427"/>
      <c r="G377" s="428">
        <v>191</v>
      </c>
      <c r="H377" s="428">
        <v>269.60000000000002</v>
      </c>
      <c r="I377" s="267">
        <v>20</v>
      </c>
      <c r="J377" s="429">
        <v>1</v>
      </c>
      <c r="K377" s="429"/>
      <c r="L377" s="429"/>
      <c r="M377" s="430"/>
      <c r="N377" s="209">
        <f t="shared" si="56"/>
        <v>5160.1000000000004</v>
      </c>
      <c r="O377" s="427">
        <v>13.2</v>
      </c>
      <c r="P377" s="427"/>
      <c r="Q377" s="209">
        <f t="shared" si="57"/>
        <v>5173.3</v>
      </c>
      <c r="R377" s="187">
        <v>1470</v>
      </c>
      <c r="S377" s="427"/>
      <c r="T377" s="213">
        <f t="shared" si="58"/>
        <v>44496</v>
      </c>
      <c r="U377" s="447">
        <v>211007</v>
      </c>
      <c r="V377" s="414">
        <v>1305.8499999999999</v>
      </c>
      <c r="W377" s="447"/>
      <c r="X377" s="448"/>
      <c r="Y377" s="447"/>
      <c r="Z377" s="448"/>
      <c r="AA377" s="447">
        <v>211036</v>
      </c>
      <c r="AB377" s="414">
        <v>3937.48</v>
      </c>
      <c r="AC377" s="447"/>
      <c r="AD377" s="448"/>
      <c r="AE377" s="449"/>
      <c r="AF377" s="448"/>
      <c r="AG377" s="448"/>
      <c r="AH377" s="448"/>
      <c r="AI377" s="447"/>
      <c r="AJ377" s="448"/>
      <c r="AK377" s="447"/>
      <c r="AL377" s="448"/>
      <c r="AM377" s="447"/>
      <c r="AN377" s="448"/>
      <c r="AO377" s="447"/>
      <c r="AP377" s="448"/>
      <c r="AQ377" s="449"/>
      <c r="AR377" s="448"/>
      <c r="AS377" s="187">
        <f t="shared" si="59"/>
        <v>5243.33</v>
      </c>
    </row>
    <row r="378" spans="1:64" x14ac:dyDescent="0.25">
      <c r="A378" s="426">
        <f t="shared" si="60"/>
        <v>44497</v>
      </c>
      <c r="B378" s="427">
        <v>896.42</v>
      </c>
      <c r="C378" s="427"/>
      <c r="D378" s="187">
        <v>1317.45</v>
      </c>
      <c r="E378" s="187">
        <v>1640.58</v>
      </c>
      <c r="F378" s="427"/>
      <c r="G378" s="428">
        <v>202</v>
      </c>
      <c r="H378" s="428">
        <v>316.35000000000002</v>
      </c>
      <c r="I378" s="267">
        <v>190</v>
      </c>
      <c r="J378" s="429">
        <v>4</v>
      </c>
      <c r="K378" s="429"/>
      <c r="L378" s="429"/>
      <c r="M378" s="430"/>
      <c r="N378" s="209">
        <f t="shared" si="56"/>
        <v>4562.7999999999993</v>
      </c>
      <c r="O378" s="427">
        <v>16.600000000000001</v>
      </c>
      <c r="P378" s="427"/>
      <c r="Q378" s="209">
        <f t="shared" si="57"/>
        <v>4579.3999999999996</v>
      </c>
      <c r="R378" s="187">
        <v>890</v>
      </c>
      <c r="S378" s="427"/>
      <c r="T378" s="213">
        <f t="shared" si="58"/>
        <v>44497</v>
      </c>
      <c r="U378" s="447"/>
      <c r="V378" s="414">
        <v>16.440000000000001</v>
      </c>
      <c r="W378" s="447"/>
      <c r="X378" s="448"/>
      <c r="Y378" s="447"/>
      <c r="Z378" s="448"/>
      <c r="AA378" s="447">
        <v>211037</v>
      </c>
      <c r="AB378" s="414">
        <v>1755.96</v>
      </c>
      <c r="AC378" s="447">
        <v>211038</v>
      </c>
      <c r="AD378" s="414">
        <v>41012.49</v>
      </c>
      <c r="AE378" s="449" t="s">
        <v>85</v>
      </c>
      <c r="AF378" s="414">
        <v>200</v>
      </c>
      <c r="AG378" s="448"/>
      <c r="AH378" s="448"/>
      <c r="AI378" s="447"/>
      <c r="AJ378" s="448"/>
      <c r="AK378" s="447"/>
      <c r="AL378" s="448"/>
      <c r="AM378" s="447" t="s">
        <v>503</v>
      </c>
      <c r="AN378" s="414">
        <v>320.95999999999998</v>
      </c>
      <c r="AO378" s="447">
        <v>211074</v>
      </c>
      <c r="AP378" s="414">
        <v>1333.73</v>
      </c>
      <c r="AQ378" s="449"/>
      <c r="AR378" s="448"/>
      <c r="AS378" s="187">
        <f t="shared" si="59"/>
        <v>44639.58</v>
      </c>
    </row>
    <row r="379" spans="1:64" x14ac:dyDescent="0.25">
      <c r="A379" s="426">
        <f t="shared" si="60"/>
        <v>44498</v>
      </c>
      <c r="B379" s="427">
        <v>1487.49</v>
      </c>
      <c r="C379" s="427"/>
      <c r="D379" s="187">
        <v>1913.8</v>
      </c>
      <c r="E379" s="187">
        <v>1756.54</v>
      </c>
      <c r="F379" s="427"/>
      <c r="G379" s="428">
        <v>111</v>
      </c>
      <c r="H379" s="428">
        <v>364.9</v>
      </c>
      <c r="I379" s="267">
        <v>130</v>
      </c>
      <c r="J379" s="429">
        <v>3</v>
      </c>
      <c r="K379" s="429"/>
      <c r="L379" s="429"/>
      <c r="M379" s="430"/>
      <c r="N379" s="209">
        <f t="shared" si="56"/>
        <v>5763.73</v>
      </c>
      <c r="O379" s="427">
        <v>8.4</v>
      </c>
      <c r="P379" s="427">
        <v>31.7</v>
      </c>
      <c r="Q379" s="209">
        <f t="shared" si="57"/>
        <v>5740.4299999999994</v>
      </c>
      <c r="R379" s="187">
        <v>1480</v>
      </c>
      <c r="S379" s="187">
        <v>280</v>
      </c>
      <c r="T379" s="213">
        <f t="shared" si="58"/>
        <v>44498</v>
      </c>
      <c r="U379" s="447"/>
      <c r="V379" s="448"/>
      <c r="W379" s="447"/>
      <c r="X379" s="448"/>
      <c r="Y379" s="447"/>
      <c r="Z379" s="448"/>
      <c r="AA379" s="447"/>
      <c r="AB379" s="448"/>
      <c r="AC379" s="447" t="s">
        <v>168</v>
      </c>
      <c r="AD379" s="414">
        <v>641.09</v>
      </c>
      <c r="AE379" s="449">
        <v>211042</v>
      </c>
      <c r="AF379" s="414">
        <v>1.45</v>
      </c>
      <c r="AG379" s="448"/>
      <c r="AH379" s="448"/>
      <c r="AI379" s="447">
        <v>211044</v>
      </c>
      <c r="AJ379" s="414">
        <v>0.35</v>
      </c>
      <c r="AK379" s="447"/>
      <c r="AL379" s="448"/>
      <c r="AM379" s="447">
        <v>210958</v>
      </c>
      <c r="AN379" s="448">
        <v>-3.6</v>
      </c>
      <c r="AO379" s="447"/>
      <c r="AP379" s="448"/>
      <c r="AQ379" s="449"/>
      <c r="AR379" s="448"/>
      <c r="AS379" s="187">
        <f t="shared" si="59"/>
        <v>639.29000000000008</v>
      </c>
    </row>
    <row r="380" spans="1:64" x14ac:dyDescent="0.25">
      <c r="A380" s="426">
        <f t="shared" si="60"/>
        <v>44499</v>
      </c>
      <c r="B380" s="427">
        <v>1124.8399999999999</v>
      </c>
      <c r="C380" s="427"/>
      <c r="D380" s="187">
        <v>1647.86</v>
      </c>
      <c r="E380" s="187">
        <v>1341.19</v>
      </c>
      <c r="F380" s="427"/>
      <c r="G380" s="428">
        <v>220</v>
      </c>
      <c r="H380" s="428">
        <v>59.8</v>
      </c>
      <c r="I380" s="267">
        <v>150</v>
      </c>
      <c r="J380" s="429">
        <v>4</v>
      </c>
      <c r="K380" s="429"/>
      <c r="L380" s="429"/>
      <c r="M380" s="430"/>
      <c r="N380" s="209">
        <f t="shared" si="56"/>
        <v>4543.6900000000005</v>
      </c>
      <c r="O380" s="427">
        <v>2.6</v>
      </c>
      <c r="P380" s="427"/>
      <c r="Q380" s="209">
        <f t="shared" si="57"/>
        <v>4546.2900000000009</v>
      </c>
      <c r="R380" s="187">
        <v>1120</v>
      </c>
      <c r="S380" s="427"/>
      <c r="T380" s="213">
        <f t="shared" si="58"/>
        <v>44499</v>
      </c>
      <c r="U380" s="447"/>
      <c r="V380" s="448"/>
      <c r="W380" s="449">
        <v>211020</v>
      </c>
      <c r="X380" s="414">
        <v>751.49</v>
      </c>
      <c r="Y380" s="447"/>
      <c r="Z380" s="448"/>
      <c r="AA380" s="449"/>
      <c r="AB380" s="448"/>
      <c r="AC380" s="447"/>
      <c r="AD380" s="448"/>
      <c r="AE380" s="449">
        <v>211042</v>
      </c>
      <c r="AF380" s="414">
        <v>265.07</v>
      </c>
      <c r="AG380" s="448"/>
      <c r="AH380" s="448"/>
      <c r="AI380" s="447"/>
      <c r="AJ380" s="448"/>
      <c r="AK380" s="449"/>
      <c r="AL380" s="448"/>
      <c r="AM380" s="449">
        <v>210960</v>
      </c>
      <c r="AN380" s="414">
        <v>-27</v>
      </c>
      <c r="AO380" s="447">
        <v>210978</v>
      </c>
      <c r="AP380" s="414">
        <v>420</v>
      </c>
      <c r="AQ380" s="449"/>
      <c r="AR380" s="448"/>
      <c r="AS380" s="187">
        <f t="shared" si="59"/>
        <v>1409.56</v>
      </c>
    </row>
    <row r="381" spans="1:64" x14ac:dyDescent="0.25">
      <c r="A381" s="426">
        <f t="shared" si="60"/>
        <v>44500</v>
      </c>
      <c r="B381" s="427">
        <v>1545.86</v>
      </c>
      <c r="C381" s="427"/>
      <c r="D381" s="187">
        <v>851.25</v>
      </c>
      <c r="E381" s="187">
        <v>1275.6300000000001</v>
      </c>
      <c r="F381" s="427"/>
      <c r="G381" s="428">
        <v>176</v>
      </c>
      <c r="H381" s="428">
        <v>297.2</v>
      </c>
      <c r="I381" s="428"/>
      <c r="J381" s="429"/>
      <c r="K381" s="429"/>
      <c r="L381" s="429"/>
      <c r="M381" s="430"/>
      <c r="N381" s="209">
        <f t="shared" si="56"/>
        <v>4145.9399999999996</v>
      </c>
      <c r="O381" s="427">
        <v>4</v>
      </c>
      <c r="P381" s="427"/>
      <c r="Q381" s="209">
        <f t="shared" si="57"/>
        <v>4149.9399999999996</v>
      </c>
      <c r="R381" s="187">
        <v>1540</v>
      </c>
      <c r="S381" s="427"/>
      <c r="T381" s="213">
        <f t="shared" si="58"/>
        <v>44500</v>
      </c>
      <c r="U381" s="447"/>
      <c r="V381" s="448"/>
      <c r="W381" s="447">
        <v>211021</v>
      </c>
      <c r="X381" s="414">
        <v>40.42</v>
      </c>
      <c r="Y381" s="447">
        <v>211029</v>
      </c>
      <c r="Z381" s="414">
        <v>442.21</v>
      </c>
      <c r="AA381" s="447"/>
      <c r="AB381" s="448"/>
      <c r="AC381" s="447">
        <v>211041</v>
      </c>
      <c r="AD381" s="448">
        <v>0</v>
      </c>
      <c r="AE381" s="447">
        <v>211042</v>
      </c>
      <c r="AF381" s="414">
        <v>70</v>
      </c>
      <c r="AG381" s="448"/>
      <c r="AH381" s="448"/>
      <c r="AI381" s="447">
        <v>211045</v>
      </c>
      <c r="AJ381" s="414">
        <v>37.630000000000003</v>
      </c>
      <c r="AK381" s="447">
        <v>211049</v>
      </c>
      <c r="AL381" s="414">
        <v>511.34</v>
      </c>
      <c r="AM381" s="447" t="s">
        <v>462</v>
      </c>
      <c r="AN381" s="414">
        <v>950.21</v>
      </c>
      <c r="AO381" s="449">
        <v>210977</v>
      </c>
      <c r="AP381" s="393">
        <v>30</v>
      </c>
      <c r="AQ381" s="449"/>
      <c r="AR381" s="448"/>
      <c r="AS381" s="187">
        <f t="shared" si="59"/>
        <v>2081.81</v>
      </c>
    </row>
    <row r="382" spans="1:64" s="8" customFormat="1" x14ac:dyDescent="0.25">
      <c r="A382" s="437"/>
      <c r="B382" s="439">
        <f t="shared" ref="B382:S382" si="61">SUM(B351:B381)</f>
        <v>48821.389999999992</v>
      </c>
      <c r="C382" s="439">
        <f t="shared" si="61"/>
        <v>179.98</v>
      </c>
      <c r="D382" s="439">
        <f t="shared" si="61"/>
        <v>39298.61</v>
      </c>
      <c r="E382" s="439">
        <f t="shared" si="61"/>
        <v>48006.67</v>
      </c>
      <c r="F382" s="439">
        <f t="shared" si="61"/>
        <v>0</v>
      </c>
      <c r="G382" s="439">
        <f t="shared" si="61"/>
        <v>8223</v>
      </c>
      <c r="H382" s="439">
        <f t="shared" si="61"/>
        <v>8981.1999999999989</v>
      </c>
      <c r="I382" s="439">
        <f t="shared" si="61"/>
        <v>3500</v>
      </c>
      <c r="J382" s="7">
        <f t="shared" si="61"/>
        <v>81</v>
      </c>
      <c r="K382" s="439">
        <f t="shared" si="61"/>
        <v>0</v>
      </c>
      <c r="L382" s="439">
        <f t="shared" si="61"/>
        <v>0</v>
      </c>
      <c r="M382" s="439">
        <f t="shared" si="61"/>
        <v>45.2</v>
      </c>
      <c r="N382" s="439">
        <f t="shared" si="61"/>
        <v>157056.05000000002</v>
      </c>
      <c r="O382" s="439">
        <f t="shared" si="61"/>
        <v>572.99</v>
      </c>
      <c r="P382" s="439">
        <f t="shared" si="61"/>
        <v>816.86</v>
      </c>
      <c r="Q382" s="439">
        <f t="shared" si="61"/>
        <v>156812.17999999996</v>
      </c>
      <c r="R382" s="439">
        <f t="shared" si="61"/>
        <v>48800</v>
      </c>
      <c r="S382" s="439">
        <f t="shared" si="61"/>
        <v>1450</v>
      </c>
      <c r="T382" s="440"/>
      <c r="U382" s="439"/>
      <c r="V382" s="439">
        <f>SUM(V351:V381)</f>
        <v>3398.14</v>
      </c>
      <c r="W382" s="439"/>
      <c r="X382" s="439">
        <f>SUM(X351:X381)</f>
        <v>2017.3000000000002</v>
      </c>
      <c r="Y382" s="439"/>
      <c r="Z382" s="439">
        <f>SUM(Z351:Z381)</f>
        <v>2049.6299999999997</v>
      </c>
      <c r="AA382" s="439"/>
      <c r="AB382" s="439">
        <f>SUM(AB351:AB381)</f>
        <v>21659.719999999998</v>
      </c>
      <c r="AC382" s="439"/>
      <c r="AD382" s="439">
        <f>SUM(AD351:AD381)</f>
        <v>82079.669999999984</v>
      </c>
      <c r="AE382" s="439"/>
      <c r="AF382" s="439">
        <f>SUM(AF351:AF381)</f>
        <v>4091.9389999999999</v>
      </c>
      <c r="AG382" s="439"/>
      <c r="AH382" s="439"/>
      <c r="AI382" s="439"/>
      <c r="AJ382" s="439">
        <f>SUM(AJ351:AJ381)</f>
        <v>2153.0700000000002</v>
      </c>
      <c r="AK382" s="7"/>
      <c r="AL382" s="439">
        <f>SUM(AL351:AL381)</f>
        <v>937.16</v>
      </c>
      <c r="AM382" s="439"/>
      <c r="AN382" s="439">
        <f>SUM(AN351:AN381)</f>
        <v>1578.27</v>
      </c>
      <c r="AO382" s="439"/>
      <c r="AP382" s="439">
        <f>SUM(AP351:AP381)</f>
        <v>6390.2199999999993</v>
      </c>
      <c r="AQ382" s="439"/>
      <c r="AR382" s="439">
        <f>SUM(AR351:AR381)</f>
        <v>0</v>
      </c>
      <c r="AS382" s="439">
        <f>SUM(AS351:AS381)</f>
        <v>126355.11899999999</v>
      </c>
      <c r="AT382" s="7"/>
      <c r="AU382" s="7"/>
      <c r="AV382" s="7"/>
      <c r="AW382" s="7"/>
      <c r="AX382" s="7"/>
      <c r="AY382" s="7"/>
      <c r="AZ382" s="7"/>
      <c r="BA382" s="7"/>
      <c r="BB382" s="7"/>
      <c r="BC382" s="7"/>
      <c r="BD382" s="7"/>
      <c r="BE382" s="7"/>
      <c r="BF382" s="7"/>
      <c r="BG382" s="7"/>
      <c r="BH382" s="7"/>
      <c r="BI382" s="7"/>
      <c r="BJ382" s="7"/>
      <c r="BK382" s="7"/>
      <c r="BL382" s="7"/>
    </row>
    <row r="383" spans="1:64" x14ac:dyDescent="0.25">
      <c r="A383" s="441"/>
      <c r="N383" s="130"/>
      <c r="Q383" s="130"/>
    </row>
    <row r="384" spans="1:64" x14ac:dyDescent="0.25">
      <c r="A384" s="441"/>
      <c r="C384" s="131"/>
      <c r="F384" s="131"/>
      <c r="I384" s="132"/>
    </row>
    <row r="385" spans="1:45" x14ac:dyDescent="0.25">
      <c r="A385" s="441"/>
      <c r="I385" s="132"/>
    </row>
    <row r="386" spans="1:45" x14ac:dyDescent="0.25">
      <c r="A386" s="441"/>
    </row>
    <row r="387" spans="1:45" ht="16.149999999999999" customHeight="1" x14ac:dyDescent="0.25">
      <c r="A387" s="585" t="s">
        <v>46</v>
      </c>
      <c r="B387" s="563"/>
      <c r="C387" s="563"/>
      <c r="D387" s="563"/>
      <c r="E387" s="563"/>
      <c r="F387" s="563"/>
      <c r="G387" s="563"/>
      <c r="H387" s="563"/>
      <c r="I387" s="563"/>
      <c r="J387" s="564"/>
      <c r="K387" s="564"/>
      <c r="L387" s="586"/>
      <c r="M387" s="80"/>
      <c r="N387" s="79"/>
      <c r="O387" s="565"/>
      <c r="P387" s="560"/>
      <c r="Q387" s="560"/>
      <c r="R387" s="560"/>
      <c r="S387" s="560"/>
      <c r="U387" s="559" t="str">
        <f>A387</f>
        <v>NOVEMBRE 2019</v>
      </c>
      <c r="V387" s="560"/>
      <c r="W387" s="560"/>
      <c r="X387" s="560"/>
      <c r="Y387" s="560"/>
      <c r="Z387" s="560"/>
      <c r="AA387" s="560"/>
      <c r="AB387" s="559" t="str">
        <f>A387</f>
        <v>NOVEMBRE 2019</v>
      </c>
      <c r="AC387" s="560"/>
      <c r="AD387" s="560"/>
      <c r="AE387" s="560"/>
      <c r="AF387" s="560"/>
      <c r="AG387" s="560"/>
      <c r="AH387" s="560"/>
      <c r="AI387" s="560"/>
      <c r="AJ387" s="560"/>
      <c r="AK387" s="559" t="str">
        <f>A387</f>
        <v>NOVEMBRE 2019</v>
      </c>
      <c r="AL387" s="560"/>
      <c r="AM387" s="560"/>
      <c r="AN387" s="560"/>
      <c r="AO387" s="560"/>
      <c r="AP387" s="560"/>
      <c r="AQ387" s="560"/>
    </row>
    <row r="388" spans="1:45" ht="16.149999999999999" customHeight="1" x14ac:dyDescent="0.25">
      <c r="A388" s="442"/>
      <c r="B388" s="81"/>
      <c r="C388" s="81"/>
      <c r="D388" s="81"/>
      <c r="E388" s="81"/>
      <c r="F388" s="81"/>
      <c r="G388" s="81"/>
      <c r="H388" s="81"/>
      <c r="I388" s="554"/>
      <c r="J388" s="554"/>
      <c r="K388" s="554"/>
      <c r="L388" s="554"/>
      <c r="M388" s="133"/>
      <c r="N388" s="134"/>
      <c r="O388" s="135"/>
      <c r="P388" s="134"/>
      <c r="Q388" s="134"/>
      <c r="R388" s="553" t="s">
        <v>2</v>
      </c>
      <c r="S388" s="554"/>
      <c r="T388" s="227"/>
      <c r="U388" s="549" t="str">
        <f>U3</f>
        <v>Agedi</v>
      </c>
      <c r="V388" s="550"/>
      <c r="W388" s="549" t="str">
        <f>W3</f>
        <v>Saf</v>
      </c>
      <c r="X388" s="550"/>
      <c r="Y388" s="549" t="str">
        <f>Y3</f>
        <v>Midi Libre</v>
      </c>
      <c r="Z388" s="550"/>
      <c r="AA388" s="549" t="str">
        <f>AA3</f>
        <v>Loto</v>
      </c>
      <c r="AB388" s="550"/>
      <c r="AC388" s="555" t="str">
        <f>AC3</f>
        <v>Altadis</v>
      </c>
      <c r="AD388" s="556"/>
      <c r="AE388" s="549" t="str">
        <f>AE3</f>
        <v>Crédit agricole</v>
      </c>
      <c r="AF388" s="550"/>
      <c r="AG388" s="555" t="s">
        <v>10</v>
      </c>
      <c r="AH388" s="556"/>
      <c r="AI388" s="555" t="str">
        <f>AI3</f>
        <v>charges locatives</v>
      </c>
      <c r="AJ388" s="556"/>
      <c r="AK388" s="555" t="str">
        <f>AK3</f>
        <v>Poste TCN TF PVA</v>
      </c>
      <c r="AL388" s="556"/>
      <c r="AM388" s="549" t="str">
        <f>AM3</f>
        <v>GSA/NVX FR</v>
      </c>
      <c r="AN388" s="550"/>
      <c r="AO388" s="549" t="str">
        <f>AO3</f>
        <v>Charge</v>
      </c>
      <c r="AP388" s="550"/>
      <c r="AQ388" s="549" t="str">
        <f>AQ3</f>
        <v>Divers</v>
      </c>
      <c r="AR388" s="550"/>
      <c r="AS388" s="83" t="s">
        <v>16</v>
      </c>
    </row>
    <row r="389" spans="1:45" x14ac:dyDescent="0.25">
      <c r="A389" s="423"/>
      <c r="B389" s="178" t="s">
        <v>17</v>
      </c>
      <c r="C389" s="178" t="s">
        <v>18</v>
      </c>
      <c r="D389" s="178" t="s">
        <v>19</v>
      </c>
      <c r="E389" s="178" t="s">
        <v>20</v>
      </c>
      <c r="F389" s="178" t="s">
        <v>21</v>
      </c>
      <c r="G389" s="178" t="s">
        <v>22</v>
      </c>
      <c r="H389" s="178" t="s">
        <v>23</v>
      </c>
      <c r="I389" s="569" t="s">
        <v>24</v>
      </c>
      <c r="J389" s="570"/>
      <c r="K389" s="178" t="s">
        <v>25</v>
      </c>
      <c r="L389" s="178" t="s">
        <v>26</v>
      </c>
      <c r="M389" s="180" t="s">
        <v>27</v>
      </c>
      <c r="N389" s="178" t="s">
        <v>28</v>
      </c>
      <c r="O389" s="178" t="s">
        <v>29</v>
      </c>
      <c r="P389" s="178" t="s">
        <v>30</v>
      </c>
      <c r="Q389" s="178" t="s">
        <v>16</v>
      </c>
      <c r="R389" s="178" t="s">
        <v>32</v>
      </c>
      <c r="S389" s="178" t="s">
        <v>33</v>
      </c>
      <c r="T389" s="181"/>
      <c r="U389" s="182" t="s">
        <v>34</v>
      </c>
      <c r="V389" s="183"/>
      <c r="W389" s="184" t="s">
        <v>34</v>
      </c>
      <c r="X389" s="180"/>
      <c r="Y389" s="184" t="s">
        <v>34</v>
      </c>
      <c r="Z389" s="180"/>
      <c r="AA389" s="184" t="s">
        <v>34</v>
      </c>
      <c r="AB389" s="180"/>
      <c r="AC389" s="184" t="s">
        <v>34</v>
      </c>
      <c r="AD389" s="180"/>
      <c r="AE389" s="184" t="s">
        <v>34</v>
      </c>
      <c r="AF389" s="180"/>
      <c r="AG389" s="184" t="s">
        <v>34</v>
      </c>
      <c r="AH389" s="183"/>
      <c r="AI389" s="184" t="s">
        <v>34</v>
      </c>
      <c r="AJ389" s="180"/>
      <c r="AK389" s="186" t="s">
        <v>34</v>
      </c>
      <c r="AL389" s="183"/>
      <c r="AM389" s="184" t="s">
        <v>34</v>
      </c>
      <c r="AN389" s="183"/>
      <c r="AO389" s="184" t="s">
        <v>34</v>
      </c>
      <c r="AP389" s="183"/>
      <c r="AQ389" s="184" t="s">
        <v>34</v>
      </c>
      <c r="AR389" s="183"/>
      <c r="AS389" s="187"/>
    </row>
    <row r="390" spans="1:45" x14ac:dyDescent="0.25">
      <c r="A390" s="426">
        <f>A381+1</f>
        <v>44501</v>
      </c>
      <c r="B390" s="427">
        <v>254.03</v>
      </c>
      <c r="C390" s="427"/>
      <c r="D390" s="187">
        <v>793.48</v>
      </c>
      <c r="E390" s="187">
        <v>587.16</v>
      </c>
      <c r="F390" s="427"/>
      <c r="G390" s="428">
        <v>188</v>
      </c>
      <c r="H390" s="428">
        <v>399.05</v>
      </c>
      <c r="I390" s="267">
        <v>20</v>
      </c>
      <c r="J390" s="429">
        <v>1</v>
      </c>
      <c r="K390" s="429"/>
      <c r="L390" s="429"/>
      <c r="M390" s="430"/>
      <c r="N390" s="209">
        <f t="shared" ref="N390:N419" si="62">B390+C390+D390+F390+G390+H390+I390+K390-L390+M390+E390</f>
        <v>2241.7199999999998</v>
      </c>
      <c r="O390" s="427">
        <v>2.6</v>
      </c>
      <c r="P390" s="427"/>
      <c r="Q390" s="209">
        <f t="shared" ref="Q390:Q419" si="63">N390+O390-P390</f>
        <v>2244.3199999999997</v>
      </c>
      <c r="R390" s="187">
        <v>250</v>
      </c>
      <c r="S390" s="427"/>
      <c r="T390" s="213">
        <f t="shared" ref="T390:T419" si="64">A390</f>
        <v>44501</v>
      </c>
      <c r="U390" s="447"/>
      <c r="V390" s="448"/>
      <c r="W390" s="449"/>
      <c r="X390" s="448"/>
      <c r="Y390" s="449"/>
      <c r="Z390" s="448"/>
      <c r="AA390" s="449"/>
      <c r="AB390" s="448"/>
      <c r="AC390" s="449"/>
      <c r="AD390" s="448"/>
      <c r="AE390" s="449"/>
      <c r="AF390" s="448"/>
      <c r="AG390" s="450"/>
      <c r="AH390" s="448"/>
      <c r="AI390" s="433">
        <v>210144</v>
      </c>
      <c r="AJ390" s="414">
        <v>1029.23</v>
      </c>
      <c r="AK390" s="450">
        <v>210942</v>
      </c>
      <c r="AL390" s="414">
        <v>1474.56</v>
      </c>
      <c r="AM390" s="449"/>
      <c r="AN390" s="448"/>
      <c r="AO390" s="433" t="s">
        <v>276</v>
      </c>
      <c r="AP390" s="414">
        <v>2250</v>
      </c>
      <c r="AQ390" s="449"/>
      <c r="AR390" s="448"/>
      <c r="AS390" s="187">
        <f t="shared" ref="AS390:AS419" si="65">V390+X390+Z390+AB390+AD390+AF390+AJ390+AL390+AN390+AP390+AR390+AH390</f>
        <v>4753.79</v>
      </c>
    </row>
    <row r="391" spans="1:45" x14ac:dyDescent="0.25">
      <c r="A391" s="426">
        <f t="shared" ref="A391:A419" si="66">A390+1</f>
        <v>44502</v>
      </c>
      <c r="B391" s="427">
        <v>2079.65</v>
      </c>
      <c r="C391" s="427"/>
      <c r="D391" s="187">
        <v>1126.96</v>
      </c>
      <c r="E391" s="187">
        <v>2117.75</v>
      </c>
      <c r="F391" s="427"/>
      <c r="G391" s="428">
        <v>352</v>
      </c>
      <c r="H391" s="428">
        <v>232</v>
      </c>
      <c r="I391" s="267">
        <v>60</v>
      </c>
      <c r="J391" s="429">
        <v>1</v>
      </c>
      <c r="K391" s="429"/>
      <c r="L391" s="429"/>
      <c r="M391" s="430">
        <v>14.2</v>
      </c>
      <c r="N391" s="209">
        <f t="shared" si="62"/>
        <v>5982.5599999999995</v>
      </c>
      <c r="O391" s="427">
        <v>11</v>
      </c>
      <c r="P391" s="427">
        <v>234.76</v>
      </c>
      <c r="Q391" s="209">
        <f t="shared" si="63"/>
        <v>5758.7999999999993</v>
      </c>
      <c r="R391" s="187">
        <v>2070</v>
      </c>
      <c r="S391" s="427"/>
      <c r="T391" s="213">
        <f t="shared" si="64"/>
        <v>44502</v>
      </c>
      <c r="U391" s="447"/>
      <c r="V391" s="448"/>
      <c r="W391" s="449"/>
      <c r="X391" s="448"/>
      <c r="Y391" s="447"/>
      <c r="Z391" s="448"/>
      <c r="AA391" s="449"/>
      <c r="AB391" s="448"/>
      <c r="AC391" s="447"/>
      <c r="AD391" s="448"/>
      <c r="AE391" s="449"/>
      <c r="AF391" s="448"/>
      <c r="AG391" s="449"/>
      <c r="AH391" s="448"/>
      <c r="AI391" s="447"/>
      <c r="AJ391" s="448"/>
      <c r="AK391" s="449"/>
      <c r="AL391" s="448"/>
      <c r="AM391" s="447"/>
      <c r="AN391" s="448"/>
      <c r="AO391" s="447"/>
      <c r="AP391" s="432"/>
      <c r="AQ391" s="449"/>
      <c r="AR391" s="448"/>
      <c r="AS391" s="187">
        <f t="shared" si="65"/>
        <v>0</v>
      </c>
    </row>
    <row r="392" spans="1:45" x14ac:dyDescent="0.25">
      <c r="A392" s="426">
        <f t="shared" si="66"/>
        <v>44503</v>
      </c>
      <c r="B392" s="427">
        <v>1845.99</v>
      </c>
      <c r="C392" s="427"/>
      <c r="D392" s="187">
        <v>1234.99</v>
      </c>
      <c r="E392" s="187">
        <v>1073.76</v>
      </c>
      <c r="F392" s="427"/>
      <c r="G392" s="428">
        <v>323</v>
      </c>
      <c r="H392" s="428">
        <v>240.2</v>
      </c>
      <c r="I392" s="267">
        <v>110</v>
      </c>
      <c r="J392" s="429">
        <v>2</v>
      </c>
      <c r="K392" s="429"/>
      <c r="L392" s="429"/>
      <c r="M392" s="430"/>
      <c r="N392" s="209">
        <f t="shared" si="62"/>
        <v>4827.9399999999996</v>
      </c>
      <c r="O392" s="427">
        <v>3.4</v>
      </c>
      <c r="P392" s="427"/>
      <c r="Q392" s="209">
        <f t="shared" si="63"/>
        <v>4831.3399999999992</v>
      </c>
      <c r="R392" s="187">
        <v>1840</v>
      </c>
      <c r="S392" s="427"/>
      <c r="T392" s="213">
        <f t="shared" si="64"/>
        <v>44503</v>
      </c>
      <c r="U392" s="447">
        <v>211010</v>
      </c>
      <c r="V392" s="414">
        <v>1154.7</v>
      </c>
      <c r="W392" s="449"/>
      <c r="X392" s="448"/>
      <c r="Y392" s="447"/>
      <c r="Z392" s="448"/>
      <c r="AA392" s="449">
        <v>211123</v>
      </c>
      <c r="AB392" s="414">
        <v>2417.35</v>
      </c>
      <c r="AC392" s="447"/>
      <c r="AD392" s="448"/>
      <c r="AE392" s="449" t="s">
        <v>165</v>
      </c>
      <c r="AF392" s="414">
        <v>24.01</v>
      </c>
      <c r="AG392" s="449"/>
      <c r="AH392" s="448"/>
      <c r="AI392" s="447"/>
      <c r="AJ392" s="448"/>
      <c r="AK392" s="449"/>
      <c r="AL392" s="448"/>
      <c r="AM392" s="447"/>
      <c r="AN392" s="448"/>
      <c r="AO392" s="449"/>
      <c r="AP392" s="432"/>
      <c r="AQ392" s="449"/>
      <c r="AR392" s="448"/>
      <c r="AS392" s="187">
        <f t="shared" si="65"/>
        <v>3596.0600000000004</v>
      </c>
    </row>
    <row r="393" spans="1:45" x14ac:dyDescent="0.25">
      <c r="A393" s="426">
        <f t="shared" si="66"/>
        <v>44504</v>
      </c>
      <c r="B393" s="427">
        <v>1057.1500000000001</v>
      </c>
      <c r="C393" s="427"/>
      <c r="D393" s="187">
        <v>1755.97</v>
      </c>
      <c r="E393" s="187">
        <v>1692.62</v>
      </c>
      <c r="F393" s="427"/>
      <c r="G393" s="428">
        <v>377</v>
      </c>
      <c r="H393" s="428">
        <v>272.89999999999998</v>
      </c>
      <c r="I393" s="267">
        <v>180</v>
      </c>
      <c r="J393" s="429">
        <v>3</v>
      </c>
      <c r="K393" s="429"/>
      <c r="L393" s="429"/>
      <c r="M393" s="430"/>
      <c r="N393" s="209">
        <f t="shared" si="62"/>
        <v>5335.6399999999994</v>
      </c>
      <c r="O393" s="427">
        <v>3.4</v>
      </c>
      <c r="P393" s="427"/>
      <c r="Q393" s="209">
        <f t="shared" si="63"/>
        <v>5339.0399999999991</v>
      </c>
      <c r="R393" s="187">
        <v>1100</v>
      </c>
      <c r="S393" s="427"/>
      <c r="T393" s="213">
        <f t="shared" si="64"/>
        <v>44504</v>
      </c>
      <c r="U393" s="447"/>
      <c r="V393" s="414">
        <v>321.42</v>
      </c>
      <c r="W393" s="449"/>
      <c r="X393" s="448"/>
      <c r="Y393" s="447"/>
      <c r="Z393" s="448"/>
      <c r="AA393" s="449">
        <v>211124</v>
      </c>
      <c r="AB393" s="414">
        <v>262.3</v>
      </c>
      <c r="AC393" s="447"/>
      <c r="AD393" s="448"/>
      <c r="AE393" s="449" t="s">
        <v>173</v>
      </c>
      <c r="AF393" s="414">
        <v>73.33</v>
      </c>
      <c r="AG393" s="449"/>
      <c r="AH393" s="448"/>
      <c r="AI393" s="431" t="s">
        <v>311</v>
      </c>
      <c r="AJ393" s="393">
        <v>128.4</v>
      </c>
      <c r="AK393" s="449"/>
      <c r="AL393" s="448"/>
      <c r="AM393" s="447">
        <v>210946</v>
      </c>
      <c r="AN393" s="414">
        <v>-379.13</v>
      </c>
      <c r="AO393" s="431" t="s">
        <v>104</v>
      </c>
      <c r="AP393" s="414">
        <v>141.56</v>
      </c>
      <c r="AQ393" s="449"/>
      <c r="AR393" s="448"/>
      <c r="AS393" s="187">
        <f t="shared" si="65"/>
        <v>547.88000000000011</v>
      </c>
    </row>
    <row r="394" spans="1:45" x14ac:dyDescent="0.25">
      <c r="A394" s="426">
        <f t="shared" si="66"/>
        <v>44505</v>
      </c>
      <c r="B394" s="427">
        <v>1733.22</v>
      </c>
      <c r="C394" s="427"/>
      <c r="D394" s="187">
        <v>1187.7</v>
      </c>
      <c r="E394" s="187">
        <v>1875.79</v>
      </c>
      <c r="F394" s="427"/>
      <c r="G394" s="428">
        <v>338</v>
      </c>
      <c r="H394" s="428">
        <v>203</v>
      </c>
      <c r="I394" s="267">
        <v>230</v>
      </c>
      <c r="J394" s="429">
        <v>5</v>
      </c>
      <c r="K394" s="429"/>
      <c r="L394" s="429"/>
      <c r="M394" s="430"/>
      <c r="N394" s="209">
        <f t="shared" si="62"/>
        <v>5567.71</v>
      </c>
      <c r="O394" s="427">
        <v>3.4</v>
      </c>
      <c r="P394" s="427"/>
      <c r="Q394" s="209">
        <f t="shared" si="63"/>
        <v>5571.11</v>
      </c>
      <c r="R394" s="187">
        <v>1730</v>
      </c>
      <c r="S394" s="187">
        <v>260</v>
      </c>
      <c r="T394" s="213">
        <f t="shared" si="64"/>
        <v>44505</v>
      </c>
      <c r="U394" s="447"/>
      <c r="V394" s="448"/>
      <c r="W394" s="449"/>
      <c r="X394" s="448"/>
      <c r="Y394" s="447"/>
      <c r="Z394" s="448"/>
      <c r="AA394" s="447"/>
      <c r="AB394" s="448"/>
      <c r="AC394" s="447"/>
      <c r="AD394" s="448"/>
      <c r="AE394" s="447" t="s">
        <v>156</v>
      </c>
      <c r="AF394" s="414">
        <v>2678.63</v>
      </c>
      <c r="AG394" s="449"/>
      <c r="AH394" s="448"/>
      <c r="AI394" s="447"/>
      <c r="AJ394" s="448"/>
      <c r="AK394" s="447"/>
      <c r="AL394" s="448"/>
      <c r="AM394" s="447"/>
      <c r="AN394" s="448"/>
      <c r="AO394" s="431" t="s">
        <v>199</v>
      </c>
      <c r="AP394" s="414">
        <v>81.900000000000006</v>
      </c>
      <c r="AQ394" s="449"/>
      <c r="AR394" s="448"/>
      <c r="AS394" s="187">
        <f t="shared" si="65"/>
        <v>2760.53</v>
      </c>
    </row>
    <row r="395" spans="1:45" x14ac:dyDescent="0.25">
      <c r="A395" s="426">
        <f t="shared" si="66"/>
        <v>44506</v>
      </c>
      <c r="B395" s="427">
        <v>2222.06</v>
      </c>
      <c r="C395" s="427"/>
      <c r="D395" s="187">
        <v>1130.98</v>
      </c>
      <c r="E395" s="187">
        <v>1515.38</v>
      </c>
      <c r="F395" s="427"/>
      <c r="G395" s="428">
        <v>102</v>
      </c>
      <c r="H395" s="428">
        <v>410.8</v>
      </c>
      <c r="I395" s="428"/>
      <c r="J395" s="429"/>
      <c r="K395" s="429"/>
      <c r="L395" s="429"/>
      <c r="M395" s="430"/>
      <c r="N395" s="209">
        <f t="shared" si="62"/>
        <v>5381.22</v>
      </c>
      <c r="O395" s="427">
        <v>16</v>
      </c>
      <c r="P395" s="427"/>
      <c r="Q395" s="209">
        <f t="shared" si="63"/>
        <v>5397.22</v>
      </c>
      <c r="R395" s="187">
        <v>2220</v>
      </c>
      <c r="S395" s="427"/>
      <c r="T395" s="213">
        <f t="shared" si="64"/>
        <v>44506</v>
      </c>
      <c r="U395" s="447" t="s">
        <v>168</v>
      </c>
      <c r="V395" s="414">
        <v>57.16</v>
      </c>
      <c r="W395" s="447"/>
      <c r="X395" s="448"/>
      <c r="Y395" s="447"/>
      <c r="Z395" s="448"/>
      <c r="AA395" s="447"/>
      <c r="AB395" s="448"/>
      <c r="AC395" s="447"/>
      <c r="AD395" s="448"/>
      <c r="AE395" s="447"/>
      <c r="AF395" s="448"/>
      <c r="AG395" s="449"/>
      <c r="AH395" s="448"/>
      <c r="AI395" s="447"/>
      <c r="AJ395" s="448"/>
      <c r="AK395" s="447"/>
      <c r="AL395" s="448"/>
      <c r="AM395" s="447"/>
      <c r="AN395" s="448"/>
      <c r="AO395" s="431" t="s">
        <v>388</v>
      </c>
      <c r="AP395" s="414">
        <v>150</v>
      </c>
      <c r="AQ395" s="449"/>
      <c r="AR395" s="448"/>
      <c r="AS395" s="187">
        <f t="shared" si="65"/>
        <v>207.16</v>
      </c>
    </row>
    <row r="396" spans="1:45" x14ac:dyDescent="0.25">
      <c r="A396" s="426">
        <f t="shared" si="66"/>
        <v>44507</v>
      </c>
      <c r="B396" s="427">
        <v>1200.77</v>
      </c>
      <c r="C396" s="427"/>
      <c r="D396" s="187">
        <v>630.4</v>
      </c>
      <c r="E396" s="187">
        <v>716.49</v>
      </c>
      <c r="F396" s="427"/>
      <c r="G396" s="428">
        <v>152</v>
      </c>
      <c r="H396" s="428">
        <v>255.2</v>
      </c>
      <c r="I396" s="267">
        <v>100</v>
      </c>
      <c r="J396" s="429">
        <v>1</v>
      </c>
      <c r="K396" s="429"/>
      <c r="L396" s="429"/>
      <c r="M396" s="430"/>
      <c r="N396" s="209">
        <f t="shared" si="62"/>
        <v>3054.8599999999997</v>
      </c>
      <c r="O396" s="427">
        <v>6.1</v>
      </c>
      <c r="P396" s="427"/>
      <c r="Q396" s="209">
        <f t="shared" si="63"/>
        <v>3060.9599999999996</v>
      </c>
      <c r="R396" s="187">
        <v>1200</v>
      </c>
      <c r="S396" s="427"/>
      <c r="T396" s="213">
        <f t="shared" si="64"/>
        <v>44507</v>
      </c>
      <c r="U396" s="447"/>
      <c r="V396" s="448"/>
      <c r="W396" s="447"/>
      <c r="X396" s="448"/>
      <c r="Y396" s="447">
        <v>211118</v>
      </c>
      <c r="Z396" s="414">
        <v>461.88</v>
      </c>
      <c r="AA396" s="447"/>
      <c r="AB396" s="448"/>
      <c r="AC396" s="447"/>
      <c r="AD396" s="448"/>
      <c r="AE396" s="447" t="s">
        <v>271</v>
      </c>
      <c r="AF396" s="414">
        <v>-57.4</v>
      </c>
      <c r="AG396" s="449"/>
      <c r="AH396" s="448"/>
      <c r="AI396" s="447"/>
      <c r="AJ396" s="448"/>
      <c r="AK396" s="447"/>
      <c r="AL396" s="448"/>
      <c r="AM396" s="447"/>
      <c r="AN396" s="448"/>
      <c r="AO396" s="447"/>
      <c r="AP396" s="448"/>
      <c r="AQ396" s="449"/>
      <c r="AR396" s="448"/>
      <c r="AS396" s="187">
        <f t="shared" si="65"/>
        <v>404.48</v>
      </c>
    </row>
    <row r="397" spans="1:45" x14ac:dyDescent="0.25">
      <c r="A397" s="426">
        <f t="shared" si="66"/>
        <v>44508</v>
      </c>
      <c r="B397" s="427">
        <v>1720.59</v>
      </c>
      <c r="C397" s="427"/>
      <c r="D397" s="187">
        <v>1593.16</v>
      </c>
      <c r="E397" s="187">
        <v>1506.92</v>
      </c>
      <c r="F397" s="427"/>
      <c r="G397" s="428">
        <v>241</v>
      </c>
      <c r="H397" s="428">
        <v>286.60000000000002</v>
      </c>
      <c r="I397" s="267">
        <v>40</v>
      </c>
      <c r="J397" s="429">
        <v>2</v>
      </c>
      <c r="K397" s="429"/>
      <c r="L397" s="429"/>
      <c r="M397" s="430"/>
      <c r="N397" s="209">
        <f t="shared" si="62"/>
        <v>5388.27</v>
      </c>
      <c r="O397" s="427">
        <v>21.2</v>
      </c>
      <c r="P397" s="427">
        <v>19.8</v>
      </c>
      <c r="Q397" s="209">
        <f t="shared" si="63"/>
        <v>5389.67</v>
      </c>
      <c r="R397" s="187">
        <v>1720</v>
      </c>
      <c r="S397" s="427"/>
      <c r="T397" s="213">
        <f t="shared" si="64"/>
        <v>44508</v>
      </c>
      <c r="U397" s="447"/>
      <c r="V397" s="448"/>
      <c r="W397" s="447"/>
      <c r="X397" s="448"/>
      <c r="Y397" s="447"/>
      <c r="Z397" s="448"/>
      <c r="AA397" s="447"/>
      <c r="AB397" s="448"/>
      <c r="AC397" s="447"/>
      <c r="AD397" s="448"/>
      <c r="AE397" s="447"/>
      <c r="AF397" s="448"/>
      <c r="AG397" s="449"/>
      <c r="AH397" s="448"/>
      <c r="AI397" s="447" t="s">
        <v>216</v>
      </c>
      <c r="AJ397" s="414">
        <v>221.1</v>
      </c>
      <c r="AK397" s="447"/>
      <c r="AL397" s="448"/>
      <c r="AM397" s="447"/>
      <c r="AN397" s="448"/>
      <c r="AO397" s="447">
        <v>211168</v>
      </c>
      <c r="AP397" s="414">
        <v>384</v>
      </c>
      <c r="AQ397" s="449"/>
      <c r="AR397" s="448"/>
      <c r="AS397" s="187">
        <f t="shared" si="65"/>
        <v>605.1</v>
      </c>
    </row>
    <row r="398" spans="1:45" x14ac:dyDescent="0.25">
      <c r="A398" s="426">
        <f t="shared" si="66"/>
        <v>44509</v>
      </c>
      <c r="B398" s="427">
        <v>1135.03</v>
      </c>
      <c r="C398" s="427"/>
      <c r="D398" s="187">
        <v>1252.0999999999999</v>
      </c>
      <c r="E398" s="187">
        <v>1546.36</v>
      </c>
      <c r="F398" s="427"/>
      <c r="G398" s="428">
        <v>482</v>
      </c>
      <c r="H398" s="428">
        <v>520.6</v>
      </c>
      <c r="I398" s="267">
        <v>60</v>
      </c>
      <c r="J398" s="429">
        <v>2</v>
      </c>
      <c r="K398" s="429"/>
      <c r="L398" s="429"/>
      <c r="M398" s="430"/>
      <c r="N398" s="209">
        <f t="shared" si="62"/>
        <v>4996.09</v>
      </c>
      <c r="O398" s="427">
        <v>4.0999999999999996</v>
      </c>
      <c r="P398" s="427"/>
      <c r="Q398" s="209">
        <f t="shared" si="63"/>
        <v>5000.1900000000005</v>
      </c>
      <c r="R398" s="187">
        <v>1130</v>
      </c>
      <c r="S398" s="427"/>
      <c r="T398" s="213">
        <f t="shared" si="64"/>
        <v>44509</v>
      </c>
      <c r="U398" s="447"/>
      <c r="V398" s="448"/>
      <c r="W398" s="447"/>
      <c r="X398" s="448"/>
      <c r="Y398" s="447"/>
      <c r="Z398" s="448"/>
      <c r="AA398" s="447"/>
      <c r="AB398" s="448"/>
      <c r="AC398" s="447"/>
      <c r="AD398" s="448"/>
      <c r="AE398" s="447"/>
      <c r="AF398" s="448"/>
      <c r="AG398" s="449"/>
      <c r="AH398" s="448"/>
      <c r="AI398" s="447"/>
      <c r="AJ398" s="448"/>
      <c r="AK398" s="447"/>
      <c r="AL398" s="448"/>
      <c r="AM398" s="447"/>
      <c r="AN398" s="448"/>
      <c r="AO398" s="447">
        <v>211169</v>
      </c>
      <c r="AP398" s="414">
        <v>6414</v>
      </c>
      <c r="AQ398" s="449"/>
      <c r="AR398" s="448"/>
      <c r="AS398" s="187">
        <f t="shared" si="65"/>
        <v>6414</v>
      </c>
    </row>
    <row r="399" spans="1:45" x14ac:dyDescent="0.25">
      <c r="A399" s="426">
        <f t="shared" si="66"/>
        <v>44510</v>
      </c>
      <c r="B399" s="427">
        <v>1287.6600000000001</v>
      </c>
      <c r="C399" s="427"/>
      <c r="D399" s="187">
        <v>1015.54</v>
      </c>
      <c r="E399" s="187">
        <v>1552.77</v>
      </c>
      <c r="F399" s="427"/>
      <c r="G399" s="428">
        <v>274</v>
      </c>
      <c r="H399" s="428">
        <v>314.8</v>
      </c>
      <c r="I399" s="267">
        <v>280</v>
      </c>
      <c r="J399" s="429">
        <v>6</v>
      </c>
      <c r="K399" s="429"/>
      <c r="L399" s="429"/>
      <c r="M399" s="430"/>
      <c r="N399" s="209">
        <f t="shared" si="62"/>
        <v>4724.7700000000004</v>
      </c>
      <c r="O399" s="427">
        <v>3.4</v>
      </c>
      <c r="P399" s="427"/>
      <c r="Q399" s="209">
        <f t="shared" si="63"/>
        <v>4728.17</v>
      </c>
      <c r="R399" s="187">
        <v>1280</v>
      </c>
      <c r="S399" s="427"/>
      <c r="T399" s="213">
        <f t="shared" si="64"/>
        <v>44510</v>
      </c>
      <c r="U399" s="447">
        <v>211013</v>
      </c>
      <c r="V399" s="414">
        <v>1218.04</v>
      </c>
      <c r="W399" s="447">
        <v>211022</v>
      </c>
      <c r="X399" s="414">
        <v>600.41999999999996</v>
      </c>
      <c r="Y399" s="447"/>
      <c r="Z399" s="448"/>
      <c r="AA399" s="447">
        <v>211125</v>
      </c>
      <c r="AB399" s="414">
        <v>3819.47</v>
      </c>
      <c r="AC399" s="447"/>
      <c r="AD399" s="448"/>
      <c r="AE399" s="447"/>
      <c r="AF399" s="448"/>
      <c r="AG399" s="449"/>
      <c r="AH399" s="448"/>
      <c r="AI399" s="447"/>
      <c r="AJ399" s="448"/>
      <c r="AK399" s="447">
        <v>211047</v>
      </c>
      <c r="AL399" s="414">
        <v>84.6</v>
      </c>
      <c r="AM399" s="447"/>
      <c r="AN399" s="448"/>
      <c r="AO399" s="447"/>
      <c r="AP399" s="448"/>
      <c r="AQ399" s="449"/>
      <c r="AR399" s="448"/>
      <c r="AS399" s="187">
        <f t="shared" si="65"/>
        <v>5722.5300000000007</v>
      </c>
    </row>
    <row r="400" spans="1:45" x14ac:dyDescent="0.25">
      <c r="A400" s="426">
        <f t="shared" si="66"/>
        <v>44511</v>
      </c>
      <c r="B400" s="427">
        <v>627.67999999999995</v>
      </c>
      <c r="C400" s="427"/>
      <c r="D400" s="187">
        <v>827.39</v>
      </c>
      <c r="E400" s="187">
        <v>947.5</v>
      </c>
      <c r="F400" s="427"/>
      <c r="G400" s="428">
        <v>180</v>
      </c>
      <c r="H400" s="428">
        <v>36.9</v>
      </c>
      <c r="I400" s="428"/>
      <c r="J400" s="429"/>
      <c r="K400" s="429"/>
      <c r="L400" s="429"/>
      <c r="M400" s="430"/>
      <c r="N400" s="209">
        <f t="shared" si="62"/>
        <v>2619.4700000000003</v>
      </c>
      <c r="O400" s="427">
        <v>9.6999999999999993</v>
      </c>
      <c r="P400" s="427"/>
      <c r="Q400" s="209">
        <f t="shared" si="63"/>
        <v>2629.17</v>
      </c>
      <c r="R400" s="187">
        <v>620</v>
      </c>
      <c r="S400" s="427"/>
      <c r="T400" s="213">
        <f t="shared" si="64"/>
        <v>44511</v>
      </c>
      <c r="U400" s="447"/>
      <c r="V400" s="414">
        <v>42.66</v>
      </c>
      <c r="W400" s="447">
        <v>211023</v>
      </c>
      <c r="X400" s="414">
        <v>52.73</v>
      </c>
      <c r="Y400" s="447"/>
      <c r="Z400" s="448"/>
      <c r="AA400" s="447">
        <v>211126</v>
      </c>
      <c r="AB400" s="414">
        <v>862.6</v>
      </c>
      <c r="AC400" s="447"/>
      <c r="AD400" s="448"/>
      <c r="AE400" s="447"/>
      <c r="AF400" s="448"/>
      <c r="AG400" s="449"/>
      <c r="AH400" s="448"/>
      <c r="AI400" s="447"/>
      <c r="AJ400" s="448"/>
      <c r="AK400" s="447">
        <v>211048</v>
      </c>
      <c r="AL400" s="414">
        <v>193.64</v>
      </c>
      <c r="AM400" s="447"/>
      <c r="AN400" s="448"/>
      <c r="AO400" s="447"/>
      <c r="AP400" s="448"/>
      <c r="AQ400" s="449"/>
      <c r="AR400" s="448"/>
      <c r="AS400" s="187">
        <f t="shared" si="65"/>
        <v>1151.6300000000001</v>
      </c>
    </row>
    <row r="401" spans="1:45" x14ac:dyDescent="0.25">
      <c r="A401" s="426">
        <f t="shared" si="66"/>
        <v>44512</v>
      </c>
      <c r="B401" s="427">
        <v>1760.58</v>
      </c>
      <c r="C401" s="427"/>
      <c r="D401" s="187">
        <v>1567.86</v>
      </c>
      <c r="E401" s="187">
        <v>2072.1799999999998</v>
      </c>
      <c r="F401" s="427"/>
      <c r="G401" s="428">
        <v>522</v>
      </c>
      <c r="H401" s="428">
        <v>165.2</v>
      </c>
      <c r="I401" s="267">
        <v>150</v>
      </c>
      <c r="J401" s="429">
        <v>2</v>
      </c>
      <c r="K401" s="429"/>
      <c r="L401" s="429"/>
      <c r="M401" s="430"/>
      <c r="N401" s="209">
        <f t="shared" si="62"/>
        <v>6237.82</v>
      </c>
      <c r="O401" s="427">
        <v>3.4</v>
      </c>
      <c r="P401" s="427"/>
      <c r="Q401" s="209">
        <f t="shared" si="63"/>
        <v>6241.2199999999993</v>
      </c>
      <c r="R401" s="187">
        <v>1760</v>
      </c>
      <c r="S401" s="427"/>
      <c r="T401" s="213">
        <f t="shared" si="64"/>
        <v>44512</v>
      </c>
      <c r="U401" s="447"/>
      <c r="V401" s="448"/>
      <c r="W401" s="447"/>
      <c r="X401" s="448"/>
      <c r="Y401" s="447"/>
      <c r="Z401" s="448"/>
      <c r="AA401" s="447"/>
      <c r="AB401" s="448"/>
      <c r="AC401" s="447"/>
      <c r="AD401" s="448"/>
      <c r="AE401" s="447"/>
      <c r="AF401" s="448"/>
      <c r="AG401" s="449"/>
      <c r="AH401" s="448"/>
      <c r="AI401" s="431"/>
      <c r="AJ401" s="432"/>
      <c r="AK401" s="447"/>
      <c r="AL401" s="448"/>
      <c r="AM401" s="447"/>
      <c r="AN401" s="448"/>
      <c r="AO401" s="447"/>
      <c r="AP401" s="448"/>
      <c r="AQ401" s="449"/>
      <c r="AR401" s="448"/>
      <c r="AS401" s="187">
        <f t="shared" si="65"/>
        <v>0</v>
      </c>
    </row>
    <row r="402" spans="1:45" x14ac:dyDescent="0.25">
      <c r="A402" s="426">
        <f t="shared" si="66"/>
        <v>44513</v>
      </c>
      <c r="B402" s="427">
        <v>1193.76</v>
      </c>
      <c r="C402" s="427"/>
      <c r="D402" s="187">
        <v>721.1</v>
      </c>
      <c r="E402" s="187">
        <v>1594.37</v>
      </c>
      <c r="F402" s="427"/>
      <c r="G402" s="428">
        <v>321</v>
      </c>
      <c r="H402" s="428">
        <v>161.44999999999999</v>
      </c>
      <c r="I402" s="267">
        <v>100</v>
      </c>
      <c r="J402" s="429">
        <v>2</v>
      </c>
      <c r="K402" s="429"/>
      <c r="L402" s="429"/>
      <c r="M402" s="430"/>
      <c r="N402" s="209">
        <f t="shared" si="62"/>
        <v>4091.68</v>
      </c>
      <c r="O402" s="427">
        <v>35.9</v>
      </c>
      <c r="P402" s="427"/>
      <c r="Q402" s="209">
        <f t="shared" si="63"/>
        <v>4127.58</v>
      </c>
      <c r="R402" s="187">
        <v>1190</v>
      </c>
      <c r="S402" s="427"/>
      <c r="T402" s="213">
        <f t="shared" si="64"/>
        <v>44513</v>
      </c>
      <c r="U402" s="447"/>
      <c r="V402" s="448"/>
      <c r="W402" s="447"/>
      <c r="X402" s="448"/>
      <c r="Y402" s="447"/>
      <c r="Z402" s="448"/>
      <c r="AA402" s="447"/>
      <c r="AB402" s="448"/>
      <c r="AC402" s="447">
        <v>211039</v>
      </c>
      <c r="AD402" s="414">
        <v>73.599999999999994</v>
      </c>
      <c r="AE402" s="447"/>
      <c r="AF402" s="448"/>
      <c r="AG402" s="449"/>
      <c r="AH402" s="448"/>
      <c r="AI402" s="447"/>
      <c r="AJ402" s="448"/>
      <c r="AK402" s="447"/>
      <c r="AL402" s="448"/>
      <c r="AM402" s="447"/>
      <c r="AN402" s="448"/>
      <c r="AO402" s="447"/>
      <c r="AP402" s="448"/>
      <c r="AQ402" s="449"/>
      <c r="AR402" s="448"/>
      <c r="AS402" s="187">
        <f t="shared" si="65"/>
        <v>73.599999999999994</v>
      </c>
    </row>
    <row r="403" spans="1:45" x14ac:dyDescent="0.25">
      <c r="A403" s="426">
        <f t="shared" si="66"/>
        <v>44514</v>
      </c>
      <c r="B403" s="427">
        <v>1049.83</v>
      </c>
      <c r="C403" s="427"/>
      <c r="D403" s="187">
        <v>652.70000000000005</v>
      </c>
      <c r="E403" s="187">
        <v>1011.06</v>
      </c>
      <c r="F403" s="427"/>
      <c r="G403" s="428">
        <v>147</v>
      </c>
      <c r="H403" s="428">
        <v>92.4</v>
      </c>
      <c r="I403" s="428"/>
      <c r="J403" s="429"/>
      <c r="K403" s="429"/>
      <c r="L403" s="429"/>
      <c r="M403" s="430"/>
      <c r="N403" s="209">
        <f t="shared" si="62"/>
        <v>2952.99</v>
      </c>
      <c r="O403" s="427">
        <v>11.1</v>
      </c>
      <c r="P403" s="427"/>
      <c r="Q403" s="209">
        <f t="shared" si="63"/>
        <v>2964.0899999999997</v>
      </c>
      <c r="R403" s="187">
        <v>1040</v>
      </c>
      <c r="S403" s="427"/>
      <c r="T403" s="213">
        <f t="shared" si="64"/>
        <v>44514</v>
      </c>
      <c r="U403" s="447"/>
      <c r="V403" s="448"/>
      <c r="W403" s="447"/>
      <c r="X403" s="448"/>
      <c r="Y403" s="447">
        <v>211119</v>
      </c>
      <c r="Z403" s="414">
        <v>470.85</v>
      </c>
      <c r="AA403" s="447"/>
      <c r="AB403" s="448"/>
      <c r="AC403" s="447">
        <v>211040</v>
      </c>
      <c r="AD403" s="414">
        <v>46119.87</v>
      </c>
      <c r="AE403" s="447"/>
      <c r="AF403" s="448"/>
      <c r="AG403" s="449"/>
      <c r="AH403" s="448"/>
      <c r="AI403" s="447">
        <v>211138</v>
      </c>
      <c r="AJ403" s="393">
        <v>-503.31</v>
      </c>
      <c r="AK403" s="447"/>
      <c r="AL403" s="448"/>
      <c r="AM403" s="447"/>
      <c r="AN403" s="448"/>
      <c r="AO403" s="447"/>
      <c r="AP403" s="448"/>
      <c r="AQ403" s="449"/>
      <c r="AR403" s="448"/>
      <c r="AS403" s="187">
        <f t="shared" si="65"/>
        <v>46087.41</v>
      </c>
    </row>
    <row r="404" spans="1:45" x14ac:dyDescent="0.25">
      <c r="A404" s="426">
        <f t="shared" si="66"/>
        <v>44515</v>
      </c>
      <c r="B404" s="427">
        <v>1424.91</v>
      </c>
      <c r="C404" s="187">
        <v>15.36</v>
      </c>
      <c r="D404" s="187">
        <v>778.69</v>
      </c>
      <c r="E404" s="187">
        <v>1683.66</v>
      </c>
      <c r="F404" s="427"/>
      <c r="G404" s="428">
        <v>279</v>
      </c>
      <c r="H404" s="428">
        <v>390.8</v>
      </c>
      <c r="I404" s="267">
        <v>80</v>
      </c>
      <c r="J404" s="429">
        <v>3</v>
      </c>
      <c r="K404" s="429"/>
      <c r="L404" s="429"/>
      <c r="M404" s="430"/>
      <c r="N404" s="209">
        <f t="shared" si="62"/>
        <v>4652.42</v>
      </c>
      <c r="O404" s="427">
        <v>46.2</v>
      </c>
      <c r="P404" s="427"/>
      <c r="Q404" s="209">
        <f t="shared" si="63"/>
        <v>4698.62</v>
      </c>
      <c r="R404" s="187">
        <v>1420</v>
      </c>
      <c r="S404" s="427"/>
      <c r="T404" s="213">
        <f t="shared" si="64"/>
        <v>44515</v>
      </c>
      <c r="U404" s="447"/>
      <c r="V404" s="448"/>
      <c r="W404" s="447"/>
      <c r="X404" s="448"/>
      <c r="Y404" s="447"/>
      <c r="Z404" s="448"/>
      <c r="AA404" s="447"/>
      <c r="AB404" s="448"/>
      <c r="AC404" s="447">
        <v>210934</v>
      </c>
      <c r="AD404" s="414">
        <v>26.78</v>
      </c>
      <c r="AE404" s="447"/>
      <c r="AF404" s="448"/>
      <c r="AG404" s="449"/>
      <c r="AH404" s="448"/>
      <c r="AI404" s="447">
        <v>211139</v>
      </c>
      <c r="AJ404" s="393">
        <v>170.71</v>
      </c>
      <c r="AK404" s="447"/>
      <c r="AL404" s="448"/>
      <c r="AM404" s="447"/>
      <c r="AN404" s="448"/>
      <c r="AO404" s="447">
        <v>211075</v>
      </c>
      <c r="AP404" s="414">
        <v>370</v>
      </c>
      <c r="AQ404" s="449"/>
      <c r="AR404" s="448"/>
      <c r="AS404" s="187">
        <f t="shared" si="65"/>
        <v>567.49</v>
      </c>
    </row>
    <row r="405" spans="1:45" x14ac:dyDescent="0.25">
      <c r="A405" s="426">
        <f t="shared" si="66"/>
        <v>44516</v>
      </c>
      <c r="B405" s="427">
        <v>1453.36</v>
      </c>
      <c r="C405" s="427"/>
      <c r="D405" s="187">
        <v>1032.5</v>
      </c>
      <c r="E405" s="187">
        <v>1528.92</v>
      </c>
      <c r="F405" s="427"/>
      <c r="G405" s="428">
        <v>378</v>
      </c>
      <c r="H405" s="428">
        <v>129.69999999999999</v>
      </c>
      <c r="I405" s="267">
        <v>40</v>
      </c>
      <c r="J405" s="429">
        <v>2</v>
      </c>
      <c r="K405" s="429"/>
      <c r="L405" s="429"/>
      <c r="M405" s="430"/>
      <c r="N405" s="209">
        <f t="shared" si="62"/>
        <v>4562.4799999999996</v>
      </c>
      <c r="O405" s="427">
        <v>8.4</v>
      </c>
      <c r="P405" s="427"/>
      <c r="Q405" s="209">
        <f t="shared" si="63"/>
        <v>4570.8799999999992</v>
      </c>
      <c r="R405" s="187">
        <v>1450</v>
      </c>
      <c r="S405" s="427"/>
      <c r="T405" s="213">
        <f t="shared" si="64"/>
        <v>44516</v>
      </c>
      <c r="U405" s="447"/>
      <c r="V405" s="448"/>
      <c r="W405" s="447"/>
      <c r="X405" s="448"/>
      <c r="Y405" s="447"/>
      <c r="Z405" s="448"/>
      <c r="AA405" s="447"/>
      <c r="AB405" s="448"/>
      <c r="AC405" s="447"/>
      <c r="AD405" s="448"/>
      <c r="AE405" s="447"/>
      <c r="AF405" s="448"/>
      <c r="AG405" s="449"/>
      <c r="AH405" s="448"/>
      <c r="AI405" s="447"/>
      <c r="AJ405" s="448"/>
      <c r="AK405" s="447"/>
      <c r="AL405" s="448"/>
      <c r="AM405" s="447"/>
      <c r="AN405" s="448"/>
      <c r="AO405" s="447">
        <v>211075</v>
      </c>
      <c r="AP405" s="393">
        <v>82.85</v>
      </c>
      <c r="AQ405" s="449"/>
      <c r="AR405" s="448"/>
      <c r="AS405" s="187">
        <f t="shared" si="65"/>
        <v>82.85</v>
      </c>
    </row>
    <row r="406" spans="1:45" x14ac:dyDescent="0.25">
      <c r="A406" s="426">
        <f t="shared" si="66"/>
        <v>44517</v>
      </c>
      <c r="B406" s="427">
        <v>1416.27</v>
      </c>
      <c r="C406" s="427"/>
      <c r="D406" s="187">
        <v>999.8</v>
      </c>
      <c r="E406" s="187">
        <v>1465</v>
      </c>
      <c r="F406" s="427"/>
      <c r="G406" s="428">
        <v>215</v>
      </c>
      <c r="H406" s="428">
        <v>418.4</v>
      </c>
      <c r="I406" s="267">
        <v>40</v>
      </c>
      <c r="J406" s="429">
        <v>2</v>
      </c>
      <c r="K406" s="429"/>
      <c r="L406" s="429"/>
      <c r="M406" s="430"/>
      <c r="N406" s="209">
        <f t="shared" si="62"/>
        <v>4554.4699999999993</v>
      </c>
      <c r="O406" s="427">
        <v>15.9</v>
      </c>
      <c r="P406" s="427"/>
      <c r="Q406" s="209">
        <f t="shared" si="63"/>
        <v>4570.369999999999</v>
      </c>
      <c r="R406" s="187">
        <v>1410</v>
      </c>
      <c r="S406" s="427"/>
      <c r="T406" s="213">
        <f t="shared" si="64"/>
        <v>44517</v>
      </c>
      <c r="U406" s="447">
        <v>211101</v>
      </c>
      <c r="V406" s="414">
        <v>1123.3599999999999</v>
      </c>
      <c r="W406" s="447"/>
      <c r="X406" s="448"/>
      <c r="Y406" s="447"/>
      <c r="Z406" s="448"/>
      <c r="AA406" s="447">
        <v>211127</v>
      </c>
      <c r="AB406" s="414">
        <v>1976.41</v>
      </c>
      <c r="AC406" s="447"/>
      <c r="AD406" s="448"/>
      <c r="AE406" s="447"/>
      <c r="AF406" s="448"/>
      <c r="AG406" s="449"/>
      <c r="AH406" s="448"/>
      <c r="AI406" s="447"/>
      <c r="AJ406" s="448"/>
      <c r="AK406" s="447"/>
      <c r="AL406" s="448"/>
      <c r="AM406" s="447"/>
      <c r="AN406" s="393"/>
      <c r="AO406" s="447"/>
      <c r="AP406" s="448"/>
      <c r="AQ406" s="449"/>
      <c r="AR406" s="448"/>
      <c r="AS406" s="187">
        <f t="shared" si="65"/>
        <v>3099.77</v>
      </c>
    </row>
    <row r="407" spans="1:45" x14ac:dyDescent="0.25">
      <c r="A407" s="426">
        <f t="shared" si="66"/>
        <v>44518</v>
      </c>
      <c r="B407" s="427">
        <v>1475.4</v>
      </c>
      <c r="C407" s="427"/>
      <c r="D407" s="187">
        <v>1193.45</v>
      </c>
      <c r="E407" s="187">
        <v>1218.99</v>
      </c>
      <c r="F407" s="427"/>
      <c r="G407" s="428">
        <v>282</v>
      </c>
      <c r="H407" s="428">
        <v>273.89999999999998</v>
      </c>
      <c r="I407" s="267">
        <v>120</v>
      </c>
      <c r="J407" s="429">
        <v>3</v>
      </c>
      <c r="K407" s="429"/>
      <c r="L407" s="429"/>
      <c r="M407" s="430"/>
      <c r="N407" s="209">
        <f t="shared" si="62"/>
        <v>4563.7400000000007</v>
      </c>
      <c r="O407" s="427">
        <v>20.9</v>
      </c>
      <c r="P407" s="427"/>
      <c r="Q407" s="209">
        <f t="shared" si="63"/>
        <v>4584.6400000000003</v>
      </c>
      <c r="R407" s="187">
        <v>1530</v>
      </c>
      <c r="S407" s="427"/>
      <c r="T407" s="213">
        <f t="shared" si="64"/>
        <v>44518</v>
      </c>
      <c r="U407" s="447"/>
      <c r="V407" s="414">
        <v>44.98</v>
      </c>
      <c r="W407" s="447"/>
      <c r="X407" s="448"/>
      <c r="Y407" s="447"/>
      <c r="Z407" s="448"/>
      <c r="AA407" s="447">
        <v>211128</v>
      </c>
      <c r="AB407" s="414">
        <v>1237.4000000000001</v>
      </c>
      <c r="AC407" s="447"/>
      <c r="AD407" s="448"/>
      <c r="AE407" s="447" t="s">
        <v>85</v>
      </c>
      <c r="AF407" s="414">
        <v>150</v>
      </c>
      <c r="AG407" s="449"/>
      <c r="AH407" s="448"/>
      <c r="AI407" s="447">
        <v>211137</v>
      </c>
      <c r="AJ407" s="414">
        <v>52.8</v>
      </c>
      <c r="AK407" s="447"/>
      <c r="AL407" s="448"/>
      <c r="AM407" s="447"/>
      <c r="AN407" s="448"/>
      <c r="AO407" s="447">
        <v>211165</v>
      </c>
      <c r="AP407" s="414">
        <v>447.09</v>
      </c>
      <c r="AQ407" s="449"/>
      <c r="AR407" s="448"/>
      <c r="AS407" s="187">
        <f t="shared" si="65"/>
        <v>1932.27</v>
      </c>
    </row>
    <row r="408" spans="1:45" x14ac:dyDescent="0.25">
      <c r="A408" s="426">
        <f t="shared" si="66"/>
        <v>44519</v>
      </c>
      <c r="B408" s="427">
        <v>1630.05</v>
      </c>
      <c r="C408" s="427"/>
      <c r="D408" s="187">
        <v>1454.1</v>
      </c>
      <c r="E408" s="187">
        <v>1787.4</v>
      </c>
      <c r="F408" s="427"/>
      <c r="G408" s="428">
        <v>291</v>
      </c>
      <c r="H408" s="428">
        <v>281.89999999999998</v>
      </c>
      <c r="I408" s="267">
        <v>230</v>
      </c>
      <c r="J408" s="429">
        <v>5</v>
      </c>
      <c r="K408" s="429"/>
      <c r="L408" s="429"/>
      <c r="M408" s="430"/>
      <c r="N408" s="209">
        <f t="shared" si="62"/>
        <v>5674.45</v>
      </c>
      <c r="O408" s="427">
        <v>8.4</v>
      </c>
      <c r="P408" s="427"/>
      <c r="Q408" s="209">
        <f t="shared" si="63"/>
        <v>5682.8499999999995</v>
      </c>
      <c r="R408" s="187">
        <v>1630</v>
      </c>
      <c r="S408" s="427"/>
      <c r="T408" s="213">
        <f t="shared" si="64"/>
        <v>44519</v>
      </c>
      <c r="U408" s="447"/>
      <c r="V408" s="448"/>
      <c r="W408" s="447"/>
      <c r="X408" s="448"/>
      <c r="Y408" s="447"/>
      <c r="Z408" s="448"/>
      <c r="AA408" s="447"/>
      <c r="AB408" s="448"/>
      <c r="AC408" s="447"/>
      <c r="AD408" s="448"/>
      <c r="AE408" s="447"/>
      <c r="AF408" s="448"/>
      <c r="AG408" s="449"/>
      <c r="AH408" s="448"/>
      <c r="AI408" s="447"/>
      <c r="AJ408" s="448"/>
      <c r="AK408" s="447"/>
      <c r="AL408" s="448"/>
      <c r="AM408" s="447">
        <v>211053</v>
      </c>
      <c r="AN408" s="414">
        <v>343.02</v>
      </c>
      <c r="AO408" s="447">
        <v>211165</v>
      </c>
      <c r="AP408" s="448">
        <v>2.91</v>
      </c>
      <c r="AQ408" s="449"/>
      <c r="AR408" s="448"/>
      <c r="AS408" s="187">
        <f t="shared" si="65"/>
        <v>345.93</v>
      </c>
    </row>
    <row r="409" spans="1:45" x14ac:dyDescent="0.25">
      <c r="A409" s="426">
        <f t="shared" si="66"/>
        <v>44520</v>
      </c>
      <c r="B409" s="427">
        <v>2055.54</v>
      </c>
      <c r="C409" s="427"/>
      <c r="D409" s="187">
        <v>1765.49</v>
      </c>
      <c r="E409" s="187">
        <v>1576.03</v>
      </c>
      <c r="F409" s="427"/>
      <c r="G409" s="428">
        <v>247</v>
      </c>
      <c r="H409" s="428">
        <v>186.15</v>
      </c>
      <c r="I409" s="267">
        <v>120</v>
      </c>
      <c r="J409" s="429">
        <v>3</v>
      </c>
      <c r="K409" s="429"/>
      <c r="L409" s="429"/>
      <c r="M409" s="430"/>
      <c r="N409" s="209">
        <f t="shared" si="62"/>
        <v>5950.2099999999991</v>
      </c>
      <c r="O409" s="427">
        <v>5.7</v>
      </c>
      <c r="P409" s="427"/>
      <c r="Q409" s="209">
        <f t="shared" si="63"/>
        <v>5955.9099999999989</v>
      </c>
      <c r="R409" s="187">
        <v>2050</v>
      </c>
      <c r="S409" s="427"/>
      <c r="T409" s="213">
        <f t="shared" si="64"/>
        <v>44520</v>
      </c>
      <c r="U409" s="447"/>
      <c r="V409" s="448"/>
      <c r="W409" s="449">
        <v>211113</v>
      </c>
      <c r="X409" s="414">
        <v>20.58</v>
      </c>
      <c r="Y409" s="447"/>
      <c r="Z409" s="448"/>
      <c r="AA409" s="449"/>
      <c r="AB409" s="448"/>
      <c r="AC409" s="447"/>
      <c r="AD409" s="448"/>
      <c r="AE409" s="449"/>
      <c r="AF409" s="448"/>
      <c r="AG409" s="449"/>
      <c r="AH409" s="448"/>
      <c r="AI409" s="447"/>
      <c r="AJ409" s="448"/>
      <c r="AK409" s="449"/>
      <c r="AL409" s="448"/>
      <c r="AM409" s="447">
        <v>211056</v>
      </c>
      <c r="AN409" s="414">
        <v>190.08</v>
      </c>
      <c r="AO409" s="449"/>
      <c r="AP409" s="448"/>
      <c r="AQ409" s="449"/>
      <c r="AR409" s="448"/>
      <c r="AS409" s="187">
        <f t="shared" si="65"/>
        <v>210.66000000000003</v>
      </c>
    </row>
    <row r="410" spans="1:45" x14ac:dyDescent="0.25">
      <c r="A410" s="426">
        <f t="shared" si="66"/>
        <v>44521</v>
      </c>
      <c r="B410" s="427">
        <v>1111.06</v>
      </c>
      <c r="C410" s="427"/>
      <c r="D410" s="187">
        <v>867.05</v>
      </c>
      <c r="E410" s="187">
        <v>789.58</v>
      </c>
      <c r="F410" s="427"/>
      <c r="G410" s="428">
        <v>113</v>
      </c>
      <c r="H410" s="428">
        <v>85</v>
      </c>
      <c r="I410" s="267">
        <v>100</v>
      </c>
      <c r="J410" s="429">
        <v>1</v>
      </c>
      <c r="K410" s="429"/>
      <c r="L410" s="429"/>
      <c r="M410" s="430"/>
      <c r="N410" s="209">
        <f t="shared" si="62"/>
        <v>3065.6899999999996</v>
      </c>
      <c r="O410" s="427">
        <v>16.600000000000001</v>
      </c>
      <c r="P410" s="427"/>
      <c r="Q410" s="209">
        <f t="shared" si="63"/>
        <v>3082.2899999999995</v>
      </c>
      <c r="R410" s="187">
        <v>1110</v>
      </c>
      <c r="S410" s="427"/>
      <c r="T410" s="213">
        <f t="shared" si="64"/>
        <v>44521</v>
      </c>
      <c r="U410" s="447"/>
      <c r="V410" s="448"/>
      <c r="W410" s="447">
        <v>211114</v>
      </c>
      <c r="X410" s="414">
        <v>1136.1300000000001</v>
      </c>
      <c r="Y410" s="447">
        <v>211120</v>
      </c>
      <c r="Z410" s="414">
        <v>441.27</v>
      </c>
      <c r="AA410" s="447"/>
      <c r="AB410" s="448"/>
      <c r="AC410" s="447"/>
      <c r="AD410" s="448"/>
      <c r="AE410" s="447"/>
      <c r="AF410" s="448"/>
      <c r="AG410" s="449"/>
      <c r="AH410" s="448"/>
      <c r="AI410" s="447"/>
      <c r="AJ410" s="448"/>
      <c r="AK410" s="447"/>
      <c r="AL410" s="448"/>
      <c r="AM410" s="447"/>
      <c r="AN410" s="448"/>
      <c r="AO410" s="447"/>
      <c r="AP410" s="448"/>
      <c r="AQ410" s="449"/>
      <c r="AR410" s="448"/>
      <c r="AS410" s="187">
        <f t="shared" si="65"/>
        <v>1577.4</v>
      </c>
    </row>
    <row r="411" spans="1:45" x14ac:dyDescent="0.25">
      <c r="A411" s="426">
        <f t="shared" si="66"/>
        <v>44522</v>
      </c>
      <c r="B411" s="427">
        <v>1691.76</v>
      </c>
      <c r="C411" s="187">
        <v>86</v>
      </c>
      <c r="D411" s="187">
        <v>884.99</v>
      </c>
      <c r="E411" s="187">
        <v>1625.86</v>
      </c>
      <c r="F411" s="427"/>
      <c r="G411" s="428">
        <v>185</v>
      </c>
      <c r="H411" s="428">
        <v>153.9</v>
      </c>
      <c r="I411" s="267">
        <v>140</v>
      </c>
      <c r="J411" s="429">
        <v>3</v>
      </c>
      <c r="K411" s="429"/>
      <c r="L411" s="429"/>
      <c r="M411" s="430"/>
      <c r="N411" s="209">
        <f t="shared" si="62"/>
        <v>4767.51</v>
      </c>
      <c r="O411" s="427">
        <v>3.7</v>
      </c>
      <c r="P411" s="427"/>
      <c r="Q411" s="209">
        <f t="shared" si="63"/>
        <v>4771.21</v>
      </c>
      <c r="R411" s="187">
        <v>1690</v>
      </c>
      <c r="S411" s="427"/>
      <c r="T411" s="213">
        <f t="shared" si="64"/>
        <v>44522</v>
      </c>
      <c r="U411" s="447"/>
      <c r="V411" s="448"/>
      <c r="W411" s="447"/>
      <c r="X411" s="448"/>
      <c r="Y411" s="447"/>
      <c r="Z411" s="448"/>
      <c r="AA411" s="447"/>
      <c r="AB411" s="448"/>
      <c r="AC411" s="447"/>
      <c r="AD411" s="448"/>
      <c r="AE411" s="447"/>
      <c r="AF411" s="448"/>
      <c r="AG411" s="449"/>
      <c r="AH411" s="448"/>
      <c r="AI411" s="447"/>
      <c r="AJ411" s="448"/>
      <c r="AK411" s="447"/>
      <c r="AL411" s="448"/>
      <c r="AM411" s="447"/>
      <c r="AN411" s="448"/>
      <c r="AO411" s="447"/>
      <c r="AP411" s="448"/>
      <c r="AQ411" s="449"/>
      <c r="AR411" s="448"/>
      <c r="AS411" s="187">
        <f t="shared" si="65"/>
        <v>0</v>
      </c>
    </row>
    <row r="412" spans="1:45" x14ac:dyDescent="0.25">
      <c r="A412" s="426">
        <f t="shared" si="66"/>
        <v>44523</v>
      </c>
      <c r="B412" s="427">
        <v>1247.4000000000001</v>
      </c>
      <c r="C412" s="427"/>
      <c r="D412" s="187">
        <v>1295.8699999999999</v>
      </c>
      <c r="E412" s="187">
        <v>1857.77</v>
      </c>
      <c r="F412" s="427"/>
      <c r="G412" s="428">
        <v>492</v>
      </c>
      <c r="H412" s="428">
        <v>333.05</v>
      </c>
      <c r="I412" s="428"/>
      <c r="J412" s="429"/>
      <c r="K412" s="429"/>
      <c r="L412" s="429"/>
      <c r="M412" s="430"/>
      <c r="N412" s="209">
        <f t="shared" si="62"/>
        <v>5226.09</v>
      </c>
      <c r="O412" s="427">
        <v>8.4</v>
      </c>
      <c r="P412" s="427"/>
      <c r="Q412" s="209">
        <f t="shared" si="63"/>
        <v>5234.49</v>
      </c>
      <c r="R412" s="187">
        <v>1240</v>
      </c>
      <c r="S412" s="427"/>
      <c r="T412" s="213">
        <f t="shared" si="64"/>
        <v>44523</v>
      </c>
      <c r="U412" s="447"/>
      <c r="V412" s="448"/>
      <c r="W412" s="447"/>
      <c r="X412" s="448"/>
      <c r="Y412" s="447"/>
      <c r="Z412" s="448"/>
      <c r="AA412" s="447"/>
      <c r="AB412" s="448"/>
      <c r="AC412" s="447"/>
      <c r="AD412" s="448"/>
      <c r="AE412" s="447"/>
      <c r="AF412" s="448"/>
      <c r="AG412" s="449"/>
      <c r="AH412" s="448"/>
      <c r="AI412" s="447"/>
      <c r="AJ412" s="448"/>
      <c r="AK412" s="447"/>
      <c r="AL412" s="448"/>
      <c r="AM412" s="447"/>
      <c r="AN412" s="448"/>
      <c r="AO412" s="447"/>
      <c r="AP412" s="448"/>
      <c r="AQ412" s="449"/>
      <c r="AR412" s="448"/>
      <c r="AS412" s="187">
        <f t="shared" si="65"/>
        <v>0</v>
      </c>
    </row>
    <row r="413" spans="1:45" x14ac:dyDescent="0.25">
      <c r="A413" s="426">
        <f t="shared" si="66"/>
        <v>44524</v>
      </c>
      <c r="B413" s="427">
        <v>1556.61</v>
      </c>
      <c r="C413" s="427"/>
      <c r="D413" s="187">
        <v>1617.5</v>
      </c>
      <c r="E413" s="187">
        <v>1237.0999999999999</v>
      </c>
      <c r="F413" s="427"/>
      <c r="G413" s="428">
        <v>254</v>
      </c>
      <c r="H413" s="428">
        <v>125.65</v>
      </c>
      <c r="I413" s="267">
        <v>210</v>
      </c>
      <c r="J413" s="429">
        <v>3</v>
      </c>
      <c r="K413" s="429"/>
      <c r="L413" s="429"/>
      <c r="M413" s="430"/>
      <c r="N413" s="209">
        <f t="shared" si="62"/>
        <v>5000.8599999999997</v>
      </c>
      <c r="O413" s="427">
        <v>3.4</v>
      </c>
      <c r="P413" s="427"/>
      <c r="Q413" s="209">
        <f t="shared" si="63"/>
        <v>5004.2599999999993</v>
      </c>
      <c r="R413" s="187">
        <v>1550</v>
      </c>
      <c r="S413" s="427"/>
      <c r="T413" s="213">
        <f t="shared" si="64"/>
        <v>44524</v>
      </c>
      <c r="U413" s="447">
        <v>211104</v>
      </c>
      <c r="V413" s="414">
        <v>1264.8499999999999</v>
      </c>
      <c r="W413" s="447"/>
      <c r="X413" s="448"/>
      <c r="Y413" s="447"/>
      <c r="Z413" s="448"/>
      <c r="AA413" s="447">
        <v>211129</v>
      </c>
      <c r="AB413" s="414">
        <v>2613.29</v>
      </c>
      <c r="AC413" s="447"/>
      <c r="AD413" s="448"/>
      <c r="AE413" s="447"/>
      <c r="AF413" s="448"/>
      <c r="AG413" s="449"/>
      <c r="AH413" s="448"/>
      <c r="AI413" s="447"/>
      <c r="AJ413" s="448"/>
      <c r="AK413" s="447"/>
      <c r="AL413" s="448"/>
      <c r="AM413" s="447"/>
      <c r="AN413" s="448"/>
      <c r="AO413" s="447"/>
      <c r="AP413" s="448"/>
      <c r="AQ413" s="449"/>
      <c r="AR413" s="448"/>
      <c r="AS413" s="187">
        <f t="shared" si="65"/>
        <v>3878.14</v>
      </c>
    </row>
    <row r="414" spans="1:45" x14ac:dyDescent="0.25">
      <c r="A414" s="426">
        <f t="shared" si="66"/>
        <v>44525</v>
      </c>
      <c r="B414" s="427">
        <v>1285.26</v>
      </c>
      <c r="C414" s="427"/>
      <c r="D414" s="187">
        <v>1323.89</v>
      </c>
      <c r="E414" s="187">
        <v>1490.19</v>
      </c>
      <c r="F414" s="427"/>
      <c r="G414" s="428">
        <v>352</v>
      </c>
      <c r="H414" s="428">
        <v>405.85</v>
      </c>
      <c r="I414" s="267">
        <v>180</v>
      </c>
      <c r="J414" s="429">
        <v>4</v>
      </c>
      <c r="K414" s="429"/>
      <c r="L414" s="429"/>
      <c r="M414" s="430"/>
      <c r="N414" s="209">
        <f t="shared" si="62"/>
        <v>5037.1900000000005</v>
      </c>
      <c r="O414" s="427">
        <v>16.8</v>
      </c>
      <c r="P414" s="427"/>
      <c r="Q414" s="209">
        <f t="shared" si="63"/>
        <v>5053.9900000000007</v>
      </c>
      <c r="R414" s="187">
        <v>1310</v>
      </c>
      <c r="S414" s="427"/>
      <c r="T414" s="213">
        <f t="shared" si="64"/>
        <v>44525</v>
      </c>
      <c r="U414" s="447"/>
      <c r="V414" s="414">
        <v>25.36</v>
      </c>
      <c r="W414" s="447"/>
      <c r="X414" s="448"/>
      <c r="Y414" s="447"/>
      <c r="Z414" s="448"/>
      <c r="AA414" s="447">
        <v>211130</v>
      </c>
      <c r="AB414" s="414">
        <v>890.8</v>
      </c>
      <c r="AC414" s="447"/>
      <c r="AD414" s="448"/>
      <c r="AE414" s="447" t="s">
        <v>85</v>
      </c>
      <c r="AF414" s="414">
        <v>200</v>
      </c>
      <c r="AG414" s="449"/>
      <c r="AH414" s="448"/>
      <c r="AI414" s="447"/>
      <c r="AJ414" s="448"/>
      <c r="AK414" s="447"/>
      <c r="AL414" s="448"/>
      <c r="AM414" s="447">
        <v>211148</v>
      </c>
      <c r="AN414" s="414">
        <v>73.5</v>
      </c>
      <c r="AO414" s="447"/>
      <c r="AP414" s="448"/>
      <c r="AQ414" s="449"/>
      <c r="AR414" s="448"/>
      <c r="AS414" s="187">
        <f t="shared" si="65"/>
        <v>1189.6599999999999</v>
      </c>
    </row>
    <row r="415" spans="1:45" x14ac:dyDescent="0.25">
      <c r="A415" s="426">
        <f t="shared" si="66"/>
        <v>44526</v>
      </c>
      <c r="B415" s="427">
        <v>1576.61</v>
      </c>
      <c r="C415" s="427"/>
      <c r="D415" s="187">
        <v>1685.2</v>
      </c>
      <c r="E415" s="187">
        <v>2024.24</v>
      </c>
      <c r="F415" s="427"/>
      <c r="G415" s="428">
        <v>220</v>
      </c>
      <c r="H415" s="428">
        <v>283.55</v>
      </c>
      <c r="I415" s="267">
        <v>180</v>
      </c>
      <c r="J415" s="429">
        <v>3</v>
      </c>
      <c r="K415" s="429"/>
      <c r="L415" s="429"/>
      <c r="M415" s="430"/>
      <c r="N415" s="209">
        <f t="shared" si="62"/>
        <v>5969.6</v>
      </c>
      <c r="O415" s="427">
        <v>8.4</v>
      </c>
      <c r="P415" s="427"/>
      <c r="Q415" s="209">
        <f t="shared" si="63"/>
        <v>5978</v>
      </c>
      <c r="R415" s="395">
        <v>1570</v>
      </c>
      <c r="S415" s="187">
        <v>350</v>
      </c>
      <c r="T415" s="213">
        <f t="shared" si="64"/>
        <v>44526</v>
      </c>
      <c r="U415" s="447"/>
      <c r="V415" s="448"/>
      <c r="W415" s="447"/>
      <c r="X415" s="448"/>
      <c r="Y415" s="447"/>
      <c r="Z415" s="448"/>
      <c r="AA415" s="447"/>
      <c r="AB415" s="448"/>
      <c r="AC415" s="447"/>
      <c r="AD415" s="448"/>
      <c r="AE415" s="447"/>
      <c r="AF415" s="448"/>
      <c r="AG415" s="449"/>
      <c r="AH415" s="448"/>
      <c r="AI415" s="447"/>
      <c r="AJ415" s="448"/>
      <c r="AK415" s="447"/>
      <c r="AL415" s="448"/>
      <c r="AM415" s="447"/>
      <c r="AN415" s="448"/>
      <c r="AO415" s="447"/>
      <c r="AP415" s="448"/>
      <c r="AQ415" s="449">
        <v>211171</v>
      </c>
      <c r="AR415" s="393">
        <v>9</v>
      </c>
      <c r="AS415" s="187">
        <f t="shared" si="65"/>
        <v>9</v>
      </c>
    </row>
    <row r="416" spans="1:45" x14ac:dyDescent="0.25">
      <c r="A416" s="426">
        <f t="shared" si="66"/>
        <v>44527</v>
      </c>
      <c r="B416" s="427">
        <v>1927.94</v>
      </c>
      <c r="C416" s="427"/>
      <c r="D416" s="187">
        <v>1417.19</v>
      </c>
      <c r="E416" s="187">
        <v>1601.99</v>
      </c>
      <c r="F416" s="427"/>
      <c r="G416" s="428">
        <v>287</v>
      </c>
      <c r="H416" s="428">
        <v>295.5</v>
      </c>
      <c r="I416" s="267">
        <v>180</v>
      </c>
      <c r="J416" s="429">
        <v>3</v>
      </c>
      <c r="K416" s="429"/>
      <c r="L416" s="429"/>
      <c r="M416" s="430"/>
      <c r="N416" s="209">
        <f t="shared" si="62"/>
        <v>5709.62</v>
      </c>
      <c r="O416" s="427">
        <v>2.6</v>
      </c>
      <c r="P416" s="427"/>
      <c r="Q416" s="209">
        <f t="shared" si="63"/>
        <v>5712.22</v>
      </c>
      <c r="R416" s="395">
        <v>1920</v>
      </c>
      <c r="S416" s="427"/>
      <c r="T416" s="213">
        <f t="shared" si="64"/>
        <v>44527</v>
      </c>
      <c r="U416" s="447"/>
      <c r="V416" s="448"/>
      <c r="W416" s="447"/>
      <c r="X416" s="448"/>
      <c r="Y416" s="447"/>
      <c r="Z416" s="448"/>
      <c r="AA416" s="447"/>
      <c r="AB416" s="448"/>
      <c r="AC416" s="447"/>
      <c r="AD416" s="448"/>
      <c r="AE416" s="449"/>
      <c r="AF416" s="448"/>
      <c r="AG416" s="449"/>
      <c r="AH416" s="448"/>
      <c r="AI416" s="447"/>
      <c r="AJ416" s="448"/>
      <c r="AK416" s="447"/>
      <c r="AL416" s="448"/>
      <c r="AM416" s="447" t="s">
        <v>462</v>
      </c>
      <c r="AN416" s="414">
        <v>1055.93</v>
      </c>
      <c r="AO416" s="449">
        <v>211071</v>
      </c>
      <c r="AP416" s="414">
        <v>420</v>
      </c>
      <c r="AQ416" s="449"/>
      <c r="AR416" s="448"/>
      <c r="AS416" s="187">
        <f t="shared" si="65"/>
        <v>1475.93</v>
      </c>
    </row>
    <row r="417" spans="1:64" x14ac:dyDescent="0.25">
      <c r="A417" s="426">
        <f t="shared" si="66"/>
        <v>44528</v>
      </c>
      <c r="B417" s="427">
        <v>888.33</v>
      </c>
      <c r="C417" s="427"/>
      <c r="D417" s="187">
        <v>618.03</v>
      </c>
      <c r="E417" s="187">
        <v>891.64</v>
      </c>
      <c r="F417" s="427"/>
      <c r="G417" s="428">
        <v>132</v>
      </c>
      <c r="H417" s="428">
        <v>356.6</v>
      </c>
      <c r="I417" s="428"/>
      <c r="J417" s="429"/>
      <c r="K417" s="429"/>
      <c r="L417" s="429"/>
      <c r="M417" s="430"/>
      <c r="N417" s="209">
        <f t="shared" si="62"/>
        <v>2886.6</v>
      </c>
      <c r="O417" s="427">
        <v>7</v>
      </c>
      <c r="P417" s="427"/>
      <c r="Q417" s="209">
        <f t="shared" si="63"/>
        <v>2893.6</v>
      </c>
      <c r="R417" s="395">
        <v>880</v>
      </c>
      <c r="S417" s="427"/>
      <c r="T417" s="213">
        <f t="shared" si="64"/>
        <v>44528</v>
      </c>
      <c r="U417" s="447"/>
      <c r="V417" s="448"/>
      <c r="W417" s="447"/>
      <c r="X417" s="448"/>
      <c r="Y417" s="447">
        <v>211121</v>
      </c>
      <c r="Z417" s="393">
        <v>493.82</v>
      </c>
      <c r="AA417" s="447"/>
      <c r="AB417" s="448"/>
      <c r="AC417" s="447"/>
      <c r="AD417" s="448"/>
      <c r="AE417" s="449">
        <v>211135</v>
      </c>
      <c r="AF417" s="414">
        <v>1.45</v>
      </c>
      <c r="AG417" s="449"/>
      <c r="AH417" s="448"/>
      <c r="AI417" s="447"/>
      <c r="AJ417" s="448"/>
      <c r="AK417" s="447"/>
      <c r="AL417" s="448"/>
      <c r="AM417" s="447"/>
      <c r="AN417" s="448"/>
      <c r="AO417" s="447">
        <v>211072</v>
      </c>
      <c r="AP417" s="393">
        <v>30</v>
      </c>
      <c r="AQ417" s="449"/>
      <c r="AR417" s="448"/>
      <c r="AS417" s="187">
        <f t="shared" si="65"/>
        <v>525.27</v>
      </c>
    </row>
    <row r="418" spans="1:64" x14ac:dyDescent="0.25">
      <c r="A418" s="426">
        <f t="shared" si="66"/>
        <v>44529</v>
      </c>
      <c r="B418" s="427">
        <v>1375.48</v>
      </c>
      <c r="C418" s="427"/>
      <c r="D418" s="187">
        <v>1089.21</v>
      </c>
      <c r="E418" s="187">
        <v>1707.89</v>
      </c>
      <c r="F418" s="427"/>
      <c r="G418" s="428">
        <v>281</v>
      </c>
      <c r="H418" s="428">
        <v>159.5</v>
      </c>
      <c r="I418" s="267">
        <v>40</v>
      </c>
      <c r="J418" s="429">
        <v>2</v>
      </c>
      <c r="K418" s="429"/>
      <c r="L418" s="429"/>
      <c r="M418" s="430"/>
      <c r="N418" s="209">
        <f t="shared" si="62"/>
        <v>4653.08</v>
      </c>
      <c r="O418" s="427">
        <v>8.6</v>
      </c>
      <c r="P418" s="427"/>
      <c r="Q418" s="209">
        <f t="shared" si="63"/>
        <v>4661.68</v>
      </c>
      <c r="R418" s="395">
        <v>1370</v>
      </c>
      <c r="S418" s="427"/>
      <c r="T418" s="213">
        <f t="shared" si="64"/>
        <v>44529</v>
      </c>
      <c r="U418" s="447"/>
      <c r="V418" s="448"/>
      <c r="W418" s="447">
        <v>211115</v>
      </c>
      <c r="X418" s="414">
        <v>645.58000000000004</v>
      </c>
      <c r="Y418" s="447"/>
      <c r="Z418" s="448"/>
      <c r="AA418" s="447"/>
      <c r="AB418" s="448"/>
      <c r="AC418" s="447">
        <v>211133</v>
      </c>
      <c r="AD418" s="393">
        <v>42498.3</v>
      </c>
      <c r="AE418" s="449">
        <v>211135</v>
      </c>
      <c r="AF418" s="414">
        <v>251.46</v>
      </c>
      <c r="AG418" s="449"/>
      <c r="AH418" s="448"/>
      <c r="AI418" s="447"/>
      <c r="AJ418" s="448"/>
      <c r="AK418" s="447"/>
      <c r="AL418" s="448"/>
      <c r="AM418" s="447">
        <v>211055</v>
      </c>
      <c r="AN418" s="414">
        <v>165.36</v>
      </c>
      <c r="AO418" s="447"/>
      <c r="AP418" s="448"/>
      <c r="AQ418" s="449"/>
      <c r="AR418" s="448"/>
      <c r="AS418" s="187">
        <f t="shared" si="65"/>
        <v>43560.700000000004</v>
      </c>
    </row>
    <row r="419" spans="1:64" x14ac:dyDescent="0.25">
      <c r="A419" s="426">
        <f t="shared" si="66"/>
        <v>44530</v>
      </c>
      <c r="B419" s="427">
        <v>1630.16</v>
      </c>
      <c r="C419" s="427"/>
      <c r="D419" s="395">
        <v>1350.33</v>
      </c>
      <c r="E419" s="395">
        <v>1493.74</v>
      </c>
      <c r="F419" s="427"/>
      <c r="G419" s="428">
        <v>443</v>
      </c>
      <c r="H419" s="428">
        <v>320.35000000000002</v>
      </c>
      <c r="I419" s="397">
        <v>110</v>
      </c>
      <c r="J419" s="429">
        <v>3</v>
      </c>
      <c r="K419" s="429"/>
      <c r="L419" s="429"/>
      <c r="M419" s="430"/>
      <c r="N419" s="209">
        <f t="shared" si="62"/>
        <v>5347.58</v>
      </c>
      <c r="O419" s="427">
        <v>3.4</v>
      </c>
      <c r="P419" s="427"/>
      <c r="Q419" s="209">
        <f t="shared" si="63"/>
        <v>5350.98</v>
      </c>
      <c r="R419" s="395">
        <v>1630</v>
      </c>
      <c r="S419" s="427"/>
      <c r="T419" s="213">
        <f t="shared" si="64"/>
        <v>44530</v>
      </c>
      <c r="U419" s="447"/>
      <c r="V419" s="448"/>
      <c r="W419" s="449">
        <v>211116</v>
      </c>
      <c r="X419" s="414">
        <v>67.66</v>
      </c>
      <c r="Y419" s="447">
        <v>211122</v>
      </c>
      <c r="Z419" s="393">
        <v>81.96</v>
      </c>
      <c r="AA419" s="449"/>
      <c r="AB419" s="448"/>
      <c r="AC419" s="447" t="s">
        <v>504</v>
      </c>
      <c r="AD419" s="448">
        <v>0</v>
      </c>
      <c r="AE419" s="449">
        <v>211135</v>
      </c>
      <c r="AF419" s="414">
        <v>70</v>
      </c>
      <c r="AG419" s="449"/>
      <c r="AH419" s="448"/>
      <c r="AI419" s="447">
        <v>211136</v>
      </c>
      <c r="AJ419" s="393">
        <v>37.630000000000003</v>
      </c>
      <c r="AK419" s="449">
        <v>211140</v>
      </c>
      <c r="AL419" s="393">
        <v>686.91</v>
      </c>
      <c r="AM419" s="449">
        <v>211052</v>
      </c>
      <c r="AN419" s="414">
        <v>412.26</v>
      </c>
      <c r="AO419" s="449">
        <v>211163</v>
      </c>
      <c r="AP419" s="414">
        <v>1333.73</v>
      </c>
      <c r="AQ419" s="449"/>
      <c r="AR419" s="448"/>
      <c r="AS419" s="187">
        <f t="shared" si="65"/>
        <v>2690.15</v>
      </c>
    </row>
    <row r="420" spans="1:64" s="8" customFormat="1" x14ac:dyDescent="0.25">
      <c r="A420" s="437"/>
      <c r="B420" s="439">
        <f t="shared" ref="B420:S420" si="67">SUM(B390:B419)</f>
        <v>42914.140000000014</v>
      </c>
      <c r="C420" s="439">
        <f t="shared" si="67"/>
        <v>101.36</v>
      </c>
      <c r="D420" s="439">
        <f t="shared" si="67"/>
        <v>34863.620000000003</v>
      </c>
      <c r="E420" s="439">
        <f t="shared" si="67"/>
        <v>43790.11</v>
      </c>
      <c r="F420" s="439">
        <f t="shared" si="67"/>
        <v>0</v>
      </c>
      <c r="G420" s="439">
        <f t="shared" si="67"/>
        <v>8450</v>
      </c>
      <c r="H420" s="439">
        <f t="shared" si="67"/>
        <v>7790.9</v>
      </c>
      <c r="I420" s="439">
        <f t="shared" si="67"/>
        <v>3100</v>
      </c>
      <c r="J420" s="7">
        <f t="shared" si="67"/>
        <v>67</v>
      </c>
      <c r="K420" s="439">
        <f t="shared" si="67"/>
        <v>0</v>
      </c>
      <c r="L420" s="439">
        <f t="shared" si="67"/>
        <v>0</v>
      </c>
      <c r="M420" s="439">
        <f t="shared" si="67"/>
        <v>14.2</v>
      </c>
      <c r="N420" s="439">
        <f t="shared" si="67"/>
        <v>141024.32999999999</v>
      </c>
      <c r="O420" s="439">
        <f t="shared" si="67"/>
        <v>319.09999999999997</v>
      </c>
      <c r="P420" s="439">
        <f t="shared" si="67"/>
        <v>254.56</v>
      </c>
      <c r="Q420" s="439">
        <f t="shared" si="67"/>
        <v>141088.87000000002</v>
      </c>
      <c r="R420" s="439">
        <f t="shared" si="67"/>
        <v>42910</v>
      </c>
      <c r="S420" s="439">
        <f t="shared" si="67"/>
        <v>610</v>
      </c>
      <c r="T420" s="440"/>
      <c r="U420" s="439"/>
      <c r="V420" s="439">
        <f>SUM(V390:V419)</f>
        <v>5252.53</v>
      </c>
      <c r="W420" s="439"/>
      <c r="X420" s="439">
        <f>SUM(X390:X419)</f>
        <v>2523.1</v>
      </c>
      <c r="Y420" s="439"/>
      <c r="Z420" s="439">
        <f>SUM(Z390:Z419)</f>
        <v>1949.78</v>
      </c>
      <c r="AA420" s="439"/>
      <c r="AB420" s="439">
        <f>SUM(AB390:AB419)</f>
        <v>14079.619999999999</v>
      </c>
      <c r="AC420" s="439"/>
      <c r="AD420" s="439">
        <f>SUM(AD390:AD419)</f>
        <v>88718.55</v>
      </c>
      <c r="AE420" s="439"/>
      <c r="AF420" s="439">
        <f>SUM(AF390:AF419)</f>
        <v>3391.48</v>
      </c>
      <c r="AG420" s="439"/>
      <c r="AH420" s="439"/>
      <c r="AI420" s="439"/>
      <c r="AJ420" s="439">
        <f>SUM(AJ390:AJ419)</f>
        <v>1136.5600000000002</v>
      </c>
      <c r="AK420" s="7"/>
      <c r="AL420" s="439">
        <f>SUM(AL390:AL419)</f>
        <v>2439.7099999999996</v>
      </c>
      <c r="AM420" s="439"/>
      <c r="AN420" s="439">
        <f>SUM(AN390:AN419)</f>
        <v>1861.0200000000002</v>
      </c>
      <c r="AO420" s="439"/>
      <c r="AP420" s="439">
        <f>SUM(AP390:AP419)</f>
        <v>12108.039999999999</v>
      </c>
      <c r="AQ420" s="439"/>
      <c r="AR420" s="439">
        <f>SUM(AR390:AR419)</f>
        <v>9</v>
      </c>
      <c r="AS420" s="439">
        <f>SUM(AS390:AS419)</f>
        <v>133469.39000000001</v>
      </c>
      <c r="AT420" s="7"/>
      <c r="AU420" s="7"/>
      <c r="AV420" s="7"/>
      <c r="AW420" s="7"/>
      <c r="AX420" s="7"/>
      <c r="AY420" s="7"/>
      <c r="AZ420" s="7"/>
      <c r="BA420" s="7"/>
      <c r="BB420" s="7"/>
      <c r="BC420" s="7"/>
      <c r="BD420" s="7"/>
      <c r="BE420" s="7"/>
      <c r="BF420" s="7"/>
      <c r="BG420" s="7"/>
      <c r="BH420" s="7"/>
      <c r="BI420" s="7"/>
      <c r="BJ420" s="7"/>
      <c r="BK420" s="7"/>
      <c r="BL420" s="7"/>
    </row>
    <row r="421" spans="1:64" x14ac:dyDescent="0.25">
      <c r="A421" s="441"/>
      <c r="N421" s="130"/>
      <c r="Q421" s="130"/>
    </row>
    <row r="422" spans="1:64" x14ac:dyDescent="0.25">
      <c r="A422" s="441"/>
      <c r="C422" s="131"/>
      <c r="F422" s="131"/>
      <c r="I422" s="132"/>
    </row>
    <row r="423" spans="1:64" x14ac:dyDescent="0.25">
      <c r="A423" s="441"/>
      <c r="I423" s="132"/>
    </row>
    <row r="424" spans="1:64" x14ac:dyDescent="0.25">
      <c r="A424" s="441"/>
    </row>
    <row r="425" spans="1:64" ht="16.149999999999999" customHeight="1" x14ac:dyDescent="0.25">
      <c r="A425" s="585" t="s">
        <v>47</v>
      </c>
      <c r="B425" s="563"/>
      <c r="C425" s="563"/>
      <c r="D425" s="563"/>
      <c r="E425" s="563"/>
      <c r="F425" s="563"/>
      <c r="G425" s="563"/>
      <c r="H425" s="563"/>
      <c r="I425" s="563"/>
      <c r="J425" s="564"/>
      <c r="K425" s="564"/>
      <c r="L425" s="586"/>
      <c r="M425" s="80"/>
      <c r="N425" s="79"/>
      <c r="O425" s="565"/>
      <c r="P425" s="560"/>
      <c r="Q425" s="560"/>
      <c r="R425" s="560"/>
      <c r="S425" s="560"/>
      <c r="U425" s="559" t="str">
        <f>A425</f>
        <v>DECEMBRE 2019</v>
      </c>
      <c r="V425" s="560"/>
      <c r="W425" s="560"/>
      <c r="X425" s="560"/>
      <c r="Y425" s="560"/>
      <c r="Z425" s="560"/>
      <c r="AA425" s="560"/>
      <c r="AB425" s="559" t="str">
        <f>A425</f>
        <v>DECEMBRE 2019</v>
      </c>
      <c r="AC425" s="560"/>
      <c r="AD425" s="560"/>
      <c r="AE425" s="560"/>
      <c r="AF425" s="560"/>
      <c r="AG425" s="560"/>
      <c r="AH425" s="560"/>
      <c r="AI425" s="560"/>
      <c r="AJ425" s="560"/>
      <c r="AK425" s="559" t="str">
        <f>A425</f>
        <v>DECEMBRE 2019</v>
      </c>
      <c r="AL425" s="560"/>
      <c r="AM425" s="560"/>
      <c r="AN425" s="560"/>
      <c r="AO425" s="560"/>
      <c r="AP425" s="560"/>
      <c r="AQ425" s="560"/>
    </row>
    <row r="426" spans="1:64" x14ac:dyDescent="0.25">
      <c r="A426" s="442"/>
      <c r="B426" s="178"/>
      <c r="C426" s="178"/>
      <c r="D426" s="178"/>
      <c r="E426" s="178"/>
      <c r="F426" s="178"/>
      <c r="G426" s="178"/>
      <c r="H426" s="178"/>
      <c r="I426" s="572"/>
      <c r="J426" s="573"/>
      <c r="K426" s="573"/>
      <c r="L426" s="570"/>
      <c r="M426" s="180"/>
      <c r="N426" s="178"/>
      <c r="O426" s="178"/>
      <c r="P426" s="178"/>
      <c r="Q426" s="178"/>
      <c r="R426" s="569" t="s">
        <v>2</v>
      </c>
      <c r="S426" s="570"/>
      <c r="T426" s="228"/>
      <c r="U426" s="574" t="str">
        <f>U3</f>
        <v>Agedi</v>
      </c>
      <c r="V426" s="570"/>
      <c r="W426" s="574" t="str">
        <f>W3</f>
        <v>Saf</v>
      </c>
      <c r="X426" s="570"/>
      <c r="Y426" s="574" t="str">
        <f>Y3</f>
        <v>Midi Libre</v>
      </c>
      <c r="Z426" s="570"/>
      <c r="AA426" s="574" t="str">
        <f>AA3</f>
        <v>Loto</v>
      </c>
      <c r="AB426" s="570"/>
      <c r="AC426" s="574" t="str">
        <f>AC3</f>
        <v>Altadis</v>
      </c>
      <c r="AD426" s="570"/>
      <c r="AE426" s="574" t="str">
        <f>AE3</f>
        <v>Crédit agricole</v>
      </c>
      <c r="AF426" s="570"/>
      <c r="AG426" s="574" t="s">
        <v>10</v>
      </c>
      <c r="AH426" s="570"/>
      <c r="AI426" s="574" t="str">
        <f>AI3</f>
        <v>charges locatives</v>
      </c>
      <c r="AJ426" s="570"/>
      <c r="AK426" s="574" t="str">
        <f>AK3</f>
        <v>Poste TCN TF PVA</v>
      </c>
      <c r="AL426" s="570"/>
      <c r="AM426" s="574" t="str">
        <f>AM3</f>
        <v>GSA/NVX FR</v>
      </c>
      <c r="AN426" s="570"/>
      <c r="AO426" s="574" t="str">
        <f>AO3</f>
        <v>Charge</v>
      </c>
      <c r="AP426" s="570"/>
      <c r="AQ426" s="574" t="str">
        <f>AQ3</f>
        <v>Divers</v>
      </c>
      <c r="AR426" s="570"/>
      <c r="AS426" s="186" t="s">
        <v>16</v>
      </c>
    </row>
    <row r="427" spans="1:64" x14ac:dyDescent="0.25">
      <c r="A427" s="423"/>
      <c r="B427" s="178" t="s">
        <v>17</v>
      </c>
      <c r="C427" s="178" t="s">
        <v>18</v>
      </c>
      <c r="D427" s="178" t="s">
        <v>19</v>
      </c>
      <c r="E427" s="178" t="s">
        <v>20</v>
      </c>
      <c r="F427" s="178" t="s">
        <v>21</v>
      </c>
      <c r="G427" s="178" t="s">
        <v>22</v>
      </c>
      <c r="H427" s="178" t="s">
        <v>23</v>
      </c>
      <c r="I427" s="569" t="s">
        <v>24</v>
      </c>
      <c r="J427" s="570"/>
      <c r="K427" s="178" t="s">
        <v>25</v>
      </c>
      <c r="L427" s="178" t="s">
        <v>26</v>
      </c>
      <c r="M427" s="180" t="s">
        <v>27</v>
      </c>
      <c r="N427" s="178" t="s">
        <v>28</v>
      </c>
      <c r="O427" s="178" t="s">
        <v>29</v>
      </c>
      <c r="P427" s="178" t="s">
        <v>30</v>
      </c>
      <c r="Q427" s="178" t="s">
        <v>16</v>
      </c>
      <c r="R427" s="178" t="s">
        <v>32</v>
      </c>
      <c r="S427" s="178" t="s">
        <v>33</v>
      </c>
      <c r="T427" s="181"/>
      <c r="U427" s="182" t="s">
        <v>34</v>
      </c>
      <c r="V427" s="183"/>
      <c r="W427" s="184" t="s">
        <v>34</v>
      </c>
      <c r="X427" s="180"/>
      <c r="Y427" s="184" t="s">
        <v>34</v>
      </c>
      <c r="Z427" s="180"/>
      <c r="AA427" s="184" t="s">
        <v>34</v>
      </c>
      <c r="AB427" s="180"/>
      <c r="AC427" s="184" t="s">
        <v>34</v>
      </c>
      <c r="AD427" s="180"/>
      <c r="AE427" s="184" t="s">
        <v>34</v>
      </c>
      <c r="AF427" s="180"/>
      <c r="AG427" s="184" t="s">
        <v>34</v>
      </c>
      <c r="AH427" s="183"/>
      <c r="AI427" s="184" t="s">
        <v>34</v>
      </c>
      <c r="AJ427" s="180"/>
      <c r="AK427" s="186" t="s">
        <v>34</v>
      </c>
      <c r="AL427" s="183"/>
      <c r="AM427" s="184" t="s">
        <v>34</v>
      </c>
      <c r="AN427" s="183"/>
      <c r="AO427" s="184" t="s">
        <v>34</v>
      </c>
      <c r="AP427" s="183"/>
      <c r="AQ427" s="184" t="s">
        <v>34</v>
      </c>
      <c r="AR427" s="183"/>
      <c r="AS427" s="187"/>
    </row>
    <row r="428" spans="1:64" x14ac:dyDescent="0.25">
      <c r="A428" s="426">
        <f>A419+1</f>
        <v>44531</v>
      </c>
      <c r="B428" s="427">
        <v>1485.24</v>
      </c>
      <c r="C428" s="427"/>
      <c r="D428" s="395">
        <v>918.34</v>
      </c>
      <c r="E428" s="395">
        <v>1724.54</v>
      </c>
      <c r="F428" s="427"/>
      <c r="G428" s="428">
        <v>238</v>
      </c>
      <c r="H428" s="428">
        <v>113.5</v>
      </c>
      <c r="I428" s="397">
        <v>340</v>
      </c>
      <c r="J428" s="429">
        <v>5</v>
      </c>
      <c r="K428" s="429"/>
      <c r="L428" s="429"/>
      <c r="M428" s="430"/>
      <c r="N428" s="209">
        <f t="shared" ref="N428:N451" si="68">B428+C428+D428+F428+G428+H428+I428+K428-L428+M428+E428</f>
        <v>4819.62</v>
      </c>
      <c r="O428" s="427">
        <v>3.4</v>
      </c>
      <c r="P428" s="427"/>
      <c r="Q428" s="209">
        <f t="shared" ref="Q428:Q451" si="69">N428+O428-P428</f>
        <v>4823.0199999999995</v>
      </c>
      <c r="R428" s="395">
        <v>1480</v>
      </c>
      <c r="S428" s="427"/>
      <c r="T428" s="213">
        <f t="shared" ref="T428:T458" si="70">A428</f>
        <v>44531</v>
      </c>
      <c r="U428" s="447">
        <v>211107</v>
      </c>
      <c r="V428" s="393">
        <v>950.35</v>
      </c>
      <c r="W428" s="449"/>
      <c r="X428" s="448"/>
      <c r="Y428" s="449"/>
      <c r="Z428" s="448"/>
      <c r="AA428" s="449">
        <v>211131</v>
      </c>
      <c r="AB428" s="414">
        <v>914.8</v>
      </c>
      <c r="AC428" s="449"/>
      <c r="AD428" s="448"/>
      <c r="AE428" s="449" t="s">
        <v>271</v>
      </c>
      <c r="AF428" s="393">
        <v>-44.8</v>
      </c>
      <c r="AG428" s="448"/>
      <c r="AH428" s="448"/>
      <c r="AI428" s="433">
        <v>210144</v>
      </c>
      <c r="AJ428" s="393">
        <v>1029.23</v>
      </c>
      <c r="AK428" s="450"/>
      <c r="AL428" s="448"/>
      <c r="AM428" s="449"/>
      <c r="AN428" s="448"/>
      <c r="AO428" s="433" t="s">
        <v>276</v>
      </c>
      <c r="AP428" s="393">
        <v>2250</v>
      </c>
      <c r="AQ428" s="449"/>
      <c r="AR428" s="448"/>
      <c r="AS428" s="187">
        <f t="shared" ref="AS428:AS451" si="71">V428+X428+Z428+AB428+AD428+AF428+AJ428+AL428+AN428+AP428+AR428+AH428</f>
        <v>5099.58</v>
      </c>
    </row>
    <row r="429" spans="1:64" x14ac:dyDescent="0.25">
      <c r="A429" s="426">
        <f t="shared" ref="A429:A458" si="72">A428+1</f>
        <v>44532</v>
      </c>
      <c r="B429" s="427">
        <v>1555.94</v>
      </c>
      <c r="C429" s="427"/>
      <c r="D429" s="395">
        <v>1288.3900000000001</v>
      </c>
      <c r="E429" s="395">
        <v>1458.63</v>
      </c>
      <c r="F429" s="427"/>
      <c r="G429" s="428">
        <v>123</v>
      </c>
      <c r="H429" s="428">
        <v>74.400000000000006</v>
      </c>
      <c r="I429" s="397">
        <v>90</v>
      </c>
      <c r="J429" s="429">
        <v>3</v>
      </c>
      <c r="K429" s="429"/>
      <c r="L429" s="429"/>
      <c r="M429" s="430">
        <v>19.8</v>
      </c>
      <c r="N429" s="209">
        <f t="shared" si="68"/>
        <v>4610.16</v>
      </c>
      <c r="O429" s="427">
        <v>7.2</v>
      </c>
      <c r="P429" s="427">
        <v>246.1</v>
      </c>
      <c r="Q429" s="209">
        <f t="shared" si="69"/>
        <v>4371.2599999999993</v>
      </c>
      <c r="R429" s="395">
        <v>1590</v>
      </c>
      <c r="S429" s="427"/>
      <c r="T429" s="213">
        <f t="shared" si="70"/>
        <v>44532</v>
      </c>
      <c r="U429" s="447">
        <v>211108</v>
      </c>
      <c r="V429" s="393">
        <v>-102</v>
      </c>
      <c r="W429" s="449"/>
      <c r="X429" s="448"/>
      <c r="Y429" s="447"/>
      <c r="Z429" s="448"/>
      <c r="AA429" s="449">
        <v>211132</v>
      </c>
      <c r="AB429" s="414">
        <v>4206.28</v>
      </c>
      <c r="AC429" s="447">
        <v>211238</v>
      </c>
      <c r="AD429" s="393">
        <v>2415</v>
      </c>
      <c r="AE429" s="449"/>
      <c r="AF429" s="448"/>
      <c r="AG429" s="448"/>
      <c r="AH429" s="448"/>
      <c r="AI429" s="447"/>
      <c r="AJ429" s="448"/>
      <c r="AK429" s="449"/>
      <c r="AL429" s="448"/>
      <c r="AM429" s="447"/>
      <c r="AN429" s="448"/>
      <c r="AO429" s="447"/>
      <c r="AP429" s="432"/>
      <c r="AQ429" s="449"/>
      <c r="AR429" s="448"/>
      <c r="AS429" s="187">
        <f t="shared" si="71"/>
        <v>6519.28</v>
      </c>
    </row>
    <row r="430" spans="1:64" x14ac:dyDescent="0.25">
      <c r="A430" s="426">
        <f t="shared" si="72"/>
        <v>44533</v>
      </c>
      <c r="B430" s="427">
        <v>1840.01</v>
      </c>
      <c r="C430" s="427"/>
      <c r="D430" s="395">
        <v>1916.73</v>
      </c>
      <c r="E430" s="395">
        <v>2146.2800000000002</v>
      </c>
      <c r="F430" s="427"/>
      <c r="G430" s="428">
        <v>397</v>
      </c>
      <c r="H430" s="428">
        <v>165.5</v>
      </c>
      <c r="I430" s="397">
        <v>190</v>
      </c>
      <c r="J430" s="429">
        <v>4</v>
      </c>
      <c r="K430" s="429"/>
      <c r="L430" s="429"/>
      <c r="M430" s="430"/>
      <c r="N430" s="209">
        <f t="shared" si="68"/>
        <v>6655.52</v>
      </c>
      <c r="O430" s="427">
        <v>28.9</v>
      </c>
      <c r="P430" s="427">
        <v>11.7</v>
      </c>
      <c r="Q430" s="209">
        <f t="shared" si="69"/>
        <v>6672.72</v>
      </c>
      <c r="R430" s="395">
        <v>1840</v>
      </c>
      <c r="S430" s="427"/>
      <c r="T430" s="213">
        <f t="shared" si="70"/>
        <v>44533</v>
      </c>
      <c r="U430" s="447">
        <v>211109</v>
      </c>
      <c r="V430" s="393">
        <v>90</v>
      </c>
      <c r="W430" s="449"/>
      <c r="X430" s="448"/>
      <c r="Y430" s="447"/>
      <c r="Z430" s="448"/>
      <c r="AA430" s="449"/>
      <c r="AB430" s="448"/>
      <c r="AC430" s="447"/>
      <c r="AD430" s="448"/>
      <c r="AE430" s="449" t="s">
        <v>85</v>
      </c>
      <c r="AF430" s="393">
        <v>500</v>
      </c>
      <c r="AG430" s="448"/>
      <c r="AH430" s="448"/>
      <c r="AI430" s="431" t="s">
        <v>311</v>
      </c>
      <c r="AJ430" s="393">
        <v>128.4</v>
      </c>
      <c r="AK430" s="449">
        <v>211050</v>
      </c>
      <c r="AL430" s="393">
        <v>1474.56</v>
      </c>
      <c r="AM430" s="447"/>
      <c r="AN430" s="448"/>
      <c r="AO430" s="431" t="s">
        <v>104</v>
      </c>
      <c r="AP430" s="393">
        <v>141.56</v>
      </c>
      <c r="AQ430" s="449"/>
      <c r="AR430" s="448"/>
      <c r="AS430" s="187">
        <f t="shared" si="71"/>
        <v>2334.52</v>
      </c>
    </row>
    <row r="431" spans="1:64" x14ac:dyDescent="0.25">
      <c r="A431" s="426">
        <f t="shared" si="72"/>
        <v>44534</v>
      </c>
      <c r="B431" s="427">
        <v>1452.25</v>
      </c>
      <c r="C431" s="427"/>
      <c r="D431" s="395">
        <v>1123.51</v>
      </c>
      <c r="E431" s="395">
        <v>1318.36</v>
      </c>
      <c r="F431" s="427"/>
      <c r="G431" s="428">
        <v>351</v>
      </c>
      <c r="H431" s="428">
        <v>196.4</v>
      </c>
      <c r="I431" s="397">
        <v>210</v>
      </c>
      <c r="J431" s="429">
        <v>6</v>
      </c>
      <c r="K431" s="429"/>
      <c r="L431" s="429"/>
      <c r="M431" s="430"/>
      <c r="N431" s="209">
        <f t="shared" si="68"/>
        <v>4651.5200000000004</v>
      </c>
      <c r="O431" s="427">
        <v>38.700000000000003</v>
      </c>
      <c r="P431" s="427"/>
      <c r="Q431" s="209">
        <f t="shared" si="69"/>
        <v>4690.22</v>
      </c>
      <c r="R431" s="395">
        <v>1450</v>
      </c>
      <c r="S431" s="427"/>
      <c r="T431" s="213">
        <f t="shared" si="70"/>
        <v>44534</v>
      </c>
      <c r="U431" s="447">
        <v>211109</v>
      </c>
      <c r="V431" s="393">
        <v>12</v>
      </c>
      <c r="W431" s="449"/>
      <c r="X431" s="448"/>
      <c r="Y431" s="447"/>
      <c r="Z431" s="448"/>
      <c r="AA431" s="449"/>
      <c r="AB431" s="448"/>
      <c r="AC431" s="447"/>
      <c r="AD431" s="448"/>
      <c r="AE431" s="449"/>
      <c r="AF431" s="448"/>
      <c r="AG431" s="448"/>
      <c r="AH431" s="448"/>
      <c r="AI431" s="447"/>
      <c r="AJ431" s="448"/>
      <c r="AK431" s="449"/>
      <c r="AL431" s="448"/>
      <c r="AM431" s="447"/>
      <c r="AN431" s="448"/>
      <c r="AO431" s="431" t="s">
        <v>199</v>
      </c>
      <c r="AP431" s="393">
        <v>81.900000000000006</v>
      </c>
      <c r="AQ431" s="449"/>
      <c r="AR431" s="448"/>
      <c r="AS431" s="187">
        <f t="shared" si="71"/>
        <v>93.9</v>
      </c>
    </row>
    <row r="432" spans="1:64" x14ac:dyDescent="0.25">
      <c r="A432" s="426">
        <f t="shared" si="72"/>
        <v>44535</v>
      </c>
      <c r="B432" s="427">
        <v>1598.21</v>
      </c>
      <c r="C432" s="427"/>
      <c r="D432" s="395">
        <v>1054.3599999999999</v>
      </c>
      <c r="E432" s="395">
        <v>817.29</v>
      </c>
      <c r="F432" s="427"/>
      <c r="G432" s="428">
        <v>193</v>
      </c>
      <c r="H432" s="428">
        <v>246.3</v>
      </c>
      <c r="I432" s="397">
        <v>20</v>
      </c>
      <c r="J432" s="429">
        <v>1</v>
      </c>
      <c r="K432" s="429"/>
      <c r="L432" s="429"/>
      <c r="M432" s="430"/>
      <c r="N432" s="209">
        <f t="shared" si="68"/>
        <v>3929.16</v>
      </c>
      <c r="O432" s="427">
        <v>21.1</v>
      </c>
      <c r="P432" s="427"/>
      <c r="Q432" s="209">
        <f t="shared" si="69"/>
        <v>3950.2599999999998</v>
      </c>
      <c r="R432" s="395">
        <v>1590</v>
      </c>
      <c r="S432" s="427"/>
      <c r="T432" s="213">
        <f t="shared" si="70"/>
        <v>44535</v>
      </c>
      <c r="U432" s="447"/>
      <c r="V432" s="448"/>
      <c r="W432" s="449"/>
      <c r="X432" s="448"/>
      <c r="Y432" s="447">
        <v>211223</v>
      </c>
      <c r="Z432" s="393">
        <v>385.02</v>
      </c>
      <c r="AA432" s="447"/>
      <c r="AB432" s="448"/>
      <c r="AC432" s="447"/>
      <c r="AD432" s="448"/>
      <c r="AE432" s="447" t="s">
        <v>165</v>
      </c>
      <c r="AF432" s="393">
        <v>22.99</v>
      </c>
      <c r="AG432" s="448"/>
      <c r="AH432" s="448"/>
      <c r="AI432" s="447"/>
      <c r="AJ432" s="448"/>
      <c r="AK432" s="447"/>
      <c r="AL432" s="448"/>
      <c r="AM432" s="447"/>
      <c r="AN432" s="448"/>
      <c r="AO432" s="431" t="s">
        <v>388</v>
      </c>
      <c r="AP432" s="393">
        <v>150</v>
      </c>
      <c r="AQ432" s="449"/>
      <c r="AR432" s="448"/>
      <c r="AS432" s="187">
        <f t="shared" si="71"/>
        <v>558.01</v>
      </c>
    </row>
    <row r="433" spans="1:45" x14ac:dyDescent="0.25">
      <c r="A433" s="426">
        <f t="shared" si="72"/>
        <v>44536</v>
      </c>
      <c r="B433" s="427">
        <v>408.53</v>
      </c>
      <c r="C433" s="427"/>
      <c r="D433" s="395">
        <v>1353.44</v>
      </c>
      <c r="E433" s="395">
        <v>1403.39</v>
      </c>
      <c r="F433" s="427"/>
      <c r="G433" s="428">
        <v>567</v>
      </c>
      <c r="H433" s="428">
        <v>841.35</v>
      </c>
      <c r="I433" s="397">
        <v>150</v>
      </c>
      <c r="J433" s="429">
        <v>5</v>
      </c>
      <c r="K433" s="429"/>
      <c r="L433" s="429"/>
      <c r="M433" s="430"/>
      <c r="N433" s="209">
        <f t="shared" si="68"/>
        <v>4723.71</v>
      </c>
      <c r="O433" s="427">
        <v>3.7</v>
      </c>
      <c r="P433" s="427"/>
      <c r="Q433" s="209">
        <f t="shared" si="69"/>
        <v>4727.41</v>
      </c>
      <c r="R433" s="395">
        <v>400</v>
      </c>
      <c r="S433" s="427"/>
      <c r="T433" s="213">
        <f t="shared" si="70"/>
        <v>44536</v>
      </c>
      <c r="U433" s="447"/>
      <c r="V433" s="448"/>
      <c r="W433" s="447"/>
      <c r="X433" s="448"/>
      <c r="Y433" s="447"/>
      <c r="Z433" s="448"/>
      <c r="AA433" s="447"/>
      <c r="AB433" s="448"/>
      <c r="AC433" s="447"/>
      <c r="AD433" s="448"/>
      <c r="AE433" s="447" t="s">
        <v>156</v>
      </c>
      <c r="AF433" s="393">
        <v>2681.77</v>
      </c>
      <c r="AG433" s="448"/>
      <c r="AH433" s="448"/>
      <c r="AI433" s="447"/>
      <c r="AJ433" s="448"/>
      <c r="AK433" s="447"/>
      <c r="AL433" s="448"/>
      <c r="AM433" s="447">
        <v>211070</v>
      </c>
      <c r="AN433" s="393">
        <v>-409.78</v>
      </c>
      <c r="AO433" s="447"/>
      <c r="AP433" s="448"/>
      <c r="AQ433" s="449"/>
      <c r="AR433" s="448"/>
      <c r="AS433" s="187">
        <f t="shared" si="71"/>
        <v>2271.9899999999998</v>
      </c>
    </row>
    <row r="434" spans="1:45" x14ac:dyDescent="0.25">
      <c r="A434" s="426">
        <f t="shared" si="72"/>
        <v>44537</v>
      </c>
      <c r="B434" s="427">
        <v>1644.34</v>
      </c>
      <c r="C434" s="427"/>
      <c r="D434" s="395">
        <v>1099.1400000000001</v>
      </c>
      <c r="E434" s="395">
        <v>1764.03</v>
      </c>
      <c r="F434" s="427"/>
      <c r="G434" s="428">
        <v>413</v>
      </c>
      <c r="H434" s="428">
        <v>197.9</v>
      </c>
      <c r="I434" s="397">
        <v>90</v>
      </c>
      <c r="J434" s="429">
        <v>3</v>
      </c>
      <c r="K434" s="429"/>
      <c r="L434" s="429"/>
      <c r="M434" s="430"/>
      <c r="N434" s="209">
        <f t="shared" si="68"/>
        <v>5208.41</v>
      </c>
      <c r="O434" s="427">
        <v>23.9</v>
      </c>
      <c r="P434" s="427">
        <v>8</v>
      </c>
      <c r="Q434" s="209">
        <f t="shared" si="69"/>
        <v>5224.3099999999995</v>
      </c>
      <c r="R434" s="395">
        <v>1640</v>
      </c>
      <c r="S434" s="427"/>
      <c r="T434" s="213">
        <f t="shared" si="70"/>
        <v>44537</v>
      </c>
      <c r="U434" s="447"/>
      <c r="V434" s="448"/>
      <c r="W434" s="447"/>
      <c r="X434" s="448"/>
      <c r="Y434" s="447"/>
      <c r="Z434" s="448"/>
      <c r="AA434" s="447"/>
      <c r="AB434" s="448"/>
      <c r="AC434" s="447"/>
      <c r="AD434" s="448"/>
      <c r="AE434" s="447" t="s">
        <v>210</v>
      </c>
      <c r="AF434" s="393">
        <v>70.19</v>
      </c>
      <c r="AG434" s="448"/>
      <c r="AH434" s="448"/>
      <c r="AI434" s="447"/>
      <c r="AJ434" s="448"/>
      <c r="AK434" s="447"/>
      <c r="AL434" s="448"/>
      <c r="AM434" s="447"/>
      <c r="AN434" s="448"/>
      <c r="AO434" s="447">
        <v>211269</v>
      </c>
      <c r="AP434" s="393">
        <v>1784</v>
      </c>
      <c r="AQ434" s="449"/>
      <c r="AR434" s="448"/>
      <c r="AS434" s="187">
        <f t="shared" si="71"/>
        <v>1854.19</v>
      </c>
    </row>
    <row r="435" spans="1:45" x14ac:dyDescent="0.25">
      <c r="A435" s="426">
        <f t="shared" si="72"/>
        <v>44538</v>
      </c>
      <c r="B435" s="427">
        <v>1590.94</v>
      </c>
      <c r="C435" s="427"/>
      <c r="D435" s="395">
        <v>1272.1099999999999</v>
      </c>
      <c r="E435" s="395">
        <v>1331.01</v>
      </c>
      <c r="F435" s="427"/>
      <c r="G435" s="428">
        <v>393</v>
      </c>
      <c r="H435" s="428">
        <v>322.8</v>
      </c>
      <c r="I435" s="397">
        <v>110</v>
      </c>
      <c r="J435" s="429">
        <v>3</v>
      </c>
      <c r="K435" s="429"/>
      <c r="L435" s="429"/>
      <c r="M435" s="430"/>
      <c r="N435" s="209">
        <f t="shared" si="68"/>
        <v>5019.8600000000006</v>
      </c>
      <c r="O435" s="427">
        <v>15.9</v>
      </c>
      <c r="P435" s="427"/>
      <c r="Q435" s="209">
        <f t="shared" si="69"/>
        <v>5035.76</v>
      </c>
      <c r="R435" s="395">
        <v>1590</v>
      </c>
      <c r="S435" s="427"/>
      <c r="T435" s="213">
        <f t="shared" si="70"/>
        <v>44538</v>
      </c>
      <c r="U435" s="447">
        <v>211110</v>
      </c>
      <c r="V435" s="393">
        <v>983.81</v>
      </c>
      <c r="W435" s="447"/>
      <c r="X435" s="448"/>
      <c r="Y435" s="447"/>
      <c r="Z435" s="448"/>
      <c r="AA435" s="447">
        <v>211228</v>
      </c>
      <c r="AB435" s="393">
        <v>4455.41</v>
      </c>
      <c r="AC435" s="447"/>
      <c r="AD435" s="448"/>
      <c r="AE435" s="447"/>
      <c r="AF435" s="448"/>
      <c r="AG435" s="448"/>
      <c r="AH435" s="448"/>
      <c r="AI435" s="447"/>
      <c r="AJ435" s="448"/>
      <c r="AK435" s="447"/>
      <c r="AL435" s="448"/>
      <c r="AM435" s="447"/>
      <c r="AN435" s="448"/>
      <c r="AO435" s="447">
        <v>211270</v>
      </c>
      <c r="AP435" s="393">
        <v>241</v>
      </c>
      <c r="AQ435" s="449"/>
      <c r="AR435" s="448"/>
      <c r="AS435" s="187">
        <f t="shared" si="71"/>
        <v>5680.2199999999993</v>
      </c>
    </row>
    <row r="436" spans="1:45" x14ac:dyDescent="0.25">
      <c r="A436" s="426">
        <f t="shared" si="72"/>
        <v>44539</v>
      </c>
      <c r="B436" s="427">
        <v>1563.39</v>
      </c>
      <c r="C436" s="427"/>
      <c r="D436" s="395">
        <v>1284.26</v>
      </c>
      <c r="E436" s="395">
        <v>1422.17</v>
      </c>
      <c r="F436" s="427"/>
      <c r="G436" s="428">
        <v>246</v>
      </c>
      <c r="H436" s="428">
        <v>363.3</v>
      </c>
      <c r="I436" s="397">
        <v>90</v>
      </c>
      <c r="J436" s="429">
        <v>1</v>
      </c>
      <c r="K436" s="429"/>
      <c r="L436" s="429"/>
      <c r="M436" s="430"/>
      <c r="N436" s="209">
        <f t="shared" si="68"/>
        <v>4969.1200000000008</v>
      </c>
      <c r="O436" s="427">
        <v>6.9</v>
      </c>
      <c r="P436" s="427"/>
      <c r="Q436" s="209">
        <f t="shared" si="69"/>
        <v>4976.0200000000004</v>
      </c>
      <c r="R436" s="395">
        <v>1580</v>
      </c>
      <c r="S436" s="427"/>
      <c r="T436" s="213">
        <f t="shared" si="70"/>
        <v>44539</v>
      </c>
      <c r="U436" s="447">
        <v>211111</v>
      </c>
      <c r="V436" s="393">
        <v>-114</v>
      </c>
      <c r="W436" s="447"/>
      <c r="X436" s="448"/>
      <c r="Y436" s="447"/>
      <c r="Z436" s="448"/>
      <c r="AA436" s="447">
        <v>211229</v>
      </c>
      <c r="AB436" s="393">
        <v>381.8</v>
      </c>
      <c r="AC436" s="447"/>
      <c r="AD436" s="448"/>
      <c r="AE436" s="447" t="s">
        <v>85</v>
      </c>
      <c r="AF436" s="393">
        <v>400</v>
      </c>
      <c r="AG436" s="448"/>
      <c r="AH436" s="448"/>
      <c r="AI436" s="447"/>
      <c r="AJ436" s="448"/>
      <c r="AK436" s="447"/>
      <c r="AL436" s="448"/>
      <c r="AM436" s="447"/>
      <c r="AN436" s="448"/>
      <c r="AO436" s="447">
        <v>211271</v>
      </c>
      <c r="AP436" s="393">
        <v>2500</v>
      </c>
      <c r="AQ436" s="449"/>
      <c r="AR436" s="448"/>
      <c r="AS436" s="187">
        <f t="shared" si="71"/>
        <v>3167.8</v>
      </c>
    </row>
    <row r="437" spans="1:45" x14ac:dyDescent="0.25">
      <c r="A437" s="426">
        <f t="shared" si="72"/>
        <v>44540</v>
      </c>
      <c r="B437" s="427">
        <v>1757.58</v>
      </c>
      <c r="C437" s="427"/>
      <c r="D437" s="395">
        <v>1109.3</v>
      </c>
      <c r="E437" s="395">
        <v>1730.81</v>
      </c>
      <c r="F437" s="427"/>
      <c r="G437" s="428">
        <v>187</v>
      </c>
      <c r="H437" s="428">
        <v>193.2</v>
      </c>
      <c r="I437" s="397">
        <v>210</v>
      </c>
      <c r="J437" s="429">
        <v>4</v>
      </c>
      <c r="K437" s="429"/>
      <c r="L437" s="429"/>
      <c r="M437" s="430"/>
      <c r="N437" s="209">
        <f t="shared" si="68"/>
        <v>5187.8899999999994</v>
      </c>
      <c r="O437" s="427">
        <v>6.3</v>
      </c>
      <c r="P437" s="427"/>
      <c r="Q437" s="209">
        <f t="shared" si="69"/>
        <v>5194.1899999999996</v>
      </c>
      <c r="R437" s="395">
        <v>1750</v>
      </c>
      <c r="S437" s="395">
        <v>740</v>
      </c>
      <c r="T437" s="213">
        <f t="shared" si="70"/>
        <v>44540</v>
      </c>
      <c r="U437" s="447">
        <v>211112</v>
      </c>
      <c r="V437" s="393">
        <v>84</v>
      </c>
      <c r="W437" s="447">
        <v>211117</v>
      </c>
      <c r="X437" s="393">
        <v>449.34</v>
      </c>
      <c r="Y437" s="447"/>
      <c r="Z437" s="448"/>
      <c r="AA437" s="447"/>
      <c r="AB437" s="448"/>
      <c r="AC437" s="447"/>
      <c r="AD437" s="448"/>
      <c r="AE437" s="447"/>
      <c r="AF437" s="448"/>
      <c r="AG437" s="448"/>
      <c r="AH437" s="448"/>
      <c r="AI437" s="447"/>
      <c r="AJ437" s="448"/>
      <c r="AK437" s="447"/>
      <c r="AL437" s="448"/>
      <c r="AM437" s="448"/>
      <c r="AN437" s="448"/>
      <c r="AO437" s="447"/>
      <c r="AP437" s="448"/>
      <c r="AQ437" s="449"/>
      <c r="AR437" s="448"/>
      <c r="AS437" s="187">
        <f t="shared" si="71"/>
        <v>533.33999999999992</v>
      </c>
    </row>
    <row r="438" spans="1:45" x14ac:dyDescent="0.25">
      <c r="A438" s="426">
        <f t="shared" si="72"/>
        <v>44541</v>
      </c>
      <c r="B438" s="427">
        <v>1899.2</v>
      </c>
      <c r="C438" s="427"/>
      <c r="D438" s="395">
        <v>1503.08</v>
      </c>
      <c r="E438" s="395">
        <v>1516.91</v>
      </c>
      <c r="F438" s="427"/>
      <c r="G438" s="428">
        <v>218</v>
      </c>
      <c r="H438" s="428">
        <v>125.1</v>
      </c>
      <c r="I438" s="397">
        <v>90</v>
      </c>
      <c r="J438" s="429">
        <v>2</v>
      </c>
      <c r="K438" s="429"/>
      <c r="L438" s="429"/>
      <c r="M438" s="430"/>
      <c r="N438" s="209">
        <f t="shared" si="68"/>
        <v>5352.29</v>
      </c>
      <c r="O438" s="427">
        <v>7.6</v>
      </c>
      <c r="P438" s="427"/>
      <c r="Q438" s="209">
        <f t="shared" si="69"/>
        <v>5359.89</v>
      </c>
      <c r="R438" s="395">
        <v>1890</v>
      </c>
      <c r="S438" s="427"/>
      <c r="T438" s="213">
        <f t="shared" si="70"/>
        <v>44541</v>
      </c>
      <c r="U438" s="447">
        <v>211112</v>
      </c>
      <c r="V438" s="393">
        <v>12</v>
      </c>
      <c r="W438" s="447"/>
      <c r="X438" s="448"/>
      <c r="Y438" s="447"/>
      <c r="Z438" s="448"/>
      <c r="AA438" s="447"/>
      <c r="AB438" s="448"/>
      <c r="AC438" s="447"/>
      <c r="AD438" s="448"/>
      <c r="AE438" s="447"/>
      <c r="AF438" s="448"/>
      <c r="AG438" s="448"/>
      <c r="AH438" s="448"/>
      <c r="AI438" s="447"/>
      <c r="AJ438" s="448"/>
      <c r="AK438" s="447">
        <v>211142</v>
      </c>
      <c r="AL438" s="393">
        <v>296.10000000000002</v>
      </c>
      <c r="AM438" s="447">
        <v>211051</v>
      </c>
      <c r="AN438" s="393">
        <v>510.48</v>
      </c>
      <c r="AO438" s="447"/>
      <c r="AP438" s="448"/>
      <c r="AQ438" s="449"/>
      <c r="AR438" s="448"/>
      <c r="AS438" s="187">
        <f t="shared" si="71"/>
        <v>818.58</v>
      </c>
    </row>
    <row r="439" spans="1:45" x14ac:dyDescent="0.25">
      <c r="A439" s="426">
        <f t="shared" si="72"/>
        <v>44542</v>
      </c>
      <c r="B439" s="427">
        <v>1129.48</v>
      </c>
      <c r="C439" s="427"/>
      <c r="D439" s="395">
        <v>715.54</v>
      </c>
      <c r="E439" s="395">
        <v>910.53</v>
      </c>
      <c r="F439" s="427"/>
      <c r="G439" s="428">
        <v>163</v>
      </c>
      <c r="H439" s="428">
        <v>283.64999999999998</v>
      </c>
      <c r="I439" s="428"/>
      <c r="J439" s="429"/>
      <c r="K439" s="429"/>
      <c r="L439" s="429"/>
      <c r="M439" s="430"/>
      <c r="N439" s="209">
        <f t="shared" si="68"/>
        <v>3202.2</v>
      </c>
      <c r="O439" s="427">
        <v>9</v>
      </c>
      <c r="P439" s="427"/>
      <c r="Q439" s="209">
        <f t="shared" si="69"/>
        <v>3211.2</v>
      </c>
      <c r="R439" s="395">
        <v>1120</v>
      </c>
      <c r="S439" s="427"/>
      <c r="T439" s="213">
        <f t="shared" si="70"/>
        <v>44542</v>
      </c>
      <c r="U439" s="447"/>
      <c r="V439" s="448"/>
      <c r="W439" s="447"/>
      <c r="X439" s="448"/>
      <c r="Y439" s="447">
        <v>211224</v>
      </c>
      <c r="Z439" s="393">
        <v>451.25</v>
      </c>
      <c r="AA439" s="447"/>
      <c r="AB439" s="448"/>
      <c r="AC439" s="447"/>
      <c r="AD439" s="448"/>
      <c r="AE439" s="447"/>
      <c r="AF439" s="448"/>
      <c r="AG439" s="448"/>
      <c r="AH439" s="448"/>
      <c r="AI439" s="431"/>
      <c r="AJ439" s="432"/>
      <c r="AK439" s="447">
        <v>211143</v>
      </c>
      <c r="AL439" s="393">
        <v>597.84</v>
      </c>
      <c r="AM439" s="447"/>
      <c r="AN439" s="448"/>
      <c r="AO439" s="447"/>
      <c r="AP439" s="448"/>
      <c r="AQ439" s="449"/>
      <c r="AR439" s="448"/>
      <c r="AS439" s="187">
        <f t="shared" si="71"/>
        <v>1049.0900000000001</v>
      </c>
    </row>
    <row r="440" spans="1:45" x14ac:dyDescent="0.25">
      <c r="A440" s="426">
        <f t="shared" si="72"/>
        <v>44543</v>
      </c>
      <c r="B440" s="427">
        <v>1111.8699999999999</v>
      </c>
      <c r="C440" s="427"/>
      <c r="D440" s="395">
        <v>1085.72</v>
      </c>
      <c r="E440" s="395">
        <v>1581.8</v>
      </c>
      <c r="F440" s="427"/>
      <c r="G440" s="428">
        <v>253</v>
      </c>
      <c r="H440" s="428">
        <v>555.5</v>
      </c>
      <c r="I440" s="397">
        <v>100</v>
      </c>
      <c r="J440" s="429">
        <v>1</v>
      </c>
      <c r="K440" s="429"/>
      <c r="L440" s="429"/>
      <c r="M440" s="430"/>
      <c r="N440" s="209">
        <f t="shared" si="68"/>
        <v>4687.8900000000003</v>
      </c>
      <c r="O440" s="427">
        <v>3.7</v>
      </c>
      <c r="P440" s="427"/>
      <c r="Q440" s="209">
        <f t="shared" si="69"/>
        <v>4691.59</v>
      </c>
      <c r="R440" s="395">
        <v>1110</v>
      </c>
      <c r="S440" s="427"/>
      <c r="T440" s="213">
        <f t="shared" si="70"/>
        <v>44543</v>
      </c>
      <c r="U440" s="447"/>
      <c r="V440" s="448"/>
      <c r="W440" s="447"/>
      <c r="X440" s="448"/>
      <c r="Y440" s="447"/>
      <c r="Z440" s="448"/>
      <c r="AA440" s="447"/>
      <c r="AB440" s="448"/>
      <c r="AC440" s="447">
        <v>211134</v>
      </c>
      <c r="AD440" s="393">
        <v>32104.83</v>
      </c>
      <c r="AE440" s="447"/>
      <c r="AF440" s="448"/>
      <c r="AG440" s="448"/>
      <c r="AH440" s="448"/>
      <c r="AI440" s="447"/>
      <c r="AJ440" s="448"/>
      <c r="AK440" s="447"/>
      <c r="AL440" s="448"/>
      <c r="AM440" s="447"/>
      <c r="AN440" s="448"/>
      <c r="AO440" s="447">
        <v>211170</v>
      </c>
      <c r="AP440" s="393">
        <v>45</v>
      </c>
      <c r="AQ440" s="449"/>
      <c r="AR440" s="448"/>
      <c r="AS440" s="187">
        <f t="shared" si="71"/>
        <v>32149.83</v>
      </c>
    </row>
    <row r="441" spans="1:45" x14ac:dyDescent="0.25">
      <c r="A441" s="426">
        <f t="shared" si="72"/>
        <v>44544</v>
      </c>
      <c r="B441" s="427">
        <v>1472.58</v>
      </c>
      <c r="C441" s="427"/>
      <c r="D441" s="395">
        <v>1206.5899999999999</v>
      </c>
      <c r="E441" s="395">
        <v>1886.29</v>
      </c>
      <c r="F441" s="427"/>
      <c r="G441" s="428">
        <v>183</v>
      </c>
      <c r="H441" s="428">
        <v>202.8</v>
      </c>
      <c r="I441" s="397">
        <v>100</v>
      </c>
      <c r="J441" s="429">
        <v>3</v>
      </c>
      <c r="K441" s="429"/>
      <c r="L441" s="429"/>
      <c r="M441" s="430"/>
      <c r="N441" s="209">
        <f t="shared" si="68"/>
        <v>5051.26</v>
      </c>
      <c r="O441" s="427">
        <v>3.4</v>
      </c>
      <c r="P441" s="427"/>
      <c r="Q441" s="209">
        <f t="shared" si="69"/>
        <v>5054.66</v>
      </c>
      <c r="R441" s="395">
        <v>1520</v>
      </c>
      <c r="S441" s="427"/>
      <c r="T441" s="213">
        <f t="shared" si="70"/>
        <v>44544</v>
      </c>
      <c r="U441" s="447"/>
      <c r="V441" s="448"/>
      <c r="W441" s="447"/>
      <c r="X441" s="448"/>
      <c r="Y441" s="447"/>
      <c r="Z441" s="448"/>
      <c r="AA441" s="447"/>
      <c r="AB441" s="448"/>
      <c r="AC441" s="447"/>
      <c r="AD441" s="448"/>
      <c r="AE441" s="447"/>
      <c r="AF441" s="448"/>
      <c r="AG441" s="448"/>
      <c r="AH441" s="448"/>
      <c r="AI441" s="447"/>
      <c r="AJ441" s="448"/>
      <c r="AK441" s="447"/>
      <c r="AL441" s="448"/>
      <c r="AM441" s="447"/>
      <c r="AN441" s="448"/>
      <c r="AO441" s="447"/>
      <c r="AP441" s="448"/>
      <c r="AQ441" s="449"/>
      <c r="AR441" s="448"/>
      <c r="AS441" s="187">
        <f t="shared" si="71"/>
        <v>0</v>
      </c>
    </row>
    <row r="442" spans="1:45" x14ac:dyDescent="0.25">
      <c r="A442" s="426">
        <f t="shared" si="72"/>
        <v>44545</v>
      </c>
      <c r="B442" s="427">
        <v>1604.64</v>
      </c>
      <c r="C442" s="427"/>
      <c r="D442" s="395">
        <v>1154.6400000000001</v>
      </c>
      <c r="E442" s="395">
        <v>1387.27</v>
      </c>
      <c r="F442" s="427"/>
      <c r="G442" s="428">
        <v>168</v>
      </c>
      <c r="H442" s="428">
        <v>61.85</v>
      </c>
      <c r="I442" s="397">
        <v>180</v>
      </c>
      <c r="J442" s="429">
        <v>3</v>
      </c>
      <c r="K442" s="429"/>
      <c r="L442" s="429"/>
      <c r="M442" s="430"/>
      <c r="N442" s="209">
        <f t="shared" si="68"/>
        <v>4556.3999999999996</v>
      </c>
      <c r="O442" s="427">
        <v>3.4</v>
      </c>
      <c r="P442" s="427"/>
      <c r="Q442" s="209">
        <f t="shared" si="69"/>
        <v>4559.7999999999993</v>
      </c>
      <c r="R442" s="395">
        <v>1600</v>
      </c>
      <c r="S442" s="427"/>
      <c r="T442" s="213">
        <f t="shared" si="70"/>
        <v>44545</v>
      </c>
      <c r="U442" s="447">
        <v>211201</v>
      </c>
      <c r="V442" s="393">
        <v>1633.88</v>
      </c>
      <c r="W442" s="447"/>
      <c r="X442" s="448"/>
      <c r="Y442" s="447"/>
      <c r="Z442" s="448"/>
      <c r="AA442" s="447">
        <v>211230</v>
      </c>
      <c r="AB442" s="393">
        <v>2944.01</v>
      </c>
      <c r="AC442" s="447"/>
      <c r="AD442" s="448"/>
      <c r="AE442" s="447"/>
      <c r="AF442" s="448"/>
      <c r="AG442" s="448"/>
      <c r="AH442" s="448"/>
      <c r="AI442" s="447"/>
      <c r="AJ442" s="448"/>
      <c r="AK442" s="447"/>
      <c r="AL442" s="448"/>
      <c r="AM442" s="447"/>
      <c r="AN442" s="448"/>
      <c r="AO442" s="447">
        <v>211164</v>
      </c>
      <c r="AP442" s="393">
        <v>370</v>
      </c>
      <c r="AQ442" s="449"/>
      <c r="AR442" s="448"/>
      <c r="AS442" s="187">
        <f t="shared" si="71"/>
        <v>4947.8900000000003</v>
      </c>
    </row>
    <row r="443" spans="1:45" x14ac:dyDescent="0.25">
      <c r="A443" s="426">
        <f t="shared" si="72"/>
        <v>44546</v>
      </c>
      <c r="B443" s="427">
        <v>1437.41</v>
      </c>
      <c r="C443" s="427"/>
      <c r="D443" s="395">
        <v>1061.24</v>
      </c>
      <c r="E443" s="395">
        <v>1532.89</v>
      </c>
      <c r="F443" s="427"/>
      <c r="G443" s="428">
        <v>221</v>
      </c>
      <c r="H443" s="428">
        <v>554.45000000000005</v>
      </c>
      <c r="I443" s="397">
        <v>90</v>
      </c>
      <c r="J443" s="429">
        <v>2</v>
      </c>
      <c r="K443" s="429"/>
      <c r="L443" s="429"/>
      <c r="M443" s="430"/>
      <c r="N443" s="209">
        <f t="shared" si="68"/>
        <v>4896.9900000000007</v>
      </c>
      <c r="O443" s="427">
        <v>6.5</v>
      </c>
      <c r="P443" s="427"/>
      <c r="Q443" s="209">
        <f t="shared" si="69"/>
        <v>4903.4900000000007</v>
      </c>
      <c r="R443" s="395">
        <v>1430</v>
      </c>
      <c r="S443" s="427"/>
      <c r="T443" s="213">
        <f t="shared" si="70"/>
        <v>44546</v>
      </c>
      <c r="U443" s="447">
        <v>211202</v>
      </c>
      <c r="V443" s="393">
        <v>-91.36</v>
      </c>
      <c r="W443" s="447"/>
      <c r="X443" s="448"/>
      <c r="Y443" s="447"/>
      <c r="Z443" s="448"/>
      <c r="AA443" s="447">
        <v>211231</v>
      </c>
      <c r="AB443" s="393">
        <v>1218.5999999999999</v>
      </c>
      <c r="AC443" s="447"/>
      <c r="AD443" s="448"/>
      <c r="AE443" s="447"/>
      <c r="AF443" s="448"/>
      <c r="AG443" s="448"/>
      <c r="AH443" s="448"/>
      <c r="AI443" s="447"/>
      <c r="AJ443" s="448"/>
      <c r="AK443" s="447"/>
      <c r="AL443" s="448"/>
      <c r="AM443" s="447"/>
      <c r="AN443" s="448"/>
      <c r="AO443" s="447">
        <v>211164</v>
      </c>
      <c r="AP443" s="393">
        <v>82.85</v>
      </c>
      <c r="AQ443" s="449"/>
      <c r="AR443" s="448"/>
      <c r="AS443" s="187">
        <f t="shared" si="71"/>
        <v>1210.0899999999999</v>
      </c>
    </row>
    <row r="444" spans="1:45" x14ac:dyDescent="0.25">
      <c r="A444" s="426">
        <f t="shared" si="72"/>
        <v>44547</v>
      </c>
      <c r="B444" s="427">
        <v>1245</v>
      </c>
      <c r="C444" s="427"/>
      <c r="D444" s="395">
        <v>1814.8</v>
      </c>
      <c r="E444" s="395">
        <v>1693.73</v>
      </c>
      <c r="F444" s="427"/>
      <c r="G444" s="428">
        <v>354</v>
      </c>
      <c r="H444" s="428">
        <v>965.15</v>
      </c>
      <c r="I444" s="397">
        <v>180</v>
      </c>
      <c r="J444" s="429">
        <v>4</v>
      </c>
      <c r="K444" s="429"/>
      <c r="L444" s="429"/>
      <c r="M444" s="430"/>
      <c r="N444" s="209">
        <f t="shared" si="68"/>
        <v>6252.68</v>
      </c>
      <c r="O444" s="427">
        <v>17.2</v>
      </c>
      <c r="P444" s="427"/>
      <c r="Q444" s="209">
        <f t="shared" si="69"/>
        <v>6269.88</v>
      </c>
      <c r="R444" s="395">
        <v>1245</v>
      </c>
      <c r="S444" s="427"/>
      <c r="T444" s="213">
        <f t="shared" si="70"/>
        <v>44547</v>
      </c>
      <c r="U444" s="447">
        <v>211203</v>
      </c>
      <c r="V444" s="393">
        <v>102</v>
      </c>
      <c r="W444" s="447"/>
      <c r="X444" s="448"/>
      <c r="Y444" s="447"/>
      <c r="Z444" s="448"/>
      <c r="AA444" s="447"/>
      <c r="AB444" s="448"/>
      <c r="AC444" s="447"/>
      <c r="AD444" s="448"/>
      <c r="AE444" s="447"/>
      <c r="AF444" s="448"/>
      <c r="AG444" s="448"/>
      <c r="AH444" s="448"/>
      <c r="AI444" s="447"/>
      <c r="AJ444" s="448"/>
      <c r="AK444" s="447"/>
      <c r="AL444" s="448"/>
      <c r="AM444" s="447"/>
      <c r="AN444" s="448"/>
      <c r="AO444" s="447"/>
      <c r="AP444" s="448"/>
      <c r="AQ444" s="449">
        <v>211277</v>
      </c>
      <c r="AR444" s="393">
        <v>49.56</v>
      </c>
      <c r="AS444" s="187">
        <f t="shared" si="71"/>
        <v>151.56</v>
      </c>
    </row>
    <row r="445" spans="1:45" x14ac:dyDescent="0.25">
      <c r="A445" s="426">
        <f t="shared" si="72"/>
        <v>44548</v>
      </c>
      <c r="B445" s="427">
        <v>1936.06</v>
      </c>
      <c r="C445" s="427"/>
      <c r="D445" s="395">
        <v>3067.01</v>
      </c>
      <c r="E445" s="395">
        <v>1526.85</v>
      </c>
      <c r="F445" s="427"/>
      <c r="G445" s="428">
        <v>363</v>
      </c>
      <c r="H445" s="428">
        <v>378.55</v>
      </c>
      <c r="I445" s="397">
        <v>210</v>
      </c>
      <c r="J445" s="429">
        <v>3</v>
      </c>
      <c r="K445" s="429"/>
      <c r="L445" s="429"/>
      <c r="M445" s="430"/>
      <c r="N445" s="209">
        <f t="shared" si="68"/>
        <v>7481.4699999999993</v>
      </c>
      <c r="O445" s="427">
        <v>136.19999999999999</v>
      </c>
      <c r="P445" s="427"/>
      <c r="Q445" s="209">
        <f t="shared" si="69"/>
        <v>7617.6699999999992</v>
      </c>
      <c r="R445" s="395">
        <v>1960</v>
      </c>
      <c r="S445" s="427"/>
      <c r="T445" s="213">
        <f t="shared" si="70"/>
        <v>44548</v>
      </c>
      <c r="U445" s="447">
        <v>210905</v>
      </c>
      <c r="V445" s="393">
        <v>41.99</v>
      </c>
      <c r="W445" s="447"/>
      <c r="X445" s="448"/>
      <c r="Y445" s="447"/>
      <c r="Z445" s="448"/>
      <c r="AA445" s="447"/>
      <c r="AB445" s="448"/>
      <c r="AC445" s="447"/>
      <c r="AD445" s="448"/>
      <c r="AE445" s="447"/>
      <c r="AF445" s="448"/>
      <c r="AG445" s="448"/>
      <c r="AH445" s="448"/>
      <c r="AI445" s="447">
        <v>211244</v>
      </c>
      <c r="AJ445" s="393">
        <v>52.8</v>
      </c>
      <c r="AK445" s="447"/>
      <c r="AL445" s="448"/>
      <c r="AM445" s="447">
        <v>211149</v>
      </c>
      <c r="AN445" s="393">
        <v>219.12</v>
      </c>
      <c r="AO445" s="447">
        <v>211267</v>
      </c>
      <c r="AP445" s="393">
        <v>447.09</v>
      </c>
      <c r="AQ445" s="449">
        <v>211278</v>
      </c>
      <c r="AR445" s="448">
        <v>25.9</v>
      </c>
      <c r="AS445" s="187">
        <f t="shared" si="71"/>
        <v>786.9</v>
      </c>
    </row>
    <row r="446" spans="1:45" x14ac:dyDescent="0.25">
      <c r="A446" s="426">
        <f t="shared" si="72"/>
        <v>44549</v>
      </c>
      <c r="B446" s="427">
        <v>1138.92</v>
      </c>
      <c r="C446" s="427"/>
      <c r="D446" s="395">
        <v>687.75</v>
      </c>
      <c r="E446" s="395">
        <v>913.59</v>
      </c>
      <c r="F446" s="427"/>
      <c r="G446" s="428">
        <v>153</v>
      </c>
      <c r="H446" s="428">
        <v>542.4</v>
      </c>
      <c r="I446" s="428"/>
      <c r="J446" s="429"/>
      <c r="K446" s="429"/>
      <c r="L446" s="429"/>
      <c r="M446" s="430"/>
      <c r="N446" s="209">
        <f t="shared" si="68"/>
        <v>3435.6600000000003</v>
      </c>
      <c r="O446" s="427">
        <v>6.1</v>
      </c>
      <c r="P446" s="427"/>
      <c r="Q446" s="209">
        <f t="shared" si="69"/>
        <v>3441.76</v>
      </c>
      <c r="R446" s="395">
        <v>1130</v>
      </c>
      <c r="S446" s="427"/>
      <c r="T446" s="213">
        <f t="shared" si="70"/>
        <v>44549</v>
      </c>
      <c r="U446" s="447"/>
      <c r="V446" s="448"/>
      <c r="W446" s="447"/>
      <c r="X446" s="448"/>
      <c r="Y446" s="447">
        <v>211225</v>
      </c>
      <c r="Z446" s="393">
        <v>474.06</v>
      </c>
      <c r="AA446" s="447"/>
      <c r="AB446" s="448"/>
      <c r="AC446" s="447"/>
      <c r="AD446" s="448"/>
      <c r="AE446" s="447"/>
      <c r="AF446" s="448"/>
      <c r="AG446" s="448"/>
      <c r="AH446" s="448"/>
      <c r="AI446" s="447"/>
      <c r="AJ446" s="448"/>
      <c r="AK446" s="447"/>
      <c r="AL446" s="448"/>
      <c r="AM446" s="447"/>
      <c r="AN446" s="448"/>
      <c r="AO446" s="447">
        <v>211267</v>
      </c>
      <c r="AP446" s="448">
        <v>2.91</v>
      </c>
      <c r="AQ446" s="449"/>
      <c r="AR446" s="448"/>
      <c r="AS446" s="187">
        <f t="shared" si="71"/>
        <v>476.97</v>
      </c>
    </row>
    <row r="447" spans="1:45" x14ac:dyDescent="0.25">
      <c r="A447" s="426">
        <f t="shared" si="72"/>
        <v>44550</v>
      </c>
      <c r="B447" s="427">
        <v>1712.02</v>
      </c>
      <c r="C447" s="427"/>
      <c r="D447" s="395">
        <v>1358.87</v>
      </c>
      <c r="E447" s="395">
        <v>1421.15</v>
      </c>
      <c r="F447" s="427"/>
      <c r="G447" s="428">
        <v>560</v>
      </c>
      <c r="H447" s="428">
        <v>228.4</v>
      </c>
      <c r="I447" s="397">
        <v>100</v>
      </c>
      <c r="J447" s="429">
        <v>3</v>
      </c>
      <c r="K447" s="429"/>
      <c r="L447" s="429"/>
      <c r="M447" s="430"/>
      <c r="N447" s="209">
        <f t="shared" si="68"/>
        <v>5380.4400000000005</v>
      </c>
      <c r="O447" s="427">
        <v>3.7</v>
      </c>
      <c r="P447" s="427"/>
      <c r="Q447" s="209">
        <f t="shared" si="69"/>
        <v>5384.14</v>
      </c>
      <c r="R447" s="395">
        <v>1710</v>
      </c>
      <c r="S447" s="427"/>
      <c r="T447" s="213">
        <f t="shared" si="70"/>
        <v>44550</v>
      </c>
      <c r="U447" s="447"/>
      <c r="V447" s="448"/>
      <c r="W447" s="449">
        <v>211216</v>
      </c>
      <c r="X447" s="393">
        <v>68.41</v>
      </c>
      <c r="Y447" s="447"/>
      <c r="Z447" s="448"/>
      <c r="AA447" s="449"/>
      <c r="AB447" s="448"/>
      <c r="AC447" s="447"/>
      <c r="AD447" s="448"/>
      <c r="AE447" s="449"/>
      <c r="AF447" s="448"/>
      <c r="AG447" s="448"/>
      <c r="AH447" s="448"/>
      <c r="AI447" s="447">
        <v>211247</v>
      </c>
      <c r="AJ447" s="393">
        <v>132</v>
      </c>
      <c r="AK447" s="449"/>
      <c r="AL447" s="448"/>
      <c r="AM447" s="447"/>
      <c r="AN447" s="448"/>
      <c r="AO447" s="449"/>
      <c r="AP447" s="448"/>
      <c r="AQ447" s="449"/>
      <c r="AR447" s="448"/>
      <c r="AS447" s="187">
        <f t="shared" si="71"/>
        <v>200.41</v>
      </c>
    </row>
    <row r="448" spans="1:45" x14ac:dyDescent="0.25">
      <c r="A448" s="426">
        <f t="shared" si="72"/>
        <v>44551</v>
      </c>
      <c r="B448" s="427">
        <v>1605.22</v>
      </c>
      <c r="C448" s="427"/>
      <c r="D448" s="395">
        <v>1474.16</v>
      </c>
      <c r="E448" s="395">
        <v>1420.82</v>
      </c>
      <c r="F448" s="427"/>
      <c r="G448" s="428">
        <v>285</v>
      </c>
      <c r="H448" s="428">
        <v>96.4</v>
      </c>
      <c r="I448" s="397">
        <v>330</v>
      </c>
      <c r="J448" s="429">
        <v>5</v>
      </c>
      <c r="K448" s="429"/>
      <c r="L448" s="429"/>
      <c r="M448" s="430">
        <v>44.7</v>
      </c>
      <c r="N448" s="209">
        <f t="shared" si="68"/>
        <v>5256.3</v>
      </c>
      <c r="O448" s="427">
        <v>5.0999999999999996</v>
      </c>
      <c r="P448" s="427">
        <v>200.9</v>
      </c>
      <c r="Q448" s="209">
        <f t="shared" si="69"/>
        <v>5060.5000000000009</v>
      </c>
      <c r="R448" s="395">
        <v>1600</v>
      </c>
      <c r="S448" s="427"/>
      <c r="T448" s="213">
        <f t="shared" si="70"/>
        <v>44551</v>
      </c>
      <c r="U448" s="447">
        <v>211204</v>
      </c>
      <c r="V448" s="393">
        <v>1381.13</v>
      </c>
      <c r="W448" s="447">
        <v>211217</v>
      </c>
      <c r="X448" s="393">
        <v>869.73</v>
      </c>
      <c r="Y448" s="447"/>
      <c r="Z448" s="448"/>
      <c r="AA448" s="447"/>
      <c r="AB448" s="448"/>
      <c r="AC448" s="447"/>
      <c r="AD448" s="448"/>
      <c r="AE448" s="447"/>
      <c r="AF448" s="448"/>
      <c r="AG448" s="448"/>
      <c r="AH448" s="448"/>
      <c r="AI448" s="447">
        <v>211248</v>
      </c>
      <c r="AJ448" s="393">
        <v>132</v>
      </c>
      <c r="AK448" s="447"/>
      <c r="AL448" s="448"/>
      <c r="AM448" s="447"/>
      <c r="AN448" s="448"/>
      <c r="AO448" s="447"/>
      <c r="AP448" s="448"/>
      <c r="AQ448" s="449"/>
      <c r="AR448" s="448"/>
      <c r="AS448" s="187">
        <f t="shared" si="71"/>
        <v>2382.86</v>
      </c>
    </row>
    <row r="449" spans="1:64" x14ac:dyDescent="0.25">
      <c r="A449" s="426">
        <f t="shared" si="72"/>
        <v>44552</v>
      </c>
      <c r="B449" s="427">
        <v>1899.66</v>
      </c>
      <c r="C449" s="427"/>
      <c r="D449" s="395">
        <v>1592.2</v>
      </c>
      <c r="E449" s="395">
        <v>1647.28</v>
      </c>
      <c r="F449" s="427"/>
      <c r="G449" s="428">
        <v>289</v>
      </c>
      <c r="H449" s="428">
        <v>429.5</v>
      </c>
      <c r="I449" s="397">
        <v>650</v>
      </c>
      <c r="J449" s="429">
        <v>10</v>
      </c>
      <c r="K449" s="429"/>
      <c r="L449" s="429"/>
      <c r="M449" s="430"/>
      <c r="N449" s="209">
        <f t="shared" si="68"/>
        <v>6507.64</v>
      </c>
      <c r="O449" s="427">
        <v>2.1</v>
      </c>
      <c r="P449" s="427"/>
      <c r="Q449" s="209">
        <f t="shared" si="69"/>
        <v>6509.7400000000007</v>
      </c>
      <c r="R449" s="395">
        <v>1890</v>
      </c>
      <c r="S449" s="427"/>
      <c r="T449" s="213">
        <f t="shared" si="70"/>
        <v>44552</v>
      </c>
      <c r="U449" s="447">
        <v>211205</v>
      </c>
      <c r="V449" s="393">
        <v>-114</v>
      </c>
      <c r="W449" s="447"/>
      <c r="X449" s="448"/>
      <c r="Y449" s="447"/>
      <c r="Z449" s="448"/>
      <c r="AA449" s="447">
        <v>211232</v>
      </c>
      <c r="AB449" s="393">
        <v>2496.98</v>
      </c>
      <c r="AC449" s="447"/>
      <c r="AD449" s="448"/>
      <c r="AE449" s="447"/>
      <c r="AF449" s="448"/>
      <c r="AG449" s="448"/>
      <c r="AH449" s="448"/>
      <c r="AI449" s="447">
        <v>211249</v>
      </c>
      <c r="AJ449" s="393">
        <v>133.36000000000001</v>
      </c>
      <c r="AK449" s="447"/>
      <c r="AL449" s="448"/>
      <c r="AM449" s="447"/>
      <c r="AN449" s="448"/>
      <c r="AO449" s="447"/>
      <c r="AP449" s="448"/>
      <c r="AQ449" s="449"/>
      <c r="AR449" s="448"/>
      <c r="AS449" s="187">
        <f t="shared" si="71"/>
        <v>2516.34</v>
      </c>
    </row>
    <row r="450" spans="1:64" x14ac:dyDescent="0.25">
      <c r="A450" s="426">
        <f t="shared" si="72"/>
        <v>44553</v>
      </c>
      <c r="B450" s="427">
        <v>1746.09</v>
      </c>
      <c r="C450" s="427"/>
      <c r="D450" s="395">
        <v>2037.29</v>
      </c>
      <c r="E450" s="395">
        <v>1393.75</v>
      </c>
      <c r="F450" s="427"/>
      <c r="G450" s="428">
        <v>251</v>
      </c>
      <c r="H450" s="428">
        <v>289</v>
      </c>
      <c r="I450" s="397">
        <v>80</v>
      </c>
      <c r="J450" s="429">
        <v>2</v>
      </c>
      <c r="K450" s="429"/>
      <c r="L450" s="429"/>
      <c r="M450" s="430"/>
      <c r="N450" s="209">
        <f t="shared" si="68"/>
        <v>5797.13</v>
      </c>
      <c r="O450" s="427">
        <v>6.3</v>
      </c>
      <c r="P450" s="427"/>
      <c r="Q450" s="209">
        <f t="shared" si="69"/>
        <v>5803.43</v>
      </c>
      <c r="R450" s="395">
        <v>1740</v>
      </c>
      <c r="S450" s="395">
        <v>220</v>
      </c>
      <c r="T450" s="213">
        <f t="shared" si="70"/>
        <v>44553</v>
      </c>
      <c r="U450" s="447">
        <v>211206</v>
      </c>
      <c r="V450" s="393">
        <v>84</v>
      </c>
      <c r="W450" s="447"/>
      <c r="X450" s="448"/>
      <c r="Y450" s="447"/>
      <c r="Z450" s="448"/>
      <c r="AA450" s="447">
        <v>211233</v>
      </c>
      <c r="AB450" s="393">
        <v>293.44</v>
      </c>
      <c r="AC450" s="447"/>
      <c r="AD450" s="448"/>
      <c r="AE450" s="447" t="s">
        <v>85</v>
      </c>
      <c r="AF450" s="393">
        <v>600</v>
      </c>
      <c r="AG450" s="448"/>
      <c r="AH450" s="448"/>
      <c r="AI450" s="447"/>
      <c r="AJ450" s="448"/>
      <c r="AK450" s="447"/>
      <c r="AL450" s="448"/>
      <c r="AM450" s="447">
        <v>211145</v>
      </c>
      <c r="AN450" s="393">
        <v>237.6</v>
      </c>
      <c r="AO450" s="447"/>
      <c r="AP450" s="448"/>
      <c r="AQ450" s="449"/>
      <c r="AR450" s="448"/>
      <c r="AS450" s="187">
        <f t="shared" si="71"/>
        <v>1215.04</v>
      </c>
    </row>
    <row r="451" spans="1:64" x14ac:dyDescent="0.25">
      <c r="A451" s="426">
        <f t="shared" si="72"/>
        <v>44554</v>
      </c>
      <c r="B451" s="427">
        <v>3164.24</v>
      </c>
      <c r="C451" s="427"/>
      <c r="D451" s="395">
        <v>3617.86</v>
      </c>
      <c r="E451" s="395">
        <v>2496.42</v>
      </c>
      <c r="F451" s="427"/>
      <c r="G451" s="428">
        <v>563</v>
      </c>
      <c r="H451" s="428">
        <v>162.4</v>
      </c>
      <c r="I451" s="397">
        <v>160</v>
      </c>
      <c r="J451" s="429">
        <v>3</v>
      </c>
      <c r="K451" s="429"/>
      <c r="L451" s="429"/>
      <c r="M451" s="430"/>
      <c r="N451" s="209">
        <f t="shared" si="68"/>
        <v>10163.92</v>
      </c>
      <c r="O451" s="427">
        <v>63.1</v>
      </c>
      <c r="P451" s="427"/>
      <c r="Q451" s="209">
        <f t="shared" si="69"/>
        <v>10227.02</v>
      </c>
      <c r="R451" s="395">
        <v>3160</v>
      </c>
      <c r="S451" s="427"/>
      <c r="T451" s="213">
        <f t="shared" si="70"/>
        <v>44554</v>
      </c>
      <c r="U451" s="447">
        <v>210909</v>
      </c>
      <c r="V451" s="393">
        <v>72.03</v>
      </c>
      <c r="W451" s="447"/>
      <c r="X451" s="448"/>
      <c r="Y451" s="447"/>
      <c r="Z451" s="448"/>
      <c r="AA451" s="447"/>
      <c r="AB451" s="448"/>
      <c r="AC451" s="447"/>
      <c r="AD451" s="448"/>
      <c r="AE451" s="447"/>
      <c r="AF451" s="448"/>
      <c r="AG451" s="448"/>
      <c r="AH451" s="448"/>
      <c r="AI451" s="447"/>
      <c r="AJ451" s="448"/>
      <c r="AK451" s="447"/>
      <c r="AL451" s="448"/>
      <c r="AM451" s="447">
        <v>211146</v>
      </c>
      <c r="AN451" s="448">
        <v>0</v>
      </c>
      <c r="AO451" s="447"/>
      <c r="AP451" s="448"/>
      <c r="AQ451" s="449"/>
      <c r="AR451" s="448"/>
      <c r="AS451" s="187">
        <f t="shared" si="71"/>
        <v>72.03</v>
      </c>
    </row>
    <row r="452" spans="1:64" x14ac:dyDescent="0.25">
      <c r="A452" s="425">
        <f t="shared" si="72"/>
        <v>44555</v>
      </c>
      <c r="B452" s="194"/>
      <c r="C452" s="194"/>
      <c r="D452" s="194"/>
      <c r="E452" s="194"/>
      <c r="F452" s="194"/>
      <c r="G452" s="190"/>
      <c r="H452" s="190"/>
      <c r="I452" s="190"/>
      <c r="J452" s="191"/>
      <c r="K452" s="191"/>
      <c r="L452" s="191"/>
      <c r="M452" s="192"/>
      <c r="N452" s="193"/>
      <c r="O452" s="194"/>
      <c r="P452" s="194"/>
      <c r="Q452" s="193"/>
      <c r="R452" s="194"/>
      <c r="S452" s="194"/>
      <c r="T452" s="195">
        <f t="shared" si="70"/>
        <v>44555</v>
      </c>
      <c r="U452" s="278"/>
      <c r="V452" s="279"/>
      <c r="W452" s="278"/>
      <c r="X452" s="279"/>
      <c r="Y452" s="278"/>
      <c r="Z452" s="279"/>
      <c r="AA452" s="278"/>
      <c r="AB452" s="279"/>
      <c r="AC452" s="278"/>
      <c r="AD452" s="279"/>
      <c r="AE452" s="278"/>
      <c r="AF452" s="279"/>
      <c r="AG452" s="279"/>
      <c r="AH452" s="279"/>
      <c r="AI452" s="278"/>
      <c r="AJ452" s="279"/>
      <c r="AK452" s="278"/>
      <c r="AL452" s="279"/>
      <c r="AM452" s="278"/>
      <c r="AN452" s="279"/>
      <c r="AO452" s="278"/>
      <c r="AP452" s="279"/>
      <c r="AQ452" s="281"/>
      <c r="AR452" s="279"/>
      <c r="AS452" s="194">
        <f>V452+X452+Z452+AB452+AD452+AF452+AJ452+AL452+AN452+AP452+AR452</f>
        <v>0</v>
      </c>
    </row>
    <row r="453" spans="1:64" x14ac:dyDescent="0.25">
      <c r="A453" s="426">
        <f t="shared" si="72"/>
        <v>44556</v>
      </c>
      <c r="B453" s="427">
        <v>916.33</v>
      </c>
      <c r="C453" s="427"/>
      <c r="D453" s="395">
        <v>559.6</v>
      </c>
      <c r="E453" s="395">
        <v>577.04999999999995</v>
      </c>
      <c r="F453" s="427"/>
      <c r="G453" s="428">
        <v>414</v>
      </c>
      <c r="H453" s="428">
        <v>455.6</v>
      </c>
      <c r="I453" s="397">
        <v>60</v>
      </c>
      <c r="J453" s="429">
        <v>2</v>
      </c>
      <c r="K453" s="429"/>
      <c r="L453" s="429"/>
      <c r="M453" s="430"/>
      <c r="N453" s="209">
        <f t="shared" ref="N453:N458" si="73">B453+C453+D453+F453+G453+H453+I453+K453-L453+M453+E453</f>
        <v>2982.58</v>
      </c>
      <c r="O453" s="427"/>
      <c r="P453" s="427"/>
      <c r="Q453" s="209">
        <f t="shared" ref="Q453:Q458" si="74">N453+O453-P453</f>
        <v>2982.58</v>
      </c>
      <c r="R453" s="395">
        <v>910</v>
      </c>
      <c r="S453" s="427"/>
      <c r="T453" s="213">
        <f t="shared" si="70"/>
        <v>44556</v>
      </c>
      <c r="U453" s="447"/>
      <c r="V453" s="448"/>
      <c r="W453" s="447"/>
      <c r="X453" s="448"/>
      <c r="Y453" s="447">
        <v>211226</v>
      </c>
      <c r="Z453" s="393">
        <v>395.77</v>
      </c>
      <c r="AA453" s="447"/>
      <c r="AB453" s="448"/>
      <c r="AC453" s="447"/>
      <c r="AD453" s="448"/>
      <c r="AE453" s="447" t="s">
        <v>85</v>
      </c>
      <c r="AF453" s="393">
        <v>288</v>
      </c>
      <c r="AG453" s="448"/>
      <c r="AH453" s="448"/>
      <c r="AI453" s="447"/>
      <c r="AJ453" s="448"/>
      <c r="AK453" s="447"/>
      <c r="AL453" s="448"/>
      <c r="AM453" s="447">
        <v>211147</v>
      </c>
      <c r="AN453" s="393">
        <v>-35.64</v>
      </c>
      <c r="AO453" s="447">
        <v>211166</v>
      </c>
      <c r="AP453" s="393">
        <v>420</v>
      </c>
      <c r="AQ453" s="449"/>
      <c r="AR453" s="448"/>
      <c r="AS453" s="187">
        <f t="shared" ref="AS453:AS458" si="75">V453+X453+Z453+AB453+AD453+AF453+AJ453+AL453+AN453+AP453+AR453+AH453</f>
        <v>1068.1300000000001</v>
      </c>
    </row>
    <row r="454" spans="1:64" x14ac:dyDescent="0.25">
      <c r="A454" s="426">
        <f t="shared" si="72"/>
        <v>44557</v>
      </c>
      <c r="B454" s="427">
        <v>692.07</v>
      </c>
      <c r="C454" s="427"/>
      <c r="D454" s="395">
        <v>1405.15</v>
      </c>
      <c r="E454" s="395">
        <v>1561.5</v>
      </c>
      <c r="F454" s="427"/>
      <c r="G454" s="428">
        <v>1056</v>
      </c>
      <c r="H454" s="428">
        <v>396.5</v>
      </c>
      <c r="I454" s="397">
        <v>20</v>
      </c>
      <c r="J454" s="429">
        <v>1</v>
      </c>
      <c r="K454" s="429"/>
      <c r="L454" s="429"/>
      <c r="M454" s="430"/>
      <c r="N454" s="209">
        <f t="shared" si="73"/>
        <v>5131.22</v>
      </c>
      <c r="O454" s="427">
        <v>3.7</v>
      </c>
      <c r="P454" s="427"/>
      <c r="Q454" s="209">
        <f t="shared" si="74"/>
        <v>5134.92</v>
      </c>
      <c r="R454" s="395">
        <v>690</v>
      </c>
      <c r="S454" s="427"/>
      <c r="T454" s="213">
        <f t="shared" si="70"/>
        <v>44557</v>
      </c>
      <c r="U454" s="447"/>
      <c r="V454" s="448"/>
      <c r="W454" s="447"/>
      <c r="X454" s="448"/>
      <c r="Y454" s="447"/>
      <c r="Z454" s="448"/>
      <c r="AA454" s="447"/>
      <c r="AB454" s="448"/>
      <c r="AC454" s="447">
        <v>211240</v>
      </c>
      <c r="AD454" s="393">
        <v>37806.480000000003</v>
      </c>
      <c r="AE454" s="449">
        <v>211243</v>
      </c>
      <c r="AF454" s="393">
        <v>1.45</v>
      </c>
      <c r="AG454" s="448"/>
      <c r="AH454" s="448"/>
      <c r="AI454" s="447"/>
      <c r="AJ454" s="448"/>
      <c r="AK454" s="447"/>
      <c r="AL454" s="448"/>
      <c r="AM454" s="447"/>
      <c r="AN454" s="448"/>
      <c r="AO454" s="447"/>
      <c r="AP454" s="448"/>
      <c r="AQ454" s="449"/>
      <c r="AR454" s="448"/>
      <c r="AS454" s="187">
        <f t="shared" si="75"/>
        <v>37807.93</v>
      </c>
    </row>
    <row r="455" spans="1:64" x14ac:dyDescent="0.25">
      <c r="A455" s="426">
        <f t="shared" si="72"/>
        <v>44558</v>
      </c>
      <c r="B455" s="427">
        <v>1220.77</v>
      </c>
      <c r="C455" s="427"/>
      <c r="D455" s="395">
        <v>724.75</v>
      </c>
      <c r="E455" s="395">
        <v>1113.0999999999999</v>
      </c>
      <c r="F455" s="427"/>
      <c r="G455" s="428">
        <v>753</v>
      </c>
      <c r="H455" s="428">
        <v>201.7</v>
      </c>
      <c r="I455" s="397">
        <v>170</v>
      </c>
      <c r="J455" s="429">
        <v>3</v>
      </c>
      <c r="K455" s="429"/>
      <c r="L455" s="429"/>
      <c r="M455" s="430"/>
      <c r="N455" s="209">
        <f t="shared" si="73"/>
        <v>4183.32</v>
      </c>
      <c r="O455" s="427">
        <v>7</v>
      </c>
      <c r="P455" s="427"/>
      <c r="Q455" s="209">
        <f t="shared" si="74"/>
        <v>4190.32</v>
      </c>
      <c r="R455" s="395">
        <v>1220</v>
      </c>
      <c r="S455" s="427"/>
      <c r="T455" s="213">
        <f t="shared" si="70"/>
        <v>44558</v>
      </c>
      <c r="U455" s="447"/>
      <c r="V455" s="448"/>
      <c r="W455" s="447"/>
      <c r="X455" s="448"/>
      <c r="Y455" s="447"/>
      <c r="Z455" s="448"/>
      <c r="AA455" s="447"/>
      <c r="AB455" s="448"/>
      <c r="AC455" s="447"/>
      <c r="AD455" s="448"/>
      <c r="AE455" s="449">
        <v>211243</v>
      </c>
      <c r="AF455" s="393">
        <v>223.55</v>
      </c>
      <c r="AG455" s="448"/>
      <c r="AH455" s="448"/>
      <c r="AI455" s="447"/>
      <c r="AJ455" s="448"/>
      <c r="AK455" s="447"/>
      <c r="AL455" s="448"/>
      <c r="AM455" s="447"/>
      <c r="AN455" s="448"/>
      <c r="AO455" s="447"/>
      <c r="AP455" s="448"/>
      <c r="AQ455" s="449">
        <v>211279</v>
      </c>
      <c r="AR455" s="393">
        <v>16.45</v>
      </c>
      <c r="AS455" s="187">
        <f t="shared" si="75"/>
        <v>240</v>
      </c>
    </row>
    <row r="456" spans="1:64" x14ac:dyDescent="0.25">
      <c r="A456" s="426">
        <f t="shared" si="72"/>
        <v>44559</v>
      </c>
      <c r="B456" s="427">
        <v>865.89</v>
      </c>
      <c r="C456" s="427"/>
      <c r="D456" s="395">
        <v>1200.28</v>
      </c>
      <c r="E456" s="395">
        <v>1515.94</v>
      </c>
      <c r="F456" s="427"/>
      <c r="G456" s="428">
        <v>654</v>
      </c>
      <c r="H456" s="428">
        <v>226.5</v>
      </c>
      <c r="I456" s="397">
        <v>100</v>
      </c>
      <c r="J456" s="429">
        <v>2</v>
      </c>
      <c r="K456" s="429"/>
      <c r="L456" s="429"/>
      <c r="M456" s="430"/>
      <c r="N456" s="209">
        <f t="shared" si="73"/>
        <v>4562.6100000000006</v>
      </c>
      <c r="O456" s="427">
        <v>2.1</v>
      </c>
      <c r="P456" s="427"/>
      <c r="Q456" s="209">
        <f t="shared" si="74"/>
        <v>4564.7100000000009</v>
      </c>
      <c r="R456" s="395">
        <v>860</v>
      </c>
      <c r="S456" s="427"/>
      <c r="T456" s="213">
        <f t="shared" si="70"/>
        <v>44559</v>
      </c>
      <c r="U456" s="447"/>
      <c r="V456" s="448"/>
      <c r="W456" s="447">
        <v>211220</v>
      </c>
      <c r="X456" s="393">
        <v>-49.25</v>
      </c>
      <c r="Y456" s="447"/>
      <c r="Z456" s="448"/>
      <c r="AA456" s="447">
        <v>211234</v>
      </c>
      <c r="AB456" s="393">
        <v>5304.67</v>
      </c>
      <c r="AC456" s="447"/>
      <c r="AD456" s="448"/>
      <c r="AE456" s="449">
        <v>211243</v>
      </c>
      <c r="AF456" s="393">
        <v>3.9</v>
      </c>
      <c r="AG456" s="448"/>
      <c r="AH456" s="448"/>
      <c r="AI456" s="447">
        <v>211246</v>
      </c>
      <c r="AJ456" s="393">
        <v>187.05</v>
      </c>
      <c r="AK456" s="447"/>
      <c r="AL456" s="448"/>
      <c r="AM456" s="447" t="s">
        <v>462</v>
      </c>
      <c r="AN456" s="393">
        <v>814.29</v>
      </c>
      <c r="AO456" s="447"/>
      <c r="AP456" s="448"/>
      <c r="AQ456" s="449"/>
      <c r="AR456" s="448"/>
      <c r="AS456" s="187">
        <f t="shared" si="75"/>
        <v>6260.66</v>
      </c>
    </row>
    <row r="457" spans="1:64" x14ac:dyDescent="0.25">
      <c r="A457" s="426">
        <f t="shared" si="72"/>
        <v>44560</v>
      </c>
      <c r="B457" s="427">
        <v>1046.5899999999999</v>
      </c>
      <c r="C457" s="395">
        <v>409.65</v>
      </c>
      <c r="D457" s="395">
        <v>1593.41</v>
      </c>
      <c r="E457" s="395">
        <v>1685.67</v>
      </c>
      <c r="F457" s="427"/>
      <c r="G457" s="428">
        <v>552</v>
      </c>
      <c r="H457" s="428">
        <v>130.55000000000001</v>
      </c>
      <c r="I457" s="397">
        <v>270</v>
      </c>
      <c r="J457" s="429">
        <v>4</v>
      </c>
      <c r="K457" s="429"/>
      <c r="L457" s="429"/>
      <c r="M457" s="430"/>
      <c r="N457" s="209">
        <f t="shared" si="73"/>
        <v>5687.87</v>
      </c>
      <c r="O457" s="427">
        <v>2.1</v>
      </c>
      <c r="P457" s="427">
        <v>409.65</v>
      </c>
      <c r="Q457" s="209">
        <f t="shared" si="74"/>
        <v>5280.3200000000006</v>
      </c>
      <c r="R457" s="395">
        <v>1070</v>
      </c>
      <c r="S457" s="427"/>
      <c r="T457" s="213">
        <f t="shared" si="70"/>
        <v>44560</v>
      </c>
      <c r="U457" s="447">
        <v>211207</v>
      </c>
      <c r="V457" s="393">
        <v>1099.6199999999999</v>
      </c>
      <c r="W457" s="449">
        <v>211218</v>
      </c>
      <c r="X457" s="393">
        <v>7.94</v>
      </c>
      <c r="Y457" s="447"/>
      <c r="Z457" s="448"/>
      <c r="AA457" s="449">
        <v>211235</v>
      </c>
      <c r="AB457" s="393">
        <v>612.20000000000005</v>
      </c>
      <c r="AC457" s="447"/>
      <c r="AD457" s="448"/>
      <c r="AE457" s="449">
        <v>211243</v>
      </c>
      <c r="AF457" s="393">
        <v>3.9</v>
      </c>
      <c r="AG457" s="448"/>
      <c r="AH457" s="448"/>
      <c r="AI457" s="447"/>
      <c r="AJ457" s="448"/>
      <c r="AK457" s="449">
        <v>211254</v>
      </c>
      <c r="AL457" s="393">
        <v>565.69000000000005</v>
      </c>
      <c r="AM457" s="449"/>
      <c r="AN457" s="448"/>
      <c r="AO457" s="449"/>
      <c r="AP457" s="448"/>
      <c r="AQ457" s="449">
        <v>211276</v>
      </c>
      <c r="AR457" s="393">
        <v>1104</v>
      </c>
      <c r="AS457" s="187">
        <f t="shared" si="75"/>
        <v>3393.3500000000004</v>
      </c>
    </row>
    <row r="458" spans="1:64" x14ac:dyDescent="0.25">
      <c r="A458" s="426">
        <f t="shared" si="72"/>
        <v>44561</v>
      </c>
      <c r="B458" s="427">
        <v>1507.86</v>
      </c>
      <c r="C458" s="427"/>
      <c r="D458" s="395">
        <v>2146.7800000000002</v>
      </c>
      <c r="E458" s="395">
        <v>2402.6</v>
      </c>
      <c r="F458" s="427"/>
      <c r="G458" s="428">
        <v>843</v>
      </c>
      <c r="H458" s="428">
        <v>270</v>
      </c>
      <c r="I458" s="397">
        <v>300</v>
      </c>
      <c r="J458" s="429">
        <v>4</v>
      </c>
      <c r="K458" s="429"/>
      <c r="L458" s="429"/>
      <c r="M458" s="430"/>
      <c r="N458" s="209">
        <f t="shared" si="73"/>
        <v>7470.24</v>
      </c>
      <c r="O458" s="427"/>
      <c r="P458" s="427"/>
      <c r="Q458" s="209">
        <f t="shared" si="74"/>
        <v>7470.24</v>
      </c>
      <c r="R458" s="427">
        <v>1500</v>
      </c>
      <c r="S458" s="395">
        <v>590</v>
      </c>
      <c r="T458" s="213">
        <f t="shared" si="70"/>
        <v>44561</v>
      </c>
      <c r="U458" s="447"/>
      <c r="V458" s="393">
        <v>326.55</v>
      </c>
      <c r="W458" s="447">
        <v>211219</v>
      </c>
      <c r="X458" s="393">
        <v>1100.76</v>
      </c>
      <c r="Y458" s="447"/>
      <c r="Z458" s="448"/>
      <c r="AA458" s="447"/>
      <c r="AB458" s="448"/>
      <c r="AC458" s="447">
        <v>211242</v>
      </c>
      <c r="AD458" s="448">
        <v>0</v>
      </c>
      <c r="AE458" s="447">
        <v>211243</v>
      </c>
      <c r="AF458" s="393">
        <v>70</v>
      </c>
      <c r="AG458" s="448"/>
      <c r="AH458" s="448"/>
      <c r="AI458" s="447">
        <v>211245</v>
      </c>
      <c r="AJ458" s="393">
        <v>37.630000000000003</v>
      </c>
      <c r="AK458" s="447">
        <v>211141</v>
      </c>
      <c r="AL458" s="393">
        <v>1474.56</v>
      </c>
      <c r="AM458" s="447">
        <v>211144</v>
      </c>
      <c r="AN458" s="393">
        <v>172.14</v>
      </c>
      <c r="AO458" s="447">
        <v>211265</v>
      </c>
      <c r="AP458" s="393">
        <v>1933.73</v>
      </c>
      <c r="AQ458" s="449"/>
      <c r="AR458" s="448"/>
      <c r="AS458" s="187">
        <f t="shared" si="75"/>
        <v>5115.37</v>
      </c>
    </row>
    <row r="459" spans="1:64" s="8" customFormat="1" x14ac:dyDescent="0.25">
      <c r="A459" s="459"/>
      <c r="B459" s="439">
        <f t="shared" ref="B459:S459" si="76">SUM(B428:B458)</f>
        <v>44248.329999999987</v>
      </c>
      <c r="C459" s="439">
        <f t="shared" si="76"/>
        <v>409.65</v>
      </c>
      <c r="D459" s="439">
        <f t="shared" si="76"/>
        <v>42426.299999999996</v>
      </c>
      <c r="E459" s="439">
        <f t="shared" si="76"/>
        <v>45301.649999999994</v>
      </c>
      <c r="F459" s="439">
        <f t="shared" si="76"/>
        <v>0</v>
      </c>
      <c r="G459" s="439">
        <f t="shared" si="76"/>
        <v>11404</v>
      </c>
      <c r="H459" s="439">
        <f t="shared" si="76"/>
        <v>9270.6499999999978</v>
      </c>
      <c r="I459" s="439">
        <f t="shared" si="76"/>
        <v>4690</v>
      </c>
      <c r="J459" s="7">
        <f t="shared" si="76"/>
        <v>92</v>
      </c>
      <c r="K459" s="439">
        <f t="shared" si="76"/>
        <v>0</v>
      </c>
      <c r="L459" s="439">
        <f t="shared" si="76"/>
        <v>0</v>
      </c>
      <c r="M459" s="439">
        <f t="shared" si="76"/>
        <v>64.5</v>
      </c>
      <c r="N459" s="439">
        <f t="shared" si="76"/>
        <v>157815.08000000002</v>
      </c>
      <c r="O459" s="439">
        <f t="shared" si="76"/>
        <v>444.30000000000013</v>
      </c>
      <c r="P459" s="439">
        <f t="shared" si="76"/>
        <v>876.35</v>
      </c>
      <c r="Q459" s="439">
        <f t="shared" si="76"/>
        <v>157383.03000000003</v>
      </c>
      <c r="R459" s="439">
        <f t="shared" si="76"/>
        <v>44265</v>
      </c>
      <c r="S459" s="439">
        <f t="shared" si="76"/>
        <v>1550</v>
      </c>
      <c r="T459" s="440"/>
      <c r="U459" s="439"/>
      <c r="V459" s="439">
        <f>SUM(V428:V458)</f>
        <v>6451.9999999999991</v>
      </c>
      <c r="W459" s="439"/>
      <c r="X459" s="439">
        <f>SUM(X428:X458)</f>
        <v>2446.9300000000003</v>
      </c>
      <c r="Y459" s="439"/>
      <c r="Z459" s="439">
        <f>SUM(Z428:Z458)</f>
        <v>1706.1</v>
      </c>
      <c r="AA459" s="439"/>
      <c r="AB459" s="439">
        <f>SUM(AB428:AB458)</f>
        <v>22828.19</v>
      </c>
      <c r="AC459" s="439"/>
      <c r="AD459" s="439">
        <f>SUM(AD428:AD458)</f>
        <v>72326.31</v>
      </c>
      <c r="AE459" s="439"/>
      <c r="AF459" s="439">
        <f>SUM(AF428:AF458)</f>
        <v>4820.9499999999989</v>
      </c>
      <c r="AG459" s="439"/>
      <c r="AH459" s="439"/>
      <c r="AI459" s="439"/>
      <c r="AJ459" s="439">
        <f>SUM(AJ428:AJ458)</f>
        <v>1832.47</v>
      </c>
      <c r="AK459" s="7"/>
      <c r="AL459" s="439">
        <f>SUM(AL428:AL458)</f>
        <v>4408.75</v>
      </c>
      <c r="AM459" s="439"/>
      <c r="AN459" s="439">
        <f>SUM(AN428:AN458)</f>
        <v>1508.21</v>
      </c>
      <c r="AO459" s="439"/>
      <c r="AP459" s="439">
        <f>SUM(AP428:AP458)</f>
        <v>10450.040000000001</v>
      </c>
      <c r="AQ459" s="439"/>
      <c r="AR459" s="439">
        <f>SUM(AR428:AR458)</f>
        <v>1195.9100000000001</v>
      </c>
      <c r="AS459" s="439">
        <f>SUM(AS428:AS458)</f>
        <v>129975.85999999999</v>
      </c>
      <c r="AT459" s="7"/>
      <c r="AU459" s="7"/>
      <c r="AV459" s="7"/>
      <c r="AW459" s="7"/>
      <c r="AX459" s="7"/>
      <c r="AY459" s="7"/>
      <c r="AZ459" s="7"/>
      <c r="BA459" s="7"/>
      <c r="BB459" s="7"/>
      <c r="BC459" s="7"/>
      <c r="BD459" s="7"/>
      <c r="BE459" s="7"/>
      <c r="BF459" s="7"/>
      <c r="BG459" s="7"/>
      <c r="BH459" s="7"/>
      <c r="BI459" s="7"/>
      <c r="BJ459" s="7"/>
      <c r="BK459" s="7"/>
      <c r="BL459" s="7"/>
    </row>
    <row r="460" spans="1:64" x14ac:dyDescent="0.25">
      <c r="N460" s="130"/>
      <c r="Q460" s="130"/>
    </row>
    <row r="461" spans="1:64" x14ac:dyDescent="0.25">
      <c r="C461" s="131"/>
      <c r="F461" s="131"/>
      <c r="I461" s="132"/>
      <c r="U461" s="77" t="s">
        <v>48</v>
      </c>
      <c r="V461" s="73">
        <v>19548.93</v>
      </c>
      <c r="W461" s="77">
        <v>140236</v>
      </c>
      <c r="X461" s="73" t="s">
        <v>49</v>
      </c>
      <c r="AC461" s="168">
        <v>160240</v>
      </c>
      <c r="AD461" s="169">
        <v>17789.36</v>
      </c>
    </row>
    <row r="462" spans="1:64" x14ac:dyDescent="0.25">
      <c r="I462" s="132"/>
      <c r="AC462" s="168"/>
      <c r="AD462" s="169" t="s">
        <v>50</v>
      </c>
    </row>
    <row r="463" spans="1:64" x14ac:dyDescent="0.25">
      <c r="AC463" s="168"/>
      <c r="AD463" s="170">
        <v>42825</v>
      </c>
    </row>
    <row r="465" spans="29:30" x14ac:dyDescent="0.25">
      <c r="AC465" s="77">
        <v>170238</v>
      </c>
      <c r="AD465" s="169" t="s">
        <v>51</v>
      </c>
    </row>
    <row r="466" spans="29:30" x14ac:dyDescent="0.25">
      <c r="AD466" s="73" t="s">
        <v>50</v>
      </c>
    </row>
    <row r="467" spans="29:30" x14ac:dyDescent="0.25">
      <c r="AD467" s="171">
        <v>43190</v>
      </c>
    </row>
    <row r="468" spans="29:30" x14ac:dyDescent="0.25">
      <c r="AD468" s="171"/>
    </row>
    <row r="469" spans="29:30" x14ac:dyDescent="0.25">
      <c r="AC469" s="77">
        <v>180644</v>
      </c>
      <c r="AD469" s="169">
        <v>20569.97</v>
      </c>
    </row>
    <row r="470" spans="29:30" x14ac:dyDescent="0.25">
      <c r="AD470" s="73" t="s">
        <v>50</v>
      </c>
    </row>
    <row r="471" spans="29:30" x14ac:dyDescent="0.25">
      <c r="AD471" s="171">
        <v>43677</v>
      </c>
    </row>
    <row r="473" spans="29:30" x14ac:dyDescent="0.25">
      <c r="AC473" s="77">
        <v>190633</v>
      </c>
      <c r="AD473" s="169">
        <v>22270.17</v>
      </c>
    </row>
    <row r="474" spans="29:30" x14ac:dyDescent="0.25">
      <c r="AD474" s="73" t="s">
        <v>50</v>
      </c>
    </row>
    <row r="475" spans="29:30" x14ac:dyDescent="0.25">
      <c r="AD475" s="171">
        <v>44043</v>
      </c>
    </row>
    <row r="477" spans="29:30" x14ac:dyDescent="0.25">
      <c r="AC477" s="77">
        <v>200728</v>
      </c>
      <c r="AD477" s="282">
        <v>22906.19</v>
      </c>
    </row>
    <row r="478" spans="29:30" x14ac:dyDescent="0.25">
      <c r="AD478" s="73" t="s">
        <v>50</v>
      </c>
    </row>
    <row r="479" spans="29:30" x14ac:dyDescent="0.25">
      <c r="AD479" s="171">
        <v>44408</v>
      </c>
    </row>
    <row r="481" spans="29:30" x14ac:dyDescent="0.25">
      <c r="AC481" s="77">
        <v>210334</v>
      </c>
      <c r="AD481" s="73">
        <v>25458.98</v>
      </c>
    </row>
    <row r="482" spans="29:30" x14ac:dyDescent="0.25">
      <c r="AD482" s="73" t="s">
        <v>50</v>
      </c>
    </row>
    <row r="483" spans="29:30" x14ac:dyDescent="0.25">
      <c r="AD483" s="284">
        <v>44773</v>
      </c>
    </row>
  </sheetData>
  <mergeCells count="240">
    <mergeCell ref="O2:S2"/>
    <mergeCell ref="AK232:AQ232"/>
    <mergeCell ref="AA3:AB3"/>
    <mergeCell ref="AM3:AN3"/>
    <mergeCell ref="A387:L387"/>
    <mergeCell ref="I119:J119"/>
    <mergeCell ref="AA79:AB79"/>
    <mergeCell ref="U79:V79"/>
    <mergeCell ref="I118:L118"/>
    <mergeCell ref="I426:L426"/>
    <mergeCell ref="AK3:AL3"/>
    <mergeCell ref="I389:J389"/>
    <mergeCell ref="AM195:AN195"/>
    <mergeCell ref="U78:AA78"/>
    <mergeCell ref="AO195:AP195"/>
    <mergeCell ref="AE42:AF42"/>
    <mergeCell ref="O41:S41"/>
    <mergeCell ref="AQ42:AR42"/>
    <mergeCell ref="W311:X311"/>
    <mergeCell ref="R272:S272"/>
    <mergeCell ref="AK348:AQ348"/>
    <mergeCell ref="Y311:Z311"/>
    <mergeCell ref="AC426:AD426"/>
    <mergeCell ref="U3:V3"/>
    <mergeCell ref="I195:L195"/>
    <mergeCell ref="A117:L117"/>
    <mergeCell ref="R3:S3"/>
    <mergeCell ref="AA118:AB118"/>
    <mergeCell ref="AA311:AB311"/>
    <mergeCell ref="AC118:AD118"/>
    <mergeCell ref="I312:J312"/>
    <mergeCell ref="AC311:AD311"/>
    <mergeCell ref="A310:L310"/>
    <mergeCell ref="I349:L349"/>
    <mergeCell ref="AM156:AN156"/>
    <mergeCell ref="O387:S387"/>
    <mergeCell ref="AG388:AH388"/>
    <mergeCell ref="R79:S79"/>
    <mergeCell ref="AI388:AJ388"/>
    <mergeCell ref="I234:J234"/>
    <mergeCell ref="I3:Q3"/>
    <mergeCell ref="AM311:AN311"/>
    <mergeCell ref="U118:V118"/>
    <mergeCell ref="AB310:AJ310"/>
    <mergeCell ref="AM118:AN118"/>
    <mergeCell ref="U272:V272"/>
    <mergeCell ref="A232:L232"/>
    <mergeCell ref="U194:AA194"/>
    <mergeCell ref="I4:J4"/>
    <mergeCell ref="U41:AA41"/>
    <mergeCell ref="A2:L2"/>
    <mergeCell ref="AQ311:AR311"/>
    <mergeCell ref="AC3:AD3"/>
    <mergeCell ref="AB2:AJ2"/>
    <mergeCell ref="AE3:AF3"/>
    <mergeCell ref="AK387:AQ387"/>
    <mergeCell ref="AO3:AP3"/>
    <mergeCell ref="R388:S388"/>
    <mergeCell ref="AQ3:AR3"/>
    <mergeCell ref="I273:J273"/>
    <mergeCell ref="AB271:AJ271"/>
    <mergeCell ref="U233:V233"/>
    <mergeCell ref="AC42:AD42"/>
    <mergeCell ref="AO272:AP272"/>
    <mergeCell ref="AG233:AH233"/>
    <mergeCell ref="AM79:AN79"/>
    <mergeCell ref="AI233:AJ233"/>
    <mergeCell ref="AO42:AP42"/>
    <mergeCell ref="A348:L348"/>
    <mergeCell ref="U310:AA310"/>
    <mergeCell ref="R156:S156"/>
    <mergeCell ref="I233:L233"/>
    <mergeCell ref="AA233:AB233"/>
    <mergeCell ref="U2:AA2"/>
    <mergeCell ref="Y3:Z3"/>
    <mergeCell ref="R349:S349"/>
    <mergeCell ref="O155:S155"/>
    <mergeCell ref="I311:L311"/>
    <mergeCell ref="U311:V311"/>
    <mergeCell ref="A425:L425"/>
    <mergeCell ref="U387:AA387"/>
    <mergeCell ref="R426:S426"/>
    <mergeCell ref="AE311:AF311"/>
    <mergeCell ref="R233:S233"/>
    <mergeCell ref="AA426:AB426"/>
    <mergeCell ref="A271:L271"/>
    <mergeCell ref="R311:S311"/>
    <mergeCell ref="AE118:AF118"/>
    <mergeCell ref="Y272:Z272"/>
    <mergeCell ref="AA272:AB272"/>
    <mergeCell ref="AE195:AF195"/>
    <mergeCell ref="U349:V349"/>
    <mergeCell ref="W349:X349"/>
    <mergeCell ref="AE79:AF79"/>
    <mergeCell ref="U117:AA117"/>
    <mergeCell ref="O78:S78"/>
    <mergeCell ref="A41:L41"/>
    <mergeCell ref="AA156:AB156"/>
    <mergeCell ref="AK2:AQ2"/>
    <mergeCell ref="AC272:AD272"/>
    <mergeCell ref="AE272:AF272"/>
    <mergeCell ref="Y349:Z349"/>
    <mergeCell ref="W79:X79"/>
    <mergeCell ref="AA349:AB349"/>
    <mergeCell ref="R118:S118"/>
    <mergeCell ref="Y79:Z79"/>
    <mergeCell ref="O348:S348"/>
    <mergeCell ref="AI79:AJ79"/>
    <mergeCell ref="O271:S271"/>
    <mergeCell ref="AQ272:AR272"/>
    <mergeCell ref="Y233:Z233"/>
    <mergeCell ref="AI272:AJ272"/>
    <mergeCell ref="U155:AA155"/>
    <mergeCell ref="AK79:AL79"/>
    <mergeCell ref="AB78:AJ78"/>
    <mergeCell ref="R42:S42"/>
    <mergeCell ref="AC349:AD349"/>
    <mergeCell ref="AM349:AN349"/>
    <mergeCell ref="AE349:AF349"/>
    <mergeCell ref="AB348:AJ348"/>
    <mergeCell ref="AO156:AP156"/>
    <mergeCell ref="U195:V195"/>
    <mergeCell ref="I427:J427"/>
    <mergeCell ref="Y118:Z118"/>
    <mergeCell ref="AE233:AF233"/>
    <mergeCell ref="W233:X233"/>
    <mergeCell ref="AI118:AJ118"/>
    <mergeCell ref="AO233:AP233"/>
    <mergeCell ref="O310:S310"/>
    <mergeCell ref="AQ233:AR233"/>
    <mergeCell ref="AK155:AQ155"/>
    <mergeCell ref="AK118:AL118"/>
    <mergeCell ref="Y388:Z388"/>
    <mergeCell ref="U426:V426"/>
    <mergeCell ref="AA388:AB388"/>
    <mergeCell ref="AQ156:AR156"/>
    <mergeCell ref="AE426:AF426"/>
    <mergeCell ref="AK388:AL388"/>
    <mergeCell ref="U271:AA271"/>
    <mergeCell ref="AG426:AH426"/>
    <mergeCell ref="AM388:AN388"/>
    <mergeCell ref="O232:S232"/>
    <mergeCell ref="W195:X195"/>
    <mergeCell ref="AE388:AF388"/>
    <mergeCell ref="Y195:Z195"/>
    <mergeCell ref="AK233:AL233"/>
    <mergeCell ref="AK41:AQ41"/>
    <mergeCell ref="AK194:AQ194"/>
    <mergeCell ref="R195:S195"/>
    <mergeCell ref="Y426:Z426"/>
    <mergeCell ref="Y42:Z42"/>
    <mergeCell ref="O425:S425"/>
    <mergeCell ref="I80:J80"/>
    <mergeCell ref="O117:S117"/>
    <mergeCell ref="AB155:AJ155"/>
    <mergeCell ref="W118:X118"/>
    <mergeCell ref="I43:J43"/>
    <mergeCell ref="AO79:AP79"/>
    <mergeCell ref="AQ79:AR79"/>
    <mergeCell ref="AB117:AJ117"/>
    <mergeCell ref="AQ195:AR195"/>
    <mergeCell ref="AK117:AQ117"/>
    <mergeCell ref="AG42:AH42"/>
    <mergeCell ref="AO388:AP388"/>
    <mergeCell ref="O194:S194"/>
    <mergeCell ref="AI195:AJ195"/>
    <mergeCell ref="AQ388:AR388"/>
    <mergeCell ref="Y156:Z156"/>
    <mergeCell ref="AI42:AJ42"/>
    <mergeCell ref="I42:L42"/>
    <mergeCell ref="W3:X3"/>
    <mergeCell ref="U156:V156"/>
    <mergeCell ref="I272:L272"/>
    <mergeCell ref="W156:X156"/>
    <mergeCell ref="A155:L155"/>
    <mergeCell ref="AG156:AH156"/>
    <mergeCell ref="AQ349:AR349"/>
    <mergeCell ref="AK271:AQ271"/>
    <mergeCell ref="AI156:AJ156"/>
    <mergeCell ref="AK78:AQ78"/>
    <mergeCell ref="U42:V42"/>
    <mergeCell ref="W42:X42"/>
    <mergeCell ref="I156:L156"/>
    <mergeCell ref="AI311:AJ311"/>
    <mergeCell ref="I157:J157"/>
    <mergeCell ref="AK311:AL311"/>
    <mergeCell ref="AG3:AH3"/>
    <mergeCell ref="AI3:AJ3"/>
    <mergeCell ref="U348:AA348"/>
    <mergeCell ref="AK195:AL195"/>
    <mergeCell ref="AA42:AB42"/>
    <mergeCell ref="AB41:AJ41"/>
    <mergeCell ref="AB194:AJ194"/>
    <mergeCell ref="A78:L78"/>
    <mergeCell ref="A194:L194"/>
    <mergeCell ref="AB387:AJ387"/>
    <mergeCell ref="AK349:AL349"/>
    <mergeCell ref="AC156:AD156"/>
    <mergeCell ref="I388:L388"/>
    <mergeCell ref="U232:AA232"/>
    <mergeCell ref="U425:AA425"/>
    <mergeCell ref="AE156:AF156"/>
    <mergeCell ref="AC79:AD79"/>
    <mergeCell ref="AC388:AD388"/>
    <mergeCell ref="I196:J196"/>
    <mergeCell ref="AG311:AH311"/>
    <mergeCell ref="AK310:AQ310"/>
    <mergeCell ref="AM233:AN233"/>
    <mergeCell ref="AG118:AH118"/>
    <mergeCell ref="AG272:AH272"/>
    <mergeCell ref="AG195:AH195"/>
    <mergeCell ref="AO349:AP349"/>
    <mergeCell ref="AG79:AH79"/>
    <mergeCell ref="I79:L79"/>
    <mergeCell ref="I350:J350"/>
    <mergeCell ref="U388:V388"/>
    <mergeCell ref="AK156:AL156"/>
    <mergeCell ref="W388:X388"/>
    <mergeCell ref="AK272:AL272"/>
    <mergeCell ref="AC233:AD233"/>
    <mergeCell ref="AM272:AN272"/>
    <mergeCell ref="AK42:AL42"/>
    <mergeCell ref="AB232:AJ232"/>
    <mergeCell ref="AM42:AN42"/>
    <mergeCell ref="AG349:AH349"/>
    <mergeCell ref="AI349:AJ349"/>
    <mergeCell ref="W426:X426"/>
    <mergeCell ref="AK425:AQ425"/>
    <mergeCell ref="AI426:AJ426"/>
    <mergeCell ref="AK426:AL426"/>
    <mergeCell ref="W272:X272"/>
    <mergeCell ref="AA195:AB195"/>
    <mergeCell ref="AB425:AJ425"/>
    <mergeCell ref="AC195:AD195"/>
    <mergeCell ref="AQ118:AR118"/>
    <mergeCell ref="AO426:AP426"/>
    <mergeCell ref="AM426:AN426"/>
    <mergeCell ref="AQ426:AR426"/>
    <mergeCell ref="AO311:AP311"/>
    <mergeCell ref="AO118:AP118"/>
  </mergeCells>
  <pageMargins left="0.7" right="0.7" top="1.14375" bottom="1.14375" header="0.511811023622047" footer="0.511811023622047"/>
  <pageSetup paperSize="9" orientation="portrait" horizontalDpi="300" verticalDpi="300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MJ489"/>
  <sheetViews>
    <sheetView topLeftCell="A156" zoomScale="87" zoomScaleNormal="85" workbookViewId="0">
      <pane xSplit="1" topLeftCell="B1" activePane="topRight" state="frozen"/>
      <selection pane="topRight" activeCell="E173" sqref="E173"/>
    </sheetView>
  </sheetViews>
  <sheetFormatPr baseColWidth="10" defaultColWidth="11.7109375" defaultRowHeight="15.75" x14ac:dyDescent="0.25"/>
  <cols>
    <col min="1" max="1" width="38.28515625" style="172" customWidth="1"/>
    <col min="2" max="2" width="14.85546875" style="72" customWidth="1"/>
    <col min="3" max="3" width="13.85546875" style="72" customWidth="1"/>
    <col min="4" max="4" width="15.7109375" style="72" customWidth="1"/>
    <col min="5" max="5" width="17.140625" style="72" customWidth="1"/>
    <col min="6" max="6" width="16.28515625" style="72" customWidth="1"/>
    <col min="7" max="7" width="13.140625" style="72" customWidth="1"/>
    <col min="8" max="9" width="15.7109375" style="72" customWidth="1"/>
    <col min="10" max="10" width="5.5703125" style="73" customWidth="1"/>
    <col min="11" max="11" width="5.85546875" style="73" customWidth="1"/>
    <col min="12" max="12" width="4.140625" style="73" customWidth="1"/>
    <col min="13" max="13" width="14.85546875" style="74" customWidth="1"/>
    <col min="14" max="14" width="17.28515625" style="71" customWidth="1"/>
    <col min="15" max="15" width="17.140625" style="72" customWidth="1"/>
    <col min="16" max="16" width="18.42578125" style="72" customWidth="1"/>
    <col min="17" max="17" width="17.28515625" style="71" customWidth="1"/>
    <col min="18" max="18" width="15.5703125" style="72" customWidth="1"/>
    <col min="19" max="19" width="13.42578125" style="72" customWidth="1"/>
    <col min="20" max="20" width="37.28515625" style="173" customWidth="1"/>
    <col min="21" max="21" width="11.28515625" style="76" customWidth="1"/>
    <col min="22" max="22" width="14.7109375" style="73" customWidth="1"/>
    <col min="23" max="23" width="11.28515625" style="77" customWidth="1"/>
    <col min="24" max="24" width="13.7109375" style="174" customWidth="1"/>
    <col min="25" max="25" width="11.28515625" style="77" customWidth="1"/>
    <col min="26" max="26" width="13.7109375" style="73" customWidth="1"/>
    <col min="27" max="27" width="11.28515625" style="77" customWidth="1"/>
    <col min="28" max="28" width="14.42578125" style="73" customWidth="1"/>
    <col min="29" max="29" width="11.28515625" style="77" customWidth="1"/>
    <col min="30" max="30" width="15.5703125" style="73" customWidth="1"/>
    <col min="31" max="31" width="11.7109375" style="77" customWidth="1"/>
    <col min="32" max="32" width="15.28515625" style="73" customWidth="1"/>
    <col min="33" max="33" width="11.7109375" style="72" customWidth="1"/>
    <col min="34" max="34" width="15.28515625" style="72" customWidth="1"/>
    <col min="35" max="35" width="11.28515625" style="77" customWidth="1"/>
    <col min="36" max="36" width="13.140625" style="73" customWidth="1"/>
    <col min="37" max="37" width="11.28515625" style="72" customWidth="1"/>
    <col min="38" max="38" width="13" style="72" customWidth="1"/>
    <col min="39" max="39" width="11.28515625" style="77" customWidth="1"/>
    <col min="40" max="40" width="12.85546875" style="72" customWidth="1"/>
    <col min="41" max="41" width="11.28515625" style="77" customWidth="1"/>
    <col min="42" max="42" width="14.7109375" style="72" customWidth="1"/>
    <col min="43" max="43" width="11.28515625" style="72" customWidth="1"/>
    <col min="44" max="44" width="15.28515625" style="72" customWidth="1"/>
    <col min="45" max="45" width="15.7109375" style="72" customWidth="1"/>
    <col min="46" max="64" width="11.7109375" style="72" customWidth="1"/>
    <col min="65" max="259" width="11.7109375" style="1" customWidth="1"/>
    <col min="260" max="260" width="3" style="1" customWidth="1"/>
    <col min="261" max="261" width="3.140625" style="1" customWidth="1"/>
    <col min="262" max="262" width="12.28515625" style="1" customWidth="1"/>
    <col min="263" max="263" width="10.28515625" style="1" customWidth="1"/>
    <col min="264" max="264" width="4.28515625" style="1" customWidth="1"/>
    <col min="265" max="265" width="9.7109375" style="1" customWidth="1"/>
    <col min="266" max="266" width="9.140625" style="1" customWidth="1"/>
    <col min="267" max="270" width="11.7109375" style="1" customWidth="1"/>
    <col min="271" max="271" width="14.28515625" style="1" customWidth="1"/>
    <col min="272" max="273" width="13.42578125" style="1" customWidth="1"/>
    <col min="274" max="274" width="10" style="1" customWidth="1"/>
    <col min="275" max="276" width="13.28515625" style="1" customWidth="1"/>
    <col min="277" max="277" width="3.140625" style="1" customWidth="1"/>
    <col min="278" max="278" width="3.7109375" style="1" customWidth="1"/>
    <col min="279" max="287" width="11.28515625" style="1" customWidth="1"/>
    <col min="288" max="288" width="13.140625" style="1" customWidth="1"/>
    <col min="289" max="289" width="11.28515625" style="1" customWidth="1"/>
    <col min="290" max="290" width="10.7109375" style="1" customWidth="1"/>
    <col min="291" max="291" width="11.28515625" style="1" customWidth="1"/>
    <col min="292" max="292" width="13.140625" style="1" customWidth="1"/>
    <col min="293" max="299" width="11.28515625" style="1" customWidth="1"/>
    <col min="300" max="515" width="11.7109375" style="1" customWidth="1"/>
    <col min="516" max="516" width="3" style="1" customWidth="1"/>
    <col min="517" max="517" width="3.140625" style="1" customWidth="1"/>
    <col min="518" max="518" width="12.28515625" style="1" customWidth="1"/>
    <col min="519" max="519" width="10.28515625" style="1" customWidth="1"/>
    <col min="520" max="520" width="4.28515625" style="1" customWidth="1"/>
    <col min="521" max="521" width="9.7109375" style="1" customWidth="1"/>
    <col min="522" max="522" width="9.140625" style="1" customWidth="1"/>
    <col min="523" max="526" width="11.7109375" style="1" customWidth="1"/>
    <col min="527" max="527" width="14.28515625" style="1" customWidth="1"/>
    <col min="528" max="529" width="13.42578125" style="1" customWidth="1"/>
    <col min="530" max="530" width="10" style="1" customWidth="1"/>
    <col min="531" max="532" width="13.28515625" style="1" customWidth="1"/>
    <col min="533" max="533" width="3.140625" style="1" customWidth="1"/>
    <col min="534" max="534" width="3.7109375" style="1" customWidth="1"/>
    <col min="535" max="543" width="11.28515625" style="1" customWidth="1"/>
    <col min="544" max="544" width="13.140625" style="1" customWidth="1"/>
    <col min="545" max="545" width="11.28515625" style="1" customWidth="1"/>
    <col min="546" max="546" width="10.7109375" style="1" customWidth="1"/>
    <col min="547" max="547" width="11.28515625" style="1" customWidth="1"/>
    <col min="548" max="548" width="13.140625" style="1" customWidth="1"/>
    <col min="549" max="555" width="11.28515625" style="1" customWidth="1"/>
    <col min="556" max="771" width="11.7109375" style="1" customWidth="1"/>
    <col min="772" max="772" width="3" style="1" customWidth="1"/>
    <col min="773" max="773" width="3.140625" style="1" customWidth="1"/>
    <col min="774" max="774" width="12.28515625" style="1" customWidth="1"/>
    <col min="775" max="775" width="10.28515625" style="1" customWidth="1"/>
    <col min="776" max="776" width="4.28515625" style="1" customWidth="1"/>
    <col min="777" max="777" width="9.7109375" style="1" customWidth="1"/>
    <col min="778" max="778" width="9.140625" style="1" customWidth="1"/>
    <col min="779" max="782" width="11.7109375" style="1" customWidth="1"/>
    <col min="783" max="783" width="14.28515625" style="1" customWidth="1"/>
    <col min="784" max="785" width="13.42578125" style="1" customWidth="1"/>
    <col min="786" max="786" width="10" style="1" customWidth="1"/>
    <col min="787" max="788" width="13.28515625" style="1" customWidth="1"/>
    <col min="789" max="789" width="3.140625" style="1" customWidth="1"/>
    <col min="790" max="790" width="3.7109375" style="1" customWidth="1"/>
    <col min="791" max="799" width="11.28515625" style="1" customWidth="1"/>
    <col min="800" max="800" width="13.140625" style="1" customWidth="1"/>
    <col min="801" max="801" width="11.28515625" style="1" customWidth="1"/>
    <col min="802" max="802" width="10.7109375" style="1" customWidth="1"/>
    <col min="803" max="803" width="11.28515625" style="1" customWidth="1"/>
    <col min="804" max="804" width="13.140625" style="1" customWidth="1"/>
    <col min="805" max="811" width="11.28515625" style="1" customWidth="1"/>
    <col min="812" max="1024" width="11.7109375" style="1" customWidth="1"/>
  </cols>
  <sheetData>
    <row r="1" spans="1:45" x14ac:dyDescent="0.25">
      <c r="N1" s="78"/>
      <c r="Q1" s="78"/>
    </row>
    <row r="2" spans="1:45" ht="16.149999999999999" customHeight="1" x14ac:dyDescent="0.25">
      <c r="A2" s="575" t="s">
        <v>52</v>
      </c>
      <c r="B2" s="563"/>
      <c r="C2" s="563"/>
      <c r="D2" s="563"/>
      <c r="E2" s="563"/>
      <c r="F2" s="563"/>
      <c r="G2" s="563"/>
      <c r="H2" s="563"/>
      <c r="I2" s="563"/>
      <c r="J2" s="564"/>
      <c r="K2" s="564"/>
      <c r="L2" s="564"/>
      <c r="M2" s="80"/>
      <c r="N2" s="79"/>
      <c r="O2" s="565"/>
      <c r="P2" s="560"/>
      <c r="Q2" s="560"/>
      <c r="R2" s="560"/>
      <c r="S2" s="560"/>
      <c r="U2" s="559" t="str">
        <f>A2</f>
        <v>JANVIER</v>
      </c>
      <c r="V2" s="560"/>
      <c r="W2" s="560"/>
      <c r="X2" s="560"/>
      <c r="Y2" s="560"/>
      <c r="Z2" s="560"/>
      <c r="AA2" s="560"/>
      <c r="AB2" s="559" t="str">
        <f>A2</f>
        <v>JANVIER</v>
      </c>
      <c r="AC2" s="560"/>
      <c r="AD2" s="560"/>
      <c r="AE2" s="560"/>
      <c r="AF2" s="560"/>
      <c r="AG2" s="560"/>
      <c r="AH2" s="560"/>
      <c r="AI2" s="560"/>
      <c r="AJ2" s="560"/>
      <c r="AK2" s="559" t="str">
        <f>A2</f>
        <v>JANVIER</v>
      </c>
      <c r="AL2" s="560"/>
      <c r="AM2" s="560"/>
      <c r="AN2" s="560"/>
      <c r="AO2" s="560"/>
      <c r="AP2" s="560"/>
      <c r="AQ2" s="560"/>
    </row>
    <row r="3" spans="1:45" ht="16.149999999999999" customHeight="1" x14ac:dyDescent="0.25">
      <c r="A3" s="175"/>
      <c r="B3" s="81"/>
      <c r="C3" s="81"/>
      <c r="D3" s="81"/>
      <c r="E3" s="81"/>
      <c r="F3" s="81"/>
      <c r="G3" s="81"/>
      <c r="H3" s="81"/>
      <c r="I3" s="567" t="s">
        <v>1</v>
      </c>
      <c r="J3" s="554"/>
      <c r="K3" s="554"/>
      <c r="L3" s="554"/>
      <c r="M3" s="554"/>
      <c r="N3" s="554"/>
      <c r="O3" s="554"/>
      <c r="P3" s="554"/>
      <c r="Q3" s="568"/>
      <c r="R3" s="553" t="s">
        <v>2</v>
      </c>
      <c r="S3" s="554"/>
      <c r="T3" s="176" t="s">
        <v>3</v>
      </c>
      <c r="U3" s="549" t="s">
        <v>4</v>
      </c>
      <c r="V3" s="550"/>
      <c r="W3" s="561" t="s">
        <v>5</v>
      </c>
      <c r="X3" s="550"/>
      <c r="Y3" s="561" t="s">
        <v>6</v>
      </c>
      <c r="Z3" s="550"/>
      <c r="AA3" s="561" t="s">
        <v>7</v>
      </c>
      <c r="AB3" s="550"/>
      <c r="AC3" s="551" t="s">
        <v>8</v>
      </c>
      <c r="AD3" s="552"/>
      <c r="AE3" s="551" t="s">
        <v>9</v>
      </c>
      <c r="AF3" s="552"/>
      <c r="AG3" s="555" t="s">
        <v>53</v>
      </c>
      <c r="AH3" s="556"/>
      <c r="AI3" s="551" t="s">
        <v>11</v>
      </c>
      <c r="AJ3" s="552"/>
      <c r="AK3" s="551" t="s">
        <v>12</v>
      </c>
      <c r="AL3" s="552"/>
      <c r="AM3" s="551" t="s">
        <v>13</v>
      </c>
      <c r="AN3" s="552"/>
      <c r="AO3" s="566" t="s">
        <v>14</v>
      </c>
      <c r="AP3" s="556"/>
      <c r="AQ3" s="566" t="s">
        <v>15</v>
      </c>
      <c r="AR3" s="556"/>
      <c r="AS3" s="83" t="s">
        <v>16</v>
      </c>
    </row>
    <row r="4" spans="1:45" x14ac:dyDescent="0.25">
      <c r="A4" s="177"/>
      <c r="B4" s="178" t="s">
        <v>17</v>
      </c>
      <c r="C4" s="178" t="s">
        <v>18</v>
      </c>
      <c r="D4" s="178" t="s">
        <v>19</v>
      </c>
      <c r="E4" s="179" t="s">
        <v>20</v>
      </c>
      <c r="F4" s="178" t="s">
        <v>21</v>
      </c>
      <c r="G4" s="178" t="s">
        <v>22</v>
      </c>
      <c r="H4" s="178" t="s">
        <v>23</v>
      </c>
      <c r="I4" s="569" t="s">
        <v>24</v>
      </c>
      <c r="J4" s="570"/>
      <c r="K4" s="178" t="s">
        <v>25</v>
      </c>
      <c r="L4" s="178" t="s">
        <v>26</v>
      </c>
      <c r="M4" s="180" t="s">
        <v>27</v>
      </c>
      <c r="N4" s="178" t="s">
        <v>28</v>
      </c>
      <c r="O4" s="178" t="s">
        <v>29</v>
      </c>
      <c r="P4" s="178" t="s">
        <v>30</v>
      </c>
      <c r="Q4" s="178" t="s">
        <v>31</v>
      </c>
      <c r="R4" s="178" t="s">
        <v>32</v>
      </c>
      <c r="S4" s="178" t="s">
        <v>33</v>
      </c>
      <c r="T4" s="181"/>
      <c r="U4" s="182" t="s">
        <v>34</v>
      </c>
      <c r="V4" s="183"/>
      <c r="W4" s="184" t="s">
        <v>34</v>
      </c>
      <c r="X4" s="185"/>
      <c r="Y4" s="184" t="s">
        <v>34</v>
      </c>
      <c r="Z4" s="180"/>
      <c r="AA4" s="184" t="s">
        <v>34</v>
      </c>
      <c r="AB4" s="180"/>
      <c r="AC4" s="184" t="s">
        <v>34</v>
      </c>
      <c r="AD4" s="180"/>
      <c r="AE4" s="184" t="s">
        <v>34</v>
      </c>
      <c r="AF4" s="180"/>
      <c r="AG4" s="184"/>
      <c r="AH4" s="183"/>
      <c r="AI4" s="184" t="s">
        <v>34</v>
      </c>
      <c r="AJ4" s="180"/>
      <c r="AK4" s="186" t="s">
        <v>34</v>
      </c>
      <c r="AL4" s="183"/>
      <c r="AM4" s="184" t="s">
        <v>34</v>
      </c>
      <c r="AN4" s="183"/>
      <c r="AO4" s="184" t="s">
        <v>34</v>
      </c>
      <c r="AP4" s="183"/>
      <c r="AQ4" s="184" t="s">
        <v>34</v>
      </c>
      <c r="AR4" s="183"/>
      <c r="AS4" s="187"/>
    </row>
    <row r="5" spans="1:45" x14ac:dyDescent="0.25">
      <c r="A5" s="188">
        <v>44562</v>
      </c>
      <c r="B5" s="189"/>
      <c r="C5" s="189"/>
      <c r="D5" s="189"/>
      <c r="E5" s="189"/>
      <c r="F5" s="189"/>
      <c r="G5" s="190"/>
      <c r="H5" s="190"/>
      <c r="I5" s="190"/>
      <c r="J5" s="191"/>
      <c r="K5" s="191"/>
      <c r="L5" s="191"/>
      <c r="M5" s="192"/>
      <c r="N5" s="193"/>
      <c r="O5" s="189"/>
      <c r="P5" s="189"/>
      <c r="Q5" s="193"/>
      <c r="R5" s="194"/>
      <c r="S5" s="194"/>
      <c r="T5" s="195">
        <f t="shared" ref="T5:T35" si="0">A5</f>
        <v>44562</v>
      </c>
      <c r="U5" s="196"/>
      <c r="V5" s="197"/>
      <c r="W5" s="198"/>
      <c r="X5" s="199"/>
      <c r="Y5" s="198"/>
      <c r="Z5" s="197"/>
      <c r="AA5" s="198"/>
      <c r="AB5" s="197"/>
      <c r="AC5" s="198"/>
      <c r="AD5" s="197"/>
      <c r="AE5" s="198"/>
      <c r="AF5" s="197"/>
      <c r="AG5" s="197"/>
      <c r="AH5" s="197"/>
      <c r="AI5" s="198"/>
      <c r="AJ5" s="393"/>
      <c r="AK5" s="201"/>
      <c r="AL5" s="197"/>
      <c r="AM5" s="198"/>
      <c r="AN5" s="197"/>
      <c r="AO5" s="198"/>
      <c r="AP5" s="197"/>
      <c r="AQ5" s="198"/>
      <c r="AR5" s="197"/>
      <c r="AS5" s="194">
        <f>V5+X5+Z5+AB31+AD5+AF5+AJ5+AL5+AN5+AP5+AR5</f>
        <v>4609.17</v>
      </c>
    </row>
    <row r="6" spans="1:45" x14ac:dyDescent="0.25">
      <c r="A6" s="202">
        <f t="shared" ref="A6:A35" si="1">A5+1</f>
        <v>44563</v>
      </c>
      <c r="B6" s="394">
        <v>1045.25</v>
      </c>
      <c r="C6" s="394"/>
      <c r="D6" s="395">
        <v>1107.92</v>
      </c>
      <c r="E6" s="395">
        <v>921.15</v>
      </c>
      <c r="F6" s="394"/>
      <c r="G6" s="396">
        <v>319</v>
      </c>
      <c r="H6" s="396">
        <v>414.6</v>
      </c>
      <c r="I6" s="397">
        <v>40</v>
      </c>
      <c r="J6" s="398">
        <v>1</v>
      </c>
      <c r="K6" s="398"/>
      <c r="L6" s="398"/>
      <c r="M6" s="400"/>
      <c r="N6" s="209">
        <f t="shared" ref="N6:N35" si="2">B6+C6+D6+F6+G6+H6+I6+K6-L6+M6+E6</f>
        <v>3847.92</v>
      </c>
      <c r="O6" s="401">
        <v>4.95</v>
      </c>
      <c r="P6" s="401"/>
      <c r="Q6" s="209">
        <f t="shared" ref="Q6:Q35" si="3">N6+O6-P6</f>
        <v>3852.87</v>
      </c>
      <c r="R6" s="395">
        <v>1040</v>
      </c>
      <c r="S6" s="402"/>
      <c r="T6" s="213">
        <f t="shared" si="0"/>
        <v>44563</v>
      </c>
      <c r="U6" s="403"/>
      <c r="V6" s="404"/>
      <c r="W6" s="165"/>
      <c r="X6" s="460"/>
      <c r="Y6" s="403"/>
      <c r="Z6" s="404"/>
      <c r="AA6" s="165"/>
      <c r="AB6" s="404"/>
      <c r="AC6" s="403"/>
      <c r="AD6" s="404"/>
      <c r="AE6" s="165" t="s">
        <v>271</v>
      </c>
      <c r="AF6" s="393">
        <v>-64.400000000000006</v>
      </c>
      <c r="AG6" s="405"/>
      <c r="AH6" s="404"/>
      <c r="AI6" s="165"/>
      <c r="AJ6" s="404"/>
      <c r="AK6" s="165"/>
      <c r="AL6" s="404"/>
      <c r="AM6" s="403"/>
      <c r="AN6" s="404"/>
      <c r="AO6" s="165" t="s">
        <v>276</v>
      </c>
      <c r="AP6" s="393">
        <v>2250</v>
      </c>
      <c r="AQ6" s="165"/>
      <c r="AR6" s="404"/>
      <c r="AS6" s="187">
        <f t="shared" ref="AS6:AS35" si="4">V6+X6+Z6+AB6+AD6+AF6+AJ6+AL6+AN6+AP6+AR6+AH6</f>
        <v>2185.6</v>
      </c>
    </row>
    <row r="7" spans="1:45" x14ac:dyDescent="0.25">
      <c r="A7" s="202">
        <f t="shared" si="1"/>
        <v>44564</v>
      </c>
      <c r="B7" s="394">
        <v>1461.74</v>
      </c>
      <c r="C7" s="394"/>
      <c r="D7" s="395">
        <v>1818.72</v>
      </c>
      <c r="E7" s="395">
        <v>1656.98</v>
      </c>
      <c r="F7" s="394"/>
      <c r="G7" s="396">
        <v>404</v>
      </c>
      <c r="H7" s="396">
        <v>560.6</v>
      </c>
      <c r="I7" s="397">
        <v>70</v>
      </c>
      <c r="J7" s="398">
        <v>2</v>
      </c>
      <c r="K7" s="398"/>
      <c r="L7" s="398"/>
      <c r="M7" s="400"/>
      <c r="N7" s="209">
        <f t="shared" si="2"/>
        <v>5972.0400000000009</v>
      </c>
      <c r="O7" s="401">
        <v>3.7</v>
      </c>
      <c r="P7" s="401"/>
      <c r="Q7" s="209">
        <f t="shared" si="3"/>
        <v>5975.7400000000007</v>
      </c>
      <c r="R7" s="395">
        <v>1460</v>
      </c>
      <c r="S7" s="402"/>
      <c r="T7" s="213">
        <f t="shared" si="0"/>
        <v>44564</v>
      </c>
      <c r="U7" s="403"/>
      <c r="V7" s="404"/>
      <c r="W7" s="165"/>
      <c r="X7" s="460"/>
      <c r="Y7" s="403"/>
      <c r="Z7" s="404"/>
      <c r="AA7" s="165"/>
      <c r="AB7" s="404"/>
      <c r="AC7" s="403"/>
      <c r="AD7" s="404"/>
      <c r="AE7" s="165"/>
      <c r="AF7" s="404"/>
      <c r="AG7" s="405"/>
      <c r="AH7" s="404"/>
      <c r="AI7" s="403"/>
      <c r="AJ7" s="404"/>
      <c r="AK7" s="165"/>
      <c r="AL7" s="404"/>
      <c r="AM7" s="403"/>
      <c r="AN7" s="404"/>
      <c r="AO7" s="403"/>
      <c r="AP7" s="404"/>
      <c r="AQ7" s="165"/>
      <c r="AR7" s="404"/>
      <c r="AS7" s="187">
        <f t="shared" si="4"/>
        <v>0</v>
      </c>
    </row>
    <row r="8" spans="1:45" x14ac:dyDescent="0.25">
      <c r="A8" s="202">
        <f t="shared" si="1"/>
        <v>44565</v>
      </c>
      <c r="B8" s="394">
        <v>1387.82</v>
      </c>
      <c r="C8" s="394"/>
      <c r="D8" s="395">
        <v>1407.3</v>
      </c>
      <c r="E8" s="395">
        <v>1435.11</v>
      </c>
      <c r="F8" s="394"/>
      <c r="G8" s="396">
        <v>257</v>
      </c>
      <c r="H8" s="396">
        <v>303</v>
      </c>
      <c r="I8" s="397">
        <v>50</v>
      </c>
      <c r="J8" s="398">
        <v>2</v>
      </c>
      <c r="K8" s="398"/>
      <c r="L8" s="398"/>
      <c r="M8" s="400"/>
      <c r="N8" s="209">
        <f t="shared" si="2"/>
        <v>4840.2299999999996</v>
      </c>
      <c r="O8" s="401">
        <v>2.1</v>
      </c>
      <c r="P8" s="401"/>
      <c r="Q8" s="209">
        <f t="shared" si="3"/>
        <v>4842.33</v>
      </c>
      <c r="R8" s="395">
        <v>1380</v>
      </c>
      <c r="S8" s="402"/>
      <c r="T8" s="213">
        <f t="shared" si="0"/>
        <v>44565</v>
      </c>
      <c r="U8" s="403"/>
      <c r="V8" s="404"/>
      <c r="W8" s="403"/>
      <c r="X8" s="460"/>
      <c r="Y8" s="403">
        <v>211227</v>
      </c>
      <c r="Z8" s="393">
        <v>220.25</v>
      </c>
      <c r="AA8" s="165"/>
      <c r="AB8" s="404"/>
      <c r="AC8" s="403"/>
      <c r="AD8" s="404"/>
      <c r="AE8" s="165"/>
      <c r="AF8" s="404"/>
      <c r="AG8" s="405"/>
      <c r="AH8" s="404"/>
      <c r="AI8" s="403"/>
      <c r="AJ8" s="404"/>
      <c r="AK8" s="165"/>
      <c r="AL8" s="404"/>
      <c r="AM8" s="403">
        <v>211162</v>
      </c>
      <c r="AN8" s="393">
        <v>-435.96</v>
      </c>
      <c r="AO8" s="461">
        <v>211167</v>
      </c>
      <c r="AP8" s="393">
        <v>30</v>
      </c>
      <c r="AQ8" s="165"/>
      <c r="AR8" s="404"/>
      <c r="AS8" s="187">
        <f t="shared" si="4"/>
        <v>-185.70999999999998</v>
      </c>
    </row>
    <row r="9" spans="1:45" x14ac:dyDescent="0.25">
      <c r="A9" s="202">
        <f t="shared" si="1"/>
        <v>44566</v>
      </c>
      <c r="B9" s="394">
        <v>1324.84</v>
      </c>
      <c r="C9" s="394"/>
      <c r="D9" s="395">
        <v>804.74</v>
      </c>
      <c r="E9" s="395">
        <v>1382.26</v>
      </c>
      <c r="F9" s="394"/>
      <c r="G9" s="396">
        <v>561</v>
      </c>
      <c r="H9" s="396">
        <v>159.1</v>
      </c>
      <c r="I9" s="397">
        <v>60</v>
      </c>
      <c r="J9" s="398">
        <v>2</v>
      </c>
      <c r="K9" s="398"/>
      <c r="L9" s="398"/>
      <c r="M9" s="400"/>
      <c r="N9" s="209">
        <f t="shared" si="2"/>
        <v>4291.9399999999996</v>
      </c>
      <c r="O9" s="401">
        <v>2.1</v>
      </c>
      <c r="P9" s="401"/>
      <c r="Q9" s="209">
        <f t="shared" si="3"/>
        <v>4294.04</v>
      </c>
      <c r="R9" s="395">
        <v>1320</v>
      </c>
      <c r="S9" s="402"/>
      <c r="T9" s="213">
        <f t="shared" si="0"/>
        <v>44566</v>
      </c>
      <c r="U9" s="403">
        <v>211211</v>
      </c>
      <c r="V9" s="393">
        <v>1165.56</v>
      </c>
      <c r="W9" s="403"/>
      <c r="X9" s="460"/>
      <c r="Y9" s="403"/>
      <c r="Z9" s="404"/>
      <c r="AA9" s="403">
        <v>211236</v>
      </c>
      <c r="AB9" s="393">
        <v>2442.6999999999998</v>
      </c>
      <c r="AC9" s="403"/>
      <c r="AD9" s="404"/>
      <c r="AE9" s="165" t="s">
        <v>505</v>
      </c>
      <c r="AF9" s="393">
        <v>21.95</v>
      </c>
      <c r="AG9" s="405"/>
      <c r="AH9" s="404"/>
      <c r="AI9" s="403">
        <v>211250</v>
      </c>
      <c r="AJ9" s="393">
        <v>132</v>
      </c>
      <c r="AK9" s="403"/>
      <c r="AL9" s="404"/>
      <c r="AM9" s="403"/>
      <c r="AN9" s="404"/>
      <c r="AO9" s="403"/>
      <c r="AP9" s="404"/>
      <c r="AQ9" s="165"/>
      <c r="AR9" s="404"/>
      <c r="AS9" s="187">
        <f t="shared" si="4"/>
        <v>3762.2099999999996</v>
      </c>
    </row>
    <row r="10" spans="1:45" x14ac:dyDescent="0.25">
      <c r="A10" s="202">
        <f t="shared" si="1"/>
        <v>44567</v>
      </c>
      <c r="B10" s="394">
        <v>742.95</v>
      </c>
      <c r="C10" s="394"/>
      <c r="D10" s="395">
        <v>1615.89</v>
      </c>
      <c r="E10" s="395">
        <v>1460.21</v>
      </c>
      <c r="F10" s="394"/>
      <c r="G10" s="396">
        <v>313</v>
      </c>
      <c r="H10" s="396">
        <v>502.7</v>
      </c>
      <c r="I10" s="397">
        <v>180</v>
      </c>
      <c r="J10" s="398">
        <v>5</v>
      </c>
      <c r="K10" s="398"/>
      <c r="L10" s="398"/>
      <c r="M10" s="400"/>
      <c r="N10" s="209">
        <f t="shared" si="2"/>
        <v>4814.75</v>
      </c>
      <c r="O10" s="401">
        <v>2.1</v>
      </c>
      <c r="P10" s="401"/>
      <c r="Q10" s="209">
        <f t="shared" si="3"/>
        <v>4816.8500000000004</v>
      </c>
      <c r="R10" s="395">
        <v>770</v>
      </c>
      <c r="S10" s="402"/>
      <c r="T10" s="213">
        <f t="shared" si="0"/>
        <v>44567</v>
      </c>
      <c r="U10" s="403"/>
      <c r="V10" s="393">
        <v>22.44</v>
      </c>
      <c r="W10" s="403"/>
      <c r="X10" s="460"/>
      <c r="Y10" s="403"/>
      <c r="Z10" s="404"/>
      <c r="AA10" s="403">
        <v>211237</v>
      </c>
      <c r="AB10" s="393">
        <v>2757.2</v>
      </c>
      <c r="AC10" s="403"/>
      <c r="AD10" s="404"/>
      <c r="AE10" s="165" t="s">
        <v>210</v>
      </c>
      <c r="AF10" s="393">
        <v>67.03</v>
      </c>
      <c r="AG10" s="404"/>
      <c r="AH10" s="404"/>
      <c r="AI10" s="403"/>
      <c r="AJ10" s="404"/>
      <c r="AK10" s="403"/>
      <c r="AL10" s="404"/>
      <c r="AM10" s="403"/>
      <c r="AN10" s="404"/>
      <c r="AO10" s="403"/>
      <c r="AP10" s="404"/>
      <c r="AQ10" s="165"/>
      <c r="AR10" s="404"/>
      <c r="AS10" s="187">
        <f t="shared" si="4"/>
        <v>2846.67</v>
      </c>
    </row>
    <row r="11" spans="1:45" x14ac:dyDescent="0.25">
      <c r="A11" s="202">
        <f t="shared" si="1"/>
        <v>44568</v>
      </c>
      <c r="B11" s="394">
        <v>1316.67</v>
      </c>
      <c r="C11" s="394"/>
      <c r="D11" s="395">
        <v>937.31</v>
      </c>
      <c r="E11" s="395">
        <v>1710.98</v>
      </c>
      <c r="F11" s="394"/>
      <c r="G11" s="396">
        <v>359</v>
      </c>
      <c r="H11" s="396">
        <v>274.45</v>
      </c>
      <c r="I11" s="396"/>
      <c r="J11" s="398"/>
      <c r="K11" s="398"/>
      <c r="L11" s="398"/>
      <c r="M11" s="400"/>
      <c r="N11" s="209">
        <f t="shared" si="2"/>
        <v>4598.41</v>
      </c>
      <c r="O11" s="401">
        <v>2.1</v>
      </c>
      <c r="P11" s="401"/>
      <c r="Q11" s="209">
        <f t="shared" si="3"/>
        <v>4600.51</v>
      </c>
      <c r="R11" s="395">
        <v>1310</v>
      </c>
      <c r="S11" s="395">
        <v>300</v>
      </c>
      <c r="T11" s="213">
        <f t="shared" si="0"/>
        <v>44568</v>
      </c>
      <c r="U11" s="403"/>
      <c r="V11" s="404"/>
      <c r="W11" s="403"/>
      <c r="X11" s="460"/>
      <c r="Y11" s="403"/>
      <c r="Z11" s="404"/>
      <c r="AA11" s="403"/>
      <c r="AB11" s="404"/>
      <c r="AC11" s="403"/>
      <c r="AD11" s="404"/>
      <c r="AE11" s="403" t="s">
        <v>156</v>
      </c>
      <c r="AF11" s="393">
        <v>2684.93</v>
      </c>
      <c r="AG11" s="404"/>
      <c r="AH11" s="404"/>
      <c r="AI11" s="403" t="s">
        <v>506</v>
      </c>
      <c r="AJ11" s="393">
        <v>1029.23</v>
      </c>
      <c r="AK11" s="403"/>
      <c r="AL11" s="404"/>
      <c r="AM11" s="403"/>
      <c r="AN11" s="404"/>
      <c r="AO11" s="403">
        <v>211275</v>
      </c>
      <c r="AP11" s="393">
        <v>156.69</v>
      </c>
      <c r="AQ11" s="165"/>
      <c r="AR11" s="404"/>
      <c r="AS11" s="187">
        <f t="shared" si="4"/>
        <v>3870.85</v>
      </c>
    </row>
    <row r="12" spans="1:45" x14ac:dyDescent="0.25">
      <c r="A12" s="202">
        <f t="shared" si="1"/>
        <v>44569</v>
      </c>
      <c r="B12" s="394">
        <v>1627.25</v>
      </c>
      <c r="C12" s="394"/>
      <c r="D12" s="395">
        <v>1077.21</v>
      </c>
      <c r="E12" s="395">
        <v>1574.2</v>
      </c>
      <c r="F12" s="462"/>
      <c r="G12" s="396">
        <v>510</v>
      </c>
      <c r="H12" s="396">
        <v>173.75</v>
      </c>
      <c r="I12" s="397">
        <v>120</v>
      </c>
      <c r="J12" s="398">
        <v>3</v>
      </c>
      <c r="K12" s="398"/>
      <c r="L12" s="398"/>
      <c r="M12" s="400"/>
      <c r="N12" s="209">
        <f t="shared" si="2"/>
        <v>5082.41</v>
      </c>
      <c r="O12" s="401"/>
      <c r="P12" s="401"/>
      <c r="Q12" s="209">
        <f t="shared" si="3"/>
        <v>5082.41</v>
      </c>
      <c r="R12" s="395">
        <v>1620</v>
      </c>
      <c r="S12" s="402"/>
      <c r="T12" s="213">
        <f t="shared" si="0"/>
        <v>44569</v>
      </c>
      <c r="U12" s="403"/>
      <c r="V12" s="404"/>
      <c r="W12" s="403"/>
      <c r="X12" s="460"/>
      <c r="Y12" s="403"/>
      <c r="Z12" s="404"/>
      <c r="AA12" s="403"/>
      <c r="AB12" s="404"/>
      <c r="AC12" s="403"/>
      <c r="AD12" s="404"/>
      <c r="AE12" s="403"/>
      <c r="AF12" s="404"/>
      <c r="AG12" s="404"/>
      <c r="AH12" s="404"/>
      <c r="AI12" s="403"/>
      <c r="AJ12" s="404"/>
      <c r="AK12" s="403"/>
      <c r="AL12" s="404"/>
      <c r="AM12" s="403"/>
      <c r="AN12" s="404"/>
      <c r="AO12" s="403"/>
      <c r="AP12" s="404"/>
      <c r="AQ12" s="165"/>
      <c r="AR12" s="404"/>
      <c r="AS12" s="187">
        <f t="shared" si="4"/>
        <v>0</v>
      </c>
    </row>
    <row r="13" spans="1:45" x14ac:dyDescent="0.25">
      <c r="A13" s="202">
        <f t="shared" si="1"/>
        <v>44570</v>
      </c>
      <c r="B13" s="394">
        <v>999.83</v>
      </c>
      <c r="C13" s="394"/>
      <c r="D13" s="395">
        <v>827.05</v>
      </c>
      <c r="E13" s="395">
        <v>936.71</v>
      </c>
      <c r="F13" s="394"/>
      <c r="G13" s="396">
        <v>331</v>
      </c>
      <c r="H13" s="396">
        <v>169.3</v>
      </c>
      <c r="I13" s="397">
        <v>50</v>
      </c>
      <c r="J13" s="398">
        <v>1</v>
      </c>
      <c r="K13" s="398"/>
      <c r="L13" s="398"/>
      <c r="M13" s="400"/>
      <c r="N13" s="209">
        <f t="shared" si="2"/>
        <v>3313.8900000000003</v>
      </c>
      <c r="O13" s="401"/>
      <c r="P13" s="401"/>
      <c r="Q13" s="209">
        <f t="shared" si="3"/>
        <v>3313.8900000000003</v>
      </c>
      <c r="R13" s="395">
        <v>990</v>
      </c>
      <c r="S13" s="402"/>
      <c r="T13" s="213">
        <f t="shared" si="0"/>
        <v>44570</v>
      </c>
      <c r="U13" s="403"/>
      <c r="V13" s="404"/>
      <c r="W13" s="403"/>
      <c r="X13" s="460"/>
      <c r="Y13" s="403" t="s">
        <v>507</v>
      </c>
      <c r="Z13" s="393">
        <v>654.04999999999995</v>
      </c>
      <c r="AA13" s="403"/>
      <c r="AB13" s="404"/>
      <c r="AC13" s="403"/>
      <c r="AD13" s="404"/>
      <c r="AE13" s="403"/>
      <c r="AF13" s="404"/>
      <c r="AG13" s="404"/>
      <c r="AH13" s="404"/>
      <c r="AI13" s="431" t="s">
        <v>311</v>
      </c>
      <c r="AJ13" s="393">
        <v>128.4</v>
      </c>
      <c r="AK13" s="403"/>
      <c r="AL13" s="404"/>
      <c r="AM13" s="403"/>
      <c r="AN13" s="404"/>
      <c r="AO13" s="403" t="s">
        <v>388</v>
      </c>
      <c r="AP13" s="393">
        <v>150</v>
      </c>
      <c r="AQ13" s="165"/>
      <c r="AR13" s="404"/>
      <c r="AS13" s="187">
        <f t="shared" si="4"/>
        <v>932.44999999999993</v>
      </c>
    </row>
    <row r="14" spans="1:45" x14ac:dyDescent="0.25">
      <c r="A14" s="202">
        <f t="shared" si="1"/>
        <v>44571</v>
      </c>
      <c r="B14" s="394">
        <v>1688.9</v>
      </c>
      <c r="C14" s="394"/>
      <c r="D14" s="395">
        <v>2313.9899999999998</v>
      </c>
      <c r="E14" s="395">
        <v>1254.5899999999999</v>
      </c>
      <c r="F14" s="394"/>
      <c r="G14" s="396">
        <v>218</v>
      </c>
      <c r="H14" s="396">
        <v>446.2</v>
      </c>
      <c r="I14" s="397">
        <v>20</v>
      </c>
      <c r="J14" s="398">
        <v>1</v>
      </c>
      <c r="K14" s="398"/>
      <c r="L14" s="398"/>
      <c r="M14" s="400"/>
      <c r="N14" s="209">
        <f t="shared" si="2"/>
        <v>5941.6799999999994</v>
      </c>
      <c r="O14" s="401">
        <v>3.7</v>
      </c>
      <c r="P14" s="401"/>
      <c r="Q14" s="209">
        <f t="shared" si="3"/>
        <v>5945.3799999999992</v>
      </c>
      <c r="R14" s="395">
        <v>1680</v>
      </c>
      <c r="S14" s="402"/>
      <c r="T14" s="213">
        <f t="shared" si="0"/>
        <v>44571</v>
      </c>
      <c r="U14" s="403"/>
      <c r="V14" s="404"/>
      <c r="W14" s="403">
        <v>211221</v>
      </c>
      <c r="X14" s="463">
        <v>19.79</v>
      </c>
      <c r="Y14" s="403"/>
      <c r="Z14" s="404"/>
      <c r="AA14" s="403"/>
      <c r="AB14" s="404"/>
      <c r="AC14" s="403">
        <v>211241</v>
      </c>
      <c r="AD14" s="393">
        <v>36369.99</v>
      </c>
      <c r="AE14" s="403"/>
      <c r="AF14" s="404"/>
      <c r="AG14" s="404"/>
      <c r="AH14" s="404"/>
      <c r="AI14" s="403"/>
      <c r="AJ14" s="404"/>
      <c r="AK14" s="403">
        <v>211252</v>
      </c>
      <c r="AL14" s="393">
        <v>329</v>
      </c>
      <c r="AM14" s="403"/>
      <c r="AN14" s="404"/>
      <c r="AO14" s="403"/>
      <c r="AP14" s="404"/>
      <c r="AQ14" s="165"/>
      <c r="AR14" s="404"/>
      <c r="AS14" s="187">
        <f t="shared" si="4"/>
        <v>36718.78</v>
      </c>
    </row>
    <row r="15" spans="1:45" x14ac:dyDescent="0.25">
      <c r="A15" s="202">
        <f t="shared" si="1"/>
        <v>44572</v>
      </c>
      <c r="B15" s="394">
        <v>1488.46</v>
      </c>
      <c r="C15" s="394"/>
      <c r="D15" s="395">
        <v>1324.95</v>
      </c>
      <c r="E15" s="395">
        <v>1387.07</v>
      </c>
      <c r="F15" s="394"/>
      <c r="G15" s="396">
        <v>363</v>
      </c>
      <c r="H15" s="396">
        <v>94.5</v>
      </c>
      <c r="I15" s="397">
        <v>20</v>
      </c>
      <c r="J15" s="398">
        <v>1</v>
      </c>
      <c r="K15" s="398"/>
      <c r="L15" s="398"/>
      <c r="M15" s="400"/>
      <c r="N15" s="209">
        <f t="shared" si="2"/>
        <v>4677.9799999999996</v>
      </c>
      <c r="O15" s="401">
        <v>2.1</v>
      </c>
      <c r="P15" s="401"/>
      <c r="Q15" s="209">
        <f t="shared" si="3"/>
        <v>4680.08</v>
      </c>
      <c r="R15" s="395">
        <v>1480</v>
      </c>
      <c r="S15" s="402"/>
      <c r="T15" s="213">
        <f t="shared" si="0"/>
        <v>44572</v>
      </c>
      <c r="U15" s="403">
        <v>211212</v>
      </c>
      <c r="V15" s="393">
        <v>786.56</v>
      </c>
      <c r="W15" s="403">
        <v>211222</v>
      </c>
      <c r="X15" s="463">
        <v>1128.2</v>
      </c>
      <c r="Y15" s="403"/>
      <c r="Z15" s="404"/>
      <c r="AA15" s="403"/>
      <c r="AB15" s="393">
        <v>36.799999999999997</v>
      </c>
      <c r="AC15" s="403"/>
      <c r="AD15" s="404"/>
      <c r="AE15" s="403" t="s">
        <v>501</v>
      </c>
      <c r="AF15" s="393">
        <v>-20</v>
      </c>
      <c r="AG15" s="404"/>
      <c r="AH15" s="404"/>
      <c r="AI15" s="403"/>
      <c r="AJ15" s="404"/>
      <c r="AK15" s="403">
        <v>211253</v>
      </c>
      <c r="AL15" s="393">
        <v>631.67999999999995</v>
      </c>
      <c r="AM15" s="403"/>
      <c r="AN15" s="404"/>
      <c r="AO15" s="403"/>
      <c r="AP15" s="404"/>
      <c r="AQ15" s="165"/>
      <c r="AR15" s="404"/>
      <c r="AS15" s="187">
        <f t="shared" si="4"/>
        <v>2563.2399999999998</v>
      </c>
    </row>
    <row r="16" spans="1:45" x14ac:dyDescent="0.25">
      <c r="A16" s="202">
        <f t="shared" si="1"/>
        <v>44573</v>
      </c>
      <c r="B16" s="394">
        <v>1143.68</v>
      </c>
      <c r="C16" s="394"/>
      <c r="D16" s="395">
        <v>691.4</v>
      </c>
      <c r="E16" s="395">
        <v>1063.94</v>
      </c>
      <c r="F16" s="394"/>
      <c r="G16" s="396">
        <v>426</v>
      </c>
      <c r="H16" s="396">
        <v>137.1</v>
      </c>
      <c r="I16" s="397">
        <v>160</v>
      </c>
      <c r="J16" s="398">
        <v>3</v>
      </c>
      <c r="K16" s="398"/>
      <c r="L16" s="398"/>
      <c r="M16" s="400"/>
      <c r="N16" s="209">
        <f t="shared" si="2"/>
        <v>3622.12</v>
      </c>
      <c r="O16" s="401">
        <v>2.1</v>
      </c>
      <c r="P16" s="401"/>
      <c r="Q16" s="209">
        <f t="shared" si="3"/>
        <v>3624.22</v>
      </c>
      <c r="R16" s="395">
        <v>1140</v>
      </c>
      <c r="S16" s="402"/>
      <c r="T16" s="213">
        <f t="shared" si="0"/>
        <v>44573</v>
      </c>
      <c r="U16" s="403">
        <v>211213</v>
      </c>
      <c r="V16" s="393">
        <v>-108</v>
      </c>
      <c r="W16" s="403"/>
      <c r="X16" s="460"/>
      <c r="Y16" s="403"/>
      <c r="Z16" s="404"/>
      <c r="AA16" s="403" t="s">
        <v>508</v>
      </c>
      <c r="AB16" s="404">
        <v>-36.799999999999997</v>
      </c>
      <c r="AC16" s="403">
        <v>211239</v>
      </c>
      <c r="AD16" s="393">
        <v>185.7</v>
      </c>
      <c r="AE16" s="403"/>
      <c r="AF16" s="404"/>
      <c r="AG16" s="404"/>
      <c r="AH16" s="404"/>
      <c r="AI16" s="403"/>
      <c r="AJ16" s="404"/>
      <c r="AK16" s="403"/>
      <c r="AL16" s="404"/>
      <c r="AM16" s="403"/>
      <c r="AN16" s="404"/>
      <c r="AO16" s="403"/>
      <c r="AP16" s="404"/>
      <c r="AQ16" s="165"/>
      <c r="AR16" s="404"/>
      <c r="AS16" s="187">
        <f t="shared" si="4"/>
        <v>40.899999999999977</v>
      </c>
    </row>
    <row r="17" spans="1:45" x14ac:dyDescent="0.25">
      <c r="A17" s="202">
        <f t="shared" si="1"/>
        <v>44574</v>
      </c>
      <c r="B17" s="394">
        <v>1218.77</v>
      </c>
      <c r="C17" s="394"/>
      <c r="D17" s="395">
        <v>1263.22</v>
      </c>
      <c r="E17" s="395">
        <v>1862.69</v>
      </c>
      <c r="F17" s="394"/>
      <c r="G17" s="396">
        <v>358</v>
      </c>
      <c r="H17" s="396">
        <v>199.55</v>
      </c>
      <c r="I17" s="397">
        <v>140</v>
      </c>
      <c r="J17" s="398">
        <v>2</v>
      </c>
      <c r="K17" s="398"/>
      <c r="L17" s="398"/>
      <c r="M17" s="400"/>
      <c r="N17" s="209">
        <f t="shared" si="2"/>
        <v>5042.2299999999996</v>
      </c>
      <c r="O17" s="401">
        <v>2.1</v>
      </c>
      <c r="P17" s="401"/>
      <c r="Q17" s="209">
        <f t="shared" si="3"/>
        <v>5044.33</v>
      </c>
      <c r="R17" s="395">
        <v>1260</v>
      </c>
      <c r="S17" s="402"/>
      <c r="T17" s="213">
        <f t="shared" si="0"/>
        <v>44574</v>
      </c>
      <c r="U17" s="403">
        <v>211215</v>
      </c>
      <c r="V17" s="393">
        <v>90</v>
      </c>
      <c r="W17" s="403"/>
      <c r="X17" s="460"/>
      <c r="Y17" s="403"/>
      <c r="Z17" s="404"/>
      <c r="AA17" s="403" t="s">
        <v>509</v>
      </c>
      <c r="AB17" s="393">
        <v>2321</v>
      </c>
      <c r="AC17" s="403"/>
      <c r="AD17" s="404"/>
      <c r="AE17" s="403" t="s">
        <v>207</v>
      </c>
      <c r="AF17" s="393">
        <v>850</v>
      </c>
      <c r="AG17" s="404"/>
      <c r="AH17" s="404"/>
      <c r="AI17" s="403"/>
      <c r="AJ17" s="404"/>
      <c r="AK17" s="403"/>
      <c r="AL17" s="404"/>
      <c r="AM17" s="403"/>
      <c r="AN17" s="404"/>
      <c r="AO17" s="403">
        <v>211268</v>
      </c>
      <c r="AP17" s="393">
        <v>82.5</v>
      </c>
      <c r="AQ17" s="165"/>
      <c r="AR17" s="404"/>
      <c r="AS17" s="187">
        <f t="shared" si="4"/>
        <v>3343.5</v>
      </c>
    </row>
    <row r="18" spans="1:45" x14ac:dyDescent="0.25">
      <c r="A18" s="202">
        <f t="shared" si="1"/>
        <v>44575</v>
      </c>
      <c r="B18" s="394">
        <v>1410.08</v>
      </c>
      <c r="C18" s="394"/>
      <c r="D18" s="395">
        <v>1793.64</v>
      </c>
      <c r="E18" s="395">
        <v>1684.22</v>
      </c>
      <c r="F18" s="394"/>
      <c r="G18" s="396">
        <v>256</v>
      </c>
      <c r="H18" s="396">
        <v>154.80000000000001</v>
      </c>
      <c r="I18" s="397">
        <v>120</v>
      </c>
      <c r="J18" s="398">
        <v>3</v>
      </c>
      <c r="K18" s="398"/>
      <c r="L18" s="398"/>
      <c r="M18" s="400"/>
      <c r="N18" s="209">
        <f t="shared" si="2"/>
        <v>5418.7400000000007</v>
      </c>
      <c r="O18" s="401">
        <v>2.1</v>
      </c>
      <c r="P18" s="401"/>
      <c r="Q18" s="209">
        <f t="shared" si="3"/>
        <v>5420.8400000000011</v>
      </c>
      <c r="R18" s="395">
        <v>1410</v>
      </c>
      <c r="S18" s="395">
        <v>430</v>
      </c>
      <c r="T18" s="213">
        <f t="shared" si="0"/>
        <v>44575</v>
      </c>
      <c r="U18" s="403">
        <v>211003</v>
      </c>
      <c r="V18" s="393">
        <v>61.85</v>
      </c>
      <c r="W18" s="403"/>
      <c r="X18" s="460"/>
      <c r="Y18" s="403"/>
      <c r="Z18" s="404"/>
      <c r="AA18" s="403"/>
      <c r="AB18" s="404"/>
      <c r="AC18" s="403"/>
      <c r="AD18" s="404"/>
      <c r="AE18" s="403"/>
      <c r="AF18" s="404"/>
      <c r="AG18" s="404"/>
      <c r="AH18" s="404"/>
      <c r="AI18" s="403"/>
      <c r="AJ18" s="404"/>
      <c r="AK18" s="403"/>
      <c r="AL18" s="404"/>
      <c r="AM18" s="403"/>
      <c r="AN18" s="404"/>
      <c r="AO18" s="403"/>
      <c r="AP18" s="404"/>
      <c r="AQ18" s="165"/>
      <c r="AR18" s="404"/>
      <c r="AS18" s="187">
        <f t="shared" si="4"/>
        <v>61.85</v>
      </c>
    </row>
    <row r="19" spans="1:45" x14ac:dyDescent="0.25">
      <c r="A19" s="202">
        <f t="shared" si="1"/>
        <v>44576</v>
      </c>
      <c r="B19" s="394">
        <v>1125.08</v>
      </c>
      <c r="C19" s="394"/>
      <c r="D19" s="395">
        <v>1694.16</v>
      </c>
      <c r="E19" s="395">
        <v>1351.88</v>
      </c>
      <c r="F19" s="394"/>
      <c r="G19" s="396">
        <v>520</v>
      </c>
      <c r="H19" s="396">
        <v>309.5</v>
      </c>
      <c r="I19" s="397">
        <v>20</v>
      </c>
      <c r="J19" s="398">
        <v>1</v>
      </c>
      <c r="K19" s="398"/>
      <c r="L19" s="398"/>
      <c r="M19" s="400"/>
      <c r="N19" s="209">
        <f t="shared" si="2"/>
        <v>5020.62</v>
      </c>
      <c r="O19" s="401">
        <v>4.3</v>
      </c>
      <c r="P19" s="401"/>
      <c r="Q19" s="209">
        <f t="shared" si="3"/>
        <v>5024.92</v>
      </c>
      <c r="R19" s="395">
        <v>1120</v>
      </c>
      <c r="S19" s="402"/>
      <c r="T19" s="213">
        <f t="shared" si="0"/>
        <v>44576</v>
      </c>
      <c r="U19" s="403">
        <v>211004</v>
      </c>
      <c r="V19" s="393">
        <v>9</v>
      </c>
      <c r="W19" s="403"/>
      <c r="X19" s="460"/>
      <c r="Y19" s="403"/>
      <c r="Z19" s="404"/>
      <c r="AA19" s="403"/>
      <c r="AB19" s="404"/>
      <c r="AC19" s="403"/>
      <c r="AD19" s="404"/>
      <c r="AE19" s="403"/>
      <c r="AF19" s="404"/>
      <c r="AG19" s="404"/>
      <c r="AH19" s="404"/>
      <c r="AI19" s="403"/>
      <c r="AJ19" s="404"/>
      <c r="AK19" s="403"/>
      <c r="AL19" s="404"/>
      <c r="AM19" s="403"/>
      <c r="AN19" s="404"/>
      <c r="AO19" s="403">
        <v>211274</v>
      </c>
      <c r="AP19" s="393">
        <v>1503.82</v>
      </c>
      <c r="AQ19" s="165"/>
      <c r="AR19" s="404"/>
      <c r="AS19" s="187">
        <f t="shared" si="4"/>
        <v>1512.82</v>
      </c>
    </row>
    <row r="20" spans="1:45" x14ac:dyDescent="0.25">
      <c r="A20" s="202">
        <f t="shared" si="1"/>
        <v>44577</v>
      </c>
      <c r="B20" s="394">
        <v>547.72</v>
      </c>
      <c r="C20" s="394"/>
      <c r="D20" s="395">
        <v>777.9</v>
      </c>
      <c r="E20" s="395">
        <v>896.22</v>
      </c>
      <c r="F20" s="394"/>
      <c r="G20" s="396">
        <v>255</v>
      </c>
      <c r="H20" s="396">
        <v>498.35</v>
      </c>
      <c r="I20" s="397">
        <v>130</v>
      </c>
      <c r="J20" s="398">
        <v>4</v>
      </c>
      <c r="K20" s="398"/>
      <c r="L20" s="398"/>
      <c r="M20" s="400"/>
      <c r="N20" s="209">
        <f t="shared" si="2"/>
        <v>3105.1899999999996</v>
      </c>
      <c r="O20" s="401">
        <v>2.1</v>
      </c>
      <c r="P20" s="401"/>
      <c r="Q20" s="209">
        <f t="shared" si="3"/>
        <v>3107.2899999999995</v>
      </c>
      <c r="R20" s="395">
        <v>540</v>
      </c>
      <c r="S20" s="402"/>
      <c r="T20" s="213">
        <f t="shared" si="0"/>
        <v>44577</v>
      </c>
      <c r="U20" s="403"/>
      <c r="V20" s="404"/>
      <c r="W20" s="165"/>
      <c r="X20" s="460"/>
      <c r="Y20" s="403"/>
      <c r="Z20" s="404"/>
      <c r="AA20" s="403"/>
      <c r="AB20" s="404"/>
      <c r="AC20" s="403"/>
      <c r="AD20" s="404"/>
      <c r="AE20" s="403"/>
      <c r="AF20" s="404"/>
      <c r="AG20" s="404"/>
      <c r="AH20" s="404"/>
      <c r="AI20" s="403"/>
      <c r="AJ20" s="404"/>
      <c r="AK20" s="403"/>
      <c r="AL20" s="404"/>
      <c r="AM20" s="403"/>
      <c r="AN20" s="404"/>
      <c r="AO20" s="403"/>
      <c r="AP20" s="404"/>
      <c r="AQ20" s="165"/>
      <c r="AR20" s="404"/>
      <c r="AS20" s="187">
        <f t="shared" si="4"/>
        <v>0</v>
      </c>
    </row>
    <row r="21" spans="1:45" x14ac:dyDescent="0.25">
      <c r="A21" s="202">
        <f t="shared" si="1"/>
        <v>44578</v>
      </c>
      <c r="B21" s="394">
        <v>1414.28</v>
      </c>
      <c r="C21" s="394"/>
      <c r="D21" s="395">
        <v>1520.19</v>
      </c>
      <c r="E21" s="395">
        <v>1534.39</v>
      </c>
      <c r="F21" s="394"/>
      <c r="G21" s="396">
        <v>395</v>
      </c>
      <c r="H21" s="396">
        <v>741.2</v>
      </c>
      <c r="I21" s="397">
        <v>90</v>
      </c>
      <c r="J21" s="398">
        <v>2</v>
      </c>
      <c r="K21" s="398"/>
      <c r="L21" s="398"/>
      <c r="M21" s="400"/>
      <c r="N21" s="209">
        <f t="shared" si="2"/>
        <v>5695.06</v>
      </c>
      <c r="O21" s="401">
        <v>3.7</v>
      </c>
      <c r="P21" s="401"/>
      <c r="Q21" s="209">
        <f t="shared" si="3"/>
        <v>5698.76</v>
      </c>
      <c r="R21" s="395">
        <v>1410</v>
      </c>
      <c r="S21" s="402"/>
      <c r="T21" s="213">
        <f t="shared" si="0"/>
        <v>44578</v>
      </c>
      <c r="U21" s="403"/>
      <c r="V21" s="404"/>
      <c r="W21" s="403"/>
      <c r="X21" s="460"/>
      <c r="Y21" s="403"/>
      <c r="Z21" s="404"/>
      <c r="AA21" s="403"/>
      <c r="AB21" s="404"/>
      <c r="AC21" s="403"/>
      <c r="AD21" s="404"/>
      <c r="AE21" s="403"/>
      <c r="AF21" s="404"/>
      <c r="AG21" s="404"/>
      <c r="AH21" s="404"/>
      <c r="AI21" s="403"/>
      <c r="AJ21" s="404"/>
      <c r="AK21" s="403"/>
      <c r="AL21" s="404"/>
      <c r="AM21" s="403"/>
      <c r="AN21" s="404"/>
      <c r="AO21" s="403" t="s">
        <v>510</v>
      </c>
      <c r="AP21" s="393">
        <v>86.4</v>
      </c>
      <c r="AQ21" s="165"/>
      <c r="AR21" s="404"/>
      <c r="AS21" s="187">
        <f t="shared" si="4"/>
        <v>86.4</v>
      </c>
    </row>
    <row r="22" spans="1:45" x14ac:dyDescent="0.25">
      <c r="A22" s="202">
        <f t="shared" si="1"/>
        <v>44579</v>
      </c>
      <c r="B22" s="394">
        <v>1767.55</v>
      </c>
      <c r="C22" s="394"/>
      <c r="D22" s="395">
        <v>1463.15</v>
      </c>
      <c r="E22" s="395">
        <v>1899.97</v>
      </c>
      <c r="F22" s="394"/>
      <c r="G22" s="396">
        <v>150</v>
      </c>
      <c r="H22" s="396">
        <v>389.1</v>
      </c>
      <c r="I22" s="397">
        <v>70</v>
      </c>
      <c r="J22" s="398">
        <v>2</v>
      </c>
      <c r="K22" s="398"/>
      <c r="L22" s="398"/>
      <c r="M22" s="400"/>
      <c r="N22" s="209">
        <f t="shared" si="2"/>
        <v>5739.7699999999995</v>
      </c>
      <c r="O22" s="401">
        <v>2.1</v>
      </c>
      <c r="P22" s="401"/>
      <c r="Q22" s="209">
        <f t="shared" si="3"/>
        <v>5741.87</v>
      </c>
      <c r="R22" s="395">
        <v>1760</v>
      </c>
      <c r="S22" s="402"/>
      <c r="T22" s="213">
        <f t="shared" si="0"/>
        <v>44579</v>
      </c>
      <c r="U22" s="403"/>
      <c r="V22" s="404"/>
      <c r="W22" s="403"/>
      <c r="X22" s="460"/>
      <c r="Y22" s="403" t="s">
        <v>511</v>
      </c>
      <c r="Z22" s="393">
        <v>428.71</v>
      </c>
      <c r="AA22" s="403"/>
      <c r="AB22" s="404"/>
      <c r="AC22" s="403"/>
      <c r="AD22" s="404"/>
      <c r="AE22" s="403"/>
      <c r="AF22" s="404"/>
      <c r="AG22" s="404"/>
      <c r="AH22" s="404"/>
      <c r="AI22" s="403" t="s">
        <v>512</v>
      </c>
      <c r="AJ22" s="393">
        <v>52.8</v>
      </c>
      <c r="AK22" s="403"/>
      <c r="AL22" s="404"/>
      <c r="AM22" s="403"/>
      <c r="AN22" s="404"/>
      <c r="AO22" s="403"/>
      <c r="AP22" s="404"/>
      <c r="AQ22" s="165"/>
      <c r="AR22" s="404"/>
      <c r="AS22" s="187">
        <f t="shared" si="4"/>
        <v>481.51</v>
      </c>
    </row>
    <row r="23" spans="1:45" x14ac:dyDescent="0.25">
      <c r="A23" s="202">
        <f t="shared" si="1"/>
        <v>44580</v>
      </c>
      <c r="B23" s="394">
        <v>1222.49</v>
      </c>
      <c r="C23" s="394"/>
      <c r="D23" s="395">
        <v>1477.71</v>
      </c>
      <c r="E23" s="395">
        <v>1256.9100000000001</v>
      </c>
      <c r="F23" s="394"/>
      <c r="G23" s="396">
        <v>318</v>
      </c>
      <c r="H23" s="396">
        <v>340.05</v>
      </c>
      <c r="I23" s="397">
        <v>240</v>
      </c>
      <c r="J23" s="398">
        <v>4</v>
      </c>
      <c r="K23" s="398"/>
      <c r="L23" s="398"/>
      <c r="M23" s="400"/>
      <c r="N23" s="209">
        <f t="shared" si="2"/>
        <v>4855.16</v>
      </c>
      <c r="O23" s="401">
        <v>2.1</v>
      </c>
      <c r="P23" s="401"/>
      <c r="Q23" s="209">
        <f t="shared" si="3"/>
        <v>4857.26</v>
      </c>
      <c r="R23" s="395">
        <v>1220</v>
      </c>
      <c r="S23" s="402"/>
      <c r="T23" s="213">
        <f t="shared" si="0"/>
        <v>44580</v>
      </c>
      <c r="U23" s="403" t="s">
        <v>513</v>
      </c>
      <c r="V23" s="393">
        <v>1368.57</v>
      </c>
      <c r="W23" s="403"/>
      <c r="X23" s="460"/>
      <c r="Y23" s="403"/>
      <c r="Z23" s="404"/>
      <c r="AA23" s="403" t="s">
        <v>514</v>
      </c>
      <c r="AB23" s="393">
        <v>1286.8</v>
      </c>
      <c r="AC23" s="403"/>
      <c r="AD23" s="404"/>
      <c r="AE23" s="403"/>
      <c r="AF23" s="404"/>
      <c r="AG23" s="404"/>
      <c r="AH23" s="404"/>
      <c r="AI23" s="403"/>
      <c r="AJ23" s="404"/>
      <c r="AK23" s="403"/>
      <c r="AL23" s="404"/>
      <c r="AM23" s="403"/>
      <c r="AN23" s="404"/>
      <c r="AO23" s="403">
        <v>211273</v>
      </c>
      <c r="AP23" s="393">
        <v>370</v>
      </c>
      <c r="AQ23" s="165"/>
      <c r="AR23" s="404"/>
      <c r="AS23" s="187">
        <f t="shared" si="4"/>
        <v>3025.37</v>
      </c>
    </row>
    <row r="24" spans="1:45" x14ac:dyDescent="0.25">
      <c r="A24" s="202">
        <f t="shared" si="1"/>
        <v>44581</v>
      </c>
      <c r="B24" s="394">
        <v>2042.48</v>
      </c>
      <c r="C24" s="394"/>
      <c r="D24" s="395">
        <v>1265.25</v>
      </c>
      <c r="E24" s="395">
        <v>1554.42</v>
      </c>
      <c r="F24" s="394"/>
      <c r="G24" s="396">
        <v>382</v>
      </c>
      <c r="H24" s="396">
        <v>142.35</v>
      </c>
      <c r="I24" s="397">
        <v>80</v>
      </c>
      <c r="J24" s="398">
        <v>2</v>
      </c>
      <c r="K24" s="398"/>
      <c r="L24" s="398"/>
      <c r="M24" s="400"/>
      <c r="N24" s="209">
        <f t="shared" si="2"/>
        <v>5466.5</v>
      </c>
      <c r="O24" s="401">
        <v>2.1</v>
      </c>
      <c r="P24" s="401"/>
      <c r="Q24" s="209">
        <f t="shared" si="3"/>
        <v>5468.6</v>
      </c>
      <c r="R24" s="395">
        <v>2070</v>
      </c>
      <c r="S24" s="402"/>
      <c r="T24" s="213">
        <f t="shared" si="0"/>
        <v>44581</v>
      </c>
      <c r="U24" s="403"/>
      <c r="V24" s="393">
        <v>219.9</v>
      </c>
      <c r="W24" s="165" t="s">
        <v>515</v>
      </c>
      <c r="X24" s="463">
        <v>993.77</v>
      </c>
      <c r="Y24" s="403"/>
      <c r="Z24" s="404"/>
      <c r="AA24" s="165" t="s">
        <v>516</v>
      </c>
      <c r="AB24" s="393">
        <v>2239.4899999999998</v>
      </c>
      <c r="AC24" s="403"/>
      <c r="AD24" s="404"/>
      <c r="AE24" s="165" t="s">
        <v>207</v>
      </c>
      <c r="AF24" s="393">
        <v>300</v>
      </c>
      <c r="AG24" s="404"/>
      <c r="AH24" s="404"/>
      <c r="AI24" s="403"/>
      <c r="AJ24" s="404"/>
      <c r="AK24" s="165"/>
      <c r="AL24" s="404"/>
      <c r="AM24" s="403"/>
      <c r="AN24" s="404"/>
      <c r="AO24" s="165">
        <v>211273</v>
      </c>
      <c r="AP24" s="393">
        <v>82.85</v>
      </c>
      <c r="AQ24" s="165"/>
      <c r="AR24" s="404"/>
      <c r="AS24" s="187">
        <f t="shared" si="4"/>
        <v>3836.0099999999998</v>
      </c>
    </row>
    <row r="25" spans="1:45" x14ac:dyDescent="0.25">
      <c r="A25" s="202">
        <f t="shared" si="1"/>
        <v>44582</v>
      </c>
      <c r="B25" s="394">
        <v>2142.2199999999998</v>
      </c>
      <c r="C25" s="394"/>
      <c r="D25" s="395">
        <v>1654.13</v>
      </c>
      <c r="E25" s="395">
        <v>1952.85</v>
      </c>
      <c r="F25" s="394"/>
      <c r="G25" s="396">
        <v>209</v>
      </c>
      <c r="H25" s="396">
        <v>162.9</v>
      </c>
      <c r="I25" s="397">
        <v>150</v>
      </c>
      <c r="J25" s="398">
        <v>2</v>
      </c>
      <c r="K25" s="398"/>
      <c r="L25" s="398"/>
      <c r="M25" s="400"/>
      <c r="N25" s="209">
        <f t="shared" si="2"/>
        <v>6271.1</v>
      </c>
      <c r="O25" s="401">
        <v>2.1</v>
      </c>
      <c r="P25" s="401"/>
      <c r="Q25" s="209">
        <f t="shared" si="3"/>
        <v>6273.2000000000007</v>
      </c>
      <c r="R25" s="395">
        <v>2140</v>
      </c>
      <c r="S25" s="395">
        <v>250</v>
      </c>
      <c r="T25" s="213">
        <f t="shared" si="0"/>
        <v>44582</v>
      </c>
      <c r="U25" s="403"/>
      <c r="V25" s="404"/>
      <c r="W25" s="403" t="s">
        <v>517</v>
      </c>
      <c r="X25" s="463">
        <v>32.57</v>
      </c>
      <c r="Y25" s="403"/>
      <c r="Z25" s="404"/>
      <c r="AA25" s="403"/>
      <c r="AB25" s="404"/>
      <c r="AC25" s="403"/>
      <c r="AD25" s="404"/>
      <c r="AE25" s="403"/>
      <c r="AF25" s="404"/>
      <c r="AG25" s="404"/>
      <c r="AH25" s="404"/>
      <c r="AI25" s="403"/>
      <c r="AJ25" s="404"/>
      <c r="AK25" s="403"/>
      <c r="AL25" s="404"/>
      <c r="AM25" s="403" t="s">
        <v>518</v>
      </c>
      <c r="AN25" s="393">
        <v>77</v>
      </c>
      <c r="AO25" s="403"/>
      <c r="AP25" s="404"/>
      <c r="AQ25" s="165"/>
      <c r="AR25" s="404"/>
      <c r="AS25" s="187">
        <f t="shared" si="4"/>
        <v>109.57</v>
      </c>
    </row>
    <row r="26" spans="1:45" x14ac:dyDescent="0.25">
      <c r="A26" s="202">
        <f t="shared" si="1"/>
        <v>44583</v>
      </c>
      <c r="B26" s="394">
        <v>1441.7</v>
      </c>
      <c r="C26" s="394"/>
      <c r="D26" s="395">
        <v>1249.9000000000001</v>
      </c>
      <c r="E26" s="395">
        <v>1612.07</v>
      </c>
      <c r="F26" s="394"/>
      <c r="G26" s="396">
        <v>262</v>
      </c>
      <c r="H26" s="396">
        <v>637</v>
      </c>
      <c r="I26" s="397">
        <v>140</v>
      </c>
      <c r="J26" s="398">
        <v>4</v>
      </c>
      <c r="K26" s="398"/>
      <c r="L26" s="398"/>
      <c r="M26" s="400"/>
      <c r="N26" s="209">
        <f t="shared" si="2"/>
        <v>5342.67</v>
      </c>
      <c r="O26" s="401">
        <v>3.1</v>
      </c>
      <c r="P26" s="401"/>
      <c r="Q26" s="209">
        <f t="shared" si="3"/>
        <v>5345.77</v>
      </c>
      <c r="R26" s="395">
        <v>1440</v>
      </c>
      <c r="S26" s="402"/>
      <c r="T26" s="213">
        <f t="shared" si="0"/>
        <v>44583</v>
      </c>
      <c r="U26" s="403"/>
      <c r="V26" s="404"/>
      <c r="W26" s="403"/>
      <c r="X26" s="460"/>
      <c r="Y26" s="403"/>
      <c r="Z26" s="404"/>
      <c r="AA26" s="403"/>
      <c r="AB26" s="404"/>
      <c r="AC26" s="403"/>
      <c r="AD26" s="404"/>
      <c r="AE26" s="403"/>
      <c r="AF26" s="404"/>
      <c r="AG26" s="404"/>
      <c r="AH26" s="404"/>
      <c r="AI26" s="403"/>
      <c r="AJ26" s="404"/>
      <c r="AK26" s="403"/>
      <c r="AL26" s="404"/>
      <c r="AM26" s="403"/>
      <c r="AN26" s="404"/>
      <c r="AO26" s="403" t="s">
        <v>519</v>
      </c>
      <c r="AP26" s="393">
        <v>447.09</v>
      </c>
      <c r="AQ26" s="165"/>
      <c r="AR26" s="404"/>
      <c r="AS26" s="187">
        <f t="shared" si="4"/>
        <v>447.09</v>
      </c>
    </row>
    <row r="27" spans="1:45" x14ac:dyDescent="0.25">
      <c r="A27" s="202">
        <f t="shared" si="1"/>
        <v>44584</v>
      </c>
      <c r="B27" s="394">
        <v>1164.6199999999999</v>
      </c>
      <c r="C27" s="394"/>
      <c r="D27" s="395">
        <v>665.1</v>
      </c>
      <c r="E27" s="395">
        <v>816.89</v>
      </c>
      <c r="F27" s="394"/>
      <c r="G27" s="396">
        <v>210</v>
      </c>
      <c r="H27" s="396">
        <v>1195.2</v>
      </c>
      <c r="I27" s="396"/>
      <c r="J27" s="398"/>
      <c r="K27" s="398"/>
      <c r="L27" s="398"/>
      <c r="M27" s="400"/>
      <c r="N27" s="209">
        <f t="shared" si="2"/>
        <v>4051.81</v>
      </c>
      <c r="O27" s="401">
        <v>2.1</v>
      </c>
      <c r="P27" s="401"/>
      <c r="Q27" s="209">
        <f t="shared" si="3"/>
        <v>4053.91</v>
      </c>
      <c r="R27" s="395">
        <v>1160</v>
      </c>
      <c r="S27" s="402"/>
      <c r="T27" s="213">
        <f t="shared" si="0"/>
        <v>44584</v>
      </c>
      <c r="U27" s="403"/>
      <c r="V27" s="404"/>
      <c r="W27" s="403"/>
      <c r="X27" s="460"/>
      <c r="Y27" s="403"/>
      <c r="Z27" s="404"/>
      <c r="AA27" s="403"/>
      <c r="AB27" s="404"/>
      <c r="AC27" s="403"/>
      <c r="AD27" s="404"/>
      <c r="AE27" s="403"/>
      <c r="AF27" s="404"/>
      <c r="AG27" s="404"/>
      <c r="AH27" s="404"/>
      <c r="AI27" s="403"/>
      <c r="AJ27" s="404"/>
      <c r="AK27" s="403"/>
      <c r="AL27" s="404"/>
      <c r="AM27" s="403"/>
      <c r="AN27" s="404"/>
      <c r="AO27" s="403"/>
      <c r="AP27" s="404">
        <v>2.91</v>
      </c>
      <c r="AQ27" s="165"/>
      <c r="AR27" s="404"/>
      <c r="AS27" s="187">
        <f t="shared" si="4"/>
        <v>2.91</v>
      </c>
    </row>
    <row r="28" spans="1:45" x14ac:dyDescent="0.25">
      <c r="A28" s="202">
        <f t="shared" si="1"/>
        <v>44585</v>
      </c>
      <c r="B28" s="394">
        <v>1670.06</v>
      </c>
      <c r="C28" s="394"/>
      <c r="D28" s="395">
        <v>1373.06</v>
      </c>
      <c r="E28" s="395">
        <v>1662.51</v>
      </c>
      <c r="F28" s="394"/>
      <c r="G28" s="396">
        <v>551</v>
      </c>
      <c r="H28" s="396">
        <v>180.25</v>
      </c>
      <c r="I28" s="397">
        <v>60</v>
      </c>
      <c r="J28" s="398">
        <v>2</v>
      </c>
      <c r="K28" s="398"/>
      <c r="L28" s="398"/>
      <c r="M28" s="400"/>
      <c r="N28" s="209">
        <f t="shared" si="2"/>
        <v>5496.88</v>
      </c>
      <c r="O28" s="401">
        <v>3.7</v>
      </c>
      <c r="P28" s="401"/>
      <c r="Q28" s="209">
        <f t="shared" si="3"/>
        <v>5500.58</v>
      </c>
      <c r="R28" s="395">
        <v>1670</v>
      </c>
      <c r="S28" s="402"/>
      <c r="T28" s="213">
        <f t="shared" si="0"/>
        <v>44585</v>
      </c>
      <c r="U28" s="403"/>
      <c r="V28" s="404"/>
      <c r="W28" s="403"/>
      <c r="X28" s="460"/>
      <c r="Y28" s="403"/>
      <c r="Z28" s="404"/>
      <c r="AA28" s="403"/>
      <c r="AB28" s="404"/>
      <c r="AC28" s="403" t="s">
        <v>520</v>
      </c>
      <c r="AD28" s="393">
        <v>33903.83</v>
      </c>
      <c r="AE28" s="403"/>
      <c r="AF28" s="404"/>
      <c r="AG28" s="404"/>
      <c r="AH28" s="404"/>
      <c r="AI28" s="403"/>
      <c r="AJ28" s="404"/>
      <c r="AK28" s="403"/>
      <c r="AL28" s="404"/>
      <c r="AM28" s="403"/>
      <c r="AN28" s="404"/>
      <c r="AO28" s="403"/>
      <c r="AP28" s="404"/>
      <c r="AQ28" s="165"/>
      <c r="AR28" s="404"/>
      <c r="AS28" s="187">
        <f t="shared" si="4"/>
        <v>33903.83</v>
      </c>
    </row>
    <row r="29" spans="1:45" x14ac:dyDescent="0.25">
      <c r="A29" s="202">
        <f t="shared" si="1"/>
        <v>44586</v>
      </c>
      <c r="B29" s="394">
        <v>1394.09</v>
      </c>
      <c r="C29" s="394"/>
      <c r="D29" s="395">
        <v>1416.37</v>
      </c>
      <c r="E29" s="395">
        <v>1437.37</v>
      </c>
      <c r="F29" s="394"/>
      <c r="G29" s="396">
        <v>395</v>
      </c>
      <c r="H29" s="396">
        <v>855.6</v>
      </c>
      <c r="I29" s="397">
        <v>20</v>
      </c>
      <c r="J29" s="398">
        <v>1</v>
      </c>
      <c r="K29" s="398"/>
      <c r="L29" s="398"/>
      <c r="M29" s="400"/>
      <c r="N29" s="209">
        <f t="shared" si="2"/>
        <v>5518.43</v>
      </c>
      <c r="O29" s="401">
        <v>2.1</v>
      </c>
      <c r="P29" s="401"/>
      <c r="Q29" s="209">
        <f t="shared" si="3"/>
        <v>5520.5300000000007</v>
      </c>
      <c r="R29" s="395">
        <v>1390</v>
      </c>
      <c r="S29" s="402"/>
      <c r="T29" s="213">
        <f t="shared" si="0"/>
        <v>44586</v>
      </c>
      <c r="U29" s="403"/>
      <c r="V29" s="404"/>
      <c r="W29" s="403"/>
      <c r="X29" s="460"/>
      <c r="Y29" s="403" t="s">
        <v>521</v>
      </c>
      <c r="Z29" s="393">
        <v>461.82</v>
      </c>
      <c r="AA29" s="403"/>
      <c r="AB29" s="404"/>
      <c r="AC29" s="403" t="s">
        <v>522</v>
      </c>
      <c r="AD29" s="393">
        <v>6640.34</v>
      </c>
      <c r="AE29" s="403"/>
      <c r="AF29" s="404"/>
      <c r="AG29" s="404"/>
      <c r="AH29" s="404"/>
      <c r="AI29" s="403"/>
      <c r="AJ29" s="404"/>
      <c r="AK29" s="403"/>
      <c r="AL29" s="404"/>
      <c r="AM29" s="403" t="s">
        <v>523</v>
      </c>
      <c r="AN29" s="393">
        <v>154.5</v>
      </c>
      <c r="AO29" s="403">
        <v>211272</v>
      </c>
      <c r="AP29" s="393">
        <v>420</v>
      </c>
      <c r="AQ29" s="165"/>
      <c r="AR29" s="404"/>
      <c r="AS29" s="187">
        <f t="shared" si="4"/>
        <v>7676.66</v>
      </c>
    </row>
    <row r="30" spans="1:45" x14ac:dyDescent="0.25">
      <c r="A30" s="202">
        <f t="shared" si="1"/>
        <v>44587</v>
      </c>
      <c r="B30" s="394">
        <v>1441.55</v>
      </c>
      <c r="C30" s="394"/>
      <c r="D30" s="395">
        <v>1275.6500000000001</v>
      </c>
      <c r="E30" s="395">
        <v>1613</v>
      </c>
      <c r="F30" s="394"/>
      <c r="G30" s="396">
        <v>199</v>
      </c>
      <c r="H30" s="396">
        <v>281.60000000000002</v>
      </c>
      <c r="I30" s="397">
        <v>420</v>
      </c>
      <c r="J30" s="398">
        <v>6</v>
      </c>
      <c r="K30" s="398"/>
      <c r="L30" s="398"/>
      <c r="M30" s="400"/>
      <c r="N30" s="209">
        <f t="shared" si="2"/>
        <v>5230.7999999999993</v>
      </c>
      <c r="O30" s="401">
        <v>2.1</v>
      </c>
      <c r="P30" s="401"/>
      <c r="Q30" s="209">
        <f t="shared" si="3"/>
        <v>5232.8999999999996</v>
      </c>
      <c r="R30" s="395">
        <v>1440</v>
      </c>
      <c r="S30" s="402"/>
      <c r="T30" s="213">
        <f t="shared" si="0"/>
        <v>44587</v>
      </c>
      <c r="U30" s="403" t="s">
        <v>524</v>
      </c>
      <c r="V30" s="393">
        <v>590.4</v>
      </c>
      <c r="W30" s="403"/>
      <c r="X30" s="460"/>
      <c r="Y30" s="403"/>
      <c r="Z30" s="404"/>
      <c r="AA30" s="403" t="s">
        <v>525</v>
      </c>
      <c r="AB30" s="393">
        <v>421.32</v>
      </c>
      <c r="AC30" s="403" t="s">
        <v>522</v>
      </c>
      <c r="AD30" s="393">
        <v>50454</v>
      </c>
      <c r="AE30" s="403" t="s">
        <v>526</v>
      </c>
      <c r="AF30" s="393">
        <v>1.45</v>
      </c>
      <c r="AG30" s="404"/>
      <c r="AH30" s="404"/>
      <c r="AI30" s="403"/>
      <c r="AJ30" s="404"/>
      <c r="AK30" s="403"/>
      <c r="AL30" s="404"/>
      <c r="AM30" s="403"/>
      <c r="AN30" s="404"/>
      <c r="AO30" s="403"/>
      <c r="AP30" s="404"/>
      <c r="AQ30" s="165"/>
      <c r="AR30" s="404"/>
      <c r="AS30" s="187">
        <f t="shared" si="4"/>
        <v>51467.17</v>
      </c>
    </row>
    <row r="31" spans="1:45" x14ac:dyDescent="0.25">
      <c r="A31" s="202">
        <f t="shared" si="1"/>
        <v>44588</v>
      </c>
      <c r="B31" s="394">
        <v>923.5</v>
      </c>
      <c r="C31" s="394"/>
      <c r="D31" s="395">
        <v>1058.5</v>
      </c>
      <c r="E31" s="395">
        <v>1708.3</v>
      </c>
      <c r="F31" s="394"/>
      <c r="G31" s="396">
        <v>391</v>
      </c>
      <c r="H31" s="396">
        <v>336.9</v>
      </c>
      <c r="I31" s="397">
        <v>110</v>
      </c>
      <c r="J31" s="398">
        <v>3</v>
      </c>
      <c r="K31" s="398"/>
      <c r="L31" s="398"/>
      <c r="M31" s="400"/>
      <c r="N31" s="209">
        <f t="shared" si="2"/>
        <v>4528.2</v>
      </c>
      <c r="O31" s="401">
        <v>2.1</v>
      </c>
      <c r="P31" s="401"/>
      <c r="Q31" s="209">
        <f t="shared" si="3"/>
        <v>4530.3</v>
      </c>
      <c r="R31" s="395">
        <v>940</v>
      </c>
      <c r="S31" s="402"/>
      <c r="T31" s="213">
        <f t="shared" si="0"/>
        <v>44588</v>
      </c>
      <c r="U31" s="403"/>
      <c r="V31" s="393">
        <v>163.63</v>
      </c>
      <c r="W31" s="403"/>
      <c r="X31" s="460"/>
      <c r="Y31" s="403"/>
      <c r="Z31" s="404"/>
      <c r="AA31" s="403" t="s">
        <v>527</v>
      </c>
      <c r="AB31" s="393">
        <v>4609.17</v>
      </c>
      <c r="AC31" s="403"/>
      <c r="AD31" s="404"/>
      <c r="AE31" s="403" t="s">
        <v>526</v>
      </c>
      <c r="AF31" s="393">
        <v>250.91</v>
      </c>
      <c r="AG31" s="404"/>
      <c r="AH31" s="404"/>
      <c r="AI31" s="403"/>
      <c r="AJ31" s="404"/>
      <c r="AK31" s="403"/>
      <c r="AL31" s="404"/>
      <c r="AM31" s="403"/>
      <c r="AN31" s="404"/>
      <c r="AO31" s="403" t="s">
        <v>528</v>
      </c>
      <c r="AP31" s="393">
        <v>-100</v>
      </c>
      <c r="AQ31" s="165"/>
      <c r="AR31" s="404"/>
      <c r="AS31" s="187">
        <f t="shared" si="4"/>
        <v>4923.71</v>
      </c>
    </row>
    <row r="32" spans="1:45" x14ac:dyDescent="0.25">
      <c r="A32" s="202">
        <f t="shared" si="1"/>
        <v>44589</v>
      </c>
      <c r="B32" s="394">
        <v>1530.03</v>
      </c>
      <c r="C32" s="394"/>
      <c r="D32" s="464">
        <v>1073.3499999999999</v>
      </c>
      <c r="E32" s="464">
        <v>2098.0500000000002</v>
      </c>
      <c r="F32" s="394"/>
      <c r="G32" s="396">
        <v>529</v>
      </c>
      <c r="H32" s="396">
        <v>129.19999999999999</v>
      </c>
      <c r="I32" s="397">
        <v>150</v>
      </c>
      <c r="J32" s="398">
        <v>3</v>
      </c>
      <c r="K32" s="398"/>
      <c r="L32" s="398"/>
      <c r="M32" s="400"/>
      <c r="N32" s="209">
        <f t="shared" si="2"/>
        <v>5509.63</v>
      </c>
      <c r="O32" s="401">
        <v>7</v>
      </c>
      <c r="P32" s="401"/>
      <c r="Q32" s="209">
        <f t="shared" si="3"/>
        <v>5516.63</v>
      </c>
      <c r="R32" s="395">
        <v>1540</v>
      </c>
      <c r="S32" s="402"/>
      <c r="T32" s="213">
        <f t="shared" si="0"/>
        <v>44589</v>
      </c>
      <c r="U32" s="403"/>
      <c r="V32" s="404"/>
      <c r="W32" s="403"/>
      <c r="X32" s="460"/>
      <c r="Y32" s="403"/>
      <c r="Z32" s="404"/>
      <c r="AA32" s="403"/>
      <c r="AB32" s="404"/>
      <c r="AC32" s="403"/>
      <c r="AD32" s="404"/>
      <c r="AE32" s="403" t="s">
        <v>526</v>
      </c>
      <c r="AF32" s="393">
        <v>70</v>
      </c>
      <c r="AG32" s="404"/>
      <c r="AH32" s="404"/>
      <c r="AI32" s="403"/>
      <c r="AJ32" s="404"/>
      <c r="AK32" s="403"/>
      <c r="AL32" s="404"/>
      <c r="AM32" s="403"/>
      <c r="AN32" s="404"/>
      <c r="AO32" s="403"/>
      <c r="AP32" s="404"/>
      <c r="AQ32" s="165"/>
      <c r="AR32" s="404"/>
      <c r="AS32" s="187">
        <f t="shared" si="4"/>
        <v>70</v>
      </c>
    </row>
    <row r="33" spans="1:64" x14ac:dyDescent="0.25">
      <c r="A33" s="202">
        <f t="shared" si="1"/>
        <v>44590</v>
      </c>
      <c r="B33" s="394">
        <v>634.96</v>
      </c>
      <c r="C33" s="394"/>
      <c r="D33" s="395">
        <v>1750.01</v>
      </c>
      <c r="E33" s="395">
        <v>1925.64</v>
      </c>
      <c r="F33" s="394"/>
      <c r="G33" s="396">
        <v>428</v>
      </c>
      <c r="H33" s="396">
        <v>153.6</v>
      </c>
      <c r="I33" s="397">
        <v>450</v>
      </c>
      <c r="J33" s="398">
        <v>10</v>
      </c>
      <c r="K33" s="398"/>
      <c r="L33" s="398"/>
      <c r="M33" s="400"/>
      <c r="N33" s="209">
        <f t="shared" si="2"/>
        <v>5342.21</v>
      </c>
      <c r="O33" s="401"/>
      <c r="P33" s="401"/>
      <c r="Q33" s="209">
        <f t="shared" si="3"/>
        <v>5342.21</v>
      </c>
      <c r="R33" s="395">
        <v>630</v>
      </c>
      <c r="S33" s="402"/>
      <c r="T33" s="213">
        <f t="shared" si="0"/>
        <v>44590</v>
      </c>
      <c r="U33" s="403"/>
      <c r="V33" s="404"/>
      <c r="W33" s="403"/>
      <c r="X33" s="460"/>
      <c r="Y33" s="403"/>
      <c r="Z33" s="404"/>
      <c r="AA33" s="403"/>
      <c r="AB33" s="404"/>
      <c r="AC33" s="403"/>
      <c r="AD33" s="404"/>
      <c r="AE33" s="165"/>
      <c r="AF33" s="404"/>
      <c r="AG33" s="404"/>
      <c r="AH33" s="404"/>
      <c r="AI33" s="403" t="s">
        <v>529</v>
      </c>
      <c r="AJ33" s="393">
        <v>43.8</v>
      </c>
      <c r="AK33" s="403"/>
      <c r="AL33" s="404"/>
      <c r="AM33" s="403"/>
      <c r="AN33" s="404"/>
      <c r="AO33" s="403"/>
      <c r="AP33" s="404"/>
      <c r="AQ33" s="165"/>
      <c r="AR33" s="404"/>
      <c r="AS33" s="187">
        <f t="shared" si="4"/>
        <v>43.8</v>
      </c>
    </row>
    <row r="34" spans="1:64" x14ac:dyDescent="0.25">
      <c r="A34" s="202">
        <f t="shared" si="1"/>
        <v>44591</v>
      </c>
      <c r="B34" s="394">
        <v>1140.4100000000001</v>
      </c>
      <c r="C34" s="394"/>
      <c r="D34" s="395">
        <v>535.24</v>
      </c>
      <c r="E34" s="395">
        <v>526.4</v>
      </c>
      <c r="F34" s="394"/>
      <c r="G34" s="396">
        <v>177</v>
      </c>
      <c r="H34" s="396">
        <v>83.2</v>
      </c>
      <c r="I34" s="397">
        <v>90</v>
      </c>
      <c r="J34" s="398">
        <v>3</v>
      </c>
      <c r="K34" s="398"/>
      <c r="L34" s="398"/>
      <c r="M34" s="400"/>
      <c r="N34" s="209">
        <f t="shared" si="2"/>
        <v>2552.25</v>
      </c>
      <c r="O34" s="401"/>
      <c r="P34" s="401"/>
      <c r="Q34" s="209">
        <f t="shared" si="3"/>
        <v>2552.25</v>
      </c>
      <c r="R34" s="395">
        <v>1140</v>
      </c>
      <c r="S34" s="402"/>
      <c r="T34" s="213">
        <f t="shared" si="0"/>
        <v>44591</v>
      </c>
      <c r="U34" s="403"/>
      <c r="V34" s="404"/>
      <c r="W34" s="165" t="s">
        <v>530</v>
      </c>
      <c r="X34" s="463">
        <v>1260.44</v>
      </c>
      <c r="Y34" s="403"/>
      <c r="Z34" s="404"/>
      <c r="AA34" s="165"/>
      <c r="AB34" s="404"/>
      <c r="AC34" s="403"/>
      <c r="AD34" s="404"/>
      <c r="AE34" s="165"/>
      <c r="AF34" s="404"/>
      <c r="AG34" s="404"/>
      <c r="AH34" s="404"/>
      <c r="AI34" s="403"/>
      <c r="AJ34" s="404"/>
      <c r="AK34" s="165"/>
      <c r="AL34" s="404"/>
      <c r="AM34" s="165"/>
      <c r="AN34" s="404"/>
      <c r="AO34" s="165"/>
      <c r="AP34" s="404"/>
      <c r="AQ34" s="165"/>
      <c r="AR34" s="404"/>
      <c r="AS34" s="187">
        <f t="shared" si="4"/>
        <v>1260.44</v>
      </c>
    </row>
    <row r="35" spans="1:64" x14ac:dyDescent="0.25">
      <c r="A35" s="202">
        <f t="shared" si="1"/>
        <v>44592</v>
      </c>
      <c r="B35" s="394">
        <v>1471.85</v>
      </c>
      <c r="C35" s="394"/>
      <c r="D35" s="395">
        <v>1294.18</v>
      </c>
      <c r="E35" s="395">
        <v>1677.25</v>
      </c>
      <c r="F35" s="394"/>
      <c r="G35" s="396">
        <v>341</v>
      </c>
      <c r="H35" s="396">
        <v>188.1</v>
      </c>
      <c r="I35" s="397">
        <v>160</v>
      </c>
      <c r="J35" s="398">
        <v>5</v>
      </c>
      <c r="K35" s="398"/>
      <c r="L35" s="398"/>
      <c r="M35" s="400"/>
      <c r="N35" s="209">
        <f t="shared" si="2"/>
        <v>5132.3799999999992</v>
      </c>
      <c r="O35" s="401">
        <v>3.7</v>
      </c>
      <c r="P35" s="401"/>
      <c r="Q35" s="209">
        <f t="shared" si="3"/>
        <v>5136.079999999999</v>
      </c>
      <c r="R35" s="395">
        <v>1470</v>
      </c>
      <c r="S35" s="402"/>
      <c r="T35" s="213">
        <f t="shared" si="0"/>
        <v>44592</v>
      </c>
      <c r="U35" s="403"/>
      <c r="V35" s="404"/>
      <c r="W35" s="403"/>
      <c r="X35" s="460"/>
      <c r="Y35" s="403"/>
      <c r="Z35" s="404"/>
      <c r="AA35" s="403"/>
      <c r="AB35" s="404"/>
      <c r="AC35" s="403" t="s">
        <v>531</v>
      </c>
      <c r="AD35" s="404">
        <v>0</v>
      </c>
      <c r="AE35" s="403"/>
      <c r="AF35" s="404"/>
      <c r="AG35" s="404"/>
      <c r="AH35" s="404"/>
      <c r="AI35" s="403" t="s">
        <v>532</v>
      </c>
      <c r="AJ35" s="393">
        <v>37.630000000000003</v>
      </c>
      <c r="AK35" s="403" t="s">
        <v>533</v>
      </c>
      <c r="AL35" s="393">
        <v>634.30999999999995</v>
      </c>
      <c r="AM35" s="403" t="s">
        <v>462</v>
      </c>
      <c r="AN35" s="393">
        <v>716.84</v>
      </c>
      <c r="AO35" s="403" t="s">
        <v>534</v>
      </c>
      <c r="AP35" s="393">
        <v>1345.2</v>
      </c>
      <c r="AQ35" s="165"/>
      <c r="AR35" s="404"/>
      <c r="AS35" s="187">
        <f t="shared" si="4"/>
        <v>2733.98</v>
      </c>
    </row>
    <row r="36" spans="1:64" s="2" customFormat="1" x14ac:dyDescent="0.25">
      <c r="A36" s="172"/>
      <c r="B36" s="224">
        <f t="shared" ref="B36:L36" si="5">SUM(B5:B35)</f>
        <v>39930.83</v>
      </c>
      <c r="C36" s="128">
        <f t="shared" si="5"/>
        <v>0</v>
      </c>
      <c r="D36" s="224">
        <f t="shared" si="5"/>
        <v>38527.19</v>
      </c>
      <c r="E36" s="224">
        <f t="shared" si="5"/>
        <v>43854.230000000018</v>
      </c>
      <c r="F36" s="128">
        <f t="shared" si="5"/>
        <v>0</v>
      </c>
      <c r="G36" s="224">
        <f t="shared" si="5"/>
        <v>10387</v>
      </c>
      <c r="H36" s="224">
        <f t="shared" si="5"/>
        <v>10213.750000000002</v>
      </c>
      <c r="I36" s="224">
        <f t="shared" si="5"/>
        <v>3410</v>
      </c>
      <c r="J36" s="12">
        <f t="shared" si="5"/>
        <v>80</v>
      </c>
      <c r="K36" s="128">
        <f t="shared" si="5"/>
        <v>0</v>
      </c>
      <c r="L36" s="128">
        <f t="shared" si="5"/>
        <v>0</v>
      </c>
      <c r="M36" s="128"/>
      <c r="N36" s="224">
        <f t="shared" ref="N36:S36" si="6">SUM(N5:N35)</f>
        <v>146323.00000000003</v>
      </c>
      <c r="O36" s="224">
        <f t="shared" si="6"/>
        <v>73.550000000000026</v>
      </c>
      <c r="P36" s="128">
        <f t="shared" si="6"/>
        <v>0</v>
      </c>
      <c r="Q36" s="224">
        <f t="shared" si="6"/>
        <v>146396.54999999996</v>
      </c>
      <c r="R36" s="140">
        <f t="shared" si="6"/>
        <v>39940</v>
      </c>
      <c r="S36" s="128">
        <f t="shared" si="6"/>
        <v>980</v>
      </c>
      <c r="T36" s="225"/>
      <c r="U36" s="128"/>
      <c r="V36" s="128">
        <f>SUM(V5:V35)</f>
        <v>4369.91</v>
      </c>
      <c r="W36" s="128"/>
      <c r="X36" s="226">
        <f>SUM(X5:X35)</f>
        <v>3434.7700000000004</v>
      </c>
      <c r="Y36" s="128"/>
      <c r="Z36" s="128">
        <f>SUM(Z5:Z35)</f>
        <v>1764.83</v>
      </c>
      <c r="AA36" s="128"/>
      <c r="AB36" s="128">
        <f>SUM(AB6:AB34)</f>
        <v>16077.679999999998</v>
      </c>
      <c r="AC36" s="128"/>
      <c r="AD36" s="128">
        <f>SUM(AD5:AD35)</f>
        <v>127553.85999999999</v>
      </c>
      <c r="AE36" s="128"/>
      <c r="AF36" s="128">
        <f>SUM(AF5:AF35)</f>
        <v>4161.869999999999</v>
      </c>
      <c r="AG36" s="128"/>
      <c r="AH36" s="128"/>
      <c r="AI36" s="128"/>
      <c r="AJ36" s="128">
        <f>SUM(AJ5:AJ35)</f>
        <v>1423.8600000000001</v>
      </c>
      <c r="AK36" s="71"/>
      <c r="AL36" s="128">
        <f>SUM(AL5:AL35)</f>
        <v>1594.9899999999998</v>
      </c>
      <c r="AM36" s="128"/>
      <c r="AN36" s="128">
        <f>SUM(AN5:AN35)</f>
        <v>512.38000000000011</v>
      </c>
      <c r="AO36" s="128"/>
      <c r="AP36" s="128">
        <f>SUM(AP5:AP35)</f>
        <v>6827.46</v>
      </c>
      <c r="AQ36" s="128"/>
      <c r="AR36" s="128">
        <f>SUM(AR5:AR35)</f>
        <v>0</v>
      </c>
      <c r="AS36" s="128">
        <f>SUM(AS5:AS35)</f>
        <v>172330.78</v>
      </c>
      <c r="AT36" s="71"/>
      <c r="AU36" s="71"/>
      <c r="AV36" s="71"/>
      <c r="AW36" s="71"/>
      <c r="AX36" s="71"/>
      <c r="AY36" s="71"/>
      <c r="AZ36" s="71"/>
      <c r="BA36" s="71"/>
      <c r="BB36" s="71"/>
      <c r="BC36" s="71"/>
      <c r="BD36" s="71"/>
      <c r="BE36" s="71"/>
      <c r="BF36" s="71"/>
      <c r="BG36" s="71"/>
      <c r="BH36" s="71"/>
      <c r="BI36" s="71"/>
      <c r="BJ36" s="71"/>
      <c r="BK36" s="71"/>
      <c r="BL36" s="71"/>
    </row>
    <row r="37" spans="1:64" x14ac:dyDescent="0.25">
      <c r="N37" s="128"/>
      <c r="Q37" s="130"/>
    </row>
    <row r="38" spans="1:64" x14ac:dyDescent="0.25">
      <c r="C38" s="131"/>
      <c r="F38" s="131"/>
      <c r="I38" s="132"/>
      <c r="N38" s="128"/>
    </row>
    <row r="39" spans="1:64" x14ac:dyDescent="0.25">
      <c r="I39" s="132"/>
      <c r="N39" s="128"/>
      <c r="AO39" s="77" t="s">
        <v>35</v>
      </c>
    </row>
    <row r="41" spans="1:64" ht="16.149999999999999" customHeight="1" x14ac:dyDescent="0.25">
      <c r="A41" s="575" t="s">
        <v>54</v>
      </c>
      <c r="B41" s="563"/>
      <c r="C41" s="563"/>
      <c r="D41" s="563"/>
      <c r="E41" s="563"/>
      <c r="F41" s="563"/>
      <c r="G41" s="563"/>
      <c r="H41" s="563"/>
      <c r="I41" s="563"/>
      <c r="J41" s="564"/>
      <c r="K41" s="564"/>
      <c r="L41" s="564"/>
      <c r="M41" s="80"/>
      <c r="N41" s="79"/>
      <c r="O41" s="565"/>
      <c r="P41" s="560"/>
      <c r="Q41" s="560"/>
      <c r="R41" s="560"/>
      <c r="S41" s="560"/>
      <c r="U41" s="559" t="str">
        <f>A41</f>
        <v>FEVRIER</v>
      </c>
      <c r="V41" s="560"/>
      <c r="W41" s="560"/>
      <c r="X41" s="560"/>
      <c r="Y41" s="560"/>
      <c r="Z41" s="560"/>
      <c r="AA41" s="560"/>
      <c r="AB41" s="559" t="str">
        <f>A41</f>
        <v>FEVRIER</v>
      </c>
      <c r="AC41" s="560"/>
      <c r="AD41" s="560"/>
      <c r="AE41" s="560"/>
      <c r="AF41" s="560"/>
      <c r="AG41" s="560"/>
      <c r="AH41" s="560"/>
      <c r="AI41" s="560"/>
      <c r="AJ41" s="560"/>
      <c r="AK41" s="559" t="str">
        <f>A41</f>
        <v>FEVRIER</v>
      </c>
      <c r="AL41" s="560"/>
      <c r="AM41" s="560"/>
      <c r="AN41" s="560"/>
      <c r="AO41" s="560"/>
      <c r="AP41" s="560"/>
      <c r="AQ41" s="560"/>
    </row>
    <row r="42" spans="1:64" ht="16.149999999999999" customHeight="1" x14ac:dyDescent="0.25">
      <c r="A42" s="175"/>
      <c r="B42" s="81"/>
      <c r="C42" s="81"/>
      <c r="D42" s="81"/>
      <c r="E42" s="81"/>
      <c r="F42" s="81"/>
      <c r="G42" s="81"/>
      <c r="H42" s="81"/>
      <c r="I42" s="554"/>
      <c r="J42" s="554"/>
      <c r="K42" s="554"/>
      <c r="L42" s="554"/>
      <c r="M42" s="133"/>
      <c r="N42" s="134"/>
      <c r="O42" s="135"/>
      <c r="P42" s="134"/>
      <c r="Q42" s="134"/>
      <c r="R42" s="553" t="s">
        <v>2</v>
      </c>
      <c r="S42" s="554"/>
      <c r="T42" s="227"/>
      <c r="U42" s="551" t="str">
        <f>U3</f>
        <v>Agedi</v>
      </c>
      <c r="V42" s="552"/>
      <c r="W42" s="551" t="str">
        <f>W3</f>
        <v>Saf</v>
      </c>
      <c r="X42" s="552"/>
      <c r="Y42" s="551" t="str">
        <f>Y3</f>
        <v>Midi Libre</v>
      </c>
      <c r="Z42" s="552"/>
      <c r="AA42" s="551" t="str">
        <f>AA3</f>
        <v>Loto</v>
      </c>
      <c r="AB42" s="552"/>
      <c r="AC42" s="551" t="str">
        <f>AC3</f>
        <v>Altadis</v>
      </c>
      <c r="AD42" s="552"/>
      <c r="AE42" s="551" t="str">
        <f>AE3</f>
        <v>Crédit agricole</v>
      </c>
      <c r="AF42" s="552"/>
      <c r="AG42" s="555" t="s">
        <v>53</v>
      </c>
      <c r="AH42" s="556"/>
      <c r="AI42" s="551" t="s">
        <v>11</v>
      </c>
      <c r="AJ42" s="552"/>
      <c r="AK42" s="551" t="str">
        <f>AK3</f>
        <v>Poste TCN TF PVA</v>
      </c>
      <c r="AL42" s="552"/>
      <c r="AM42" s="551" t="str">
        <f>AM3</f>
        <v>GSA/NVX FR</v>
      </c>
      <c r="AN42" s="552"/>
      <c r="AO42" s="551" t="str">
        <f>AO3</f>
        <v>Charge</v>
      </c>
      <c r="AP42" s="552"/>
      <c r="AQ42" s="551" t="str">
        <f>AQ3</f>
        <v>Divers</v>
      </c>
      <c r="AR42" s="552"/>
      <c r="AS42" s="83" t="s">
        <v>16</v>
      </c>
    </row>
    <row r="43" spans="1:64" x14ac:dyDescent="0.25">
      <c r="A43" s="228"/>
      <c r="B43" s="178" t="s">
        <v>17</v>
      </c>
      <c r="C43" s="178" t="s">
        <v>18</v>
      </c>
      <c r="D43" s="178" t="s">
        <v>19</v>
      </c>
      <c r="E43" s="178" t="s">
        <v>20</v>
      </c>
      <c r="F43" s="178" t="s">
        <v>21</v>
      </c>
      <c r="G43" s="178" t="s">
        <v>22</v>
      </c>
      <c r="H43" s="178" t="s">
        <v>23</v>
      </c>
      <c r="I43" s="569" t="s">
        <v>24</v>
      </c>
      <c r="J43" s="570"/>
      <c r="K43" s="178" t="s">
        <v>25</v>
      </c>
      <c r="L43" s="178" t="s">
        <v>26</v>
      </c>
      <c r="M43" s="180" t="s">
        <v>27</v>
      </c>
      <c r="N43" s="178" t="s">
        <v>28</v>
      </c>
      <c r="O43" s="178" t="s">
        <v>29</v>
      </c>
      <c r="P43" s="178" t="s">
        <v>30</v>
      </c>
      <c r="Q43" s="178" t="s">
        <v>16</v>
      </c>
      <c r="R43" s="178" t="s">
        <v>32</v>
      </c>
      <c r="S43" s="178" t="s">
        <v>33</v>
      </c>
      <c r="T43" s="181"/>
      <c r="U43" s="182" t="s">
        <v>34</v>
      </c>
      <c r="V43" s="183"/>
      <c r="W43" s="184" t="s">
        <v>34</v>
      </c>
      <c r="X43" s="229"/>
      <c r="Y43" s="184" t="s">
        <v>34</v>
      </c>
      <c r="Z43" s="180"/>
      <c r="AA43" s="184" t="s">
        <v>34</v>
      </c>
      <c r="AB43" s="180"/>
      <c r="AC43" s="184" t="s">
        <v>34</v>
      </c>
      <c r="AD43" s="180"/>
      <c r="AE43" s="184" t="s">
        <v>34</v>
      </c>
      <c r="AF43" s="180"/>
      <c r="AG43" s="184"/>
      <c r="AH43" s="183"/>
      <c r="AI43" s="184" t="s">
        <v>34</v>
      </c>
      <c r="AJ43" s="180"/>
      <c r="AK43" s="186" t="s">
        <v>34</v>
      </c>
      <c r="AL43" s="183"/>
      <c r="AM43" s="184" t="s">
        <v>34</v>
      </c>
      <c r="AN43" s="183"/>
      <c r="AO43" s="184" t="s">
        <v>34</v>
      </c>
      <c r="AP43" s="183"/>
      <c r="AQ43" s="184" t="s">
        <v>34</v>
      </c>
      <c r="AR43" s="183"/>
      <c r="AS43" s="187"/>
    </row>
    <row r="44" spans="1:64" x14ac:dyDescent="0.25">
      <c r="A44" s="230">
        <f>A35+1</f>
        <v>44593</v>
      </c>
      <c r="B44" s="394">
        <v>1278.3</v>
      </c>
      <c r="C44" s="394"/>
      <c r="D44" s="395">
        <v>1290.96</v>
      </c>
      <c r="E44" s="395">
        <v>1836.05</v>
      </c>
      <c r="F44" s="394"/>
      <c r="G44" s="396">
        <v>363</v>
      </c>
      <c r="H44" s="396">
        <v>170.6</v>
      </c>
      <c r="I44" s="397">
        <v>50</v>
      </c>
      <c r="J44" s="398">
        <v>1</v>
      </c>
      <c r="K44" s="398"/>
      <c r="L44" s="398"/>
      <c r="M44" s="400"/>
      <c r="N44" s="209">
        <f t="shared" ref="N44:N71" si="7">B44+C44+D44+F44+G44+H44+I44+K44-L44+M44+E44</f>
        <v>4988.91</v>
      </c>
      <c r="O44" s="394">
        <v>2.1</v>
      </c>
      <c r="P44" s="394"/>
      <c r="Q44" s="209">
        <f t="shared" ref="Q44:Q71" si="8">N44+O44-P44</f>
        <v>4991.01</v>
      </c>
      <c r="R44" s="395">
        <v>1270</v>
      </c>
      <c r="S44" s="402"/>
      <c r="T44" s="213">
        <f t="shared" ref="T44:T71" si="9">A44</f>
        <v>44593</v>
      </c>
      <c r="U44" s="403"/>
      <c r="V44" s="404"/>
      <c r="W44" s="165"/>
      <c r="X44" s="460"/>
      <c r="Y44" s="165"/>
      <c r="Z44" s="404"/>
      <c r="AA44" s="165"/>
      <c r="AB44" s="404"/>
      <c r="AC44" s="165"/>
      <c r="AD44" s="404"/>
      <c r="AE44" s="165"/>
      <c r="AF44" s="404"/>
      <c r="AG44" s="405"/>
      <c r="AH44" s="404"/>
      <c r="AI44" s="403" t="s">
        <v>506</v>
      </c>
      <c r="AJ44" s="393">
        <v>1029.23</v>
      </c>
      <c r="AK44" s="405"/>
      <c r="AL44" s="404"/>
      <c r="AM44" s="165"/>
      <c r="AN44" s="404"/>
      <c r="AO44" s="165" t="s">
        <v>276</v>
      </c>
      <c r="AP44" s="393">
        <v>2250</v>
      </c>
      <c r="AQ44" s="165"/>
      <c r="AR44" s="404"/>
      <c r="AS44" s="187">
        <f t="shared" ref="AS44:AS51" si="10">V44+X44+Z44+AB44+AD44+AF44+AJ44+AL44+AN44+AP44+AR44+AH44</f>
        <v>3279.23</v>
      </c>
    </row>
    <row r="45" spans="1:64" x14ac:dyDescent="0.25">
      <c r="A45" s="230">
        <f t="shared" ref="A45:A71" si="11">A44+1</f>
        <v>44594</v>
      </c>
      <c r="B45" s="394">
        <v>793.85</v>
      </c>
      <c r="C45" s="394"/>
      <c r="D45" s="395">
        <v>1300.78</v>
      </c>
      <c r="E45" s="395">
        <v>1338.82</v>
      </c>
      <c r="F45" s="394"/>
      <c r="G45" s="396">
        <v>401</v>
      </c>
      <c r="H45" s="396">
        <v>376.5</v>
      </c>
      <c r="I45" s="397">
        <v>290</v>
      </c>
      <c r="J45" s="398">
        <v>5</v>
      </c>
      <c r="K45" s="398"/>
      <c r="L45" s="398"/>
      <c r="M45" s="400"/>
      <c r="N45" s="209">
        <f t="shared" si="7"/>
        <v>4500.95</v>
      </c>
      <c r="O45" s="394">
        <v>2.1</v>
      </c>
      <c r="P45" s="394"/>
      <c r="Q45" s="209">
        <f t="shared" si="8"/>
        <v>4503.05</v>
      </c>
      <c r="R45" s="395">
        <v>790</v>
      </c>
      <c r="S45" s="402"/>
      <c r="T45" s="213">
        <f t="shared" si="9"/>
        <v>44594</v>
      </c>
      <c r="U45" s="403" t="s">
        <v>535</v>
      </c>
      <c r="V45" s="393">
        <v>1379.09</v>
      </c>
      <c r="W45" s="165"/>
      <c r="X45" s="460"/>
      <c r="Y45" s="403" t="s">
        <v>536</v>
      </c>
      <c r="Z45" s="393">
        <v>495.36</v>
      </c>
      <c r="AA45" s="165" t="s">
        <v>537</v>
      </c>
      <c r="AB45" s="393">
        <v>732</v>
      </c>
      <c r="AC45" s="403"/>
      <c r="AD45" s="404"/>
      <c r="AE45" s="165"/>
      <c r="AF45" s="404"/>
      <c r="AG45" s="404"/>
      <c r="AH45" s="404"/>
      <c r="AI45" s="403"/>
      <c r="AJ45" s="404"/>
      <c r="AK45" s="165"/>
      <c r="AL45" s="404"/>
      <c r="AM45" s="403"/>
      <c r="AN45" s="404"/>
      <c r="AO45" s="403"/>
      <c r="AP45" s="404"/>
      <c r="AQ45" s="165"/>
      <c r="AR45" s="404"/>
      <c r="AS45" s="187">
        <f t="shared" si="10"/>
        <v>2606.4499999999998</v>
      </c>
    </row>
    <row r="46" spans="1:64" x14ac:dyDescent="0.25">
      <c r="A46" s="230">
        <f t="shared" si="11"/>
        <v>44595</v>
      </c>
      <c r="B46" s="394">
        <v>2003.89</v>
      </c>
      <c r="C46" s="394"/>
      <c r="D46" s="395">
        <v>1438.87</v>
      </c>
      <c r="E46" s="395">
        <v>1321.74</v>
      </c>
      <c r="F46" s="394"/>
      <c r="G46" s="396">
        <v>367</v>
      </c>
      <c r="H46" s="396">
        <v>255.95</v>
      </c>
      <c r="I46" s="397">
        <v>120</v>
      </c>
      <c r="J46" s="398">
        <v>2</v>
      </c>
      <c r="K46" s="398"/>
      <c r="L46" s="398"/>
      <c r="M46" s="400"/>
      <c r="N46" s="209">
        <f t="shared" si="7"/>
        <v>5507.45</v>
      </c>
      <c r="O46" s="394">
        <v>2.1</v>
      </c>
      <c r="P46" s="394"/>
      <c r="Q46" s="209">
        <f t="shared" si="8"/>
        <v>5509.55</v>
      </c>
      <c r="R46" s="395">
        <v>2000</v>
      </c>
      <c r="S46" s="402"/>
      <c r="T46" s="213">
        <f t="shared" si="9"/>
        <v>44595</v>
      </c>
      <c r="U46" s="403"/>
      <c r="V46" s="393">
        <v>-22.94</v>
      </c>
      <c r="W46" s="165"/>
      <c r="X46" s="460"/>
      <c r="Y46" s="403"/>
      <c r="Z46" s="404"/>
      <c r="AA46" s="165" t="s">
        <v>538</v>
      </c>
      <c r="AB46" s="393">
        <v>2708.95</v>
      </c>
      <c r="AC46" s="403"/>
      <c r="AD46" s="404"/>
      <c r="AE46" s="165" t="s">
        <v>85</v>
      </c>
      <c r="AF46" s="393">
        <v>790</v>
      </c>
      <c r="AG46" s="404"/>
      <c r="AH46" s="404"/>
      <c r="AI46" s="403"/>
      <c r="AJ46" s="404"/>
      <c r="AK46" s="165">
        <v>211251</v>
      </c>
      <c r="AL46" s="393">
        <v>1474.56</v>
      </c>
      <c r="AM46" s="403"/>
      <c r="AN46" s="404"/>
      <c r="AO46" s="403" t="s">
        <v>388</v>
      </c>
      <c r="AP46" s="393">
        <v>150</v>
      </c>
      <c r="AQ46" s="165"/>
      <c r="AR46" s="404"/>
      <c r="AS46" s="187">
        <f t="shared" si="10"/>
        <v>5100.57</v>
      </c>
    </row>
    <row r="47" spans="1:64" x14ac:dyDescent="0.25">
      <c r="A47" s="230">
        <f t="shared" si="11"/>
        <v>44596</v>
      </c>
      <c r="B47" s="394">
        <v>1508.86</v>
      </c>
      <c r="C47" s="394"/>
      <c r="D47" s="395">
        <v>1679.79</v>
      </c>
      <c r="E47" s="395">
        <v>2334.87</v>
      </c>
      <c r="F47" s="394"/>
      <c r="G47" s="396">
        <v>321</v>
      </c>
      <c r="H47" s="396">
        <v>148.1</v>
      </c>
      <c r="I47" s="397">
        <v>270</v>
      </c>
      <c r="J47" s="398">
        <v>8</v>
      </c>
      <c r="K47" s="398"/>
      <c r="L47" s="398"/>
      <c r="M47" s="400"/>
      <c r="N47" s="209">
        <f t="shared" si="7"/>
        <v>6262.619999999999</v>
      </c>
      <c r="O47" s="394">
        <v>2.1</v>
      </c>
      <c r="P47" s="394"/>
      <c r="Q47" s="209">
        <f t="shared" si="8"/>
        <v>6264.7199999999993</v>
      </c>
      <c r="R47" s="395">
        <v>1500</v>
      </c>
      <c r="S47" s="395">
        <v>880</v>
      </c>
      <c r="T47" s="213">
        <f t="shared" si="9"/>
        <v>44596</v>
      </c>
      <c r="U47" s="403"/>
      <c r="V47" s="404"/>
      <c r="W47" s="165"/>
      <c r="X47" s="460"/>
      <c r="Y47" s="403" t="s">
        <v>539</v>
      </c>
      <c r="Z47" s="393">
        <v>-482.44</v>
      </c>
      <c r="AA47" s="165"/>
      <c r="AB47" s="404"/>
      <c r="AC47" s="403"/>
      <c r="AD47" s="404"/>
      <c r="AE47" s="165"/>
      <c r="AF47" s="404"/>
      <c r="AG47" s="404"/>
      <c r="AH47" s="404"/>
      <c r="AI47" s="431" t="s">
        <v>311</v>
      </c>
      <c r="AJ47" s="393">
        <v>128.4</v>
      </c>
      <c r="AK47" s="165"/>
      <c r="AL47" s="404"/>
      <c r="AM47" s="403" t="s">
        <v>540</v>
      </c>
      <c r="AN47" s="393">
        <v>-7.5</v>
      </c>
      <c r="AO47" s="165" t="s">
        <v>541</v>
      </c>
      <c r="AP47" s="393">
        <v>91.4</v>
      </c>
      <c r="AQ47" s="165"/>
      <c r="AR47" s="404"/>
      <c r="AS47" s="187">
        <f t="shared" si="10"/>
        <v>-270.14</v>
      </c>
    </row>
    <row r="48" spans="1:64" x14ac:dyDescent="0.25">
      <c r="A48" s="230">
        <f t="shared" si="11"/>
        <v>44597</v>
      </c>
      <c r="B48" s="394">
        <v>1578.17</v>
      </c>
      <c r="C48" s="394"/>
      <c r="D48" s="395">
        <v>1096.0899999999999</v>
      </c>
      <c r="E48" s="395">
        <v>1470.65</v>
      </c>
      <c r="F48" s="394"/>
      <c r="G48" s="396">
        <v>373</v>
      </c>
      <c r="H48" s="396">
        <v>355.6</v>
      </c>
      <c r="I48" s="397">
        <v>210</v>
      </c>
      <c r="J48" s="398">
        <v>5</v>
      </c>
      <c r="K48" s="398"/>
      <c r="L48" s="398"/>
      <c r="M48" s="400"/>
      <c r="N48" s="209">
        <f t="shared" si="7"/>
        <v>5083.51</v>
      </c>
      <c r="O48" s="394">
        <v>3.1</v>
      </c>
      <c r="P48" s="394"/>
      <c r="Q48" s="209">
        <f t="shared" si="8"/>
        <v>5086.6100000000006</v>
      </c>
      <c r="R48" s="395">
        <v>1570</v>
      </c>
      <c r="S48" s="402"/>
      <c r="T48" s="213">
        <f t="shared" si="9"/>
        <v>44597</v>
      </c>
      <c r="U48" s="403" t="s">
        <v>542</v>
      </c>
      <c r="V48" s="393">
        <v>47.15</v>
      </c>
      <c r="W48" s="165"/>
      <c r="X48" s="460"/>
      <c r="Y48" s="403"/>
      <c r="Z48" s="404"/>
      <c r="AA48" s="403"/>
      <c r="AB48" s="404"/>
      <c r="AC48" s="403"/>
      <c r="AD48" s="404"/>
      <c r="AE48" s="165" t="s">
        <v>543</v>
      </c>
      <c r="AF48" s="393">
        <v>-55.3</v>
      </c>
      <c r="AG48" s="404"/>
      <c r="AH48" s="404"/>
      <c r="AI48" s="403"/>
      <c r="AJ48" s="404"/>
      <c r="AK48" s="403"/>
      <c r="AL48" s="404"/>
      <c r="AM48" s="403"/>
      <c r="AN48" s="404"/>
      <c r="AO48" s="403"/>
      <c r="AP48" s="404"/>
      <c r="AQ48" s="165"/>
      <c r="AR48" s="404"/>
      <c r="AS48" s="187">
        <f t="shared" si="10"/>
        <v>-8.1499999999999986</v>
      </c>
    </row>
    <row r="49" spans="1:45" x14ac:dyDescent="0.25">
      <c r="A49" s="230">
        <f t="shared" si="11"/>
        <v>44598</v>
      </c>
      <c r="B49" s="394">
        <v>1106.25</v>
      </c>
      <c r="C49" s="394"/>
      <c r="D49" s="395">
        <v>949.38</v>
      </c>
      <c r="E49" s="395">
        <v>1133.6199999999999</v>
      </c>
      <c r="F49" s="394"/>
      <c r="G49" s="396">
        <v>207</v>
      </c>
      <c r="H49" s="396">
        <v>92.7</v>
      </c>
      <c r="I49" s="397">
        <v>20</v>
      </c>
      <c r="J49" s="398">
        <v>1</v>
      </c>
      <c r="K49" s="398"/>
      <c r="L49" s="398"/>
      <c r="M49" s="400"/>
      <c r="N49" s="209">
        <f t="shared" si="7"/>
        <v>3508.95</v>
      </c>
      <c r="O49" s="394">
        <v>2.1</v>
      </c>
      <c r="P49" s="394"/>
      <c r="Q49" s="209">
        <f t="shared" si="8"/>
        <v>3511.0499999999997</v>
      </c>
      <c r="R49" s="395">
        <v>1100</v>
      </c>
      <c r="S49" s="402"/>
      <c r="T49" s="213">
        <f t="shared" si="9"/>
        <v>44598</v>
      </c>
      <c r="U49" s="403"/>
      <c r="V49" s="404"/>
      <c r="W49" s="403"/>
      <c r="X49" s="460"/>
      <c r="Y49" s="403"/>
      <c r="Z49" s="404"/>
      <c r="AA49" s="403"/>
      <c r="AB49" s="404"/>
      <c r="AC49" s="403"/>
      <c r="AD49" s="404"/>
      <c r="AE49" s="165"/>
      <c r="AF49" s="404"/>
      <c r="AG49" s="404"/>
      <c r="AH49" s="404"/>
      <c r="AI49" s="403"/>
      <c r="AJ49" s="404"/>
      <c r="AK49" s="403"/>
      <c r="AL49" s="404"/>
      <c r="AM49" s="403"/>
      <c r="AN49" s="404"/>
      <c r="AO49" s="403" t="s">
        <v>544</v>
      </c>
      <c r="AP49" s="393">
        <v>156.69</v>
      </c>
      <c r="AQ49" s="165"/>
      <c r="AR49" s="404"/>
      <c r="AS49" s="187">
        <f t="shared" si="10"/>
        <v>156.69</v>
      </c>
    </row>
    <row r="50" spans="1:45" x14ac:dyDescent="0.25">
      <c r="A50" s="230">
        <f t="shared" si="11"/>
        <v>44599</v>
      </c>
      <c r="B50" s="394">
        <v>1814.12</v>
      </c>
      <c r="C50" s="394"/>
      <c r="D50" s="395">
        <v>1294.9000000000001</v>
      </c>
      <c r="E50" s="395">
        <v>1730.92</v>
      </c>
      <c r="F50" s="394"/>
      <c r="G50" s="396">
        <v>349</v>
      </c>
      <c r="H50" s="396">
        <v>156.1</v>
      </c>
      <c r="I50" s="397">
        <v>250</v>
      </c>
      <c r="J50" s="398">
        <v>6</v>
      </c>
      <c r="K50" s="398"/>
      <c r="L50" s="398"/>
      <c r="M50" s="400"/>
      <c r="N50" s="209">
        <f t="shared" si="7"/>
        <v>5595.04</v>
      </c>
      <c r="O50" s="394">
        <v>3.7</v>
      </c>
      <c r="P50" s="394"/>
      <c r="Q50" s="209">
        <f t="shared" si="8"/>
        <v>5598.74</v>
      </c>
      <c r="R50" s="395">
        <v>1810</v>
      </c>
      <c r="S50" s="402"/>
      <c r="T50" s="213">
        <f t="shared" si="9"/>
        <v>44599</v>
      </c>
      <c r="U50" s="403"/>
      <c r="V50" s="404"/>
      <c r="W50" s="403"/>
      <c r="X50" s="460"/>
      <c r="Y50" s="403"/>
      <c r="Z50" s="404"/>
      <c r="AA50" s="403"/>
      <c r="AB50" s="404"/>
      <c r="AC50" s="403"/>
      <c r="AD50" s="404"/>
      <c r="AE50" s="403"/>
      <c r="AF50" s="404"/>
      <c r="AG50" s="404"/>
      <c r="AH50" s="404"/>
      <c r="AI50" s="403"/>
      <c r="AJ50" s="404"/>
      <c r="AK50" s="403" t="s">
        <v>545</v>
      </c>
      <c r="AL50" s="393">
        <v>217.36</v>
      </c>
      <c r="AM50" s="403">
        <v>211264</v>
      </c>
      <c r="AN50" s="393">
        <v>-571.48</v>
      </c>
      <c r="AO50" s="403"/>
      <c r="AP50" s="404"/>
      <c r="AQ50" s="165"/>
      <c r="AR50" s="404"/>
      <c r="AS50" s="187">
        <f t="shared" si="10"/>
        <v>-354.12</v>
      </c>
    </row>
    <row r="51" spans="1:45" x14ac:dyDescent="0.25">
      <c r="A51" s="230">
        <f t="shared" si="11"/>
        <v>44600</v>
      </c>
      <c r="B51" s="394">
        <v>1273.3599999999999</v>
      </c>
      <c r="C51" s="394"/>
      <c r="D51" s="395">
        <v>1125.28</v>
      </c>
      <c r="E51" s="395">
        <v>1641.32</v>
      </c>
      <c r="F51" s="394"/>
      <c r="G51" s="396">
        <v>348</v>
      </c>
      <c r="H51" s="396">
        <v>58.7</v>
      </c>
      <c r="I51" s="397">
        <v>70</v>
      </c>
      <c r="J51" s="398">
        <v>2</v>
      </c>
      <c r="K51" s="398"/>
      <c r="L51" s="398"/>
      <c r="M51" s="400"/>
      <c r="N51" s="209">
        <f t="shared" si="7"/>
        <v>4516.66</v>
      </c>
      <c r="O51" s="394">
        <v>2.1</v>
      </c>
      <c r="P51" s="394"/>
      <c r="Q51" s="209">
        <f t="shared" si="8"/>
        <v>4518.76</v>
      </c>
      <c r="R51" s="395">
        <v>1270</v>
      </c>
      <c r="S51" s="402"/>
      <c r="T51" s="213">
        <f t="shared" si="9"/>
        <v>44600</v>
      </c>
      <c r="U51" s="403"/>
      <c r="V51" s="404"/>
      <c r="W51" s="403"/>
      <c r="X51" s="460"/>
      <c r="Y51" s="403"/>
      <c r="Z51" s="404"/>
      <c r="AA51" s="403"/>
      <c r="AB51" s="404"/>
      <c r="AC51" s="403"/>
      <c r="AD51" s="404"/>
      <c r="AE51" s="403" t="s">
        <v>85</v>
      </c>
      <c r="AF51" s="393">
        <v>-3.85</v>
      </c>
      <c r="AG51" s="404"/>
      <c r="AH51" s="404"/>
      <c r="AI51" s="403"/>
      <c r="AJ51" s="404"/>
      <c r="AK51" s="403"/>
      <c r="AL51" s="404"/>
      <c r="AM51" s="403"/>
      <c r="AN51" s="404"/>
      <c r="AO51" s="403"/>
      <c r="AP51" s="404"/>
      <c r="AQ51" s="165"/>
      <c r="AR51" s="404"/>
      <c r="AS51" s="187">
        <f t="shared" si="10"/>
        <v>-3.85</v>
      </c>
    </row>
    <row r="52" spans="1:45" x14ac:dyDescent="0.25">
      <c r="A52" s="230">
        <f t="shared" si="11"/>
        <v>44601</v>
      </c>
      <c r="B52" s="394">
        <v>1303.1500000000001</v>
      </c>
      <c r="C52" s="394"/>
      <c r="D52" s="395">
        <v>1814.71</v>
      </c>
      <c r="E52" s="395">
        <v>1659.03</v>
      </c>
      <c r="F52" s="394"/>
      <c r="G52" s="396">
        <v>239</v>
      </c>
      <c r="H52" s="396">
        <v>137.80000000000001</v>
      </c>
      <c r="I52" s="397">
        <v>390</v>
      </c>
      <c r="J52" s="398">
        <v>6</v>
      </c>
      <c r="K52" s="398"/>
      <c r="L52" s="398"/>
      <c r="M52" s="400"/>
      <c r="N52" s="209">
        <f t="shared" si="7"/>
        <v>5543.6900000000005</v>
      </c>
      <c r="O52" s="394">
        <v>2.1</v>
      </c>
      <c r="P52" s="394"/>
      <c r="Q52" s="209">
        <f t="shared" si="8"/>
        <v>5545.7900000000009</v>
      </c>
      <c r="R52" s="395">
        <v>1300</v>
      </c>
      <c r="S52" s="402"/>
      <c r="T52" s="213">
        <f t="shared" si="9"/>
        <v>44601</v>
      </c>
      <c r="U52" s="403" t="s">
        <v>546</v>
      </c>
      <c r="V52" s="393">
        <v>778.28</v>
      </c>
      <c r="W52" s="403"/>
      <c r="X52" s="460"/>
      <c r="Y52" s="403" t="s">
        <v>547</v>
      </c>
      <c r="Z52" s="393">
        <v>886.81</v>
      </c>
      <c r="AA52" s="403" t="s">
        <v>548</v>
      </c>
      <c r="AB52" s="393">
        <v>1318.2</v>
      </c>
      <c r="AC52" s="403"/>
      <c r="AD52" s="404"/>
      <c r="AE52" s="403"/>
      <c r="AF52" s="404"/>
      <c r="AG52" s="404"/>
      <c r="AH52" s="404"/>
      <c r="AI52" s="403"/>
      <c r="AJ52" s="404"/>
      <c r="AK52" s="403"/>
      <c r="AL52" s="404"/>
      <c r="AM52" s="13"/>
      <c r="AN52" s="13"/>
      <c r="AO52" s="403" t="s">
        <v>549</v>
      </c>
      <c r="AP52" s="393">
        <v>2916</v>
      </c>
      <c r="AQ52" s="165"/>
      <c r="AR52" s="404"/>
      <c r="AS52" s="187">
        <f>V52+X52+Z52+AB52+AD52+AF52+AJ52+AL52+AP52+AP52+AR52+AH52</f>
        <v>8815.2900000000009</v>
      </c>
    </row>
    <row r="53" spans="1:45" x14ac:dyDescent="0.25">
      <c r="A53" s="230">
        <f t="shared" si="11"/>
        <v>44602</v>
      </c>
      <c r="B53" s="394">
        <v>1854.96</v>
      </c>
      <c r="C53" s="394"/>
      <c r="D53" s="395">
        <v>1039.3800000000001</v>
      </c>
      <c r="E53" s="395">
        <v>1652</v>
      </c>
      <c r="F53" s="394"/>
      <c r="G53" s="396">
        <v>222</v>
      </c>
      <c r="H53" s="396">
        <v>263.8</v>
      </c>
      <c r="I53" s="397">
        <v>80</v>
      </c>
      <c r="J53" s="398">
        <v>3</v>
      </c>
      <c r="K53" s="398"/>
      <c r="L53" s="398"/>
      <c r="M53" s="400"/>
      <c r="N53" s="209">
        <f t="shared" si="7"/>
        <v>5112.1400000000003</v>
      </c>
      <c r="O53" s="394"/>
      <c r="P53" s="394"/>
      <c r="Q53" s="209">
        <f t="shared" si="8"/>
        <v>5112.1400000000003</v>
      </c>
      <c r="R53" s="395">
        <v>1895</v>
      </c>
      <c r="S53" s="402"/>
      <c r="T53" s="213">
        <f t="shared" si="9"/>
        <v>44602</v>
      </c>
      <c r="U53" s="403"/>
      <c r="V53" s="393">
        <v>27.52</v>
      </c>
      <c r="W53" s="403" t="s">
        <v>550</v>
      </c>
      <c r="X53" s="463">
        <v>791.24</v>
      </c>
      <c r="Y53" s="403"/>
      <c r="Z53" s="404"/>
      <c r="AA53" s="403" t="s">
        <v>551</v>
      </c>
      <c r="AB53" s="393">
        <v>3782.77</v>
      </c>
      <c r="AC53" s="403"/>
      <c r="AD53" s="404"/>
      <c r="AE53" s="403" t="s">
        <v>33</v>
      </c>
      <c r="AF53" s="393">
        <v>500</v>
      </c>
      <c r="AG53" s="404"/>
      <c r="AH53" s="404"/>
      <c r="AI53" s="403"/>
      <c r="AJ53" s="404"/>
      <c r="AK53" s="403" t="s">
        <v>552</v>
      </c>
      <c r="AL53" s="393">
        <v>394.8</v>
      </c>
      <c r="AM53" s="13"/>
      <c r="AN53" s="13"/>
      <c r="AO53" s="403" t="s">
        <v>553</v>
      </c>
      <c r="AP53" s="393">
        <v>285</v>
      </c>
      <c r="AQ53" s="165"/>
      <c r="AR53" s="404"/>
      <c r="AS53" s="187">
        <f>V53+X53+Z53+AB53+AD53+AF53+AJ53+AL53+AP53+AP53+AR53+AH53</f>
        <v>6066.33</v>
      </c>
    </row>
    <row r="54" spans="1:45" x14ac:dyDescent="0.25">
      <c r="A54" s="230">
        <f t="shared" si="11"/>
        <v>44603</v>
      </c>
      <c r="B54" s="394">
        <v>1611.09</v>
      </c>
      <c r="C54" s="394"/>
      <c r="D54" s="395">
        <v>1757.19</v>
      </c>
      <c r="E54" s="395">
        <v>1803.28</v>
      </c>
      <c r="F54" s="394"/>
      <c r="G54" s="396">
        <v>152</v>
      </c>
      <c r="H54" s="396">
        <v>228.4</v>
      </c>
      <c r="I54" s="397">
        <v>240</v>
      </c>
      <c r="J54" s="398">
        <v>6</v>
      </c>
      <c r="K54" s="398"/>
      <c r="L54" s="398"/>
      <c r="M54" s="400"/>
      <c r="N54" s="209">
        <f t="shared" si="7"/>
        <v>5791.96</v>
      </c>
      <c r="O54" s="394"/>
      <c r="P54" s="394"/>
      <c r="Q54" s="209">
        <f t="shared" si="8"/>
        <v>5791.96</v>
      </c>
      <c r="R54" s="395">
        <v>1610</v>
      </c>
      <c r="S54" s="402"/>
      <c r="T54" s="213">
        <f t="shared" si="9"/>
        <v>44603</v>
      </c>
      <c r="U54" s="403"/>
      <c r="V54" s="404"/>
      <c r="W54" s="403" t="s">
        <v>554</v>
      </c>
      <c r="X54" s="463">
        <v>72.12</v>
      </c>
      <c r="Y54" s="403"/>
      <c r="Z54" s="404"/>
      <c r="AA54" s="403"/>
      <c r="AB54" s="404"/>
      <c r="AC54" s="403" t="s">
        <v>555</v>
      </c>
      <c r="AD54" s="393">
        <v>-6617.53</v>
      </c>
      <c r="AE54" s="403"/>
      <c r="AF54" s="404"/>
      <c r="AG54" s="404"/>
      <c r="AH54" s="404"/>
      <c r="AI54" s="403"/>
      <c r="AJ54" s="404"/>
      <c r="AK54" s="403" t="s">
        <v>556</v>
      </c>
      <c r="AL54" s="393">
        <v>413.6</v>
      </c>
      <c r="AM54" s="403"/>
      <c r="AN54" s="404"/>
      <c r="AO54" s="403"/>
      <c r="AP54" s="404"/>
      <c r="AQ54" s="165"/>
      <c r="AR54" s="404"/>
      <c r="AS54" s="187">
        <f t="shared" ref="AS54:AS70" si="12">V54+X54+Z54+AB54+AD54+AF54+AJ54+AL54+AN54+AP54+AR54+AH54</f>
        <v>-6131.8099999999995</v>
      </c>
    </row>
    <row r="55" spans="1:45" x14ac:dyDescent="0.25">
      <c r="A55" s="230">
        <f t="shared" si="11"/>
        <v>44604</v>
      </c>
      <c r="B55" s="394">
        <v>1512.25</v>
      </c>
      <c r="C55" s="394"/>
      <c r="D55" s="395">
        <v>1441.65</v>
      </c>
      <c r="E55" s="395">
        <v>1971.6</v>
      </c>
      <c r="F55" s="394"/>
      <c r="G55" s="396">
        <v>201</v>
      </c>
      <c r="H55" s="396">
        <v>413.3</v>
      </c>
      <c r="I55" s="397">
        <v>110</v>
      </c>
      <c r="J55" s="398">
        <v>3</v>
      </c>
      <c r="K55" s="398"/>
      <c r="L55" s="398"/>
      <c r="M55" s="400"/>
      <c r="N55" s="209">
        <f t="shared" si="7"/>
        <v>5649.8</v>
      </c>
      <c r="O55" s="394"/>
      <c r="P55" s="394"/>
      <c r="Q55" s="209">
        <f t="shared" si="8"/>
        <v>5649.8</v>
      </c>
      <c r="R55" s="395">
        <v>1510</v>
      </c>
      <c r="S55" s="402"/>
      <c r="T55" s="213">
        <f t="shared" si="9"/>
        <v>44604</v>
      </c>
      <c r="U55" s="403"/>
      <c r="V55" s="404"/>
      <c r="W55" s="403"/>
      <c r="X55" s="460"/>
      <c r="Y55" s="403"/>
      <c r="Z55" s="404"/>
      <c r="AA55" s="403"/>
      <c r="AB55" s="404"/>
      <c r="AC55" s="403" t="s">
        <v>557</v>
      </c>
      <c r="AD55" s="393">
        <v>6617.53</v>
      </c>
      <c r="AE55" s="403" t="s">
        <v>505</v>
      </c>
      <c r="AF55" s="393">
        <v>20.92</v>
      </c>
      <c r="AG55" s="404"/>
      <c r="AH55" s="404"/>
      <c r="AI55" s="403"/>
      <c r="AJ55" s="404"/>
      <c r="AK55" s="403"/>
      <c r="AL55" s="404"/>
      <c r="AM55" s="403"/>
      <c r="AN55" s="404"/>
      <c r="AO55" s="403" t="s">
        <v>558</v>
      </c>
      <c r="AP55" s="393">
        <v>394</v>
      </c>
      <c r="AQ55" s="165"/>
      <c r="AR55" s="404"/>
      <c r="AS55" s="187">
        <f t="shared" si="12"/>
        <v>7032.45</v>
      </c>
    </row>
    <row r="56" spans="1:45" x14ac:dyDescent="0.25">
      <c r="A56" s="230">
        <f t="shared" si="11"/>
        <v>44605</v>
      </c>
      <c r="B56" s="394">
        <v>1200.8</v>
      </c>
      <c r="C56" s="394"/>
      <c r="D56" s="395">
        <v>668.76</v>
      </c>
      <c r="E56" s="395">
        <v>754.34</v>
      </c>
      <c r="F56" s="394"/>
      <c r="G56" s="396">
        <v>199</v>
      </c>
      <c r="H56" s="396">
        <v>409.7</v>
      </c>
      <c r="I56" s="397">
        <v>130</v>
      </c>
      <c r="J56" s="398">
        <v>2</v>
      </c>
      <c r="K56" s="398"/>
      <c r="L56" s="398"/>
      <c r="M56" s="400"/>
      <c r="N56" s="209">
        <f t="shared" si="7"/>
        <v>3362.6</v>
      </c>
      <c r="O56" s="394"/>
      <c r="P56" s="394"/>
      <c r="Q56" s="209">
        <f t="shared" si="8"/>
        <v>3362.6</v>
      </c>
      <c r="R56" s="395">
        <v>1200</v>
      </c>
      <c r="S56" s="402"/>
      <c r="T56" s="213">
        <f t="shared" si="9"/>
        <v>44605</v>
      </c>
      <c r="U56" s="403"/>
      <c r="V56" s="404"/>
      <c r="W56" s="403"/>
      <c r="X56" s="460"/>
      <c r="Y56" s="403"/>
      <c r="Z56" s="404"/>
      <c r="AA56" s="403"/>
      <c r="AB56" s="404"/>
      <c r="AC56" s="403"/>
      <c r="AD56" s="404"/>
      <c r="AE56" s="403" t="s">
        <v>210</v>
      </c>
      <c r="AF56" s="393">
        <v>63.88</v>
      </c>
      <c r="AG56" s="404"/>
      <c r="AH56" s="404"/>
      <c r="AI56" s="403"/>
      <c r="AJ56" s="404"/>
      <c r="AK56" s="403"/>
      <c r="AL56" s="404"/>
      <c r="AM56" s="403" t="s">
        <v>559</v>
      </c>
      <c r="AN56" s="393">
        <v>258.36</v>
      </c>
      <c r="AO56" s="403" t="s">
        <v>558</v>
      </c>
      <c r="AP56" s="393">
        <v>83.55</v>
      </c>
      <c r="AQ56" s="165"/>
      <c r="AR56" s="404"/>
      <c r="AS56" s="187">
        <f t="shared" si="12"/>
        <v>405.79</v>
      </c>
    </row>
    <row r="57" spans="1:45" x14ac:dyDescent="0.25">
      <c r="A57" s="230">
        <f t="shared" si="11"/>
        <v>44606</v>
      </c>
      <c r="B57" s="394">
        <v>1236.81</v>
      </c>
      <c r="C57" s="394"/>
      <c r="D57" s="395">
        <v>2262.4</v>
      </c>
      <c r="E57" s="395">
        <v>1702.6</v>
      </c>
      <c r="F57" s="394"/>
      <c r="G57" s="396">
        <v>323</v>
      </c>
      <c r="H57" s="396">
        <v>473.8</v>
      </c>
      <c r="I57" s="397">
        <v>110</v>
      </c>
      <c r="J57" s="398">
        <v>4</v>
      </c>
      <c r="K57" s="398"/>
      <c r="L57" s="398"/>
      <c r="M57" s="400"/>
      <c r="N57" s="209">
        <f t="shared" si="7"/>
        <v>6108.6100000000006</v>
      </c>
      <c r="O57" s="394"/>
      <c r="P57" s="394"/>
      <c r="Q57" s="209">
        <f t="shared" si="8"/>
        <v>6108.6100000000006</v>
      </c>
      <c r="R57" s="395">
        <v>1230</v>
      </c>
      <c r="S57" s="402"/>
      <c r="T57" s="213">
        <f t="shared" si="9"/>
        <v>44606</v>
      </c>
      <c r="U57" s="403"/>
      <c r="V57" s="404"/>
      <c r="W57" s="403"/>
      <c r="X57" s="460"/>
      <c r="Y57" s="403"/>
      <c r="Z57" s="404"/>
      <c r="AA57" s="403"/>
      <c r="AB57" s="404"/>
      <c r="AC57" s="403"/>
      <c r="AD57" s="404"/>
      <c r="AE57" s="403" t="s">
        <v>75</v>
      </c>
      <c r="AF57" s="393">
        <v>2688.08</v>
      </c>
      <c r="AG57" s="404"/>
      <c r="AH57" s="404"/>
      <c r="AI57" s="403"/>
      <c r="AJ57" s="404"/>
      <c r="AK57" s="403"/>
      <c r="AL57" s="404"/>
      <c r="AM57" s="403"/>
      <c r="AN57" s="404"/>
      <c r="AO57" s="403"/>
      <c r="AP57" s="404"/>
      <c r="AQ57" s="165"/>
      <c r="AR57" s="404"/>
      <c r="AS57" s="187">
        <f t="shared" si="12"/>
        <v>2688.08</v>
      </c>
    </row>
    <row r="58" spans="1:45" x14ac:dyDescent="0.25">
      <c r="A58" s="230">
        <f t="shared" si="11"/>
        <v>44607</v>
      </c>
      <c r="B58" s="394">
        <v>1573.77</v>
      </c>
      <c r="C58" s="394"/>
      <c r="D58" s="395">
        <v>1511.3</v>
      </c>
      <c r="E58" s="395">
        <v>1305.17</v>
      </c>
      <c r="F58" s="394"/>
      <c r="G58" s="396">
        <v>163</v>
      </c>
      <c r="H58" s="396">
        <v>709</v>
      </c>
      <c r="I58" s="397">
        <v>50</v>
      </c>
      <c r="J58" s="398">
        <v>1</v>
      </c>
      <c r="K58" s="398"/>
      <c r="L58" s="398"/>
      <c r="M58" s="400"/>
      <c r="N58" s="209">
        <f t="shared" si="7"/>
        <v>5312.24</v>
      </c>
      <c r="O58" s="394"/>
      <c r="P58" s="394"/>
      <c r="Q58" s="209">
        <f t="shared" si="8"/>
        <v>5312.24</v>
      </c>
      <c r="R58" s="395">
        <v>1570</v>
      </c>
      <c r="S58" s="402"/>
      <c r="T58" s="213">
        <f t="shared" si="9"/>
        <v>44607</v>
      </c>
      <c r="U58" s="403"/>
      <c r="V58" s="404"/>
      <c r="W58" s="403"/>
      <c r="X58" s="460"/>
      <c r="Y58" s="403"/>
      <c r="Z58" s="404"/>
      <c r="AA58" s="403"/>
      <c r="AB58" s="404"/>
      <c r="AC58" s="403"/>
      <c r="AD58" s="404"/>
      <c r="AE58" s="403"/>
      <c r="AF58" s="404"/>
      <c r="AG58" s="404"/>
      <c r="AH58" s="404"/>
      <c r="AI58" s="403"/>
      <c r="AJ58" s="404"/>
      <c r="AK58" s="403"/>
      <c r="AL58" s="404"/>
      <c r="AM58" s="403"/>
      <c r="AN58" s="404"/>
      <c r="AO58" s="403" t="s">
        <v>510</v>
      </c>
      <c r="AP58" s="393">
        <v>86.4</v>
      </c>
      <c r="AQ58" s="165"/>
      <c r="AR58" s="404"/>
      <c r="AS58" s="187">
        <f t="shared" si="12"/>
        <v>86.4</v>
      </c>
    </row>
    <row r="59" spans="1:45" x14ac:dyDescent="0.25">
      <c r="A59" s="230">
        <f t="shared" si="11"/>
        <v>44608</v>
      </c>
      <c r="B59" s="394">
        <v>2114.75</v>
      </c>
      <c r="C59" s="394"/>
      <c r="D59" s="395">
        <v>990.76</v>
      </c>
      <c r="E59" s="395">
        <v>1422.36</v>
      </c>
      <c r="F59" s="394"/>
      <c r="G59" s="396">
        <v>178</v>
      </c>
      <c r="H59" s="396">
        <v>82.45</v>
      </c>
      <c r="I59" s="397">
        <v>240</v>
      </c>
      <c r="J59" s="398">
        <v>7</v>
      </c>
      <c r="K59" s="398"/>
      <c r="L59" s="398"/>
      <c r="M59" s="400"/>
      <c r="N59" s="209">
        <f t="shared" si="7"/>
        <v>5028.32</v>
      </c>
      <c r="O59" s="394"/>
      <c r="P59" s="394"/>
      <c r="Q59" s="209">
        <f t="shared" si="8"/>
        <v>5028.32</v>
      </c>
      <c r="R59" s="395">
        <v>2110</v>
      </c>
      <c r="S59" s="402"/>
      <c r="T59" s="213">
        <f t="shared" si="9"/>
        <v>44608</v>
      </c>
      <c r="U59" s="403" t="s">
        <v>560</v>
      </c>
      <c r="V59" s="393">
        <v>1159.31</v>
      </c>
      <c r="W59" s="403"/>
      <c r="X59" s="460"/>
      <c r="Y59" s="403" t="s">
        <v>561</v>
      </c>
      <c r="Z59" s="393">
        <v>442.38</v>
      </c>
      <c r="AA59" s="403" t="s">
        <v>562</v>
      </c>
      <c r="AB59" s="393">
        <v>1412.4</v>
      </c>
      <c r="AC59" s="403" t="s">
        <v>563</v>
      </c>
      <c r="AD59" s="393">
        <v>6617.53</v>
      </c>
      <c r="AE59" s="403"/>
      <c r="AF59" s="404"/>
      <c r="AG59" s="404"/>
      <c r="AH59" s="404"/>
      <c r="AI59" s="403"/>
      <c r="AJ59" s="404"/>
      <c r="AK59" s="403"/>
      <c r="AL59" s="404"/>
      <c r="AM59" s="403"/>
      <c r="AN59" s="404"/>
      <c r="AO59" s="403" t="s">
        <v>564</v>
      </c>
      <c r="AP59" s="393">
        <v>-2025</v>
      </c>
      <c r="AQ59" s="165"/>
      <c r="AR59" s="404"/>
      <c r="AS59" s="187">
        <f t="shared" si="12"/>
        <v>7606.619999999999</v>
      </c>
    </row>
    <row r="60" spans="1:45" x14ac:dyDescent="0.25">
      <c r="A60" s="230">
        <f t="shared" si="11"/>
        <v>44609</v>
      </c>
      <c r="B60" s="394">
        <v>806.29</v>
      </c>
      <c r="C60" s="394"/>
      <c r="D60" s="395">
        <v>762.41</v>
      </c>
      <c r="E60" s="395">
        <v>1942.6</v>
      </c>
      <c r="F60" s="394"/>
      <c r="G60" s="396">
        <v>461</v>
      </c>
      <c r="H60" s="396">
        <v>497.6</v>
      </c>
      <c r="I60" s="397">
        <v>120</v>
      </c>
      <c r="J60" s="398">
        <v>3</v>
      </c>
      <c r="K60" s="398"/>
      <c r="L60" s="398"/>
      <c r="M60" s="400"/>
      <c r="N60" s="209">
        <f t="shared" si="7"/>
        <v>4589.8999999999996</v>
      </c>
      <c r="O60" s="394">
        <v>3.7</v>
      </c>
      <c r="P60" s="394"/>
      <c r="Q60" s="209">
        <f t="shared" si="8"/>
        <v>4593.5999999999995</v>
      </c>
      <c r="R60" s="395">
        <v>830</v>
      </c>
      <c r="S60" s="402"/>
      <c r="T60" s="213">
        <f t="shared" si="9"/>
        <v>44609</v>
      </c>
      <c r="U60" s="403"/>
      <c r="V60" s="393">
        <v>424.86</v>
      </c>
      <c r="W60" s="403"/>
      <c r="X60" s="460"/>
      <c r="Y60" s="403"/>
      <c r="Z60" s="404"/>
      <c r="AA60" s="403" t="s">
        <v>565</v>
      </c>
      <c r="AB60" s="393">
        <v>3110.37</v>
      </c>
      <c r="AC60" s="403"/>
      <c r="AD60" s="404"/>
      <c r="AE60" s="403" t="s">
        <v>33</v>
      </c>
      <c r="AF60" s="393">
        <v>88</v>
      </c>
      <c r="AG60" s="404"/>
      <c r="AH60" s="404"/>
      <c r="AI60" s="403"/>
      <c r="AJ60" s="404"/>
      <c r="AK60" s="403"/>
      <c r="AL60" s="404"/>
      <c r="AM60" s="403"/>
      <c r="AN60" s="404"/>
      <c r="AO60" s="403" t="s">
        <v>566</v>
      </c>
      <c r="AP60" s="393">
        <v>447</v>
      </c>
      <c r="AQ60" s="165"/>
      <c r="AR60" s="404"/>
      <c r="AS60" s="187">
        <f t="shared" si="12"/>
        <v>4070.23</v>
      </c>
    </row>
    <row r="61" spans="1:45" x14ac:dyDescent="0.25">
      <c r="A61" s="230">
        <f t="shared" si="11"/>
        <v>44610</v>
      </c>
      <c r="B61" s="394">
        <v>1657.9</v>
      </c>
      <c r="C61" s="394"/>
      <c r="D61" s="395">
        <v>1953.35</v>
      </c>
      <c r="E61" s="395">
        <v>1689.86</v>
      </c>
      <c r="F61" s="394"/>
      <c r="G61" s="396">
        <v>347</v>
      </c>
      <c r="H61" s="396">
        <v>346.4</v>
      </c>
      <c r="I61" s="397">
        <v>170</v>
      </c>
      <c r="J61" s="398">
        <v>3</v>
      </c>
      <c r="K61" s="398"/>
      <c r="L61" s="398"/>
      <c r="M61" s="400"/>
      <c r="N61" s="209">
        <f t="shared" si="7"/>
        <v>6164.5099999999993</v>
      </c>
      <c r="O61" s="394">
        <v>2.1</v>
      </c>
      <c r="P61" s="394"/>
      <c r="Q61" s="209">
        <f t="shared" si="8"/>
        <v>6166.61</v>
      </c>
      <c r="R61" s="187">
        <v>1650</v>
      </c>
      <c r="S61" s="395">
        <v>700</v>
      </c>
      <c r="T61" s="213">
        <f t="shared" si="9"/>
        <v>44610</v>
      </c>
      <c r="U61" s="403"/>
      <c r="V61" s="404"/>
      <c r="W61" s="403"/>
      <c r="X61" s="460"/>
      <c r="Y61" s="403"/>
      <c r="Z61" s="404"/>
      <c r="AA61" s="403"/>
      <c r="AB61" s="404"/>
      <c r="AC61" s="403"/>
      <c r="AD61" s="404"/>
      <c r="AE61" s="403"/>
      <c r="AF61" s="404"/>
      <c r="AG61" s="404"/>
      <c r="AH61" s="404"/>
      <c r="AI61" s="403" t="s">
        <v>567</v>
      </c>
      <c r="AJ61" s="393">
        <v>52.8</v>
      </c>
      <c r="AK61" s="403"/>
      <c r="AL61" s="404"/>
      <c r="AM61" s="403"/>
      <c r="AN61" s="404"/>
      <c r="AO61" s="403" t="s">
        <v>566</v>
      </c>
      <c r="AP61" s="404">
        <v>2.91</v>
      </c>
      <c r="AQ61" s="165"/>
      <c r="AR61" s="404"/>
      <c r="AS61" s="187">
        <f t="shared" si="12"/>
        <v>55.709999999999994</v>
      </c>
    </row>
    <row r="62" spans="1:45" x14ac:dyDescent="0.25">
      <c r="A62" s="230">
        <f t="shared" si="11"/>
        <v>44611</v>
      </c>
      <c r="B62" s="394">
        <v>1508.52</v>
      </c>
      <c r="C62" s="394"/>
      <c r="D62" s="395">
        <v>926.27</v>
      </c>
      <c r="E62" s="395">
        <v>1729.95</v>
      </c>
      <c r="F62" s="394"/>
      <c r="G62" s="396">
        <v>267</v>
      </c>
      <c r="H62" s="396">
        <v>172.3</v>
      </c>
      <c r="I62" s="397">
        <v>110</v>
      </c>
      <c r="J62" s="398">
        <v>2</v>
      </c>
      <c r="K62" s="398"/>
      <c r="L62" s="398"/>
      <c r="M62" s="400"/>
      <c r="N62" s="209">
        <f t="shared" si="7"/>
        <v>4714.04</v>
      </c>
      <c r="O62" s="394">
        <v>3.1</v>
      </c>
      <c r="P62" s="394"/>
      <c r="Q62" s="209">
        <f t="shared" si="8"/>
        <v>4717.1400000000003</v>
      </c>
      <c r="R62" s="187">
        <v>1500</v>
      </c>
      <c r="S62" s="402"/>
      <c r="T62" s="213">
        <f t="shared" si="9"/>
        <v>44611</v>
      </c>
      <c r="U62" s="403"/>
      <c r="V62" s="404"/>
      <c r="W62" s="403"/>
      <c r="X62" s="460"/>
      <c r="Y62" s="403"/>
      <c r="Z62" s="404"/>
      <c r="AA62" s="403"/>
      <c r="AB62" s="404"/>
      <c r="AC62" s="403"/>
      <c r="AD62" s="404"/>
      <c r="AE62" s="403"/>
      <c r="AF62" s="404"/>
      <c r="AG62" s="404"/>
      <c r="AH62" s="404"/>
      <c r="AI62" s="403"/>
      <c r="AJ62" s="404"/>
      <c r="AK62" s="403"/>
      <c r="AL62" s="404"/>
      <c r="AM62" s="403"/>
      <c r="AN62" s="404"/>
      <c r="AO62" s="403"/>
      <c r="AP62" s="404"/>
      <c r="AQ62" s="165"/>
      <c r="AR62" s="404"/>
      <c r="AS62" s="187">
        <f t="shared" si="12"/>
        <v>0</v>
      </c>
    </row>
    <row r="63" spans="1:45" x14ac:dyDescent="0.25">
      <c r="A63" s="230">
        <f t="shared" si="11"/>
        <v>44612</v>
      </c>
      <c r="B63" s="394">
        <v>1371.87</v>
      </c>
      <c r="C63" s="394"/>
      <c r="D63" s="395">
        <v>1094.07</v>
      </c>
      <c r="E63" s="395">
        <v>760.99</v>
      </c>
      <c r="F63" s="394"/>
      <c r="G63" s="396">
        <v>54</v>
      </c>
      <c r="H63" s="396">
        <v>148.80000000000001</v>
      </c>
      <c r="I63" s="397">
        <v>100</v>
      </c>
      <c r="J63" s="398">
        <v>1</v>
      </c>
      <c r="K63" s="398"/>
      <c r="L63" s="398"/>
      <c r="M63" s="400"/>
      <c r="N63" s="209">
        <f t="shared" si="7"/>
        <v>3529.7299999999996</v>
      </c>
      <c r="O63" s="394">
        <v>2.1</v>
      </c>
      <c r="P63" s="394"/>
      <c r="Q63" s="209">
        <f t="shared" si="8"/>
        <v>3531.8299999999995</v>
      </c>
      <c r="R63" s="187">
        <v>1370</v>
      </c>
      <c r="S63" s="402"/>
      <c r="T63" s="213">
        <f t="shared" si="9"/>
        <v>44612</v>
      </c>
      <c r="U63" s="403"/>
      <c r="V63" s="404"/>
      <c r="W63" s="165" t="s">
        <v>568</v>
      </c>
      <c r="X63" s="463">
        <v>64.930000000000007</v>
      </c>
      <c r="Y63" s="403"/>
      <c r="Z63" s="404"/>
      <c r="AA63" s="165"/>
      <c r="AB63" s="404"/>
      <c r="AC63" s="403"/>
      <c r="AD63" s="404"/>
      <c r="AE63" s="165" t="s">
        <v>85</v>
      </c>
      <c r="AF63" s="393">
        <v>300</v>
      </c>
      <c r="AG63" s="404"/>
      <c r="AH63" s="404"/>
      <c r="AI63" s="403"/>
      <c r="AJ63" s="404"/>
      <c r="AK63" s="165"/>
      <c r="AL63" s="404"/>
      <c r="AM63" s="403"/>
      <c r="AN63" s="404"/>
      <c r="AO63" s="165"/>
      <c r="AP63" s="404"/>
      <c r="AQ63" s="165"/>
      <c r="AR63" s="404"/>
      <c r="AS63" s="187">
        <f t="shared" si="12"/>
        <v>364.93</v>
      </c>
    </row>
    <row r="64" spans="1:45" x14ac:dyDescent="0.25">
      <c r="A64" s="230">
        <f t="shared" si="11"/>
        <v>44613</v>
      </c>
      <c r="B64" s="394">
        <v>1180.5899999999999</v>
      </c>
      <c r="C64" s="394"/>
      <c r="D64" s="395">
        <v>1603.81</v>
      </c>
      <c r="E64" s="395">
        <v>1654.11</v>
      </c>
      <c r="F64" s="394"/>
      <c r="G64" s="396">
        <v>98</v>
      </c>
      <c r="H64" s="396">
        <v>484.45</v>
      </c>
      <c r="I64" s="397">
        <v>130</v>
      </c>
      <c r="J64" s="398">
        <v>4</v>
      </c>
      <c r="K64" s="398"/>
      <c r="L64" s="398"/>
      <c r="M64" s="400"/>
      <c r="N64" s="209">
        <f t="shared" si="7"/>
        <v>5150.9599999999991</v>
      </c>
      <c r="O64" s="394">
        <v>3.7</v>
      </c>
      <c r="P64" s="394"/>
      <c r="Q64" s="209">
        <f t="shared" si="8"/>
        <v>5154.6599999999989</v>
      </c>
      <c r="R64" s="187">
        <v>1180</v>
      </c>
      <c r="S64" s="402"/>
      <c r="T64" s="213">
        <f t="shared" si="9"/>
        <v>44613</v>
      </c>
      <c r="U64" s="403"/>
      <c r="V64" s="404"/>
      <c r="W64" s="403" t="s">
        <v>569</v>
      </c>
      <c r="X64" s="463">
        <v>889.06</v>
      </c>
      <c r="Y64" s="403"/>
      <c r="Z64" s="404"/>
      <c r="AA64" s="403"/>
      <c r="AB64" s="404"/>
      <c r="AC64" s="403"/>
      <c r="AD64" s="404"/>
      <c r="AE64" s="403"/>
      <c r="AF64" s="404"/>
      <c r="AG64" s="404"/>
      <c r="AH64" s="404"/>
      <c r="AI64" s="403"/>
      <c r="AJ64" s="404"/>
      <c r="AK64" s="403"/>
      <c r="AL64" s="404"/>
      <c r="AM64" s="403"/>
      <c r="AN64" s="404"/>
      <c r="AO64" s="403" t="s">
        <v>570</v>
      </c>
      <c r="AP64" s="393">
        <v>63.92</v>
      </c>
      <c r="AQ64" s="165"/>
      <c r="AR64" s="404"/>
      <c r="AS64" s="187">
        <f t="shared" si="12"/>
        <v>952.9799999999999</v>
      </c>
    </row>
    <row r="65" spans="1:45" x14ac:dyDescent="0.25">
      <c r="A65" s="230">
        <f t="shared" si="11"/>
        <v>44614</v>
      </c>
      <c r="B65" s="394">
        <v>1652.77</v>
      </c>
      <c r="C65" s="394"/>
      <c r="D65" s="395">
        <v>1014.1</v>
      </c>
      <c r="E65" s="395">
        <v>1953.93</v>
      </c>
      <c r="F65" s="394"/>
      <c r="G65" s="396">
        <v>166</v>
      </c>
      <c r="H65" s="396">
        <v>95.8</v>
      </c>
      <c r="I65" s="397">
        <v>20</v>
      </c>
      <c r="J65" s="398">
        <v>1</v>
      </c>
      <c r="K65" s="398"/>
      <c r="L65" s="398"/>
      <c r="M65" s="400"/>
      <c r="N65" s="209">
        <f t="shared" si="7"/>
        <v>4902.6000000000004</v>
      </c>
      <c r="O65" s="394">
        <v>0.8</v>
      </c>
      <c r="P65" s="394"/>
      <c r="Q65" s="209">
        <f t="shared" si="8"/>
        <v>4903.4000000000005</v>
      </c>
      <c r="R65" s="187">
        <v>1650</v>
      </c>
      <c r="S65" s="402"/>
      <c r="T65" s="213">
        <f t="shared" si="9"/>
        <v>44614</v>
      </c>
      <c r="U65" s="403"/>
      <c r="V65" s="404"/>
      <c r="W65" s="403"/>
      <c r="X65" s="460"/>
      <c r="Y65" s="403"/>
      <c r="Z65" s="404"/>
      <c r="AA65" s="403"/>
      <c r="AB65" s="404"/>
      <c r="AC65" s="403"/>
      <c r="AD65" s="404"/>
      <c r="AE65" s="403" t="s">
        <v>571</v>
      </c>
      <c r="AF65" s="393">
        <v>1.45</v>
      </c>
      <c r="AG65" s="404"/>
      <c r="AH65" s="404"/>
      <c r="AI65" s="403"/>
      <c r="AJ65" s="404"/>
      <c r="AK65" s="403"/>
      <c r="AL65" s="404"/>
      <c r="AM65" s="403"/>
      <c r="AN65" s="404"/>
      <c r="AO65" s="403" t="s">
        <v>572</v>
      </c>
      <c r="AP65" s="393">
        <v>248.89</v>
      </c>
      <c r="AQ65" s="165"/>
      <c r="AR65" s="404"/>
      <c r="AS65" s="187">
        <f t="shared" si="12"/>
        <v>250.33999999999997</v>
      </c>
    </row>
    <row r="66" spans="1:45" x14ac:dyDescent="0.25">
      <c r="A66" s="230">
        <f t="shared" si="11"/>
        <v>44615</v>
      </c>
      <c r="B66" s="394">
        <v>1430.78</v>
      </c>
      <c r="C66" s="394"/>
      <c r="D66" s="395">
        <v>1237.8</v>
      </c>
      <c r="E66" s="395">
        <v>1340.29</v>
      </c>
      <c r="F66" s="394"/>
      <c r="G66" s="396">
        <v>221</v>
      </c>
      <c r="H66" s="396">
        <v>120.9</v>
      </c>
      <c r="I66" s="465">
        <v>160</v>
      </c>
      <c r="J66" s="398">
        <v>5</v>
      </c>
      <c r="K66" s="398"/>
      <c r="L66" s="398"/>
      <c r="M66" s="400"/>
      <c r="N66" s="209">
        <f t="shared" si="7"/>
        <v>4510.7700000000004</v>
      </c>
      <c r="O66" s="394">
        <v>2.1</v>
      </c>
      <c r="P66" s="394"/>
      <c r="Q66" s="209">
        <f t="shared" si="8"/>
        <v>4512.8700000000008</v>
      </c>
      <c r="R66" s="187">
        <v>1430</v>
      </c>
      <c r="S66" s="402"/>
      <c r="T66" s="213">
        <f t="shared" si="9"/>
        <v>44615</v>
      </c>
      <c r="U66" s="403" t="s">
        <v>573</v>
      </c>
      <c r="V66" s="393">
        <v>1170.5899999999999</v>
      </c>
      <c r="W66" s="403"/>
      <c r="X66" s="460"/>
      <c r="Y66" s="403" t="s">
        <v>574</v>
      </c>
      <c r="Z66" s="393">
        <v>440.92</v>
      </c>
      <c r="AA66" s="403" t="s">
        <v>575</v>
      </c>
      <c r="AB66" s="393">
        <v>1255.9000000000001</v>
      </c>
      <c r="AC66" s="403"/>
      <c r="AD66" s="404"/>
      <c r="AE66" s="403" t="s">
        <v>571</v>
      </c>
      <c r="AF66" s="393">
        <v>237.36</v>
      </c>
      <c r="AG66" s="404"/>
      <c r="AH66" s="404"/>
      <c r="AI66" s="403"/>
      <c r="AJ66" s="404"/>
      <c r="AK66" s="403"/>
      <c r="AL66" s="404"/>
      <c r="AM66" s="403"/>
      <c r="AN66" s="404"/>
      <c r="AO66" s="403"/>
      <c r="AP66" s="404"/>
      <c r="AQ66" s="165"/>
      <c r="AR66" s="404"/>
      <c r="AS66" s="187">
        <f t="shared" si="12"/>
        <v>3104.77</v>
      </c>
    </row>
    <row r="67" spans="1:45" x14ac:dyDescent="0.25">
      <c r="A67" s="230">
        <f t="shared" si="11"/>
        <v>44616</v>
      </c>
      <c r="B67" s="394">
        <v>1521.95</v>
      </c>
      <c r="C67" s="394"/>
      <c r="D67" s="395">
        <v>1157.25</v>
      </c>
      <c r="E67" s="395">
        <v>1377.88</v>
      </c>
      <c r="F67" s="394"/>
      <c r="G67" s="396">
        <v>149</v>
      </c>
      <c r="H67" s="396">
        <v>117.4</v>
      </c>
      <c r="I67" s="397">
        <v>20</v>
      </c>
      <c r="J67" s="398">
        <v>1</v>
      </c>
      <c r="K67" s="398"/>
      <c r="L67" s="398"/>
      <c r="M67" s="400"/>
      <c r="N67" s="209">
        <f t="shared" si="7"/>
        <v>4343.4799999999996</v>
      </c>
      <c r="O67" s="394">
        <v>2.1</v>
      </c>
      <c r="P67" s="394"/>
      <c r="Q67" s="209">
        <f t="shared" si="8"/>
        <v>4345.58</v>
      </c>
      <c r="R67" s="187">
        <v>1540</v>
      </c>
      <c r="S67" s="402"/>
      <c r="T67" s="213">
        <f t="shared" si="9"/>
        <v>44616</v>
      </c>
      <c r="U67" s="403"/>
      <c r="V67" s="393">
        <v>-50.05</v>
      </c>
      <c r="W67" s="403"/>
      <c r="X67" s="460"/>
      <c r="Y67" s="403"/>
      <c r="Z67" s="404"/>
      <c r="AA67" s="403" t="s">
        <v>576</v>
      </c>
      <c r="AB67" s="393">
        <v>3529.14</v>
      </c>
      <c r="AC67" s="403"/>
      <c r="AD67" s="404"/>
      <c r="AE67" s="403" t="s">
        <v>571</v>
      </c>
      <c r="AF67" s="393">
        <v>39.75</v>
      </c>
      <c r="AG67" s="404"/>
      <c r="AH67" s="404"/>
      <c r="AI67" s="403"/>
      <c r="AJ67" s="404"/>
      <c r="AK67" s="403"/>
      <c r="AL67" s="404"/>
      <c r="AM67" s="403"/>
      <c r="AN67" s="404"/>
      <c r="AO67" s="403"/>
      <c r="AP67" s="404"/>
      <c r="AQ67" s="165"/>
      <c r="AR67" s="404"/>
      <c r="AS67" s="187">
        <f t="shared" si="12"/>
        <v>3518.8399999999997</v>
      </c>
    </row>
    <row r="68" spans="1:45" x14ac:dyDescent="0.25">
      <c r="A68" s="230">
        <f t="shared" si="11"/>
        <v>44617</v>
      </c>
      <c r="B68" s="394">
        <v>1928.64</v>
      </c>
      <c r="C68" s="394"/>
      <c r="D68" s="395">
        <v>1855.5</v>
      </c>
      <c r="E68" s="395">
        <v>1582.37</v>
      </c>
      <c r="F68" s="394"/>
      <c r="G68" s="396">
        <v>80</v>
      </c>
      <c r="H68" s="396">
        <v>525.6</v>
      </c>
      <c r="I68" s="397">
        <v>140</v>
      </c>
      <c r="J68" s="398">
        <v>2</v>
      </c>
      <c r="K68" s="398"/>
      <c r="L68" s="398"/>
      <c r="M68" s="400"/>
      <c r="N68" s="209">
        <f t="shared" si="7"/>
        <v>6112.1100000000006</v>
      </c>
      <c r="O68" s="394">
        <v>7</v>
      </c>
      <c r="P68" s="394"/>
      <c r="Q68" s="209">
        <f t="shared" si="8"/>
        <v>6119.1100000000006</v>
      </c>
      <c r="R68" s="187">
        <v>1920</v>
      </c>
      <c r="S68" s="187">
        <v>330</v>
      </c>
      <c r="T68" s="213">
        <f t="shared" si="9"/>
        <v>44617</v>
      </c>
      <c r="U68" s="403"/>
      <c r="V68" s="404"/>
      <c r="W68" s="403"/>
      <c r="X68" s="460"/>
      <c r="Y68" s="403"/>
      <c r="Z68" s="404"/>
      <c r="AA68" s="403"/>
      <c r="AB68" s="404"/>
      <c r="AC68" s="403"/>
      <c r="AD68" s="404"/>
      <c r="AE68" s="403" t="s">
        <v>571</v>
      </c>
      <c r="AF68" s="393">
        <v>70</v>
      </c>
      <c r="AG68" s="404"/>
      <c r="AH68" s="404"/>
      <c r="AI68" s="403"/>
      <c r="AJ68" s="404"/>
      <c r="AK68" s="403"/>
      <c r="AL68" s="404"/>
      <c r="AM68" s="403"/>
      <c r="AN68" s="404"/>
      <c r="AO68" s="403" t="s">
        <v>577</v>
      </c>
      <c r="AP68" s="393">
        <v>420</v>
      </c>
      <c r="AQ68" s="165"/>
      <c r="AR68" s="404"/>
      <c r="AS68" s="187">
        <f t="shared" si="12"/>
        <v>490</v>
      </c>
    </row>
    <row r="69" spans="1:45" x14ac:dyDescent="0.25">
      <c r="A69" s="230">
        <f t="shared" si="11"/>
        <v>44618</v>
      </c>
      <c r="B69" s="394">
        <v>1666.95</v>
      </c>
      <c r="C69" s="394"/>
      <c r="D69" s="395">
        <v>1502.37</v>
      </c>
      <c r="E69" s="395">
        <v>1394.64</v>
      </c>
      <c r="F69" s="394"/>
      <c r="G69" s="396">
        <v>186</v>
      </c>
      <c r="H69" s="396">
        <v>328.7</v>
      </c>
      <c r="I69" s="397">
        <v>340</v>
      </c>
      <c r="J69" s="398">
        <v>7</v>
      </c>
      <c r="K69" s="398"/>
      <c r="L69" s="398"/>
      <c r="M69" s="400"/>
      <c r="N69" s="209">
        <f t="shared" si="7"/>
        <v>5418.66</v>
      </c>
      <c r="O69" s="394">
        <v>3.1</v>
      </c>
      <c r="P69" s="394"/>
      <c r="Q69" s="209">
        <f t="shared" si="8"/>
        <v>5421.76</v>
      </c>
      <c r="R69" s="395">
        <v>1660</v>
      </c>
      <c r="S69" s="402"/>
      <c r="T69" s="213">
        <f t="shared" si="9"/>
        <v>44618</v>
      </c>
      <c r="U69" s="403"/>
      <c r="V69" s="404"/>
      <c r="W69" s="403"/>
      <c r="X69" s="460"/>
      <c r="Y69" s="403"/>
      <c r="Z69" s="404"/>
      <c r="AA69" s="403"/>
      <c r="AB69" s="404"/>
      <c r="AC69" s="403"/>
      <c r="AD69" s="404"/>
      <c r="AE69" s="403"/>
      <c r="AF69" s="404"/>
      <c r="AG69" s="404"/>
      <c r="AH69" s="404"/>
      <c r="AI69" s="403"/>
      <c r="AJ69" s="404"/>
      <c r="AK69" s="403"/>
      <c r="AL69" s="404"/>
      <c r="AM69" s="403" t="s">
        <v>578</v>
      </c>
      <c r="AN69" s="393">
        <v>165.36</v>
      </c>
      <c r="AO69" s="403" t="s">
        <v>579</v>
      </c>
      <c r="AP69" s="393">
        <v>30.96</v>
      </c>
      <c r="AQ69" s="165"/>
      <c r="AR69" s="404"/>
      <c r="AS69" s="187">
        <f t="shared" si="12"/>
        <v>196.32000000000002</v>
      </c>
    </row>
    <row r="70" spans="1:45" x14ac:dyDescent="0.25">
      <c r="A70" s="230">
        <f t="shared" si="11"/>
        <v>44619</v>
      </c>
      <c r="B70" s="394">
        <v>1130.82</v>
      </c>
      <c r="C70" s="394"/>
      <c r="D70" s="395">
        <v>1250.24</v>
      </c>
      <c r="E70" s="395">
        <v>706.1</v>
      </c>
      <c r="F70" s="394"/>
      <c r="G70" s="396">
        <v>86</v>
      </c>
      <c r="H70" s="396">
        <v>148.25</v>
      </c>
      <c r="I70" s="397">
        <v>210</v>
      </c>
      <c r="J70" s="398">
        <v>3</v>
      </c>
      <c r="K70" s="398"/>
      <c r="L70" s="398"/>
      <c r="M70" s="400"/>
      <c r="N70" s="209">
        <f t="shared" si="7"/>
        <v>3531.41</v>
      </c>
      <c r="O70" s="394">
        <v>2.1</v>
      </c>
      <c r="P70" s="394"/>
      <c r="Q70" s="209">
        <f t="shared" si="8"/>
        <v>3533.5099999999998</v>
      </c>
      <c r="R70" s="395">
        <v>1130</v>
      </c>
      <c r="S70" s="402"/>
      <c r="T70" s="213">
        <f t="shared" si="9"/>
        <v>44619</v>
      </c>
      <c r="U70" s="403"/>
      <c r="V70" s="404"/>
      <c r="W70" s="403"/>
      <c r="X70" s="460"/>
      <c r="Y70" s="403"/>
      <c r="Z70" s="404"/>
      <c r="AA70" s="403"/>
      <c r="AB70" s="404"/>
      <c r="AC70" s="403"/>
      <c r="AD70" s="404"/>
      <c r="AE70" s="165"/>
      <c r="AF70" s="404"/>
      <c r="AG70" s="404"/>
      <c r="AH70" s="404"/>
      <c r="AI70" s="403"/>
      <c r="AJ70" s="404"/>
      <c r="AK70" s="403"/>
      <c r="AL70" s="404"/>
      <c r="AM70" s="403"/>
      <c r="AN70" s="404"/>
      <c r="AO70" s="403"/>
      <c r="AP70" s="404"/>
      <c r="AQ70" s="165"/>
      <c r="AR70" s="404"/>
      <c r="AS70" s="187">
        <f t="shared" si="12"/>
        <v>0</v>
      </c>
    </row>
    <row r="71" spans="1:45" x14ac:dyDescent="0.25">
      <c r="A71" s="230">
        <f t="shared" si="11"/>
        <v>44620</v>
      </c>
      <c r="B71" s="394">
        <v>1413.32</v>
      </c>
      <c r="C71" s="394"/>
      <c r="D71" s="395">
        <v>1459.9</v>
      </c>
      <c r="E71" s="395">
        <v>1546.3</v>
      </c>
      <c r="F71" s="394"/>
      <c r="G71" s="396">
        <v>242</v>
      </c>
      <c r="H71" s="396">
        <v>578.54999999999995</v>
      </c>
      <c r="I71" s="267">
        <v>90</v>
      </c>
      <c r="J71" s="398">
        <v>3</v>
      </c>
      <c r="K71" s="398"/>
      <c r="L71" s="398"/>
      <c r="M71" s="400"/>
      <c r="N71" s="209">
        <f t="shared" si="7"/>
        <v>5330.0700000000006</v>
      </c>
      <c r="O71" s="394">
        <v>3.7</v>
      </c>
      <c r="P71" s="394"/>
      <c r="Q71" s="209">
        <f t="shared" si="8"/>
        <v>5333.77</v>
      </c>
      <c r="R71" s="395">
        <v>1410</v>
      </c>
      <c r="S71" s="402"/>
      <c r="T71" s="213">
        <f t="shared" si="9"/>
        <v>44620</v>
      </c>
      <c r="U71" s="403"/>
      <c r="V71" s="404"/>
      <c r="W71" s="403" t="s">
        <v>580</v>
      </c>
      <c r="X71" s="463">
        <v>347.88</v>
      </c>
      <c r="Y71" s="403"/>
      <c r="Z71" s="404"/>
      <c r="AA71" s="403"/>
      <c r="AB71" s="404"/>
      <c r="AC71" s="403" t="s">
        <v>581</v>
      </c>
      <c r="AD71" s="393">
        <v>630</v>
      </c>
      <c r="AE71" s="165"/>
      <c r="AF71" s="404"/>
      <c r="AG71" s="404"/>
      <c r="AH71" s="404"/>
      <c r="AI71" s="403" t="s">
        <v>582</v>
      </c>
      <c r="AJ71" s="393">
        <v>37.630000000000003</v>
      </c>
      <c r="AK71" s="403" t="s">
        <v>583</v>
      </c>
      <c r="AL71" s="393">
        <v>338.18</v>
      </c>
      <c r="AM71" s="403" t="s">
        <v>480</v>
      </c>
      <c r="AN71" s="393">
        <v>755.6</v>
      </c>
      <c r="AO71" s="403" t="s">
        <v>584</v>
      </c>
      <c r="AP71" s="14">
        <v>1345.2</v>
      </c>
      <c r="AQ71" s="165"/>
      <c r="AR71" s="404"/>
      <c r="AS71" s="187">
        <f>V71+X71+Z71+AB71+AD71+AF71+AJ71+AL71+AN71+AN69+AR71+AH71</f>
        <v>2274.65</v>
      </c>
    </row>
    <row r="72" spans="1:45" x14ac:dyDescent="0.25">
      <c r="A72" s="230"/>
      <c r="B72" s="394"/>
      <c r="C72" s="394"/>
      <c r="D72" s="394"/>
      <c r="E72" s="394"/>
      <c r="F72" s="394"/>
      <c r="G72" s="396"/>
      <c r="H72" s="396"/>
      <c r="I72" s="396"/>
      <c r="J72" s="398"/>
      <c r="K72" s="398"/>
      <c r="L72" s="398"/>
      <c r="M72" s="400"/>
      <c r="N72" s="209"/>
      <c r="O72" s="394"/>
      <c r="P72" s="394"/>
      <c r="Q72" s="209"/>
      <c r="R72" s="402"/>
      <c r="S72" s="402"/>
      <c r="T72" s="213"/>
      <c r="U72" s="403"/>
      <c r="V72" s="404"/>
      <c r="W72" s="403" t="s">
        <v>585</v>
      </c>
      <c r="X72" s="463">
        <v>28.04</v>
      </c>
      <c r="Y72" s="403"/>
      <c r="Z72" s="404"/>
      <c r="AA72" s="403"/>
      <c r="AB72" s="404"/>
      <c r="AC72" s="403" t="s">
        <v>586</v>
      </c>
      <c r="AD72" s="393">
        <v>23</v>
      </c>
      <c r="AE72" s="165"/>
      <c r="AF72" s="404"/>
      <c r="AG72" s="404"/>
      <c r="AH72" s="404"/>
      <c r="AI72" s="403"/>
      <c r="AJ72" s="404"/>
      <c r="AK72" s="403"/>
      <c r="AL72" s="404"/>
      <c r="AM72" s="403"/>
      <c r="AN72" s="404"/>
      <c r="AO72" s="403"/>
      <c r="AP72" s="404"/>
      <c r="AQ72" s="165"/>
      <c r="AR72" s="404"/>
      <c r="AS72" s="187">
        <f>V72+X72+Z72+AB72+AD72+AF72+AJ72+AL72+AN72+AP72+AR72+AH72</f>
        <v>51.04</v>
      </c>
    </row>
    <row r="73" spans="1:45" x14ac:dyDescent="0.25">
      <c r="A73" s="230"/>
      <c r="B73" s="394"/>
      <c r="C73" s="394"/>
      <c r="D73" s="394"/>
      <c r="E73" s="394"/>
      <c r="F73" s="394"/>
      <c r="G73" s="396"/>
      <c r="H73" s="396"/>
      <c r="I73" s="396"/>
      <c r="J73" s="398"/>
      <c r="K73" s="398"/>
      <c r="L73" s="398"/>
      <c r="M73" s="400"/>
      <c r="N73" s="209"/>
      <c r="O73" s="394"/>
      <c r="P73" s="394"/>
      <c r="Q73" s="209"/>
      <c r="R73" s="402"/>
      <c r="S73" s="402"/>
      <c r="T73" s="213"/>
      <c r="U73" s="403"/>
      <c r="V73" s="404"/>
      <c r="W73" s="165"/>
      <c r="X73" s="460"/>
      <c r="Y73" s="403"/>
      <c r="Z73" s="404"/>
      <c r="AA73" s="165"/>
      <c r="AB73" s="404"/>
      <c r="AC73" s="403"/>
      <c r="AD73" s="404"/>
      <c r="AE73" s="165"/>
      <c r="AF73" s="404"/>
      <c r="AG73" s="404"/>
      <c r="AH73" s="404"/>
      <c r="AI73" s="403"/>
      <c r="AJ73" s="404"/>
      <c r="AK73" s="165"/>
      <c r="AL73" s="404"/>
      <c r="AM73" s="165"/>
      <c r="AN73" s="403"/>
      <c r="AO73" s="404"/>
      <c r="AP73" s="404"/>
      <c r="AQ73" s="165"/>
      <c r="AR73" s="404"/>
      <c r="AS73" s="187">
        <f>V73+X73+Z73+AB73+AD73+AF73+AJ73+AL73+AN73+AP73+AR73+AH73</f>
        <v>0</v>
      </c>
    </row>
    <row r="74" spans="1:45" x14ac:dyDescent="0.25">
      <c r="A74" s="230"/>
      <c r="B74" s="394"/>
      <c r="C74" s="394"/>
      <c r="D74" s="394"/>
      <c r="E74" s="394"/>
      <c r="F74" s="394"/>
      <c r="G74" s="396"/>
      <c r="H74" s="466"/>
      <c r="I74" s="396"/>
      <c r="J74" s="398"/>
      <c r="K74" s="398"/>
      <c r="L74" s="398"/>
      <c r="M74" s="400"/>
      <c r="N74" s="209"/>
      <c r="O74" s="394"/>
      <c r="P74" s="394"/>
      <c r="Q74" s="209"/>
      <c r="R74" s="402"/>
      <c r="S74" s="402"/>
      <c r="T74" s="213"/>
      <c r="U74" s="403"/>
      <c r="V74" s="404"/>
      <c r="W74" s="403"/>
      <c r="X74" s="460"/>
      <c r="Y74" s="403"/>
      <c r="Z74" s="404"/>
      <c r="AA74" s="403"/>
      <c r="AB74" s="404"/>
      <c r="AC74" s="403" t="s">
        <v>587</v>
      </c>
      <c r="AD74" s="404">
        <v>0</v>
      </c>
      <c r="AE74" s="403"/>
      <c r="AF74" s="404"/>
      <c r="AG74" s="404"/>
      <c r="AH74" s="404"/>
      <c r="AI74" s="403"/>
      <c r="AJ74" s="404"/>
      <c r="AK74" s="403"/>
      <c r="AL74" s="404"/>
      <c r="AM74" s="403"/>
      <c r="AN74" s="404"/>
      <c r="AO74" s="165"/>
      <c r="AP74" s="404"/>
      <c r="AQ74" s="165"/>
      <c r="AR74" s="404"/>
      <c r="AS74" s="187">
        <f>V74+X74+Z74+AB74+AD74+AF74+AJ74+AL74+AN74+AP74+AR74+AH74</f>
        <v>0</v>
      </c>
    </row>
    <row r="75" spans="1:45" x14ac:dyDescent="0.25">
      <c r="B75" s="224">
        <f t="shared" ref="B75:S75" si="13">SUM(B44:B74)</f>
        <v>41034.78</v>
      </c>
      <c r="C75" s="128">
        <f t="shared" si="13"/>
        <v>0</v>
      </c>
      <c r="D75" s="224">
        <f t="shared" si="13"/>
        <v>37479.269999999997</v>
      </c>
      <c r="E75" s="224">
        <f t="shared" si="13"/>
        <v>42757.39</v>
      </c>
      <c r="F75" s="128">
        <f t="shared" si="13"/>
        <v>0</v>
      </c>
      <c r="G75" s="224">
        <f t="shared" si="13"/>
        <v>6763</v>
      </c>
      <c r="H75" s="224">
        <f t="shared" si="13"/>
        <v>7897.25</v>
      </c>
      <c r="I75" s="224">
        <f t="shared" si="13"/>
        <v>4240</v>
      </c>
      <c r="J75" s="12">
        <f t="shared" si="13"/>
        <v>97</v>
      </c>
      <c r="K75" s="128">
        <f t="shared" si="13"/>
        <v>0</v>
      </c>
      <c r="L75" s="128">
        <f t="shared" si="13"/>
        <v>0</v>
      </c>
      <c r="M75" s="128">
        <f t="shared" si="13"/>
        <v>0</v>
      </c>
      <c r="N75" s="224">
        <f t="shared" si="13"/>
        <v>140171.69</v>
      </c>
      <c r="O75" s="235">
        <f t="shared" si="13"/>
        <v>57.100000000000016</v>
      </c>
      <c r="P75" s="128">
        <f t="shared" si="13"/>
        <v>0</v>
      </c>
      <c r="Q75" s="224">
        <f t="shared" si="13"/>
        <v>140228.79</v>
      </c>
      <c r="R75" s="128">
        <f t="shared" si="13"/>
        <v>41005</v>
      </c>
      <c r="S75" s="128">
        <f t="shared" si="13"/>
        <v>1910</v>
      </c>
      <c r="U75" s="141"/>
      <c r="V75" s="141">
        <f>SUM(V44:V74)</f>
        <v>4913.8099999999995</v>
      </c>
      <c r="W75" s="141"/>
      <c r="X75" s="236">
        <f>SUM(X44:X74)</f>
        <v>2193.27</v>
      </c>
      <c r="Y75" s="141"/>
      <c r="Z75" s="141">
        <f>SUM(Z44:Z74)</f>
        <v>1783.0300000000002</v>
      </c>
      <c r="AA75" s="141"/>
      <c r="AB75" s="141">
        <f>SUM(AB44:AB74)</f>
        <v>17849.73</v>
      </c>
      <c r="AC75" s="141"/>
      <c r="AD75" s="141">
        <f>SUM(AD44:AD74)</f>
        <v>7270.53</v>
      </c>
      <c r="AE75" s="141"/>
      <c r="AF75" s="141">
        <f>SUM(AF44:AF74)</f>
        <v>4740.2899999999991</v>
      </c>
      <c r="AG75" s="141"/>
      <c r="AH75" s="141"/>
      <c r="AI75" s="141"/>
      <c r="AJ75" s="141">
        <f>SUM(AJ44:AJ74)</f>
        <v>1248.0600000000002</v>
      </c>
      <c r="AL75" s="141">
        <f>SUM(AL44:AL74)</f>
        <v>2838.5</v>
      </c>
      <c r="AM75" s="141"/>
      <c r="AN75" s="141">
        <f>SUM(AN44:AN74)</f>
        <v>600.34</v>
      </c>
      <c r="AO75" s="141"/>
      <c r="AP75" s="141">
        <f>SUM(AP44:AP74)</f>
        <v>6946.92</v>
      </c>
      <c r="AQ75" s="141"/>
      <c r="AR75" s="141">
        <f>SUM(AR44:AR74)</f>
        <v>0</v>
      </c>
      <c r="AS75" s="141">
        <f>SUM(AS44:AS74)</f>
        <v>52405.64</v>
      </c>
    </row>
    <row r="76" spans="1:45" x14ac:dyDescent="0.25">
      <c r="N76" s="130"/>
      <c r="Q76" s="130"/>
    </row>
    <row r="77" spans="1:45" x14ac:dyDescent="0.25">
      <c r="C77" s="131"/>
      <c r="F77" s="131"/>
      <c r="I77" s="132"/>
    </row>
    <row r="78" spans="1:45" x14ac:dyDescent="0.25">
      <c r="I78" s="132"/>
    </row>
    <row r="80" spans="1:45" ht="16.149999999999999" customHeight="1" x14ac:dyDescent="0.25">
      <c r="A80" s="575" t="s">
        <v>55</v>
      </c>
      <c r="B80" s="563"/>
      <c r="C80" s="563"/>
      <c r="D80" s="563"/>
      <c r="E80" s="563"/>
      <c r="F80" s="563"/>
      <c r="G80" s="563"/>
      <c r="H80" s="563"/>
      <c r="I80" s="563"/>
      <c r="J80" s="564"/>
      <c r="K80" s="564"/>
      <c r="L80" s="564"/>
      <c r="M80" s="80"/>
      <c r="N80" s="79"/>
      <c r="O80" s="565"/>
      <c r="P80" s="560"/>
      <c r="Q80" s="560"/>
      <c r="R80" s="560"/>
      <c r="S80" s="560"/>
      <c r="U80" s="559" t="str">
        <f>A80</f>
        <v>MARS</v>
      </c>
      <c r="V80" s="560"/>
      <c r="W80" s="560"/>
      <c r="X80" s="560"/>
      <c r="Y80" s="560"/>
      <c r="Z80" s="560"/>
      <c r="AA80" s="560"/>
      <c r="AB80" s="559" t="str">
        <f>A80</f>
        <v>MARS</v>
      </c>
      <c r="AC80" s="560"/>
      <c r="AD80" s="560"/>
      <c r="AE80" s="560"/>
      <c r="AF80" s="560"/>
      <c r="AG80" s="560"/>
      <c r="AH80" s="560"/>
      <c r="AI80" s="560"/>
      <c r="AJ80" s="560"/>
      <c r="AK80" s="559" t="str">
        <f>A80</f>
        <v>MARS</v>
      </c>
      <c r="AL80" s="560"/>
      <c r="AM80" s="560"/>
      <c r="AN80" s="560"/>
      <c r="AO80" s="560"/>
      <c r="AP80" s="560"/>
      <c r="AQ80" s="560"/>
    </row>
    <row r="81" spans="1:64" ht="16.149999999999999" customHeight="1" x14ac:dyDescent="0.25">
      <c r="A81" s="175"/>
      <c r="B81" s="81"/>
      <c r="C81" s="81"/>
      <c r="D81" s="81"/>
      <c r="E81" s="81"/>
      <c r="F81" s="81"/>
      <c r="G81" s="81"/>
      <c r="H81" s="81"/>
      <c r="I81" s="554"/>
      <c r="J81" s="554"/>
      <c r="K81" s="554"/>
      <c r="L81" s="554"/>
      <c r="M81" s="133"/>
      <c r="N81" s="134"/>
      <c r="O81" s="135"/>
      <c r="P81" s="134"/>
      <c r="Q81" s="134"/>
      <c r="R81" s="553" t="s">
        <v>2</v>
      </c>
      <c r="S81" s="554"/>
      <c r="T81" s="227"/>
      <c r="U81" s="551" t="str">
        <f>U3</f>
        <v>Agedi</v>
      </c>
      <c r="V81" s="552"/>
      <c r="W81" s="551" t="str">
        <f>W3</f>
        <v>Saf</v>
      </c>
      <c r="X81" s="552"/>
      <c r="Y81" s="551" t="str">
        <f>Y3</f>
        <v>Midi Libre</v>
      </c>
      <c r="Z81" s="552"/>
      <c r="AA81" s="551" t="str">
        <f>AA3</f>
        <v>Loto</v>
      </c>
      <c r="AB81" s="552"/>
      <c r="AC81" s="551" t="str">
        <f>AC3</f>
        <v>Altadis</v>
      </c>
      <c r="AD81" s="552"/>
      <c r="AE81" s="551" t="str">
        <f>AE3</f>
        <v>Crédit agricole</v>
      </c>
      <c r="AF81" s="552"/>
      <c r="AG81" s="555" t="s">
        <v>53</v>
      </c>
      <c r="AH81" s="556"/>
      <c r="AI81" s="551" t="str">
        <f>AI3</f>
        <v>charges locatives</v>
      </c>
      <c r="AJ81" s="552"/>
      <c r="AK81" s="551" t="str">
        <f>AK3</f>
        <v>Poste TCN TF PVA</v>
      </c>
      <c r="AL81" s="552"/>
      <c r="AM81" s="551" t="str">
        <f>AM3</f>
        <v>GSA/NVX FR</v>
      </c>
      <c r="AN81" s="552"/>
      <c r="AO81" s="551" t="str">
        <f>AO3</f>
        <v>Charge</v>
      </c>
      <c r="AP81" s="552"/>
      <c r="AQ81" s="551" t="str">
        <f>AQ3</f>
        <v>Divers</v>
      </c>
      <c r="AR81" s="552"/>
      <c r="AS81" s="83" t="s">
        <v>16</v>
      </c>
    </row>
    <row r="82" spans="1:64" ht="16.149999999999999" customHeight="1" x14ac:dyDescent="0.25">
      <c r="A82" s="177"/>
      <c r="B82" s="85" t="s">
        <v>17</v>
      </c>
      <c r="C82" s="86" t="s">
        <v>18</v>
      </c>
      <c r="D82" s="86" t="s">
        <v>19</v>
      </c>
      <c r="E82" s="87" t="s">
        <v>20</v>
      </c>
      <c r="F82" s="87" t="s">
        <v>21</v>
      </c>
      <c r="G82" s="86" t="s">
        <v>22</v>
      </c>
      <c r="H82" s="86" t="s">
        <v>23</v>
      </c>
      <c r="I82" s="557" t="s">
        <v>24</v>
      </c>
      <c r="J82" s="558"/>
      <c r="K82" s="88" t="s">
        <v>25</v>
      </c>
      <c r="L82" s="88" t="s">
        <v>26</v>
      </c>
      <c r="M82" s="89" t="s">
        <v>27</v>
      </c>
      <c r="N82" s="90" t="s">
        <v>28</v>
      </c>
      <c r="O82" s="90" t="s">
        <v>29</v>
      </c>
      <c r="P82" s="90" t="s">
        <v>30</v>
      </c>
      <c r="Q82" s="91" t="s">
        <v>38</v>
      </c>
      <c r="R82" s="85" t="s">
        <v>32</v>
      </c>
      <c r="S82" s="91" t="s">
        <v>33</v>
      </c>
      <c r="T82" s="237"/>
      <c r="U82" s="93" t="s">
        <v>34</v>
      </c>
      <c r="V82" s="94"/>
      <c r="W82" s="95" t="s">
        <v>34</v>
      </c>
      <c r="X82" s="238"/>
      <c r="Y82" s="95" t="s">
        <v>34</v>
      </c>
      <c r="Z82" s="96"/>
      <c r="AA82" s="95" t="s">
        <v>34</v>
      </c>
      <c r="AB82" s="96"/>
      <c r="AC82" s="95" t="s">
        <v>34</v>
      </c>
      <c r="AD82" s="96"/>
      <c r="AE82" s="95" t="s">
        <v>34</v>
      </c>
      <c r="AF82" s="96"/>
      <c r="AG82" s="95"/>
      <c r="AH82" s="97"/>
      <c r="AI82" s="95" t="s">
        <v>34</v>
      </c>
      <c r="AJ82" s="96"/>
      <c r="AK82" s="98" t="s">
        <v>34</v>
      </c>
      <c r="AL82" s="94"/>
      <c r="AM82" s="95" t="s">
        <v>34</v>
      </c>
      <c r="AN82" s="94"/>
      <c r="AO82" s="95" t="s">
        <v>34</v>
      </c>
      <c r="AP82" s="94"/>
      <c r="AQ82" s="95" t="s">
        <v>34</v>
      </c>
      <c r="AR82" s="94"/>
      <c r="AS82" s="99"/>
    </row>
    <row r="83" spans="1:64" s="15" customFormat="1" x14ac:dyDescent="0.25">
      <c r="A83" s="230">
        <f>A71+1</f>
        <v>44621</v>
      </c>
      <c r="B83" s="394">
        <v>1242.1400000000001</v>
      </c>
      <c r="C83" s="394"/>
      <c r="D83" s="395">
        <v>1215.58</v>
      </c>
      <c r="E83" s="395">
        <v>1309.1400000000001</v>
      </c>
      <c r="F83" s="394"/>
      <c r="G83" s="396">
        <v>255</v>
      </c>
      <c r="H83" s="396">
        <v>566.15</v>
      </c>
      <c r="I83" s="267">
        <v>310</v>
      </c>
      <c r="J83" s="398">
        <v>6</v>
      </c>
      <c r="K83" s="398"/>
      <c r="L83" s="398"/>
      <c r="M83" s="400"/>
      <c r="N83" s="209">
        <f t="shared" ref="N83:N113" si="14">B83+C83+D83+F83+G83+H83+I83+K83-L83+M83+E83</f>
        <v>4898.01</v>
      </c>
      <c r="O83" s="394">
        <v>2.1</v>
      </c>
      <c r="P83" s="394"/>
      <c r="Q83" s="209">
        <f t="shared" ref="Q83:Q113" si="15">N83+O83-P83</f>
        <v>4900.1100000000006</v>
      </c>
      <c r="R83" s="395">
        <v>1240</v>
      </c>
      <c r="S83" s="402"/>
      <c r="T83" s="213">
        <f t="shared" ref="T83:T113" si="16">A83</f>
        <v>44621</v>
      </c>
      <c r="U83" s="403"/>
      <c r="V83" s="404"/>
      <c r="W83" s="165"/>
      <c r="X83" s="460"/>
      <c r="Y83" s="165"/>
      <c r="Z83" s="404"/>
      <c r="AA83" s="403"/>
      <c r="AB83" s="404"/>
      <c r="AC83" s="165"/>
      <c r="AD83" s="404"/>
      <c r="AE83" s="165"/>
      <c r="AF83" s="404"/>
      <c r="AG83" s="405"/>
      <c r="AH83" s="404"/>
      <c r="AI83" s="403" t="s">
        <v>506</v>
      </c>
      <c r="AJ83" s="393">
        <v>1029.23</v>
      </c>
      <c r="AK83" s="405"/>
      <c r="AL83" s="404"/>
      <c r="AM83" s="165"/>
      <c r="AN83" s="404"/>
      <c r="AO83" s="165"/>
      <c r="AP83" s="404"/>
      <c r="AQ83" s="165"/>
      <c r="AR83" s="404"/>
      <c r="AS83" s="187">
        <f t="shared" ref="AS83:AS113" si="17">V83+X83+Z83+AB83+AD83+AF83+AJ83+AL83+AN83+AP83+AR83+AH83</f>
        <v>1029.23</v>
      </c>
      <c r="AT83" s="239"/>
      <c r="AU83" s="239"/>
      <c r="AV83" s="239"/>
      <c r="AW83" s="239"/>
      <c r="AX83" s="239"/>
      <c r="AY83" s="239"/>
      <c r="AZ83" s="239"/>
      <c r="BA83" s="239"/>
      <c r="BB83" s="239"/>
      <c r="BC83" s="239"/>
      <c r="BD83" s="239"/>
      <c r="BE83" s="239"/>
      <c r="BF83" s="239"/>
      <c r="BG83" s="239"/>
      <c r="BH83" s="239"/>
      <c r="BI83" s="239"/>
      <c r="BJ83" s="239"/>
      <c r="BK83" s="239"/>
      <c r="BL83" s="239"/>
    </row>
    <row r="84" spans="1:64" s="15" customFormat="1" x14ac:dyDescent="0.25">
      <c r="A84" s="230">
        <f t="shared" ref="A84:A113" si="18">A83+1</f>
        <v>44622</v>
      </c>
      <c r="B84" s="394">
        <v>1413.11</v>
      </c>
      <c r="C84" s="394"/>
      <c r="D84" s="395">
        <v>1448.35</v>
      </c>
      <c r="E84" s="395">
        <v>1591.06</v>
      </c>
      <c r="F84" s="394"/>
      <c r="G84" s="396">
        <v>222</v>
      </c>
      <c r="H84" s="396">
        <v>205.2</v>
      </c>
      <c r="I84" s="267">
        <v>140</v>
      </c>
      <c r="J84" s="398">
        <v>5</v>
      </c>
      <c r="K84" s="398"/>
      <c r="L84" s="398"/>
      <c r="M84" s="400"/>
      <c r="N84" s="209">
        <f t="shared" si="14"/>
        <v>5019.7199999999993</v>
      </c>
      <c r="O84" s="394">
        <v>2.1</v>
      </c>
      <c r="P84" s="394"/>
      <c r="Q84" s="209">
        <f t="shared" si="15"/>
        <v>5021.82</v>
      </c>
      <c r="R84" s="395">
        <v>1410</v>
      </c>
      <c r="S84" s="402"/>
      <c r="T84" s="213">
        <f t="shared" si="16"/>
        <v>44622</v>
      </c>
      <c r="U84" s="403" t="s">
        <v>588</v>
      </c>
      <c r="V84" s="393">
        <v>1162.1400000000001</v>
      </c>
      <c r="W84" s="165"/>
      <c r="X84" s="460"/>
      <c r="Y84" s="403" t="s">
        <v>589</v>
      </c>
      <c r="Z84" s="393">
        <v>459.84</v>
      </c>
      <c r="AA84" s="403" t="s">
        <v>590</v>
      </c>
      <c r="AB84" s="393">
        <v>1138.5999999999999</v>
      </c>
      <c r="AC84" s="403" t="s">
        <v>591</v>
      </c>
      <c r="AD84" s="393">
        <v>44142.13</v>
      </c>
      <c r="AE84" s="165"/>
      <c r="AF84" s="404"/>
      <c r="AG84" s="404"/>
      <c r="AH84" s="404"/>
      <c r="AI84" s="403"/>
      <c r="AJ84" s="404"/>
      <c r="AK84" s="165"/>
      <c r="AL84" s="404"/>
      <c r="AM84" s="165"/>
      <c r="AN84" s="404"/>
      <c r="AO84" s="403"/>
      <c r="AP84" s="404"/>
      <c r="AQ84" s="165"/>
      <c r="AR84" s="404"/>
      <c r="AS84" s="187">
        <f t="shared" si="17"/>
        <v>46902.71</v>
      </c>
      <c r="AT84" s="239"/>
      <c r="AU84" s="239"/>
      <c r="AV84" s="239"/>
      <c r="AW84" s="239"/>
      <c r="AX84" s="239"/>
      <c r="AY84" s="239"/>
      <c r="AZ84" s="239"/>
      <c r="BA84" s="239"/>
      <c r="BB84" s="239"/>
      <c r="BC84" s="239"/>
      <c r="BD84" s="239"/>
      <c r="BE84" s="239"/>
      <c r="BF84" s="239"/>
      <c r="BG84" s="239"/>
      <c r="BH84" s="239"/>
      <c r="BI84" s="239"/>
      <c r="BJ84" s="239"/>
      <c r="BK84" s="239"/>
      <c r="BL84" s="239"/>
    </row>
    <row r="85" spans="1:64" s="15" customFormat="1" x14ac:dyDescent="0.25">
      <c r="A85" s="230">
        <f t="shared" si="18"/>
        <v>44623</v>
      </c>
      <c r="B85" s="394">
        <v>1039.74</v>
      </c>
      <c r="C85" s="394"/>
      <c r="D85" s="395">
        <v>1321.41</v>
      </c>
      <c r="E85" s="395">
        <v>1636.63</v>
      </c>
      <c r="F85" s="394"/>
      <c r="G85" s="396">
        <v>237</v>
      </c>
      <c r="H85" s="396">
        <v>369.4</v>
      </c>
      <c r="I85" s="267">
        <v>280</v>
      </c>
      <c r="J85" s="398">
        <v>6</v>
      </c>
      <c r="K85" s="398"/>
      <c r="L85" s="398"/>
      <c r="M85" s="400"/>
      <c r="N85" s="209">
        <f t="shared" si="14"/>
        <v>4884.18</v>
      </c>
      <c r="O85" s="394">
        <v>2.1</v>
      </c>
      <c r="P85" s="394"/>
      <c r="Q85" s="209">
        <f t="shared" si="15"/>
        <v>4886.2800000000007</v>
      </c>
      <c r="R85" s="395">
        <v>1070</v>
      </c>
      <c r="S85" s="402"/>
      <c r="T85" s="213">
        <f t="shared" si="16"/>
        <v>44623</v>
      </c>
      <c r="U85" s="403"/>
      <c r="V85" s="393">
        <v>-33.17</v>
      </c>
      <c r="W85" s="165"/>
      <c r="X85" s="460"/>
      <c r="Y85" s="403"/>
      <c r="Z85" s="404"/>
      <c r="AA85" s="165" t="s">
        <v>592</v>
      </c>
      <c r="AB85" s="393">
        <v>3416.46</v>
      </c>
      <c r="AC85" s="403"/>
      <c r="AD85" s="404"/>
      <c r="AE85" s="165"/>
      <c r="AF85" s="404"/>
      <c r="AG85" s="405"/>
      <c r="AH85" s="404"/>
      <c r="AI85" s="403"/>
      <c r="AJ85" s="404"/>
      <c r="AK85" s="165" t="s">
        <v>593</v>
      </c>
      <c r="AL85" s="393">
        <v>1647.36</v>
      </c>
      <c r="AM85" s="403" t="s">
        <v>594</v>
      </c>
      <c r="AN85" s="393">
        <v>285.45999999999998</v>
      </c>
      <c r="AO85" s="165" t="s">
        <v>276</v>
      </c>
      <c r="AP85" s="393">
        <v>2250</v>
      </c>
      <c r="AQ85" s="165"/>
      <c r="AR85" s="404"/>
      <c r="AS85" s="187">
        <f t="shared" si="17"/>
        <v>7566.11</v>
      </c>
      <c r="AT85" s="239"/>
      <c r="AU85" s="239"/>
      <c r="AV85" s="239"/>
      <c r="AW85" s="239"/>
      <c r="AX85" s="239"/>
      <c r="AY85" s="239"/>
      <c r="AZ85" s="239"/>
      <c r="BA85" s="239"/>
      <c r="BB85" s="239"/>
      <c r="BC85" s="239"/>
      <c r="BD85" s="239"/>
      <c r="BE85" s="239"/>
      <c r="BF85" s="239"/>
      <c r="BG85" s="239"/>
      <c r="BH85" s="239"/>
      <c r="BI85" s="239"/>
      <c r="BJ85" s="239"/>
      <c r="BK85" s="239"/>
      <c r="BL85" s="239"/>
    </row>
    <row r="86" spans="1:64" s="15" customFormat="1" x14ac:dyDescent="0.25">
      <c r="A86" s="230">
        <f t="shared" si="18"/>
        <v>44624</v>
      </c>
      <c r="B86" s="394">
        <v>922</v>
      </c>
      <c r="C86" s="394"/>
      <c r="D86" s="395">
        <v>2041.19</v>
      </c>
      <c r="E86" s="395">
        <v>1639.36</v>
      </c>
      <c r="F86" s="394"/>
      <c r="G86" s="396">
        <v>498</v>
      </c>
      <c r="H86" s="396">
        <v>102.1</v>
      </c>
      <c r="I86" s="267">
        <v>540</v>
      </c>
      <c r="J86" s="398">
        <v>10</v>
      </c>
      <c r="K86" s="398"/>
      <c r="L86" s="398"/>
      <c r="M86" s="400"/>
      <c r="N86" s="209">
        <f t="shared" si="14"/>
        <v>5742.65</v>
      </c>
      <c r="O86" s="394">
        <v>2.1</v>
      </c>
      <c r="P86" s="394"/>
      <c r="Q86" s="209">
        <f t="shared" si="15"/>
        <v>5744.75</v>
      </c>
      <c r="R86" s="395">
        <v>920</v>
      </c>
      <c r="S86" s="402"/>
      <c r="T86" s="213">
        <f t="shared" si="16"/>
        <v>44624</v>
      </c>
      <c r="U86" s="403"/>
      <c r="V86" s="404"/>
      <c r="W86" s="165"/>
      <c r="X86" s="460"/>
      <c r="Y86" s="403"/>
      <c r="Z86" s="404"/>
      <c r="AA86" s="165"/>
      <c r="AB86" s="404"/>
      <c r="AC86" s="403"/>
      <c r="AD86" s="404"/>
      <c r="AE86" s="165" t="s">
        <v>543</v>
      </c>
      <c r="AF86" s="393">
        <v>-69.3</v>
      </c>
      <c r="AG86" s="404"/>
      <c r="AH86" s="404"/>
      <c r="AI86" s="431" t="s">
        <v>311</v>
      </c>
      <c r="AJ86" s="393">
        <v>128.4</v>
      </c>
      <c r="AK86" s="165"/>
      <c r="AL86" s="404"/>
      <c r="AM86" s="403"/>
      <c r="AN86" s="404"/>
      <c r="AO86" s="165" t="s">
        <v>595</v>
      </c>
      <c r="AP86" s="393">
        <v>219.7</v>
      </c>
      <c r="AQ86" s="165"/>
      <c r="AR86" s="404"/>
      <c r="AS86" s="187">
        <f t="shared" si="17"/>
        <v>278.8</v>
      </c>
      <c r="AT86" s="239"/>
      <c r="AU86" s="239"/>
      <c r="AV86" s="239"/>
      <c r="AW86" s="239"/>
      <c r="AX86" s="239"/>
      <c r="AY86" s="239"/>
      <c r="AZ86" s="239"/>
      <c r="BA86" s="239"/>
      <c r="BB86" s="239"/>
      <c r="BC86" s="239"/>
      <c r="BD86" s="239"/>
      <c r="BE86" s="239"/>
      <c r="BF86" s="239"/>
      <c r="BG86" s="239"/>
      <c r="BH86" s="239"/>
      <c r="BI86" s="239"/>
      <c r="BJ86" s="239"/>
      <c r="BK86" s="239"/>
      <c r="BL86" s="239"/>
    </row>
    <row r="87" spans="1:64" s="15" customFormat="1" x14ac:dyDescent="0.25">
      <c r="A87" s="230">
        <f t="shared" si="18"/>
        <v>44625</v>
      </c>
      <c r="B87" s="394">
        <v>569.1</v>
      </c>
      <c r="C87" s="394"/>
      <c r="D87" s="395">
        <v>2038.1</v>
      </c>
      <c r="E87" s="395">
        <v>1521.01</v>
      </c>
      <c r="F87" s="394"/>
      <c r="G87" s="396">
        <v>435</v>
      </c>
      <c r="H87" s="396">
        <v>674.8</v>
      </c>
      <c r="I87" s="267">
        <v>560</v>
      </c>
      <c r="J87" s="398">
        <v>13</v>
      </c>
      <c r="K87" s="398"/>
      <c r="L87" s="398"/>
      <c r="M87" s="400"/>
      <c r="N87" s="209">
        <f t="shared" si="14"/>
        <v>5798.01</v>
      </c>
      <c r="O87" s="394">
        <v>3.1</v>
      </c>
      <c r="P87" s="394"/>
      <c r="Q87" s="209">
        <f t="shared" si="15"/>
        <v>5801.1100000000006</v>
      </c>
      <c r="R87" s="395">
        <v>560</v>
      </c>
      <c r="S87" s="402"/>
      <c r="T87" s="213">
        <f t="shared" si="16"/>
        <v>44625</v>
      </c>
      <c r="U87" s="403"/>
      <c r="V87" s="404"/>
      <c r="W87" s="165"/>
      <c r="X87" s="460"/>
      <c r="Y87" s="403"/>
      <c r="Z87" s="404"/>
      <c r="AA87" s="403"/>
      <c r="AB87" s="404"/>
      <c r="AC87" s="403"/>
      <c r="AD87" s="404"/>
      <c r="AE87" s="165" t="s">
        <v>85</v>
      </c>
      <c r="AF87" s="393">
        <v>548</v>
      </c>
      <c r="AG87" s="404"/>
      <c r="AH87" s="404"/>
      <c r="AI87" s="403"/>
      <c r="AJ87" s="404"/>
      <c r="AK87" s="403"/>
      <c r="AL87" s="404"/>
      <c r="AM87" s="403"/>
      <c r="AN87" s="404"/>
      <c r="AO87" s="403"/>
      <c r="AP87" s="404"/>
      <c r="AQ87" s="165"/>
      <c r="AR87" s="404"/>
      <c r="AS87" s="187">
        <f t="shared" si="17"/>
        <v>548</v>
      </c>
      <c r="AT87" s="239"/>
      <c r="AU87" s="239"/>
      <c r="AV87" s="239"/>
      <c r="AW87" s="239"/>
      <c r="AX87" s="239"/>
      <c r="AY87" s="239"/>
      <c r="AZ87" s="239"/>
      <c r="BA87" s="239"/>
      <c r="BB87" s="239"/>
      <c r="BC87" s="239"/>
      <c r="BD87" s="239"/>
      <c r="BE87" s="239"/>
      <c r="BF87" s="239"/>
      <c r="BG87" s="239"/>
      <c r="BH87" s="239"/>
      <c r="BI87" s="239"/>
      <c r="BJ87" s="239"/>
      <c r="BK87" s="239"/>
      <c r="BL87" s="239"/>
    </row>
    <row r="88" spans="1:64" s="15" customFormat="1" x14ac:dyDescent="0.25">
      <c r="A88" s="230">
        <f t="shared" si="18"/>
        <v>44626</v>
      </c>
      <c r="B88" s="394">
        <v>142.19</v>
      </c>
      <c r="C88" s="394"/>
      <c r="D88" s="395">
        <v>1062.68</v>
      </c>
      <c r="E88" s="395">
        <v>855.63</v>
      </c>
      <c r="F88" s="394"/>
      <c r="G88" s="396">
        <v>186</v>
      </c>
      <c r="H88" s="396">
        <v>861.5</v>
      </c>
      <c r="I88" s="267">
        <v>540</v>
      </c>
      <c r="J88" s="398">
        <v>10</v>
      </c>
      <c r="K88" s="398"/>
      <c r="L88" s="398"/>
      <c r="M88" s="400"/>
      <c r="N88" s="209">
        <f t="shared" si="14"/>
        <v>3648</v>
      </c>
      <c r="O88" s="394">
        <v>2.1</v>
      </c>
      <c r="P88" s="394"/>
      <c r="Q88" s="209">
        <f t="shared" si="15"/>
        <v>3650.1</v>
      </c>
      <c r="R88" s="395">
        <v>140</v>
      </c>
      <c r="S88" s="402"/>
      <c r="T88" s="213">
        <f t="shared" si="16"/>
        <v>44626</v>
      </c>
      <c r="U88" s="403"/>
      <c r="V88" s="404"/>
      <c r="W88" s="403"/>
      <c r="X88" s="460"/>
      <c r="Y88" s="403"/>
      <c r="Z88" s="404"/>
      <c r="AA88" s="403"/>
      <c r="AB88" s="404"/>
      <c r="AC88" s="403"/>
      <c r="AD88" s="404"/>
      <c r="AE88" s="165" t="s">
        <v>505</v>
      </c>
      <c r="AF88" s="393">
        <v>19.89</v>
      </c>
      <c r="AG88" s="405"/>
      <c r="AH88" s="404"/>
      <c r="AI88" s="403"/>
      <c r="AJ88" s="404"/>
      <c r="AK88" s="403"/>
      <c r="AL88" s="404"/>
      <c r="AM88" s="403"/>
      <c r="AN88" s="404"/>
      <c r="AO88" s="403" t="s">
        <v>388</v>
      </c>
      <c r="AP88" s="393">
        <v>150</v>
      </c>
      <c r="AQ88" s="165"/>
      <c r="AR88" s="404"/>
      <c r="AS88" s="187">
        <f t="shared" si="17"/>
        <v>169.89</v>
      </c>
      <c r="AT88" s="239"/>
      <c r="AU88" s="239"/>
      <c r="AV88" s="239"/>
      <c r="AW88" s="239"/>
      <c r="AX88" s="239"/>
      <c r="AY88" s="239"/>
      <c r="AZ88" s="239"/>
      <c r="BA88" s="239"/>
      <c r="BB88" s="239"/>
      <c r="BC88" s="239"/>
      <c r="BD88" s="239"/>
      <c r="BE88" s="239"/>
      <c r="BF88" s="239"/>
      <c r="BG88" s="239"/>
      <c r="BH88" s="239"/>
      <c r="BI88" s="239"/>
      <c r="BJ88" s="239"/>
      <c r="BK88" s="239"/>
      <c r="BL88" s="239"/>
    </row>
    <row r="89" spans="1:64" s="15" customFormat="1" x14ac:dyDescent="0.25">
      <c r="A89" s="230">
        <f t="shared" si="18"/>
        <v>44627</v>
      </c>
      <c r="B89" s="394">
        <v>1250.5899999999999</v>
      </c>
      <c r="C89" s="394"/>
      <c r="D89" s="395">
        <v>1304.4000000000001</v>
      </c>
      <c r="E89" s="395">
        <v>1824.52</v>
      </c>
      <c r="F89" s="394"/>
      <c r="G89" s="396">
        <v>181</v>
      </c>
      <c r="H89" s="396">
        <v>416.8</v>
      </c>
      <c r="I89" s="267">
        <v>300</v>
      </c>
      <c r="J89" s="398">
        <v>8</v>
      </c>
      <c r="K89" s="398"/>
      <c r="L89" s="398"/>
      <c r="M89" s="400"/>
      <c r="N89" s="209">
        <f t="shared" si="14"/>
        <v>5277.3099999999995</v>
      </c>
      <c r="O89" s="394">
        <v>3.7</v>
      </c>
      <c r="P89" s="394"/>
      <c r="Q89" s="209">
        <f t="shared" si="15"/>
        <v>5281.0099999999993</v>
      </c>
      <c r="R89" s="395">
        <v>1250</v>
      </c>
      <c r="S89" s="402"/>
      <c r="T89" s="213">
        <f t="shared" si="16"/>
        <v>44627</v>
      </c>
      <c r="U89" s="403"/>
      <c r="V89" s="404"/>
      <c r="W89" s="403"/>
      <c r="X89" s="460"/>
      <c r="Y89" s="403"/>
      <c r="Z89" s="404"/>
      <c r="AA89" s="403"/>
      <c r="AB89" s="404"/>
      <c r="AC89" s="403"/>
      <c r="AD89" s="404"/>
      <c r="AE89" s="165" t="s">
        <v>156</v>
      </c>
      <c r="AF89" s="393">
        <v>2691.24</v>
      </c>
      <c r="AG89" s="404"/>
      <c r="AH89" s="404"/>
      <c r="AI89" s="403"/>
      <c r="AJ89" s="404"/>
      <c r="AK89" s="403"/>
      <c r="AL89" s="404"/>
      <c r="AM89" s="403" t="s">
        <v>596</v>
      </c>
      <c r="AN89" s="393">
        <v>-418.91</v>
      </c>
      <c r="AO89" s="403"/>
      <c r="AP89" s="404"/>
      <c r="AQ89" s="165"/>
      <c r="AR89" s="404"/>
      <c r="AS89" s="187">
        <f t="shared" si="17"/>
        <v>2272.33</v>
      </c>
      <c r="AT89" s="239"/>
      <c r="AU89" s="239"/>
      <c r="AV89" s="239"/>
      <c r="AW89" s="239"/>
      <c r="AX89" s="239"/>
      <c r="AY89" s="239"/>
      <c r="AZ89" s="239"/>
      <c r="BA89" s="239"/>
      <c r="BB89" s="239"/>
      <c r="BC89" s="239"/>
      <c r="BD89" s="239"/>
      <c r="BE89" s="239"/>
      <c r="BF89" s="239"/>
      <c r="BG89" s="239"/>
      <c r="BH89" s="239"/>
      <c r="BI89" s="239"/>
      <c r="BJ89" s="239"/>
      <c r="BK89" s="239"/>
      <c r="BL89" s="239"/>
    </row>
    <row r="90" spans="1:64" s="15" customFormat="1" x14ac:dyDescent="0.25">
      <c r="A90" s="230">
        <f t="shared" si="18"/>
        <v>44628</v>
      </c>
      <c r="B90" s="394">
        <v>935.72</v>
      </c>
      <c r="C90" s="394"/>
      <c r="D90" s="395">
        <v>1389.7</v>
      </c>
      <c r="E90" s="395">
        <v>1739.94</v>
      </c>
      <c r="F90" s="394"/>
      <c r="G90" s="396">
        <v>304</v>
      </c>
      <c r="H90" s="396">
        <v>145.1</v>
      </c>
      <c r="I90" s="267">
        <v>180</v>
      </c>
      <c r="J90" s="398">
        <v>6</v>
      </c>
      <c r="K90" s="398"/>
      <c r="L90" s="398"/>
      <c r="M90" s="400"/>
      <c r="N90" s="209">
        <f t="shared" si="14"/>
        <v>4694.46</v>
      </c>
      <c r="O90" s="394">
        <v>2.1</v>
      </c>
      <c r="P90" s="394"/>
      <c r="Q90" s="209">
        <f t="shared" si="15"/>
        <v>4696.5600000000004</v>
      </c>
      <c r="R90" s="395">
        <v>930</v>
      </c>
      <c r="S90" s="402"/>
      <c r="T90" s="213">
        <f t="shared" si="16"/>
        <v>44628</v>
      </c>
      <c r="U90" s="403"/>
      <c r="V90" s="404"/>
      <c r="W90" s="403"/>
      <c r="X90" s="460"/>
      <c r="Y90" s="403"/>
      <c r="Z90" s="404"/>
      <c r="AA90" s="403"/>
      <c r="AB90" s="404"/>
      <c r="AC90" s="403"/>
      <c r="AD90" s="404"/>
      <c r="AE90" s="165" t="s">
        <v>210</v>
      </c>
      <c r="AF90" s="393">
        <v>60.72</v>
      </c>
      <c r="AG90" s="404"/>
      <c r="AH90" s="404"/>
      <c r="AI90" s="403"/>
      <c r="AJ90" s="404"/>
      <c r="AK90" s="403"/>
      <c r="AL90" s="404"/>
      <c r="AM90" s="403"/>
      <c r="AN90" s="404"/>
      <c r="AO90" s="403" t="s">
        <v>544</v>
      </c>
      <c r="AP90" s="393">
        <v>156.69</v>
      </c>
      <c r="AQ90" s="165"/>
      <c r="AR90" s="404"/>
      <c r="AS90" s="187">
        <f t="shared" si="17"/>
        <v>217.41</v>
      </c>
      <c r="AT90" s="239"/>
      <c r="AU90" s="239"/>
      <c r="AV90" s="239"/>
      <c r="AW90" s="239"/>
      <c r="AX90" s="239"/>
      <c r="AY90" s="239"/>
      <c r="AZ90" s="239"/>
      <c r="BA90" s="239"/>
      <c r="BB90" s="239"/>
      <c r="BC90" s="239"/>
      <c r="BD90" s="239"/>
      <c r="BE90" s="239"/>
      <c r="BF90" s="239"/>
      <c r="BG90" s="239"/>
      <c r="BH90" s="239"/>
      <c r="BI90" s="239"/>
      <c r="BJ90" s="239"/>
      <c r="BK90" s="239"/>
      <c r="BL90" s="239"/>
    </row>
    <row r="91" spans="1:64" s="15" customFormat="1" x14ac:dyDescent="0.25">
      <c r="A91" s="230">
        <f t="shared" si="18"/>
        <v>44629</v>
      </c>
      <c r="B91" s="394">
        <v>807.47</v>
      </c>
      <c r="C91" s="394"/>
      <c r="D91" s="395">
        <v>1388.04</v>
      </c>
      <c r="E91" s="395">
        <v>1337.48</v>
      </c>
      <c r="F91" s="394"/>
      <c r="G91" s="396">
        <v>438</v>
      </c>
      <c r="H91" s="396">
        <v>70.099999999999994</v>
      </c>
      <c r="I91" s="267">
        <v>570</v>
      </c>
      <c r="J91" s="398">
        <v>9</v>
      </c>
      <c r="K91" s="398"/>
      <c r="L91" s="398"/>
      <c r="M91" s="400"/>
      <c r="N91" s="209">
        <f t="shared" si="14"/>
        <v>4611.09</v>
      </c>
      <c r="O91" s="394">
        <v>2.1</v>
      </c>
      <c r="P91" s="394"/>
      <c r="Q91" s="209">
        <f t="shared" si="15"/>
        <v>4613.1900000000005</v>
      </c>
      <c r="R91" s="395">
        <v>800</v>
      </c>
      <c r="S91" s="402"/>
      <c r="T91" s="213">
        <f t="shared" si="16"/>
        <v>44629</v>
      </c>
      <c r="U91" s="403" t="s">
        <v>597</v>
      </c>
      <c r="V91" s="393">
        <v>1264.21</v>
      </c>
      <c r="W91" s="403"/>
      <c r="X91" s="460"/>
      <c r="Y91" s="403" t="s">
        <v>598</v>
      </c>
      <c r="Z91" s="393">
        <v>391.83</v>
      </c>
      <c r="AA91" s="403" t="s">
        <v>599</v>
      </c>
      <c r="AB91" s="393">
        <v>342.4</v>
      </c>
      <c r="AC91" s="403"/>
      <c r="AD91" s="404"/>
      <c r="AE91" s="165"/>
      <c r="AF91" s="404"/>
      <c r="AG91" s="404"/>
      <c r="AH91" s="404"/>
      <c r="AI91" s="403"/>
      <c r="AJ91" s="404"/>
      <c r="AK91" s="403"/>
      <c r="AL91" s="404"/>
      <c r="AM91" s="403" t="s">
        <v>600</v>
      </c>
      <c r="AN91" s="393">
        <v>26.82</v>
      </c>
      <c r="AO91" s="403"/>
      <c r="AP91" s="404"/>
      <c r="AQ91" s="165"/>
      <c r="AR91" s="404"/>
      <c r="AS91" s="187">
        <f t="shared" si="17"/>
        <v>2025.26</v>
      </c>
      <c r="AT91" s="239"/>
      <c r="AU91" s="239"/>
      <c r="AV91" s="239"/>
      <c r="AW91" s="239"/>
      <c r="AX91" s="239"/>
      <c r="AY91" s="239"/>
      <c r="AZ91" s="239"/>
      <c r="BA91" s="239"/>
      <c r="BB91" s="239"/>
      <c r="BC91" s="239"/>
      <c r="BD91" s="239"/>
      <c r="BE91" s="239"/>
      <c r="BF91" s="239"/>
      <c r="BG91" s="239"/>
      <c r="BH91" s="239"/>
      <c r="BI91" s="239"/>
      <c r="BJ91" s="239"/>
      <c r="BK91" s="239"/>
      <c r="BL91" s="239"/>
    </row>
    <row r="92" spans="1:64" s="15" customFormat="1" x14ac:dyDescent="0.25">
      <c r="A92" s="230">
        <f t="shared" si="18"/>
        <v>44630</v>
      </c>
      <c r="B92" s="394">
        <v>1324.68</v>
      </c>
      <c r="C92" s="394"/>
      <c r="D92" s="395">
        <v>1203.6199999999999</v>
      </c>
      <c r="E92" s="395">
        <v>1103.29</v>
      </c>
      <c r="F92" s="394"/>
      <c r="G92" s="396">
        <v>218</v>
      </c>
      <c r="H92" s="396">
        <v>229</v>
      </c>
      <c r="I92" s="267">
        <v>260</v>
      </c>
      <c r="J92" s="398">
        <v>7</v>
      </c>
      <c r="K92" s="398"/>
      <c r="L92" s="398"/>
      <c r="M92" s="400"/>
      <c r="N92" s="209">
        <f t="shared" si="14"/>
        <v>4338.59</v>
      </c>
      <c r="O92" s="394">
        <v>2.1</v>
      </c>
      <c r="P92" s="394"/>
      <c r="Q92" s="209">
        <f t="shared" si="15"/>
        <v>4340.6900000000005</v>
      </c>
      <c r="R92" s="395">
        <v>1350</v>
      </c>
      <c r="S92" s="402"/>
      <c r="T92" s="213">
        <f t="shared" si="16"/>
        <v>44630</v>
      </c>
      <c r="U92" s="403"/>
      <c r="V92" s="393">
        <v>268.31</v>
      </c>
      <c r="W92" s="403" t="s">
        <v>601</v>
      </c>
      <c r="X92" s="463">
        <v>19.82</v>
      </c>
      <c r="Y92" s="403"/>
      <c r="Z92" s="404"/>
      <c r="AA92" s="403" t="s">
        <v>602</v>
      </c>
      <c r="AB92" s="393">
        <v>3150.21</v>
      </c>
      <c r="AC92" s="403"/>
      <c r="AD92" s="404"/>
      <c r="AE92" s="165"/>
      <c r="AF92" s="404"/>
      <c r="AG92" s="404"/>
      <c r="AH92" s="404"/>
      <c r="AI92" s="403"/>
      <c r="AJ92" s="404"/>
      <c r="AK92" s="403" t="s">
        <v>603</v>
      </c>
      <c r="AL92" s="393">
        <v>42.3</v>
      </c>
      <c r="AM92" s="403"/>
      <c r="AN92" s="404"/>
      <c r="AO92" s="403"/>
      <c r="AP92" s="404"/>
      <c r="AQ92" s="165"/>
      <c r="AR92" s="404"/>
      <c r="AS92" s="187">
        <f t="shared" si="17"/>
        <v>3480.6400000000003</v>
      </c>
      <c r="AT92" s="239"/>
      <c r="AU92" s="239"/>
      <c r="AV92" s="239"/>
      <c r="AW92" s="239"/>
      <c r="AX92" s="239"/>
      <c r="AY92" s="239"/>
      <c r="AZ92" s="239"/>
      <c r="BA92" s="239"/>
      <c r="BB92" s="239"/>
      <c r="BC92" s="239"/>
      <c r="BD92" s="239"/>
      <c r="BE92" s="239"/>
      <c r="BF92" s="239"/>
      <c r="BG92" s="239"/>
      <c r="BH92" s="239"/>
      <c r="BI92" s="239"/>
      <c r="BJ92" s="239"/>
      <c r="BK92" s="239"/>
      <c r="BL92" s="239"/>
    </row>
    <row r="93" spans="1:64" s="15" customFormat="1" x14ac:dyDescent="0.25">
      <c r="A93" s="230">
        <f t="shared" si="18"/>
        <v>44631</v>
      </c>
      <c r="B93" s="394">
        <v>2206.04</v>
      </c>
      <c r="C93" s="394"/>
      <c r="D93" s="395">
        <v>1988.11</v>
      </c>
      <c r="E93" s="395">
        <v>1475.86</v>
      </c>
      <c r="F93" s="394"/>
      <c r="G93" s="396">
        <v>282</v>
      </c>
      <c r="H93" s="396">
        <v>328.5</v>
      </c>
      <c r="I93" s="267">
        <v>100</v>
      </c>
      <c r="J93" s="398">
        <v>2</v>
      </c>
      <c r="K93" s="398"/>
      <c r="L93" s="398"/>
      <c r="M93" s="400"/>
      <c r="N93" s="209">
        <f t="shared" si="14"/>
        <v>6380.5099999999993</v>
      </c>
      <c r="O93" s="394">
        <v>2.1</v>
      </c>
      <c r="P93" s="394"/>
      <c r="Q93" s="209">
        <f t="shared" si="15"/>
        <v>6382.61</v>
      </c>
      <c r="R93" s="395">
        <v>2200</v>
      </c>
      <c r="S93" s="395">
        <v>560</v>
      </c>
      <c r="T93" s="213">
        <f t="shared" si="16"/>
        <v>44631</v>
      </c>
      <c r="U93" s="403"/>
      <c r="V93" s="404"/>
      <c r="W93" s="403" t="s">
        <v>604</v>
      </c>
      <c r="X93" s="463">
        <v>740.16</v>
      </c>
      <c r="Y93" s="403"/>
      <c r="Z93" s="404"/>
      <c r="AA93" s="403"/>
      <c r="AB93" s="404"/>
      <c r="AC93" s="403"/>
      <c r="AD93" s="404"/>
      <c r="AE93" s="165"/>
      <c r="AF93" s="404"/>
      <c r="AG93" s="404"/>
      <c r="AH93" s="404"/>
      <c r="AI93" s="403"/>
      <c r="AJ93" s="404"/>
      <c r="AK93" s="403" t="s">
        <v>605</v>
      </c>
      <c r="AL93" s="393">
        <v>894.88</v>
      </c>
      <c r="AM93" s="403" t="s">
        <v>606</v>
      </c>
      <c r="AN93" s="393">
        <v>237.6</v>
      </c>
      <c r="AO93" s="403" t="s">
        <v>607</v>
      </c>
      <c r="AP93" s="393">
        <v>394</v>
      </c>
      <c r="AQ93" s="165" t="s">
        <v>608</v>
      </c>
      <c r="AR93" s="393">
        <v>88.8</v>
      </c>
      <c r="AS93" s="187">
        <f t="shared" si="17"/>
        <v>2355.44</v>
      </c>
      <c r="AT93" s="239"/>
      <c r="AU93" s="239"/>
      <c r="AV93" s="239"/>
      <c r="AW93" s="239"/>
      <c r="AX93" s="239"/>
      <c r="AY93" s="239"/>
      <c r="AZ93" s="239"/>
      <c r="BA93" s="239"/>
      <c r="BB93" s="239"/>
      <c r="BC93" s="239"/>
      <c r="BD93" s="239"/>
      <c r="BE93" s="239"/>
      <c r="BF93" s="239"/>
      <c r="BG93" s="239"/>
      <c r="BH93" s="239"/>
      <c r="BI93" s="239"/>
      <c r="BJ93" s="239"/>
      <c r="BK93" s="239"/>
      <c r="BL93" s="239"/>
    </row>
    <row r="94" spans="1:64" s="15" customFormat="1" x14ac:dyDescent="0.25">
      <c r="A94" s="230">
        <f t="shared" si="18"/>
        <v>44632</v>
      </c>
      <c r="B94" s="394">
        <v>1875.47</v>
      </c>
      <c r="C94" s="394"/>
      <c r="D94" s="395">
        <v>1798.13</v>
      </c>
      <c r="E94" s="395">
        <v>1352.25</v>
      </c>
      <c r="F94" s="394"/>
      <c r="G94" s="396">
        <v>391</v>
      </c>
      <c r="H94" s="396">
        <v>333.5</v>
      </c>
      <c r="I94" s="267">
        <v>90</v>
      </c>
      <c r="J94" s="398">
        <v>2</v>
      </c>
      <c r="K94" s="398"/>
      <c r="L94" s="398"/>
      <c r="M94" s="400"/>
      <c r="N94" s="209">
        <f t="shared" si="14"/>
        <v>5840.35</v>
      </c>
      <c r="O94" s="394"/>
      <c r="P94" s="394"/>
      <c r="Q94" s="209">
        <f t="shared" si="15"/>
        <v>5840.35</v>
      </c>
      <c r="R94" s="395">
        <v>1870</v>
      </c>
      <c r="S94" s="402"/>
      <c r="T94" s="213">
        <f t="shared" si="16"/>
        <v>44632</v>
      </c>
      <c r="U94" s="403"/>
      <c r="V94" s="404"/>
      <c r="W94" s="403"/>
      <c r="X94" s="460"/>
      <c r="Y94" s="403"/>
      <c r="Z94" s="404"/>
      <c r="AA94" s="403"/>
      <c r="AB94" s="404"/>
      <c r="AC94" s="403"/>
      <c r="AD94" s="404"/>
      <c r="AE94" s="403"/>
      <c r="AF94" s="404"/>
      <c r="AG94" s="404"/>
      <c r="AH94" s="404"/>
      <c r="AI94" s="403"/>
      <c r="AJ94" s="404"/>
      <c r="AK94" s="403"/>
      <c r="AL94" s="404"/>
      <c r="AM94" s="403" t="s">
        <v>609</v>
      </c>
      <c r="AN94" s="404">
        <v>0</v>
      </c>
      <c r="AO94" s="403" t="s">
        <v>607</v>
      </c>
      <c r="AP94" s="393">
        <v>83.55</v>
      </c>
      <c r="AQ94" s="165"/>
      <c r="AR94" s="404"/>
      <c r="AS94" s="187">
        <f t="shared" si="17"/>
        <v>83.55</v>
      </c>
      <c r="AT94" s="239"/>
      <c r="AU94" s="239"/>
      <c r="AV94" s="239"/>
      <c r="AW94" s="239"/>
      <c r="AX94" s="239"/>
      <c r="AY94" s="239"/>
      <c r="AZ94" s="239"/>
      <c r="BA94" s="239"/>
      <c r="BB94" s="239"/>
      <c r="BC94" s="239"/>
      <c r="BD94" s="239"/>
      <c r="BE94" s="239"/>
      <c r="BF94" s="239"/>
      <c r="BG94" s="239"/>
      <c r="BH94" s="239"/>
      <c r="BI94" s="239"/>
      <c r="BJ94" s="239"/>
      <c r="BK94" s="239"/>
      <c r="BL94" s="239"/>
    </row>
    <row r="95" spans="1:64" s="15" customFormat="1" x14ac:dyDescent="0.25">
      <c r="A95" s="230">
        <f t="shared" si="18"/>
        <v>44633</v>
      </c>
      <c r="B95" s="394">
        <v>534.59</v>
      </c>
      <c r="C95" s="394"/>
      <c r="D95" s="395">
        <v>653.08000000000004</v>
      </c>
      <c r="E95" s="395">
        <v>919.51</v>
      </c>
      <c r="F95" s="394"/>
      <c r="G95" s="396">
        <v>225</v>
      </c>
      <c r="H95" s="396">
        <v>1578.95</v>
      </c>
      <c r="I95" s="396"/>
      <c r="J95" s="398"/>
      <c r="K95" s="398"/>
      <c r="L95" s="398"/>
      <c r="M95" s="400"/>
      <c r="N95" s="209">
        <f t="shared" si="14"/>
        <v>3911.13</v>
      </c>
      <c r="O95" s="394"/>
      <c r="P95" s="394"/>
      <c r="Q95" s="209">
        <f t="shared" si="15"/>
        <v>3911.13</v>
      </c>
      <c r="R95" s="395">
        <v>530</v>
      </c>
      <c r="S95" s="402"/>
      <c r="T95" s="213">
        <f t="shared" si="16"/>
        <v>44633</v>
      </c>
      <c r="U95" s="403"/>
      <c r="V95" s="404"/>
      <c r="W95" s="403"/>
      <c r="X95" s="460"/>
      <c r="Y95" s="403"/>
      <c r="Z95" s="404"/>
      <c r="AA95" s="403"/>
      <c r="AB95" s="404"/>
      <c r="AC95" s="403"/>
      <c r="AD95" s="404"/>
      <c r="AE95" s="403"/>
      <c r="AF95" s="404"/>
      <c r="AG95" s="404"/>
      <c r="AH95" s="404"/>
      <c r="AI95" s="403"/>
      <c r="AJ95" s="404"/>
      <c r="AK95" s="403"/>
      <c r="AL95" s="404"/>
      <c r="AM95" s="403"/>
      <c r="AN95" s="404"/>
      <c r="AO95" s="403"/>
      <c r="AP95" s="404"/>
      <c r="AQ95" s="165" t="s">
        <v>610</v>
      </c>
      <c r="AR95" s="393">
        <v>433.96</v>
      </c>
      <c r="AS95" s="187">
        <f t="shared" si="17"/>
        <v>433.96</v>
      </c>
      <c r="AT95" s="239"/>
      <c r="AU95" s="239"/>
      <c r="AV95" s="239"/>
      <c r="AW95" s="239"/>
      <c r="AX95" s="239"/>
      <c r="AY95" s="239"/>
      <c r="AZ95" s="239"/>
      <c r="BA95" s="239"/>
      <c r="BB95" s="239"/>
      <c r="BC95" s="239"/>
      <c r="BD95" s="239"/>
      <c r="BE95" s="239"/>
      <c r="BF95" s="239"/>
      <c r="BG95" s="239"/>
      <c r="BH95" s="239"/>
      <c r="BI95" s="239"/>
      <c r="BJ95" s="239"/>
      <c r="BK95" s="239"/>
      <c r="BL95" s="239"/>
    </row>
    <row r="96" spans="1:64" s="15" customFormat="1" x14ac:dyDescent="0.25">
      <c r="A96" s="230">
        <f t="shared" si="18"/>
        <v>44634</v>
      </c>
      <c r="B96" s="394">
        <v>888.94</v>
      </c>
      <c r="C96" s="394"/>
      <c r="D96" s="187">
        <v>1280.73</v>
      </c>
      <c r="E96" s="187">
        <v>1471.46</v>
      </c>
      <c r="F96" s="394"/>
      <c r="G96" s="396">
        <v>596</v>
      </c>
      <c r="H96" s="396">
        <v>349.3</v>
      </c>
      <c r="I96" s="267">
        <v>210</v>
      </c>
      <c r="J96" s="398">
        <v>5</v>
      </c>
      <c r="K96" s="398"/>
      <c r="L96" s="398"/>
      <c r="M96" s="400"/>
      <c r="N96" s="209">
        <f t="shared" si="14"/>
        <v>4796.43</v>
      </c>
      <c r="O96" s="394">
        <v>2.1</v>
      </c>
      <c r="P96" s="394"/>
      <c r="Q96" s="209">
        <f t="shared" si="15"/>
        <v>4798.5300000000007</v>
      </c>
      <c r="R96" s="395">
        <v>880</v>
      </c>
      <c r="S96" s="402"/>
      <c r="T96" s="213">
        <f t="shared" si="16"/>
        <v>44634</v>
      </c>
      <c r="U96" s="403"/>
      <c r="V96" s="404"/>
      <c r="W96" s="403"/>
      <c r="X96" s="460"/>
      <c r="Y96" s="403"/>
      <c r="Z96" s="404"/>
      <c r="AA96" s="403"/>
      <c r="AB96" s="404"/>
      <c r="AC96" s="403"/>
      <c r="AD96" s="404"/>
      <c r="AE96" s="403"/>
      <c r="AF96" s="404"/>
      <c r="AG96" s="404"/>
      <c r="AH96" s="404"/>
      <c r="AI96" s="403"/>
      <c r="AJ96" s="404"/>
      <c r="AK96" s="403"/>
      <c r="AL96" s="404"/>
      <c r="AM96" s="403"/>
      <c r="AN96" s="404"/>
      <c r="AO96" s="403" t="s">
        <v>510</v>
      </c>
      <c r="AP96" s="393">
        <v>86.4</v>
      </c>
      <c r="AQ96" s="165" t="s">
        <v>610</v>
      </c>
      <c r="AR96" s="393">
        <v>-433.96</v>
      </c>
      <c r="AS96" s="187">
        <f t="shared" si="17"/>
        <v>-347.55999999999995</v>
      </c>
      <c r="AT96" s="239"/>
      <c r="AU96" s="239"/>
      <c r="AV96" s="239"/>
      <c r="AW96" s="239"/>
      <c r="AX96" s="239"/>
      <c r="AY96" s="239"/>
      <c r="AZ96" s="239"/>
      <c r="BA96" s="239"/>
      <c r="BB96" s="239"/>
      <c r="BC96" s="239"/>
      <c r="BD96" s="239"/>
      <c r="BE96" s="239"/>
      <c r="BF96" s="239"/>
      <c r="BG96" s="239"/>
      <c r="BH96" s="239"/>
      <c r="BI96" s="239"/>
      <c r="BJ96" s="239"/>
      <c r="BK96" s="239"/>
      <c r="BL96" s="239"/>
    </row>
    <row r="97" spans="1:64" s="15" customFormat="1" x14ac:dyDescent="0.25">
      <c r="A97" s="230">
        <f t="shared" si="18"/>
        <v>44635</v>
      </c>
      <c r="B97" s="394">
        <v>1702</v>
      </c>
      <c r="C97" s="394"/>
      <c r="D97" s="187">
        <v>881.86</v>
      </c>
      <c r="E97" s="187">
        <v>1181.1099999999999</v>
      </c>
      <c r="F97" s="394"/>
      <c r="G97" s="396">
        <v>417</v>
      </c>
      <c r="H97" s="396">
        <v>144.4</v>
      </c>
      <c r="I97" s="267">
        <v>70</v>
      </c>
      <c r="J97" s="398">
        <v>2</v>
      </c>
      <c r="K97" s="398"/>
      <c r="L97" s="398"/>
      <c r="M97" s="400"/>
      <c r="N97" s="209">
        <f t="shared" si="14"/>
        <v>4396.37</v>
      </c>
      <c r="O97" s="394">
        <v>3.7</v>
      </c>
      <c r="P97" s="394"/>
      <c r="Q97" s="209">
        <f t="shared" si="15"/>
        <v>4400.07</v>
      </c>
      <c r="R97" s="395">
        <v>1700</v>
      </c>
      <c r="S97" s="402"/>
      <c r="T97" s="213">
        <f t="shared" si="16"/>
        <v>44635</v>
      </c>
      <c r="U97" s="403"/>
      <c r="V97" s="404"/>
      <c r="W97" s="403"/>
      <c r="X97" s="460"/>
      <c r="Y97" s="403"/>
      <c r="Z97" s="404"/>
      <c r="AA97" s="403"/>
      <c r="AB97" s="404"/>
      <c r="AC97" s="403"/>
      <c r="AD97" s="404"/>
      <c r="AE97" s="403"/>
      <c r="AF97" s="404"/>
      <c r="AG97" s="404"/>
      <c r="AH97" s="404"/>
      <c r="AI97" s="403"/>
      <c r="AJ97" s="404"/>
      <c r="AK97" s="403"/>
      <c r="AL97" s="404"/>
      <c r="AM97" s="403"/>
      <c r="AN97" s="404"/>
      <c r="AO97" s="403"/>
      <c r="AP97" s="404"/>
      <c r="AQ97" s="165"/>
      <c r="AR97" s="404"/>
      <c r="AS97" s="187">
        <f t="shared" si="17"/>
        <v>0</v>
      </c>
      <c r="AT97" s="239"/>
      <c r="AU97" s="239"/>
      <c r="AV97" s="239"/>
      <c r="AW97" s="239"/>
      <c r="AX97" s="239"/>
      <c r="AY97" s="239"/>
      <c r="AZ97" s="239"/>
      <c r="BA97" s="239"/>
      <c r="BB97" s="239"/>
      <c r="BC97" s="239"/>
      <c r="BD97" s="239"/>
      <c r="BE97" s="239"/>
      <c r="BF97" s="239"/>
      <c r="BG97" s="239"/>
      <c r="BH97" s="239"/>
      <c r="BI97" s="239"/>
      <c r="BJ97" s="239"/>
      <c r="BK97" s="239"/>
      <c r="BL97" s="239"/>
    </row>
    <row r="98" spans="1:64" s="15" customFormat="1" x14ac:dyDescent="0.25">
      <c r="A98" s="230">
        <f t="shared" si="18"/>
        <v>44636</v>
      </c>
      <c r="B98" s="394">
        <v>941.62</v>
      </c>
      <c r="C98" s="394"/>
      <c r="D98" s="187">
        <v>1765.07</v>
      </c>
      <c r="E98" s="187">
        <v>1429.4</v>
      </c>
      <c r="F98" s="394"/>
      <c r="G98" s="396">
        <v>403</v>
      </c>
      <c r="H98" s="396">
        <v>153.5</v>
      </c>
      <c r="I98" s="267">
        <v>310</v>
      </c>
      <c r="J98" s="398">
        <v>6</v>
      </c>
      <c r="K98" s="398"/>
      <c r="L98" s="398"/>
      <c r="M98" s="400"/>
      <c r="N98" s="209">
        <f t="shared" si="14"/>
        <v>5002.59</v>
      </c>
      <c r="O98" s="394">
        <v>2.1</v>
      </c>
      <c r="P98" s="394"/>
      <c r="Q98" s="209">
        <f t="shared" si="15"/>
        <v>5004.6900000000005</v>
      </c>
      <c r="R98" s="395">
        <v>940</v>
      </c>
      <c r="S98" s="402"/>
      <c r="T98" s="213">
        <f t="shared" si="16"/>
        <v>44636</v>
      </c>
      <c r="U98" s="403" t="s">
        <v>611</v>
      </c>
      <c r="V98" s="393">
        <v>1585.94</v>
      </c>
      <c r="W98" s="403"/>
      <c r="X98" s="460"/>
      <c r="Y98" s="403" t="s">
        <v>612</v>
      </c>
      <c r="Z98" s="393">
        <v>442.81</v>
      </c>
      <c r="AA98" s="403" t="s">
        <v>613</v>
      </c>
      <c r="AB98" s="393">
        <v>1369</v>
      </c>
      <c r="AC98" s="403" t="s">
        <v>614</v>
      </c>
      <c r="AD98" s="393">
        <v>44954.35</v>
      </c>
      <c r="AE98" s="403"/>
      <c r="AF98" s="404"/>
      <c r="AG98" s="404"/>
      <c r="AH98" s="404"/>
      <c r="AI98" s="403" t="s">
        <v>615</v>
      </c>
      <c r="AJ98" s="393">
        <v>206.37</v>
      </c>
      <c r="AK98" s="403"/>
      <c r="AL98" s="404"/>
      <c r="AM98" s="403"/>
      <c r="AN98" s="404"/>
      <c r="AO98" s="403" t="s">
        <v>616</v>
      </c>
      <c r="AP98" s="393">
        <v>2500</v>
      </c>
      <c r="AQ98" s="165"/>
      <c r="AR98" s="404"/>
      <c r="AS98" s="187">
        <f t="shared" si="17"/>
        <v>51058.47</v>
      </c>
      <c r="AT98" s="239"/>
      <c r="AU98" s="239"/>
      <c r="AV98" s="239"/>
      <c r="AW98" s="239"/>
      <c r="AX98" s="239"/>
      <c r="AY98" s="239"/>
      <c r="AZ98" s="239"/>
      <c r="BA98" s="239"/>
      <c r="BB98" s="239"/>
      <c r="BC98" s="239"/>
      <c r="BD98" s="239"/>
      <c r="BE98" s="239"/>
      <c r="BF98" s="239"/>
      <c r="BG98" s="239"/>
      <c r="BH98" s="239"/>
      <c r="BI98" s="239"/>
      <c r="BJ98" s="239"/>
      <c r="BK98" s="239"/>
      <c r="BL98" s="239"/>
    </row>
    <row r="99" spans="1:64" s="15" customFormat="1" x14ac:dyDescent="0.25">
      <c r="A99" s="230">
        <f t="shared" si="18"/>
        <v>44637</v>
      </c>
      <c r="B99" s="394">
        <v>1718.38</v>
      </c>
      <c r="C99" s="394"/>
      <c r="D99" s="187">
        <v>1819.52</v>
      </c>
      <c r="E99" s="187">
        <v>1588.9</v>
      </c>
      <c r="F99" s="394"/>
      <c r="G99" s="396">
        <v>447</v>
      </c>
      <c r="H99" s="396">
        <v>207.25</v>
      </c>
      <c r="I99" s="267">
        <v>310</v>
      </c>
      <c r="J99" s="398">
        <v>10</v>
      </c>
      <c r="K99" s="398"/>
      <c r="L99" s="398"/>
      <c r="M99" s="400"/>
      <c r="N99" s="209">
        <f t="shared" si="14"/>
        <v>6091.0499999999993</v>
      </c>
      <c r="O99" s="394">
        <v>2.1</v>
      </c>
      <c r="P99" s="394"/>
      <c r="Q99" s="209">
        <f t="shared" si="15"/>
        <v>6093.15</v>
      </c>
      <c r="R99" s="395">
        <v>1750</v>
      </c>
      <c r="S99" s="402"/>
      <c r="T99" s="213">
        <f t="shared" si="16"/>
        <v>44637</v>
      </c>
      <c r="U99" s="403"/>
      <c r="V99" s="393">
        <v>106.53</v>
      </c>
      <c r="W99" s="403"/>
      <c r="X99" s="460"/>
      <c r="Y99" s="403" t="s">
        <v>617</v>
      </c>
      <c r="Z99" s="393">
        <v>248.64</v>
      </c>
      <c r="AA99" s="403" t="s">
        <v>618</v>
      </c>
      <c r="AB99" s="393">
        <v>3272.22</v>
      </c>
      <c r="AC99" s="403" t="s">
        <v>619</v>
      </c>
      <c r="AD99" s="393">
        <v>220.56</v>
      </c>
      <c r="AE99" s="403" t="s">
        <v>85</v>
      </c>
      <c r="AF99" s="393">
        <v>700</v>
      </c>
      <c r="AG99" s="404"/>
      <c r="AH99" s="393">
        <v>-1.2</v>
      </c>
      <c r="AI99" s="403"/>
      <c r="AJ99" s="404"/>
      <c r="AK99" s="403"/>
      <c r="AL99" s="404"/>
      <c r="AM99" s="403"/>
      <c r="AN99" s="404"/>
      <c r="AO99" s="403"/>
      <c r="AP99" s="404"/>
      <c r="AQ99" s="165"/>
      <c r="AR99" s="404"/>
      <c r="AS99" s="187">
        <f t="shared" si="17"/>
        <v>4546.75</v>
      </c>
      <c r="AT99" s="239"/>
      <c r="AU99" s="239"/>
      <c r="AV99" s="239"/>
      <c r="AW99" s="239"/>
      <c r="AX99" s="239"/>
      <c r="AY99" s="239"/>
      <c r="AZ99" s="239"/>
      <c r="BA99" s="239"/>
      <c r="BB99" s="239"/>
      <c r="BC99" s="239"/>
      <c r="BD99" s="239"/>
      <c r="BE99" s="239"/>
      <c r="BF99" s="239"/>
      <c r="BG99" s="239"/>
      <c r="BH99" s="239"/>
      <c r="BI99" s="239"/>
      <c r="BJ99" s="239"/>
      <c r="BK99" s="239"/>
      <c r="BL99" s="239"/>
    </row>
    <row r="100" spans="1:64" s="15" customFormat="1" x14ac:dyDescent="0.25">
      <c r="A100" s="230">
        <f t="shared" si="18"/>
        <v>44638</v>
      </c>
      <c r="B100" s="394">
        <v>1457.08</v>
      </c>
      <c r="C100" s="394"/>
      <c r="D100" s="187">
        <v>1153.92</v>
      </c>
      <c r="E100" s="187">
        <v>1523.01</v>
      </c>
      <c r="F100" s="394"/>
      <c r="G100" s="396">
        <v>164</v>
      </c>
      <c r="H100" s="396">
        <v>586</v>
      </c>
      <c r="I100" s="267">
        <v>140</v>
      </c>
      <c r="J100" s="398">
        <v>5</v>
      </c>
      <c r="K100" s="398"/>
      <c r="L100" s="398"/>
      <c r="M100" s="400"/>
      <c r="N100" s="209">
        <f t="shared" si="14"/>
        <v>5024.01</v>
      </c>
      <c r="O100" s="394">
        <v>2.1</v>
      </c>
      <c r="P100" s="394"/>
      <c r="Q100" s="209">
        <f t="shared" si="15"/>
        <v>5026.1100000000006</v>
      </c>
      <c r="R100" s="395">
        <v>1450</v>
      </c>
      <c r="S100" s="395">
        <v>400</v>
      </c>
      <c r="T100" s="213">
        <f t="shared" si="16"/>
        <v>44638</v>
      </c>
      <c r="U100" s="403"/>
      <c r="V100" s="404"/>
      <c r="W100" s="403"/>
      <c r="X100" s="460"/>
      <c r="Y100" s="403"/>
      <c r="Z100" s="404"/>
      <c r="AA100" s="403"/>
      <c r="AB100" s="404"/>
      <c r="AC100" s="403"/>
      <c r="AD100" s="404"/>
      <c r="AE100" s="403"/>
      <c r="AF100" s="404"/>
      <c r="AG100" s="404"/>
      <c r="AH100" s="393">
        <v>-1.4</v>
      </c>
      <c r="AI100" s="403" t="s">
        <v>620</v>
      </c>
      <c r="AJ100" s="393">
        <v>52.8</v>
      </c>
      <c r="AK100" s="403"/>
      <c r="AL100" s="404"/>
      <c r="AM100" s="403" t="s">
        <v>621</v>
      </c>
      <c r="AN100" s="393">
        <v>270.02</v>
      </c>
      <c r="AO100" s="403" t="s">
        <v>622</v>
      </c>
      <c r="AP100" s="393">
        <v>447</v>
      </c>
      <c r="AQ100" s="165"/>
      <c r="AR100" s="404"/>
      <c r="AS100" s="187">
        <f t="shared" si="17"/>
        <v>768.42</v>
      </c>
      <c r="AT100" s="239"/>
      <c r="AU100" s="239"/>
      <c r="AV100" s="239"/>
      <c r="AW100" s="239"/>
      <c r="AX100" s="239"/>
      <c r="AY100" s="239"/>
      <c r="AZ100" s="239"/>
      <c r="BA100" s="239"/>
      <c r="BB100" s="239"/>
      <c r="BC100" s="239"/>
      <c r="BD100" s="239"/>
      <c r="BE100" s="239"/>
      <c r="BF100" s="239"/>
      <c r="BG100" s="239"/>
      <c r="BH100" s="239"/>
      <c r="BI100" s="239"/>
      <c r="BJ100" s="239"/>
      <c r="BK100" s="239"/>
      <c r="BL100" s="239"/>
    </row>
    <row r="101" spans="1:64" s="15" customFormat="1" x14ac:dyDescent="0.25">
      <c r="A101" s="230">
        <f t="shared" si="18"/>
        <v>44639</v>
      </c>
      <c r="B101" s="394">
        <v>2152.9499999999998</v>
      </c>
      <c r="C101" s="394"/>
      <c r="D101" s="187">
        <v>1580.71</v>
      </c>
      <c r="E101" s="187">
        <v>1752.05</v>
      </c>
      <c r="F101" s="394"/>
      <c r="G101" s="396">
        <v>238</v>
      </c>
      <c r="H101" s="396">
        <v>392.45</v>
      </c>
      <c r="I101" s="267">
        <v>210</v>
      </c>
      <c r="J101" s="398">
        <v>6</v>
      </c>
      <c r="K101" s="398"/>
      <c r="L101" s="398"/>
      <c r="M101" s="400"/>
      <c r="N101" s="209">
        <f t="shared" si="14"/>
        <v>6326.16</v>
      </c>
      <c r="O101" s="394">
        <v>3.1</v>
      </c>
      <c r="P101" s="394"/>
      <c r="Q101" s="209">
        <f t="shared" si="15"/>
        <v>6329.26</v>
      </c>
      <c r="R101" s="395">
        <v>2170</v>
      </c>
      <c r="S101" s="402"/>
      <c r="T101" s="213">
        <f t="shared" si="16"/>
        <v>44639</v>
      </c>
      <c r="U101" s="403"/>
      <c r="V101" s="404"/>
      <c r="W101" s="403"/>
      <c r="X101" s="460"/>
      <c r="Y101" s="403"/>
      <c r="Z101" s="404"/>
      <c r="AA101" s="403"/>
      <c r="AB101" s="404"/>
      <c r="AC101" s="403"/>
      <c r="AD101" s="404"/>
      <c r="AE101" s="403"/>
      <c r="AF101" s="404"/>
      <c r="AG101" s="404"/>
      <c r="AH101" s="404"/>
      <c r="AI101" s="403"/>
      <c r="AJ101" s="404"/>
      <c r="AK101" s="403"/>
      <c r="AL101" s="404"/>
      <c r="AM101" s="403"/>
      <c r="AN101" s="404"/>
      <c r="AO101" s="403"/>
      <c r="AP101" s="404">
        <v>2.91</v>
      </c>
      <c r="AQ101" s="165" t="s">
        <v>623</v>
      </c>
      <c r="AR101" s="393">
        <v>1020</v>
      </c>
      <c r="AS101" s="187">
        <f t="shared" si="17"/>
        <v>1022.91</v>
      </c>
      <c r="AT101" s="239"/>
      <c r="AU101" s="239"/>
      <c r="AV101" s="239"/>
      <c r="AW101" s="239"/>
      <c r="AX101" s="239"/>
      <c r="AY101" s="239"/>
      <c r="AZ101" s="239"/>
      <c r="BA101" s="239"/>
      <c r="BB101" s="239"/>
      <c r="BC101" s="239"/>
      <c r="BD101" s="239"/>
      <c r="BE101" s="239"/>
      <c r="BF101" s="239"/>
      <c r="BG101" s="239"/>
      <c r="BH101" s="239"/>
      <c r="BI101" s="239"/>
      <c r="BJ101" s="239"/>
      <c r="BK101" s="239"/>
      <c r="BL101" s="239"/>
    </row>
    <row r="102" spans="1:64" s="15" customFormat="1" x14ac:dyDescent="0.25">
      <c r="A102" s="230">
        <f t="shared" si="18"/>
        <v>44640</v>
      </c>
      <c r="B102" s="394">
        <v>668.31</v>
      </c>
      <c r="C102" s="394"/>
      <c r="D102" s="187">
        <v>578.79</v>
      </c>
      <c r="E102" s="187">
        <v>897.05</v>
      </c>
      <c r="F102" s="394"/>
      <c r="G102" s="396">
        <v>241</v>
      </c>
      <c r="H102" s="396">
        <v>1084</v>
      </c>
      <c r="I102" s="267">
        <v>100</v>
      </c>
      <c r="J102" s="398">
        <v>2</v>
      </c>
      <c r="K102" s="398"/>
      <c r="L102" s="398"/>
      <c r="M102" s="400"/>
      <c r="N102" s="209">
        <f t="shared" si="14"/>
        <v>3569.1499999999996</v>
      </c>
      <c r="O102" s="394">
        <v>2.1</v>
      </c>
      <c r="P102" s="394"/>
      <c r="Q102" s="209">
        <f t="shared" si="15"/>
        <v>3571.2499999999995</v>
      </c>
      <c r="R102" s="395">
        <v>660</v>
      </c>
      <c r="S102" s="402"/>
      <c r="T102" s="213">
        <f t="shared" si="16"/>
        <v>44640</v>
      </c>
      <c r="U102" s="403"/>
      <c r="V102" s="404"/>
      <c r="W102" s="165" t="s">
        <v>624</v>
      </c>
      <c r="X102" s="463">
        <v>801.77</v>
      </c>
      <c r="Y102" s="403"/>
      <c r="Z102" s="404"/>
      <c r="AA102" s="165"/>
      <c r="AB102" s="404"/>
      <c r="AC102" s="403"/>
      <c r="AD102" s="404"/>
      <c r="AE102" s="165"/>
      <c r="AF102" s="404"/>
      <c r="AG102" s="404"/>
      <c r="AH102" s="404"/>
      <c r="AI102" s="403"/>
      <c r="AJ102" s="404"/>
      <c r="AK102" s="165"/>
      <c r="AL102" s="404"/>
      <c r="AM102" s="403"/>
      <c r="AN102" s="404"/>
      <c r="AO102" s="165"/>
      <c r="AP102" s="404"/>
      <c r="AQ102" s="165" t="s">
        <v>625</v>
      </c>
      <c r="AR102" s="393">
        <v>192</v>
      </c>
      <c r="AS102" s="187">
        <f t="shared" si="17"/>
        <v>993.77</v>
      </c>
      <c r="AT102" s="239"/>
      <c r="AU102" s="239"/>
      <c r="AV102" s="239"/>
      <c r="AW102" s="239"/>
      <c r="AX102" s="239"/>
      <c r="AY102" s="239"/>
      <c r="AZ102" s="239"/>
      <c r="BA102" s="239"/>
      <c r="BB102" s="239"/>
      <c r="BC102" s="239"/>
      <c r="BD102" s="239"/>
      <c r="BE102" s="239"/>
      <c r="BF102" s="239"/>
      <c r="BG102" s="239"/>
      <c r="BH102" s="239"/>
      <c r="BI102" s="239"/>
      <c r="BJ102" s="239"/>
      <c r="BK102" s="239"/>
      <c r="BL102" s="239"/>
    </row>
    <row r="103" spans="1:64" s="15" customFormat="1" x14ac:dyDescent="0.25">
      <c r="A103" s="230">
        <f t="shared" si="18"/>
        <v>44641</v>
      </c>
      <c r="B103" s="394">
        <v>977.43</v>
      </c>
      <c r="C103" s="395">
        <v>100</v>
      </c>
      <c r="D103" s="187">
        <v>1457.26</v>
      </c>
      <c r="E103" s="187">
        <v>1426.19</v>
      </c>
      <c r="F103" s="394"/>
      <c r="G103" s="396">
        <v>291</v>
      </c>
      <c r="H103" s="396">
        <v>461.5</v>
      </c>
      <c r="I103" s="267">
        <v>210</v>
      </c>
      <c r="J103" s="398">
        <v>5</v>
      </c>
      <c r="K103" s="398"/>
      <c r="L103" s="398"/>
      <c r="M103" s="400"/>
      <c r="N103" s="209">
        <f t="shared" si="14"/>
        <v>4923.3799999999992</v>
      </c>
      <c r="O103" s="394">
        <v>3.7</v>
      </c>
      <c r="P103" s="394"/>
      <c r="Q103" s="209">
        <f t="shared" si="15"/>
        <v>4927.079999999999</v>
      </c>
      <c r="R103" s="395">
        <v>970</v>
      </c>
      <c r="S103" s="402"/>
      <c r="T103" s="213">
        <f t="shared" si="16"/>
        <v>44641</v>
      </c>
      <c r="U103" s="403"/>
      <c r="V103" s="404"/>
      <c r="W103" s="403" t="s">
        <v>626</v>
      </c>
      <c r="X103" s="463">
        <v>116.71</v>
      </c>
      <c r="Y103" s="403"/>
      <c r="Z103" s="404"/>
      <c r="AA103" s="403"/>
      <c r="AB103" s="404"/>
      <c r="AC103" s="403"/>
      <c r="AD103" s="404"/>
      <c r="AE103" s="403"/>
      <c r="AF103" s="404"/>
      <c r="AG103" s="404"/>
      <c r="AH103" s="404"/>
      <c r="AI103" s="403"/>
      <c r="AJ103" s="404"/>
      <c r="AK103" s="403"/>
      <c r="AL103" s="404"/>
      <c r="AM103" s="403"/>
      <c r="AN103" s="404"/>
      <c r="AO103" s="403"/>
      <c r="AP103" s="404"/>
      <c r="AQ103" s="165"/>
      <c r="AR103" s="404"/>
      <c r="AS103" s="187">
        <f t="shared" si="17"/>
        <v>116.71</v>
      </c>
      <c r="AT103" s="239"/>
      <c r="AU103" s="239"/>
      <c r="AV103" s="239"/>
      <c r="AW103" s="239"/>
      <c r="AX103" s="239"/>
      <c r="AY103" s="239"/>
      <c r="AZ103" s="239"/>
      <c r="BA103" s="239"/>
      <c r="BB103" s="239"/>
      <c r="BC103" s="239"/>
      <c r="BD103" s="239"/>
      <c r="BE103" s="239"/>
      <c r="BF103" s="239"/>
      <c r="BG103" s="239"/>
      <c r="BH103" s="239"/>
      <c r="BI103" s="239"/>
      <c r="BJ103" s="239"/>
      <c r="BK103" s="239"/>
      <c r="BL103" s="239"/>
    </row>
    <row r="104" spans="1:64" s="15" customFormat="1" x14ac:dyDescent="0.25">
      <c r="A104" s="230">
        <f t="shared" si="18"/>
        <v>44642</v>
      </c>
      <c r="B104" s="394">
        <v>986.09</v>
      </c>
      <c r="C104" s="394"/>
      <c r="D104" s="187">
        <v>1308.8499999999999</v>
      </c>
      <c r="E104" s="187">
        <v>1605.79</v>
      </c>
      <c r="F104" s="394"/>
      <c r="G104" s="396">
        <v>166</v>
      </c>
      <c r="H104" s="396">
        <v>74.400000000000006</v>
      </c>
      <c r="I104" s="267">
        <v>300</v>
      </c>
      <c r="J104" s="398">
        <v>7</v>
      </c>
      <c r="K104" s="398"/>
      <c r="L104" s="398"/>
      <c r="M104" s="400"/>
      <c r="N104" s="209">
        <f t="shared" si="14"/>
        <v>4441.13</v>
      </c>
      <c r="O104" s="394">
        <v>2.1</v>
      </c>
      <c r="P104" s="394"/>
      <c r="Q104" s="209">
        <f t="shared" si="15"/>
        <v>4443.2300000000005</v>
      </c>
      <c r="R104" s="395">
        <v>980</v>
      </c>
      <c r="S104" s="402"/>
      <c r="T104" s="213">
        <f t="shared" si="16"/>
        <v>44642</v>
      </c>
      <c r="U104" s="403" t="s">
        <v>627</v>
      </c>
      <c r="V104" s="393">
        <v>1197.32</v>
      </c>
      <c r="W104" s="403"/>
      <c r="X104" s="460"/>
      <c r="Y104" s="403"/>
      <c r="Z104" s="404"/>
      <c r="AA104" s="403"/>
      <c r="AB104" s="404"/>
      <c r="AC104" s="403"/>
      <c r="AD104" s="404"/>
      <c r="AE104" s="403"/>
      <c r="AF104" s="404"/>
      <c r="AG104" s="404"/>
      <c r="AH104" s="404"/>
      <c r="AI104" s="403"/>
      <c r="AJ104" s="404"/>
      <c r="AK104" s="403"/>
      <c r="AL104" s="404"/>
      <c r="AM104" s="403" t="s">
        <v>628</v>
      </c>
      <c r="AN104" s="393">
        <v>82.5</v>
      </c>
      <c r="AO104" s="403"/>
      <c r="AP104" s="404"/>
      <c r="AQ104" s="165"/>
      <c r="AR104" s="404"/>
      <c r="AS104" s="187">
        <f t="shared" si="17"/>
        <v>1279.82</v>
      </c>
      <c r="AT104" s="239"/>
      <c r="AU104" s="239"/>
      <c r="AV104" s="239"/>
      <c r="AW104" s="239"/>
      <c r="AX104" s="239"/>
      <c r="AY104" s="239"/>
      <c r="AZ104" s="239"/>
      <c r="BA104" s="239"/>
      <c r="BB104" s="239"/>
      <c r="BC104" s="239"/>
      <c r="BD104" s="239"/>
      <c r="BE104" s="239"/>
      <c r="BF104" s="239"/>
      <c r="BG104" s="239"/>
      <c r="BH104" s="239"/>
      <c r="BI104" s="239"/>
      <c r="BJ104" s="239"/>
      <c r="BK104" s="239"/>
      <c r="BL104" s="239"/>
    </row>
    <row r="105" spans="1:64" s="15" customFormat="1" x14ac:dyDescent="0.25">
      <c r="A105" s="230">
        <f t="shared" si="18"/>
        <v>44643</v>
      </c>
      <c r="B105" s="394">
        <v>813.97</v>
      </c>
      <c r="C105" s="394"/>
      <c r="D105" s="187">
        <v>991.13</v>
      </c>
      <c r="E105" s="187">
        <v>1413.65</v>
      </c>
      <c r="F105" s="394"/>
      <c r="G105" s="396">
        <v>211</v>
      </c>
      <c r="H105" s="396">
        <v>47.6</v>
      </c>
      <c r="I105" s="267">
        <v>680</v>
      </c>
      <c r="J105" s="398">
        <v>17</v>
      </c>
      <c r="K105" s="398"/>
      <c r="L105" s="398"/>
      <c r="M105" s="400"/>
      <c r="N105" s="209">
        <f t="shared" si="14"/>
        <v>4157.3500000000004</v>
      </c>
      <c r="O105" s="394">
        <v>2.1</v>
      </c>
      <c r="P105" s="394"/>
      <c r="Q105" s="209">
        <f t="shared" si="15"/>
        <v>4159.4500000000007</v>
      </c>
      <c r="R105" s="395">
        <v>810</v>
      </c>
      <c r="S105" s="402"/>
      <c r="T105" s="213">
        <f t="shared" si="16"/>
        <v>44643</v>
      </c>
      <c r="U105" s="403"/>
      <c r="V105" s="393">
        <v>-6</v>
      </c>
      <c r="W105" s="403"/>
      <c r="X105" s="460"/>
      <c r="Y105" s="403" t="s">
        <v>629</v>
      </c>
      <c r="Z105" s="393">
        <v>440.15</v>
      </c>
      <c r="AA105" s="403" t="s">
        <v>630</v>
      </c>
      <c r="AB105" s="393">
        <v>469.3</v>
      </c>
      <c r="AC105" s="403"/>
      <c r="AD105" s="404"/>
      <c r="AE105" s="403" t="s">
        <v>85</v>
      </c>
      <c r="AF105" s="393">
        <v>250</v>
      </c>
      <c r="AG105" s="404"/>
      <c r="AH105" s="404"/>
      <c r="AI105" s="403"/>
      <c r="AJ105" s="404"/>
      <c r="AK105" s="403"/>
      <c r="AL105" s="404"/>
      <c r="AM105" s="403"/>
      <c r="AN105" s="404"/>
      <c r="AO105" s="403"/>
      <c r="AP105" s="404"/>
      <c r="AQ105" s="165"/>
      <c r="AR105" s="404"/>
      <c r="AS105" s="187">
        <f t="shared" si="17"/>
        <v>1153.45</v>
      </c>
      <c r="AT105" s="239"/>
      <c r="AU105" s="239"/>
      <c r="AV105" s="239"/>
      <c r="AW105" s="239"/>
      <c r="AX105" s="239"/>
      <c r="AY105" s="239"/>
      <c r="AZ105" s="239"/>
      <c r="BA105" s="239"/>
      <c r="BB105" s="239"/>
      <c r="BC105" s="239"/>
      <c r="BD105" s="239"/>
      <c r="BE105" s="239"/>
      <c r="BF105" s="239"/>
      <c r="BG105" s="239"/>
      <c r="BH105" s="239"/>
      <c r="BI105" s="239"/>
      <c r="BJ105" s="239"/>
      <c r="BK105" s="239"/>
      <c r="BL105" s="239"/>
    </row>
    <row r="106" spans="1:64" s="15" customFormat="1" x14ac:dyDescent="0.25">
      <c r="A106" s="230">
        <f t="shared" si="18"/>
        <v>44644</v>
      </c>
      <c r="B106" s="394">
        <v>1234.1300000000001</v>
      </c>
      <c r="C106" s="394"/>
      <c r="D106" s="187">
        <v>1266.2</v>
      </c>
      <c r="E106" s="187">
        <v>1370.13</v>
      </c>
      <c r="F106" s="394"/>
      <c r="G106" s="396">
        <v>218</v>
      </c>
      <c r="H106" s="396">
        <v>113.6</v>
      </c>
      <c r="I106" s="267">
        <v>320</v>
      </c>
      <c r="J106" s="398">
        <v>7</v>
      </c>
      <c r="K106" s="398"/>
      <c r="L106" s="398"/>
      <c r="M106" s="400"/>
      <c r="N106" s="209">
        <f t="shared" si="14"/>
        <v>4522.0599999999995</v>
      </c>
      <c r="O106" s="394">
        <v>2.1</v>
      </c>
      <c r="P106" s="394"/>
      <c r="Q106" s="209">
        <f t="shared" si="15"/>
        <v>4524.16</v>
      </c>
      <c r="R106" s="395">
        <v>1250</v>
      </c>
      <c r="S106" s="402"/>
      <c r="T106" s="213">
        <f t="shared" si="16"/>
        <v>44644</v>
      </c>
      <c r="U106" s="403"/>
      <c r="V106" s="404"/>
      <c r="W106" s="403"/>
      <c r="X106" s="460"/>
      <c r="Y106" s="403"/>
      <c r="Z106" s="404"/>
      <c r="AA106" s="403" t="s">
        <v>631</v>
      </c>
      <c r="AB106" s="393">
        <v>3551.5</v>
      </c>
      <c r="AC106" s="403"/>
      <c r="AD106" s="404"/>
      <c r="AE106" s="403"/>
      <c r="AF106" s="404"/>
      <c r="AG106" s="404"/>
      <c r="AH106" s="393">
        <v>-3.6</v>
      </c>
      <c r="AI106" s="403"/>
      <c r="AJ106" s="404"/>
      <c r="AK106" s="403"/>
      <c r="AL106" s="404"/>
      <c r="AM106" s="403" t="s">
        <v>632</v>
      </c>
      <c r="AN106" s="393">
        <v>298.97000000000003</v>
      </c>
      <c r="AO106" s="403"/>
      <c r="AP106" s="404"/>
      <c r="AQ106" s="165"/>
      <c r="AR106" s="404"/>
      <c r="AS106" s="187">
        <f t="shared" si="17"/>
        <v>3846.8700000000003</v>
      </c>
      <c r="AT106" s="239"/>
      <c r="AU106" s="239"/>
      <c r="AV106" s="239"/>
      <c r="AW106" s="239"/>
      <c r="AX106" s="239"/>
      <c r="AY106" s="239"/>
      <c r="AZ106" s="239"/>
      <c r="BA106" s="239"/>
      <c r="BB106" s="239"/>
      <c r="BC106" s="239"/>
      <c r="BD106" s="239"/>
      <c r="BE106" s="239"/>
      <c r="BF106" s="239"/>
      <c r="BG106" s="239"/>
      <c r="BH106" s="239"/>
      <c r="BI106" s="239"/>
      <c r="BJ106" s="239"/>
      <c r="BK106" s="239"/>
      <c r="BL106" s="239"/>
    </row>
    <row r="107" spans="1:64" s="15" customFormat="1" x14ac:dyDescent="0.25">
      <c r="A107" s="230">
        <f t="shared" si="18"/>
        <v>44645</v>
      </c>
      <c r="B107" s="394">
        <v>819.23</v>
      </c>
      <c r="C107" s="394"/>
      <c r="D107" s="187">
        <v>1929.74</v>
      </c>
      <c r="E107" s="187">
        <v>1764.14</v>
      </c>
      <c r="F107" s="394"/>
      <c r="G107" s="396">
        <v>302</v>
      </c>
      <c r="H107" s="396">
        <v>527.54999999999995</v>
      </c>
      <c r="I107" s="267">
        <v>390</v>
      </c>
      <c r="J107" s="398">
        <v>8</v>
      </c>
      <c r="K107" s="398"/>
      <c r="L107" s="398"/>
      <c r="M107" s="400"/>
      <c r="N107" s="209">
        <f t="shared" si="14"/>
        <v>5732.6600000000008</v>
      </c>
      <c r="O107" s="394"/>
      <c r="P107" s="394"/>
      <c r="Q107" s="209">
        <f t="shared" si="15"/>
        <v>5732.6600000000008</v>
      </c>
      <c r="R107" s="395">
        <v>810</v>
      </c>
      <c r="S107" s="402"/>
      <c r="T107" s="213">
        <f t="shared" si="16"/>
        <v>44645</v>
      </c>
      <c r="U107" s="403"/>
      <c r="V107" s="404"/>
      <c r="W107" s="403"/>
      <c r="X107" s="460"/>
      <c r="Y107" s="403"/>
      <c r="Z107" s="404"/>
      <c r="AA107" s="403"/>
      <c r="AB107" s="404"/>
      <c r="AC107" s="403"/>
      <c r="AD107" s="404"/>
      <c r="AE107" s="403" t="s">
        <v>633</v>
      </c>
      <c r="AF107" s="393">
        <v>1.45</v>
      </c>
      <c r="AG107" s="404"/>
      <c r="AH107" s="404"/>
      <c r="AI107" s="403"/>
      <c r="AJ107" s="404"/>
      <c r="AK107" s="403"/>
      <c r="AL107" s="404"/>
      <c r="AM107" s="403"/>
      <c r="AN107" s="404"/>
      <c r="AO107" s="403" t="s">
        <v>634</v>
      </c>
      <c r="AP107" s="393">
        <v>420</v>
      </c>
      <c r="AQ107" s="165"/>
      <c r="AR107" s="404"/>
      <c r="AS107" s="187">
        <f t="shared" si="17"/>
        <v>421.45</v>
      </c>
      <c r="AT107" s="239"/>
      <c r="AU107" s="239"/>
      <c r="AV107" s="239"/>
      <c r="AW107" s="239"/>
      <c r="AX107" s="239"/>
      <c r="AY107" s="239"/>
      <c r="AZ107" s="239"/>
      <c r="BA107" s="239"/>
      <c r="BB107" s="239"/>
      <c r="BC107" s="239"/>
      <c r="BD107" s="239"/>
      <c r="BE107" s="239"/>
      <c r="BF107" s="239"/>
      <c r="BG107" s="239"/>
      <c r="BH107" s="239"/>
      <c r="BI107" s="239"/>
      <c r="BJ107" s="239"/>
      <c r="BK107" s="239"/>
      <c r="BL107" s="239"/>
    </row>
    <row r="108" spans="1:64" s="15" customFormat="1" x14ac:dyDescent="0.25">
      <c r="A108" s="230">
        <f t="shared" si="18"/>
        <v>44646</v>
      </c>
      <c r="B108" s="394">
        <v>1418.57</v>
      </c>
      <c r="C108" s="394"/>
      <c r="D108" s="187">
        <v>1666.89</v>
      </c>
      <c r="E108" s="187">
        <v>1194.4100000000001</v>
      </c>
      <c r="F108" s="394"/>
      <c r="G108" s="396">
        <v>329</v>
      </c>
      <c r="H108" s="396">
        <v>81</v>
      </c>
      <c r="I108" s="267">
        <v>400</v>
      </c>
      <c r="J108" s="398">
        <v>8</v>
      </c>
      <c r="K108" s="398"/>
      <c r="L108" s="398"/>
      <c r="M108" s="400"/>
      <c r="N108" s="209">
        <f t="shared" si="14"/>
        <v>5089.87</v>
      </c>
      <c r="O108" s="394"/>
      <c r="P108" s="394"/>
      <c r="Q108" s="209">
        <f t="shared" si="15"/>
        <v>5089.87</v>
      </c>
      <c r="R108" s="395">
        <v>1410</v>
      </c>
      <c r="S108" s="402"/>
      <c r="T108" s="213">
        <f t="shared" si="16"/>
        <v>44646</v>
      </c>
      <c r="U108" s="403"/>
      <c r="V108" s="404"/>
      <c r="W108" s="403"/>
      <c r="X108" s="460"/>
      <c r="Y108" s="403"/>
      <c r="Z108" s="404"/>
      <c r="AA108" s="403"/>
      <c r="AB108" s="404"/>
      <c r="AC108" s="403"/>
      <c r="AD108" s="404"/>
      <c r="AE108" s="403" t="s">
        <v>633</v>
      </c>
      <c r="AF108" s="393">
        <v>226.29</v>
      </c>
      <c r="AG108" s="404"/>
      <c r="AH108" s="404"/>
      <c r="AI108" s="403"/>
      <c r="AJ108" s="404"/>
      <c r="AK108" s="403"/>
      <c r="AL108" s="404"/>
      <c r="AM108" s="403" t="s">
        <v>635</v>
      </c>
      <c r="AN108" s="393">
        <v>267.92</v>
      </c>
      <c r="AO108" s="403" t="s">
        <v>636</v>
      </c>
      <c r="AP108" s="393">
        <v>30.96</v>
      </c>
      <c r="AQ108" s="165"/>
      <c r="AR108" s="404"/>
      <c r="AS108" s="187">
        <f t="shared" si="17"/>
        <v>525.17000000000007</v>
      </c>
      <c r="AT108" s="239"/>
      <c r="AU108" s="239"/>
      <c r="AV108" s="239"/>
      <c r="AW108" s="239"/>
      <c r="AX108" s="239"/>
      <c r="AY108" s="239"/>
      <c r="AZ108" s="239"/>
      <c r="BA108" s="239"/>
      <c r="BB108" s="239"/>
      <c r="BC108" s="239"/>
      <c r="BD108" s="239"/>
      <c r="BE108" s="239"/>
      <c r="BF108" s="239"/>
      <c r="BG108" s="239"/>
      <c r="BH108" s="239"/>
      <c r="BI108" s="239"/>
      <c r="BJ108" s="239"/>
      <c r="BK108" s="239"/>
      <c r="BL108" s="239"/>
    </row>
    <row r="109" spans="1:64" s="15" customFormat="1" x14ac:dyDescent="0.25">
      <c r="A109" s="230">
        <f t="shared" si="18"/>
        <v>44647</v>
      </c>
      <c r="B109" s="394">
        <v>598.51</v>
      </c>
      <c r="C109" s="394"/>
      <c r="D109" s="187">
        <v>643.79999999999995</v>
      </c>
      <c r="E109" s="187">
        <v>916.45</v>
      </c>
      <c r="F109" s="394"/>
      <c r="G109" s="396">
        <v>239</v>
      </c>
      <c r="H109" s="396">
        <v>220.6</v>
      </c>
      <c r="I109" s="267">
        <v>220</v>
      </c>
      <c r="J109" s="398">
        <v>3</v>
      </c>
      <c r="K109" s="398"/>
      <c r="L109" s="398"/>
      <c r="M109" s="400"/>
      <c r="N109" s="209">
        <f t="shared" si="14"/>
        <v>2838.3599999999997</v>
      </c>
      <c r="O109" s="394"/>
      <c r="P109" s="394"/>
      <c r="Q109" s="209">
        <f t="shared" si="15"/>
        <v>2838.3599999999997</v>
      </c>
      <c r="R109" s="395">
        <v>590</v>
      </c>
      <c r="S109" s="402"/>
      <c r="T109" s="213">
        <f t="shared" si="16"/>
        <v>44647</v>
      </c>
      <c r="U109" s="403"/>
      <c r="V109" s="404"/>
      <c r="W109" s="403"/>
      <c r="X109" s="460"/>
      <c r="Y109" s="403"/>
      <c r="Z109" s="404"/>
      <c r="AA109" s="403"/>
      <c r="AB109" s="404"/>
      <c r="AC109" s="403"/>
      <c r="AD109" s="404"/>
      <c r="AE109" s="403" t="s">
        <v>633</v>
      </c>
      <c r="AF109" s="393">
        <v>70</v>
      </c>
      <c r="AG109" s="404"/>
      <c r="AH109" s="404"/>
      <c r="AI109" s="403"/>
      <c r="AJ109" s="404"/>
      <c r="AK109" s="403"/>
      <c r="AL109" s="404"/>
      <c r="AM109" s="403"/>
      <c r="AN109" s="404"/>
      <c r="AO109" s="403"/>
      <c r="AP109" s="404"/>
      <c r="AQ109" s="165"/>
      <c r="AR109" s="404"/>
      <c r="AS109" s="187">
        <f t="shared" si="17"/>
        <v>70</v>
      </c>
      <c r="AT109" s="239"/>
      <c r="AU109" s="239"/>
      <c r="AV109" s="239"/>
      <c r="AW109" s="239"/>
      <c r="AX109" s="239"/>
      <c r="AY109" s="239"/>
      <c r="AZ109" s="239"/>
      <c r="BA109" s="239"/>
      <c r="BB109" s="239"/>
      <c r="BC109" s="239"/>
      <c r="BD109" s="239"/>
      <c r="BE109" s="239"/>
      <c r="BF109" s="239"/>
      <c r="BG109" s="239"/>
      <c r="BH109" s="239"/>
      <c r="BI109" s="239"/>
      <c r="BJ109" s="239"/>
      <c r="BK109" s="239"/>
      <c r="BL109" s="239"/>
    </row>
    <row r="110" spans="1:64" s="15" customFormat="1" x14ac:dyDescent="0.25">
      <c r="A110" s="230">
        <f t="shared" si="18"/>
        <v>44648</v>
      </c>
      <c r="B110" s="394">
        <v>1429.42</v>
      </c>
      <c r="C110" s="394"/>
      <c r="D110" s="187">
        <v>1395.78</v>
      </c>
      <c r="E110" s="187">
        <v>1321.95</v>
      </c>
      <c r="F110" s="394"/>
      <c r="G110" s="396">
        <v>162</v>
      </c>
      <c r="H110" s="396">
        <v>85.5</v>
      </c>
      <c r="I110" s="267">
        <v>110</v>
      </c>
      <c r="J110" s="398">
        <v>3</v>
      </c>
      <c r="K110" s="398"/>
      <c r="L110" s="398"/>
      <c r="M110" s="400"/>
      <c r="N110" s="209">
        <f t="shared" si="14"/>
        <v>4504.6499999999996</v>
      </c>
      <c r="O110" s="394">
        <v>3.7</v>
      </c>
      <c r="P110" s="394"/>
      <c r="Q110" s="209">
        <f t="shared" si="15"/>
        <v>4508.3499999999995</v>
      </c>
      <c r="R110" s="395">
        <v>1420</v>
      </c>
      <c r="S110" s="402"/>
      <c r="T110" s="213">
        <f t="shared" si="16"/>
        <v>44648</v>
      </c>
      <c r="U110" s="403"/>
      <c r="V110" s="404"/>
      <c r="W110" s="403"/>
      <c r="X110" s="460"/>
      <c r="Y110" s="403"/>
      <c r="Z110" s="404"/>
      <c r="AA110" s="403"/>
      <c r="AB110" s="404"/>
      <c r="AC110" s="403"/>
      <c r="AD110" s="404"/>
      <c r="AE110" s="165"/>
      <c r="AF110" s="404"/>
      <c r="AG110" s="404"/>
      <c r="AH110" s="393">
        <v>-2.4</v>
      </c>
      <c r="AI110" s="403"/>
      <c r="AJ110" s="404"/>
      <c r="AK110" s="403" t="s">
        <v>637</v>
      </c>
      <c r="AL110" s="393">
        <v>1647.36</v>
      </c>
      <c r="AM110" s="403" t="s">
        <v>638</v>
      </c>
      <c r="AN110" s="393">
        <v>177.12</v>
      </c>
      <c r="AO110" s="165" t="s">
        <v>639</v>
      </c>
      <c r="AP110" s="393">
        <v>100</v>
      </c>
      <c r="AQ110" s="165"/>
      <c r="AR110" s="404"/>
      <c r="AS110" s="187">
        <f t="shared" si="17"/>
        <v>1922.08</v>
      </c>
      <c r="AT110" s="239"/>
      <c r="AU110" s="239"/>
      <c r="AV110" s="239"/>
      <c r="AW110" s="239"/>
      <c r="AX110" s="239"/>
      <c r="AY110" s="239"/>
      <c r="AZ110" s="239"/>
      <c r="BA110" s="239"/>
      <c r="BB110" s="239"/>
      <c r="BC110" s="239"/>
      <c r="BD110" s="239"/>
      <c r="BE110" s="239"/>
      <c r="BF110" s="239"/>
      <c r="BG110" s="239"/>
      <c r="BH110" s="239"/>
      <c r="BI110" s="239"/>
      <c r="BJ110" s="239"/>
      <c r="BK110" s="239"/>
      <c r="BL110" s="239"/>
    </row>
    <row r="111" spans="1:64" s="15" customFormat="1" x14ac:dyDescent="0.25">
      <c r="A111" s="230">
        <f t="shared" si="18"/>
        <v>44649</v>
      </c>
      <c r="B111" s="394">
        <v>1377.98</v>
      </c>
      <c r="C111" s="394"/>
      <c r="D111" s="187">
        <v>1535.11</v>
      </c>
      <c r="E111" s="187">
        <v>1559.84</v>
      </c>
      <c r="F111" s="394"/>
      <c r="G111" s="396">
        <v>181</v>
      </c>
      <c r="H111" s="396">
        <v>233.4</v>
      </c>
      <c r="I111" s="267">
        <v>500</v>
      </c>
      <c r="J111" s="398">
        <v>8</v>
      </c>
      <c r="K111" s="398"/>
      <c r="L111" s="398"/>
      <c r="M111" s="400"/>
      <c r="N111" s="209">
        <f t="shared" si="14"/>
        <v>5387.33</v>
      </c>
      <c r="O111" s="394">
        <v>2.1</v>
      </c>
      <c r="P111" s="394"/>
      <c r="Q111" s="209">
        <f t="shared" si="15"/>
        <v>5389.43</v>
      </c>
      <c r="R111" s="395">
        <v>1370</v>
      </c>
      <c r="S111" s="402"/>
      <c r="T111" s="213">
        <f t="shared" si="16"/>
        <v>44649</v>
      </c>
      <c r="U111" s="403"/>
      <c r="V111" s="404"/>
      <c r="W111" s="403"/>
      <c r="X111" s="460"/>
      <c r="Y111" s="403"/>
      <c r="Z111" s="404"/>
      <c r="AA111" s="403"/>
      <c r="AB111" s="404"/>
      <c r="AC111" s="403"/>
      <c r="AD111" s="404"/>
      <c r="AE111" s="165"/>
      <c r="AF111" s="404"/>
      <c r="AG111" s="404"/>
      <c r="AH111" s="393">
        <v>-4.8</v>
      </c>
      <c r="AI111" s="403" t="s">
        <v>640</v>
      </c>
      <c r="AJ111" s="393">
        <v>166.77</v>
      </c>
      <c r="AK111" s="403"/>
      <c r="AL111" s="404"/>
      <c r="AM111" s="403" t="s">
        <v>641</v>
      </c>
      <c r="AN111" s="393">
        <v>203.52</v>
      </c>
      <c r="AO111" s="403"/>
      <c r="AP111" s="404"/>
      <c r="AQ111" s="165"/>
      <c r="AR111" s="404"/>
      <c r="AS111" s="187">
        <f t="shared" si="17"/>
        <v>365.49</v>
      </c>
      <c r="AT111" s="239"/>
      <c r="AU111" s="239"/>
      <c r="AV111" s="239"/>
      <c r="AW111" s="239"/>
      <c r="AX111" s="239"/>
      <c r="AY111" s="239"/>
      <c r="AZ111" s="239"/>
      <c r="BA111" s="239"/>
      <c r="BB111" s="239"/>
      <c r="BC111" s="239"/>
      <c r="BD111" s="239"/>
      <c r="BE111" s="239"/>
      <c r="BF111" s="239"/>
      <c r="BG111" s="239"/>
      <c r="BH111" s="239"/>
      <c r="BI111" s="239"/>
      <c r="BJ111" s="239"/>
      <c r="BK111" s="239"/>
      <c r="BL111" s="239"/>
    </row>
    <row r="112" spans="1:64" s="15" customFormat="1" x14ac:dyDescent="0.25">
      <c r="A112" s="230">
        <f t="shared" si="18"/>
        <v>44650</v>
      </c>
      <c r="B112" s="394">
        <v>448.53</v>
      </c>
      <c r="C112" s="394"/>
      <c r="D112" s="187">
        <v>941.53</v>
      </c>
      <c r="E112" s="187">
        <v>1616.15</v>
      </c>
      <c r="F112" s="394"/>
      <c r="G112" s="396">
        <v>184</v>
      </c>
      <c r="H112" s="396">
        <v>631.6</v>
      </c>
      <c r="I112" s="267">
        <v>610</v>
      </c>
      <c r="J112" s="398">
        <v>13</v>
      </c>
      <c r="K112" s="398"/>
      <c r="L112" s="398"/>
      <c r="M112" s="400"/>
      <c r="N112" s="209">
        <f t="shared" si="14"/>
        <v>4431.8099999999995</v>
      </c>
      <c r="O112" s="394">
        <v>2.1</v>
      </c>
      <c r="P112" s="394"/>
      <c r="Q112" s="209">
        <f t="shared" si="15"/>
        <v>4433.91</v>
      </c>
      <c r="R112" s="395">
        <v>440</v>
      </c>
      <c r="S112" s="402"/>
      <c r="T112" s="213">
        <f t="shared" si="16"/>
        <v>44650</v>
      </c>
      <c r="U112" s="403" t="s">
        <v>642</v>
      </c>
      <c r="V112" s="393">
        <v>1458.01</v>
      </c>
      <c r="W112" s="165" t="s">
        <v>643</v>
      </c>
      <c r="X112" s="463">
        <v>15.86</v>
      </c>
      <c r="Y112" s="403" t="s">
        <v>644</v>
      </c>
      <c r="Z112" s="393">
        <v>426.2</v>
      </c>
      <c r="AA112" s="165" t="s">
        <v>645</v>
      </c>
      <c r="AB112" s="393">
        <v>938.6</v>
      </c>
      <c r="AC112" s="403" t="s">
        <v>646</v>
      </c>
      <c r="AD112" s="393">
        <v>37559.9</v>
      </c>
      <c r="AE112" s="165"/>
      <c r="AF112" s="404"/>
      <c r="AG112" s="404"/>
      <c r="AH112" s="393">
        <v>-1.2</v>
      </c>
      <c r="AI112" s="403" t="s">
        <v>647</v>
      </c>
      <c r="AJ112" s="393">
        <v>37.630000000000003</v>
      </c>
      <c r="AK112" s="165"/>
      <c r="AL112" s="404"/>
      <c r="AM112" s="165"/>
      <c r="AN112" s="404"/>
      <c r="AO112" s="165"/>
      <c r="AP112" s="404"/>
      <c r="AQ112" s="165"/>
      <c r="AR112" s="404"/>
      <c r="AS112" s="187">
        <f t="shared" si="17"/>
        <v>40435</v>
      </c>
      <c r="AT112" s="239"/>
      <c r="AU112" s="239"/>
      <c r="AV112" s="239"/>
      <c r="AW112" s="239"/>
      <c r="AX112" s="239"/>
      <c r="AY112" s="239"/>
      <c r="AZ112" s="239"/>
      <c r="BA112" s="239"/>
      <c r="BB112" s="239"/>
      <c r="BC112" s="239"/>
      <c r="BD112" s="239"/>
      <c r="BE112" s="239"/>
      <c r="BF112" s="239"/>
      <c r="BG112" s="239"/>
      <c r="BH112" s="239"/>
      <c r="BI112" s="239"/>
      <c r="BJ112" s="239"/>
      <c r="BK112" s="239"/>
      <c r="BL112" s="239"/>
    </row>
    <row r="113" spans="1:64" s="15" customFormat="1" x14ac:dyDescent="0.25">
      <c r="A113" s="230">
        <f t="shared" si="18"/>
        <v>44651</v>
      </c>
      <c r="B113" s="394">
        <v>1381.5</v>
      </c>
      <c r="C113" s="394"/>
      <c r="D113" s="395">
        <v>1675.75</v>
      </c>
      <c r="E113" s="395">
        <v>1760.94</v>
      </c>
      <c r="F113" s="394"/>
      <c r="G113" s="396">
        <v>317</v>
      </c>
      <c r="H113" s="396">
        <v>115.5</v>
      </c>
      <c r="I113" s="397">
        <v>270</v>
      </c>
      <c r="J113" s="398">
        <v>8</v>
      </c>
      <c r="K113" s="398"/>
      <c r="L113" s="398"/>
      <c r="M113" s="400"/>
      <c r="N113" s="209">
        <f t="shared" si="14"/>
        <v>5520.6900000000005</v>
      </c>
      <c r="O113" s="394">
        <v>7</v>
      </c>
      <c r="P113" s="394"/>
      <c r="Q113" s="209">
        <f t="shared" si="15"/>
        <v>5527.6900000000005</v>
      </c>
      <c r="R113" s="395">
        <v>1430</v>
      </c>
      <c r="S113" s="402"/>
      <c r="T113" s="213">
        <f t="shared" si="16"/>
        <v>44651</v>
      </c>
      <c r="U113" s="403"/>
      <c r="V113" s="393">
        <v>57.43</v>
      </c>
      <c r="W113" s="403" t="s">
        <v>648</v>
      </c>
      <c r="X113" s="463">
        <v>1136.1600000000001</v>
      </c>
      <c r="Y113" s="403"/>
      <c r="Z113" s="404"/>
      <c r="AA113" s="403" t="s">
        <v>649</v>
      </c>
      <c r="AB113" s="393">
        <v>1558.38</v>
      </c>
      <c r="AC113" s="403" t="s">
        <v>650</v>
      </c>
      <c r="AD113" s="404">
        <v>0</v>
      </c>
      <c r="AE113" s="403" t="s">
        <v>85</v>
      </c>
      <c r="AF113" s="393">
        <v>250</v>
      </c>
      <c r="AG113" s="404"/>
      <c r="AH113" s="393">
        <v>-3.6</v>
      </c>
      <c r="AI113" s="403"/>
      <c r="AJ113" s="404"/>
      <c r="AK113" s="403" t="s">
        <v>651</v>
      </c>
      <c r="AL113" s="393">
        <v>614.42999999999995</v>
      </c>
      <c r="AM113" s="403" t="s">
        <v>652</v>
      </c>
      <c r="AN113" s="393">
        <v>930.47</v>
      </c>
      <c r="AO113" s="403" t="s">
        <v>653</v>
      </c>
      <c r="AP113" s="393">
        <v>1345.2</v>
      </c>
      <c r="AQ113" s="165"/>
      <c r="AR113" s="404"/>
      <c r="AS113" s="187">
        <f t="shared" si="17"/>
        <v>5888.4699999999993</v>
      </c>
      <c r="AT113" s="239"/>
      <c r="AU113" s="239"/>
      <c r="AV113" s="239"/>
      <c r="AW113" s="239"/>
      <c r="AX113" s="239"/>
      <c r="AY113" s="239"/>
      <c r="AZ113" s="239"/>
      <c r="BA113" s="239"/>
      <c r="BB113" s="239"/>
      <c r="BC113" s="239"/>
      <c r="BD113" s="239"/>
      <c r="BE113" s="239"/>
      <c r="BF113" s="239"/>
      <c r="BG113" s="239"/>
      <c r="BH113" s="239"/>
      <c r="BI113" s="239"/>
      <c r="BJ113" s="239"/>
      <c r="BK113" s="239"/>
      <c r="BL113" s="239"/>
    </row>
    <row r="114" spans="1:64" x14ac:dyDescent="0.25">
      <c r="B114" s="224">
        <f t="shared" ref="B114:S114" si="19">SUM(B83:B113)</f>
        <v>35277.480000000003</v>
      </c>
      <c r="C114" s="224">
        <f t="shared" si="19"/>
        <v>100</v>
      </c>
      <c r="D114" s="224">
        <f t="shared" si="19"/>
        <v>42725.03</v>
      </c>
      <c r="E114" s="224">
        <f t="shared" si="19"/>
        <v>44098.299999999996</v>
      </c>
      <c r="F114" s="128">
        <f t="shared" si="19"/>
        <v>0</v>
      </c>
      <c r="G114" s="224">
        <f t="shared" si="19"/>
        <v>8978</v>
      </c>
      <c r="H114" s="224">
        <f t="shared" si="19"/>
        <v>11390.25</v>
      </c>
      <c r="I114" s="224">
        <f t="shared" si="19"/>
        <v>9230</v>
      </c>
      <c r="J114" s="12">
        <f t="shared" si="19"/>
        <v>207</v>
      </c>
      <c r="K114" s="128">
        <f t="shared" si="19"/>
        <v>0</v>
      </c>
      <c r="L114" s="128">
        <f t="shared" si="19"/>
        <v>0</v>
      </c>
      <c r="M114" s="128">
        <f t="shared" si="19"/>
        <v>0</v>
      </c>
      <c r="N114" s="224">
        <f t="shared" si="19"/>
        <v>151799.05999999997</v>
      </c>
      <c r="O114" s="224">
        <f t="shared" si="19"/>
        <v>67.900000000000034</v>
      </c>
      <c r="P114" s="128">
        <f t="shared" si="19"/>
        <v>0</v>
      </c>
      <c r="Q114" s="224">
        <f t="shared" si="19"/>
        <v>151866.96</v>
      </c>
      <c r="R114" s="128">
        <f t="shared" si="19"/>
        <v>35300</v>
      </c>
      <c r="S114" s="128">
        <f t="shared" si="19"/>
        <v>960</v>
      </c>
      <c r="U114" s="141"/>
      <c r="V114" s="141">
        <f>SUM(V83:V113)</f>
        <v>7060.72</v>
      </c>
      <c r="W114" s="141"/>
      <c r="X114" s="236">
        <f>SUM(X83:X113)</f>
        <v>2830.48</v>
      </c>
      <c r="Y114" s="141"/>
      <c r="Z114" s="141">
        <f>SUM(Z83:Z113)</f>
        <v>2409.4699999999998</v>
      </c>
      <c r="AA114" s="141"/>
      <c r="AB114" s="141">
        <f>SUM(AB83:AB113)</f>
        <v>19206.669999999995</v>
      </c>
      <c r="AC114" s="141"/>
      <c r="AD114" s="141">
        <f>SUM(AD83:AD113)</f>
        <v>126876.94</v>
      </c>
      <c r="AE114" s="141"/>
      <c r="AF114" s="142">
        <f>SUM(AF83:AF113)</f>
        <v>4748.2899999999991</v>
      </c>
      <c r="AG114" s="141"/>
      <c r="AH114" s="141"/>
      <c r="AI114" s="141"/>
      <c r="AJ114" s="141">
        <f>SUM(AJ83:AJ113)</f>
        <v>1621.2</v>
      </c>
      <c r="AL114" s="141">
        <f>SUM(AL83:AL113)</f>
        <v>4846.33</v>
      </c>
      <c r="AM114" s="141"/>
      <c r="AN114" s="141">
        <f>SUM(AN83:AN113)</f>
        <v>2361.4899999999998</v>
      </c>
      <c r="AO114" s="141"/>
      <c r="AP114" s="141">
        <f>SUM(AP83:AP113)</f>
        <v>8186.41</v>
      </c>
      <c r="AQ114" s="141"/>
      <c r="AR114" s="141">
        <f>SUM(AR83:AR113)</f>
        <v>1300.8</v>
      </c>
      <c r="AS114" s="141">
        <f>SUM(AS83:AS113)</f>
        <v>181430.60000000003</v>
      </c>
    </row>
    <row r="115" spans="1:64" x14ac:dyDescent="0.25">
      <c r="N115" s="130"/>
      <c r="Q115" s="130"/>
    </row>
    <row r="116" spans="1:64" x14ac:dyDescent="0.25">
      <c r="C116" s="131"/>
      <c r="F116" s="131"/>
      <c r="I116" s="132"/>
    </row>
    <row r="117" spans="1:64" x14ac:dyDescent="0.25">
      <c r="I117" s="132"/>
    </row>
    <row r="119" spans="1:64" ht="16.149999999999999" customHeight="1" x14ac:dyDescent="0.25">
      <c r="A119" s="575" t="s">
        <v>56</v>
      </c>
      <c r="B119" s="563"/>
      <c r="C119" s="563"/>
      <c r="D119" s="563"/>
      <c r="E119" s="563"/>
      <c r="F119" s="563"/>
      <c r="G119" s="563"/>
      <c r="H119" s="563"/>
      <c r="I119" s="563"/>
      <c r="J119" s="564"/>
      <c r="K119" s="564"/>
      <c r="L119" s="564"/>
      <c r="M119" s="80"/>
      <c r="N119" s="79"/>
      <c r="O119" s="565"/>
      <c r="P119" s="560"/>
      <c r="Q119" s="560"/>
      <c r="R119" s="560"/>
      <c r="S119" s="560"/>
      <c r="U119" s="559" t="str">
        <f>A119</f>
        <v>AVRIL</v>
      </c>
      <c r="V119" s="560"/>
      <c r="W119" s="560"/>
      <c r="X119" s="560"/>
      <c r="Y119" s="560"/>
      <c r="Z119" s="560"/>
      <c r="AA119" s="560"/>
      <c r="AB119" s="559" t="str">
        <f>A119</f>
        <v>AVRIL</v>
      </c>
      <c r="AC119" s="560"/>
      <c r="AD119" s="560"/>
      <c r="AE119" s="560"/>
      <c r="AF119" s="560"/>
      <c r="AG119" s="560"/>
      <c r="AH119" s="560"/>
      <c r="AI119" s="560"/>
      <c r="AJ119" s="560"/>
      <c r="AK119" s="559" t="str">
        <f>A119</f>
        <v>AVRIL</v>
      </c>
      <c r="AL119" s="560"/>
      <c r="AM119" s="560"/>
      <c r="AN119" s="560"/>
      <c r="AO119" s="560"/>
      <c r="AP119" s="560"/>
      <c r="AQ119" s="560"/>
    </row>
    <row r="120" spans="1:64" x14ac:dyDescent="0.25">
      <c r="A120" s="228"/>
      <c r="B120" s="178"/>
      <c r="C120" s="178"/>
      <c r="D120" s="178"/>
      <c r="E120" s="178"/>
      <c r="F120" s="178"/>
      <c r="G120" s="178"/>
      <c r="H120" s="178"/>
      <c r="I120" s="572"/>
      <c r="J120" s="573"/>
      <c r="K120" s="573"/>
      <c r="L120" s="570"/>
      <c r="M120" s="180"/>
      <c r="N120" s="178"/>
      <c r="O120" s="178"/>
      <c r="P120" s="178"/>
      <c r="Q120" s="178"/>
      <c r="R120" s="569" t="s">
        <v>2</v>
      </c>
      <c r="S120" s="570"/>
      <c r="T120" s="228"/>
      <c r="U120" s="574" t="str">
        <f>U3</f>
        <v>Agedi</v>
      </c>
      <c r="V120" s="570"/>
      <c r="W120" s="574" t="str">
        <f>W3</f>
        <v>Saf</v>
      </c>
      <c r="X120" s="570"/>
      <c r="Y120" s="574" t="str">
        <f>Y3</f>
        <v>Midi Libre</v>
      </c>
      <c r="Z120" s="570"/>
      <c r="AA120" s="574" t="str">
        <f>AA3</f>
        <v>Loto</v>
      </c>
      <c r="AB120" s="570"/>
      <c r="AC120" s="574" t="str">
        <f>AC3</f>
        <v>Altadis</v>
      </c>
      <c r="AD120" s="570"/>
      <c r="AE120" s="574" t="str">
        <f>AE3</f>
        <v>Crédit agricole</v>
      </c>
      <c r="AF120" s="570"/>
      <c r="AG120" s="574" t="s">
        <v>53</v>
      </c>
      <c r="AH120" s="570"/>
      <c r="AI120" s="574" t="str">
        <f>AI3</f>
        <v>charges locatives</v>
      </c>
      <c r="AJ120" s="570"/>
      <c r="AK120" s="574" t="str">
        <f>AK3</f>
        <v>Poste TCN TF PVA</v>
      </c>
      <c r="AL120" s="570"/>
      <c r="AM120" s="574" t="str">
        <f>AM3</f>
        <v>GSA/NVX FR</v>
      </c>
      <c r="AN120" s="570"/>
      <c r="AO120" s="574" t="str">
        <f>AO3</f>
        <v>Charge</v>
      </c>
      <c r="AP120" s="570"/>
      <c r="AQ120" s="574" t="str">
        <f>AQ3</f>
        <v>Divers</v>
      </c>
      <c r="AR120" s="570"/>
      <c r="AS120" s="186" t="s">
        <v>16</v>
      </c>
    </row>
    <row r="121" spans="1:64" x14ac:dyDescent="0.25">
      <c r="A121" s="228"/>
      <c r="B121" s="178" t="s">
        <v>17</v>
      </c>
      <c r="C121" s="178" t="s">
        <v>18</v>
      </c>
      <c r="D121" s="178" t="s">
        <v>19</v>
      </c>
      <c r="E121" s="178" t="s">
        <v>20</v>
      </c>
      <c r="F121" s="178" t="s">
        <v>21</v>
      </c>
      <c r="G121" s="178" t="s">
        <v>22</v>
      </c>
      <c r="H121" s="178" t="s">
        <v>23</v>
      </c>
      <c r="I121" s="569" t="s">
        <v>24</v>
      </c>
      <c r="J121" s="570"/>
      <c r="K121" s="178" t="s">
        <v>25</v>
      </c>
      <c r="L121" s="178" t="s">
        <v>26</v>
      </c>
      <c r="M121" s="180" t="s">
        <v>27</v>
      </c>
      <c r="N121" s="178" t="s">
        <v>28</v>
      </c>
      <c r="O121" s="178" t="s">
        <v>29</v>
      </c>
      <c r="P121" s="178" t="s">
        <v>30</v>
      </c>
      <c r="Q121" s="178" t="s">
        <v>16</v>
      </c>
      <c r="R121" s="178" t="s">
        <v>32</v>
      </c>
      <c r="S121" s="178" t="s">
        <v>33</v>
      </c>
      <c r="T121" s="181"/>
      <c r="U121" s="182" t="s">
        <v>34</v>
      </c>
      <c r="V121" s="183"/>
      <c r="W121" s="184" t="s">
        <v>34</v>
      </c>
      <c r="X121" s="229"/>
      <c r="Y121" s="184" t="s">
        <v>34</v>
      </c>
      <c r="Z121" s="180"/>
      <c r="AA121" s="184" t="s">
        <v>34</v>
      </c>
      <c r="AB121" s="180"/>
      <c r="AC121" s="184" t="s">
        <v>34</v>
      </c>
      <c r="AD121" s="180"/>
      <c r="AE121" s="184" t="s">
        <v>34</v>
      </c>
      <c r="AF121" s="180"/>
      <c r="AG121" s="184"/>
      <c r="AH121" s="183"/>
      <c r="AI121" s="184" t="s">
        <v>34</v>
      </c>
      <c r="AJ121" s="180"/>
      <c r="AK121" s="186" t="s">
        <v>34</v>
      </c>
      <c r="AL121" s="183"/>
      <c r="AM121" s="184" t="s">
        <v>34</v>
      </c>
      <c r="AN121" s="183"/>
      <c r="AO121" s="184" t="s">
        <v>34</v>
      </c>
      <c r="AP121" s="183"/>
      <c r="AQ121" s="184" t="s">
        <v>34</v>
      </c>
      <c r="AR121" s="183"/>
      <c r="AS121" s="187"/>
    </row>
    <row r="122" spans="1:64" x14ac:dyDescent="0.25">
      <c r="A122" s="230">
        <f>A113+1</f>
        <v>44652</v>
      </c>
      <c r="B122" s="394">
        <v>1546.41</v>
      </c>
      <c r="C122" s="394"/>
      <c r="D122" s="395">
        <v>2597.5100000000002</v>
      </c>
      <c r="E122" s="395">
        <v>1666.91</v>
      </c>
      <c r="F122" s="394"/>
      <c r="G122" s="396">
        <v>233</v>
      </c>
      <c r="H122" s="396">
        <v>155.9</v>
      </c>
      <c r="I122" s="397">
        <v>100</v>
      </c>
      <c r="J122" s="398">
        <v>1</v>
      </c>
      <c r="K122" s="398"/>
      <c r="L122" s="398"/>
      <c r="M122" s="400"/>
      <c r="N122" s="209">
        <f t="shared" ref="N122:N151" si="20">B122+C122+D122+F122+G122+H122+I122+K122-L122+M122+E122</f>
        <v>6299.73</v>
      </c>
      <c r="O122" s="394">
        <v>3.3</v>
      </c>
      <c r="P122" s="394">
        <v>0</v>
      </c>
      <c r="Q122" s="209">
        <f t="shared" ref="Q122:Q152" si="21">N122+O122-P122</f>
        <v>6303.03</v>
      </c>
      <c r="R122" s="395">
        <v>2530</v>
      </c>
      <c r="S122" s="395">
        <v>550</v>
      </c>
      <c r="T122" s="213">
        <f t="shared" ref="T122:T151" si="22">A122</f>
        <v>44652</v>
      </c>
      <c r="U122" s="403"/>
      <c r="V122" s="404"/>
      <c r="W122" s="165"/>
      <c r="X122" s="460"/>
      <c r="Y122" s="165"/>
      <c r="Z122" s="404"/>
      <c r="AA122" s="165"/>
      <c r="AB122" s="404"/>
      <c r="AC122" s="165"/>
      <c r="AD122" s="404"/>
      <c r="AE122" s="165"/>
      <c r="AF122" s="404"/>
      <c r="AG122" s="405"/>
      <c r="AH122" s="404"/>
      <c r="AI122" s="403" t="s">
        <v>506</v>
      </c>
      <c r="AJ122" s="393">
        <v>1029.23</v>
      </c>
      <c r="AK122" s="405"/>
      <c r="AL122" s="404"/>
      <c r="AM122" s="165"/>
      <c r="AN122" s="404"/>
      <c r="AO122" s="165"/>
      <c r="AP122" s="404"/>
      <c r="AQ122" s="165"/>
      <c r="AR122" s="404"/>
      <c r="AS122" s="187">
        <f>V122+X122+Z122+AB122+AD122+AF122+AJ122+AL122+AN122+AP122+AR122+AH122</f>
        <v>1029.23</v>
      </c>
    </row>
    <row r="123" spans="1:64" x14ac:dyDescent="0.25">
      <c r="A123" s="230">
        <f t="shared" ref="A123:A151" si="23">A122+1</f>
        <v>44653</v>
      </c>
      <c r="B123" s="394">
        <v>132.9</v>
      </c>
      <c r="C123" s="394"/>
      <c r="D123" s="395">
        <v>1389.7</v>
      </c>
      <c r="E123" s="395">
        <v>1616.52</v>
      </c>
      <c r="F123" s="394"/>
      <c r="G123" s="396">
        <v>297</v>
      </c>
      <c r="H123" s="396">
        <v>607.85</v>
      </c>
      <c r="I123" s="397">
        <v>270</v>
      </c>
      <c r="J123" s="398">
        <v>4</v>
      </c>
      <c r="K123" s="398"/>
      <c r="L123" s="398"/>
      <c r="M123" s="400"/>
      <c r="N123" s="209">
        <f t="shared" si="20"/>
        <v>4313.97</v>
      </c>
      <c r="O123" s="394">
        <v>2.2999999999999998</v>
      </c>
      <c r="P123" s="394">
        <v>0</v>
      </c>
      <c r="Q123" s="209">
        <f t="shared" si="21"/>
        <v>4316.2700000000004</v>
      </c>
      <c r="R123" s="395">
        <v>930</v>
      </c>
      <c r="S123" s="402"/>
      <c r="T123" s="213">
        <f t="shared" si="22"/>
        <v>44653</v>
      </c>
      <c r="U123" s="403"/>
      <c r="V123" s="404"/>
      <c r="W123" s="165"/>
      <c r="X123" s="460"/>
      <c r="Y123" s="403"/>
      <c r="Z123" s="404"/>
      <c r="AA123" s="165"/>
      <c r="AB123" s="404"/>
      <c r="AC123" s="403"/>
      <c r="AD123" s="404"/>
      <c r="AE123" s="165"/>
      <c r="AF123" s="404"/>
      <c r="AG123" s="405"/>
      <c r="AH123" s="404"/>
      <c r="AI123" s="403"/>
      <c r="AJ123" s="404"/>
      <c r="AK123" s="165"/>
      <c r="AL123" s="404"/>
      <c r="AM123" s="403"/>
      <c r="AN123" s="404"/>
      <c r="AO123" s="403" t="s">
        <v>276</v>
      </c>
      <c r="AP123" s="393">
        <v>2250</v>
      </c>
      <c r="AQ123" s="165"/>
      <c r="AR123" s="404"/>
      <c r="AS123" s="187">
        <f>V123+X123+Z123+AB123+AD123+AF123+AJ123+AL123+AN123+AP123+AR123+AH123</f>
        <v>2250</v>
      </c>
    </row>
    <row r="124" spans="1:64" x14ac:dyDescent="0.25">
      <c r="A124" s="230">
        <f t="shared" si="23"/>
        <v>44654</v>
      </c>
      <c r="B124" s="394">
        <v>1574.99</v>
      </c>
      <c r="C124" s="394"/>
      <c r="D124" s="395">
        <v>2259.44</v>
      </c>
      <c r="E124" s="395">
        <v>631.70000000000005</v>
      </c>
      <c r="F124" s="394"/>
      <c r="G124" s="396">
        <v>174</v>
      </c>
      <c r="H124" s="396">
        <v>180.2</v>
      </c>
      <c r="I124" s="397">
        <v>90</v>
      </c>
      <c r="J124" s="398">
        <v>4</v>
      </c>
      <c r="K124" s="398"/>
      <c r="L124" s="398"/>
      <c r="M124" s="400"/>
      <c r="N124" s="209">
        <f t="shared" si="20"/>
        <v>4910.33</v>
      </c>
      <c r="O124" s="394">
        <v>2.2999999999999998</v>
      </c>
      <c r="P124" s="394">
        <v>0</v>
      </c>
      <c r="Q124" s="209">
        <f t="shared" si="21"/>
        <v>4912.63</v>
      </c>
      <c r="R124" s="395">
        <v>710</v>
      </c>
      <c r="S124" s="402"/>
      <c r="T124" s="213">
        <f t="shared" si="22"/>
        <v>44654</v>
      </c>
      <c r="U124" s="403"/>
      <c r="V124" s="404"/>
      <c r="W124" s="165"/>
      <c r="X124" s="460"/>
      <c r="Y124" s="165" t="s">
        <v>654</v>
      </c>
      <c r="Z124" s="393">
        <v>255.59</v>
      </c>
      <c r="AC124" s="403"/>
      <c r="AD124" s="404"/>
      <c r="AE124" s="165"/>
      <c r="AF124" s="404"/>
      <c r="AG124" s="404"/>
      <c r="AH124" s="404"/>
      <c r="AI124" s="403"/>
      <c r="AJ124" s="404"/>
      <c r="AK124" s="165"/>
      <c r="AL124" s="404"/>
      <c r="AM124" s="403"/>
      <c r="AN124" s="404"/>
      <c r="AO124" s="165"/>
      <c r="AP124" s="404"/>
      <c r="AQ124" s="165"/>
      <c r="AR124" s="404"/>
      <c r="AS124" s="187">
        <f>V124+X124+Z124+Z124+AD124+AF124+AJ124+AL124+AN124+AP124+AR124+AH124</f>
        <v>511.18</v>
      </c>
    </row>
    <row r="125" spans="1:64" x14ac:dyDescent="0.25">
      <c r="A125" s="230">
        <f t="shared" si="23"/>
        <v>44655</v>
      </c>
      <c r="B125" s="394">
        <v>1211.74</v>
      </c>
      <c r="C125" s="395">
        <v>213.65</v>
      </c>
      <c r="D125" s="395">
        <v>3031.56</v>
      </c>
      <c r="E125" s="395">
        <v>1471.04</v>
      </c>
      <c r="F125" s="394"/>
      <c r="G125" s="396">
        <v>509</v>
      </c>
      <c r="H125" s="396">
        <v>318.25</v>
      </c>
      <c r="I125" s="397">
        <v>20</v>
      </c>
      <c r="J125" s="398">
        <v>1</v>
      </c>
      <c r="K125" s="398"/>
      <c r="L125" s="398"/>
      <c r="M125" s="400"/>
      <c r="N125" s="209">
        <f t="shared" si="20"/>
        <v>6775.24</v>
      </c>
      <c r="O125" s="394">
        <v>2.2999999999999998</v>
      </c>
      <c r="P125" s="394">
        <v>0</v>
      </c>
      <c r="Q125" s="209">
        <f t="shared" si="21"/>
        <v>6777.54</v>
      </c>
      <c r="R125" s="395">
        <v>1640</v>
      </c>
      <c r="S125" s="402"/>
      <c r="T125" s="213">
        <f t="shared" si="22"/>
        <v>44655</v>
      </c>
      <c r="U125" s="403"/>
      <c r="V125" s="404"/>
      <c r="W125" s="403"/>
      <c r="X125" s="460"/>
      <c r="Y125" s="403"/>
      <c r="Z125" s="404"/>
      <c r="AA125" s="165"/>
      <c r="AB125" s="404"/>
      <c r="AC125" s="403"/>
      <c r="AD125" s="404"/>
      <c r="AE125" s="165" t="s">
        <v>543</v>
      </c>
      <c r="AF125" s="393">
        <v>-141.4</v>
      </c>
      <c r="AG125" s="404"/>
      <c r="AH125" s="404"/>
      <c r="AI125" s="431" t="s">
        <v>311</v>
      </c>
      <c r="AJ125" s="393">
        <v>128.4</v>
      </c>
      <c r="AK125" s="165"/>
      <c r="AL125" s="404"/>
      <c r="AM125" s="403"/>
      <c r="AN125" s="404"/>
      <c r="AO125" s="165"/>
      <c r="AP125" s="404"/>
      <c r="AQ125" s="165"/>
      <c r="AR125" s="404"/>
      <c r="AS125" s="187">
        <f t="shared" ref="AS125:AS130" si="24">V125+X125+Z125+AB125+AD125+AF125+AJ125+AL125+AN125+AP125+AR125+AH125</f>
        <v>-13</v>
      </c>
    </row>
    <row r="126" spans="1:64" x14ac:dyDescent="0.25">
      <c r="A126" s="230">
        <f t="shared" si="23"/>
        <v>44656</v>
      </c>
      <c r="B126" s="394">
        <v>624.77</v>
      </c>
      <c r="C126" s="394">
        <v>303.5</v>
      </c>
      <c r="D126" s="395">
        <v>2443.04</v>
      </c>
      <c r="E126" s="395">
        <v>1952.37</v>
      </c>
      <c r="F126" s="394"/>
      <c r="G126" s="396">
        <v>377</v>
      </c>
      <c r="H126" s="396">
        <v>88.7</v>
      </c>
      <c r="I126" s="397">
        <v>400</v>
      </c>
      <c r="J126" s="398">
        <v>8</v>
      </c>
      <c r="K126" s="398"/>
      <c r="L126" s="398"/>
      <c r="M126" s="400"/>
      <c r="N126" s="209">
        <f t="shared" si="20"/>
        <v>6189.38</v>
      </c>
      <c r="O126" s="394">
        <v>4.5999999999999996</v>
      </c>
      <c r="P126" s="394">
        <v>305.8</v>
      </c>
      <c r="Q126" s="209">
        <f t="shared" si="21"/>
        <v>5888.18</v>
      </c>
      <c r="R126" s="395">
        <v>1740</v>
      </c>
      <c r="S126" s="402"/>
      <c r="T126" s="213">
        <f t="shared" si="22"/>
        <v>44656</v>
      </c>
      <c r="U126" s="403"/>
      <c r="V126" s="404"/>
      <c r="W126" s="403"/>
      <c r="X126" s="460"/>
      <c r="Y126" s="403"/>
      <c r="Z126" s="404"/>
      <c r="AA126" s="403"/>
      <c r="AB126" s="404"/>
      <c r="AC126" s="403"/>
      <c r="AD126" s="404"/>
      <c r="AE126" s="403"/>
      <c r="AF126" s="404"/>
      <c r="AG126" s="404"/>
      <c r="AH126" s="404"/>
      <c r="AI126" s="403"/>
      <c r="AJ126" s="404"/>
      <c r="AK126" s="403"/>
      <c r="AL126" s="404"/>
      <c r="AM126" s="403"/>
      <c r="AN126" s="404"/>
      <c r="AO126" s="403" t="s">
        <v>544</v>
      </c>
      <c r="AP126" s="393">
        <v>156.69</v>
      </c>
      <c r="AQ126" s="165"/>
      <c r="AR126" s="404"/>
      <c r="AS126" s="187">
        <f t="shared" si="24"/>
        <v>156.69</v>
      </c>
    </row>
    <row r="127" spans="1:64" x14ac:dyDescent="0.25">
      <c r="A127" s="230">
        <f t="shared" si="23"/>
        <v>44657</v>
      </c>
      <c r="B127" s="394">
        <v>1456.59</v>
      </c>
      <c r="C127" s="394"/>
      <c r="D127" s="395">
        <v>2887.8</v>
      </c>
      <c r="E127" s="395">
        <v>1476.06</v>
      </c>
      <c r="F127" s="394"/>
      <c r="G127" s="396">
        <v>194</v>
      </c>
      <c r="H127" s="396">
        <v>77.900000000000006</v>
      </c>
      <c r="I127" s="397">
        <v>50</v>
      </c>
      <c r="J127" s="398">
        <v>2</v>
      </c>
      <c r="K127" s="398"/>
      <c r="L127" s="398"/>
      <c r="M127" s="400"/>
      <c r="N127" s="209">
        <f t="shared" si="20"/>
        <v>6142.35</v>
      </c>
      <c r="O127" s="394">
        <v>2.2999999999999998</v>
      </c>
      <c r="P127" s="394">
        <v>0</v>
      </c>
      <c r="Q127" s="209">
        <f t="shared" si="21"/>
        <v>6144.6500000000005</v>
      </c>
      <c r="R127" s="395">
        <v>1470</v>
      </c>
      <c r="S127" s="402"/>
      <c r="T127" s="213">
        <f t="shared" si="22"/>
        <v>44657</v>
      </c>
      <c r="U127" s="403" t="s">
        <v>655</v>
      </c>
      <c r="V127" s="393">
        <v>1176.1300000000001</v>
      </c>
      <c r="W127" s="403"/>
      <c r="X127" s="460"/>
      <c r="Y127" s="403" t="s">
        <v>656</v>
      </c>
      <c r="Z127" s="393">
        <v>169.94</v>
      </c>
      <c r="AA127" s="403" t="s">
        <v>657</v>
      </c>
      <c r="AB127" s="393">
        <v>236.4</v>
      </c>
      <c r="AC127" s="403"/>
      <c r="AD127" s="404"/>
      <c r="AE127" s="403" t="s">
        <v>505</v>
      </c>
      <c r="AF127" s="393">
        <v>18.850000000000001</v>
      </c>
      <c r="AG127" s="404"/>
      <c r="AH127" s="404"/>
      <c r="AI127" s="403"/>
      <c r="AJ127" s="404"/>
      <c r="AK127" s="403"/>
      <c r="AL127" s="404"/>
      <c r="AM127" s="403"/>
      <c r="AN127" s="404"/>
      <c r="AO127" s="403" t="s">
        <v>388</v>
      </c>
      <c r="AP127" s="393">
        <v>150</v>
      </c>
      <c r="AQ127" s="165"/>
      <c r="AR127" s="404"/>
      <c r="AS127" s="187">
        <f t="shared" si="24"/>
        <v>1751.3200000000002</v>
      </c>
    </row>
    <row r="128" spans="1:64" x14ac:dyDescent="0.25">
      <c r="A128" s="230">
        <f t="shared" si="23"/>
        <v>44658</v>
      </c>
      <c r="B128" s="394">
        <v>1158.3699999999999</v>
      </c>
      <c r="C128" s="394"/>
      <c r="D128" s="395">
        <v>3165.07</v>
      </c>
      <c r="E128" s="395">
        <v>1571.19</v>
      </c>
      <c r="F128" s="394"/>
      <c r="G128" s="396">
        <v>641</v>
      </c>
      <c r="H128" s="396">
        <v>288.10000000000002</v>
      </c>
      <c r="I128" s="397">
        <v>370</v>
      </c>
      <c r="J128" s="398">
        <v>8</v>
      </c>
      <c r="K128" s="398"/>
      <c r="L128" s="398"/>
      <c r="M128" s="400"/>
      <c r="N128" s="209">
        <f t="shared" si="20"/>
        <v>7193.7300000000014</v>
      </c>
      <c r="O128" s="394">
        <v>2.2999999999999998</v>
      </c>
      <c r="P128" s="394">
        <v>0</v>
      </c>
      <c r="Q128" s="209">
        <f t="shared" si="21"/>
        <v>7196.0300000000016</v>
      </c>
      <c r="R128" s="395">
        <v>1210</v>
      </c>
      <c r="S128" s="402"/>
      <c r="T128" s="213">
        <f t="shared" si="22"/>
        <v>44658</v>
      </c>
      <c r="U128" s="403"/>
      <c r="V128" s="393">
        <v>-12</v>
      </c>
      <c r="W128" s="403"/>
      <c r="X128" s="460"/>
      <c r="Y128" s="403"/>
      <c r="Z128" s="404"/>
      <c r="AA128" s="403" t="s">
        <v>658</v>
      </c>
      <c r="AB128" s="393">
        <v>3760.88</v>
      </c>
      <c r="AC128" s="403"/>
      <c r="AD128" s="404"/>
      <c r="AE128" s="403" t="s">
        <v>173</v>
      </c>
      <c r="AF128" s="393">
        <v>57.56</v>
      </c>
      <c r="AG128" s="404"/>
      <c r="AH128" s="404"/>
      <c r="AI128" s="403"/>
      <c r="AJ128" s="404"/>
      <c r="AK128" s="403"/>
      <c r="AL128" s="404"/>
      <c r="AM128" s="403" t="s">
        <v>659</v>
      </c>
      <c r="AN128" s="393">
        <v>-339.01</v>
      </c>
      <c r="AO128" s="403"/>
      <c r="AP128" s="404"/>
      <c r="AQ128" s="165"/>
      <c r="AR128" s="404"/>
      <c r="AS128" s="187">
        <f t="shared" si="24"/>
        <v>3467.4300000000003</v>
      </c>
    </row>
    <row r="129" spans="1:55" x14ac:dyDescent="0.25">
      <c r="A129" s="230">
        <f t="shared" si="23"/>
        <v>44659</v>
      </c>
      <c r="B129" s="394">
        <v>1163.1199999999999</v>
      </c>
      <c r="C129" s="394"/>
      <c r="D129" s="395">
        <v>2841.27</v>
      </c>
      <c r="E129" s="395">
        <v>1845.98</v>
      </c>
      <c r="F129" s="394"/>
      <c r="G129" s="396">
        <v>300</v>
      </c>
      <c r="H129" s="396">
        <v>369.3</v>
      </c>
      <c r="I129" s="397">
        <v>340</v>
      </c>
      <c r="J129" s="398">
        <v>6</v>
      </c>
      <c r="K129" s="398"/>
      <c r="L129" s="398"/>
      <c r="M129" s="400"/>
      <c r="N129" s="209">
        <f t="shared" si="20"/>
        <v>6859.67</v>
      </c>
      <c r="O129" s="394">
        <v>4.5999999999999996</v>
      </c>
      <c r="P129" s="394">
        <v>0</v>
      </c>
      <c r="Q129" s="209">
        <f t="shared" si="21"/>
        <v>6864.27</v>
      </c>
      <c r="R129" s="395">
        <v>1920</v>
      </c>
      <c r="S129" s="402"/>
      <c r="T129" s="213">
        <f t="shared" si="22"/>
        <v>44659</v>
      </c>
      <c r="U129" s="403"/>
      <c r="V129" s="404"/>
      <c r="W129" s="403"/>
      <c r="X129" s="460"/>
      <c r="Y129" s="403"/>
      <c r="Z129" s="404"/>
      <c r="AA129" s="403"/>
      <c r="AB129" s="404"/>
      <c r="AC129" s="403"/>
      <c r="AD129" s="404"/>
      <c r="AE129" s="403" t="s">
        <v>156</v>
      </c>
      <c r="AF129" s="393">
        <v>2694.4</v>
      </c>
      <c r="AG129" s="404"/>
      <c r="AH129" s="393">
        <v>-2.4</v>
      </c>
      <c r="AI129" s="403" t="s">
        <v>660</v>
      </c>
      <c r="AJ129" s="393">
        <v>132</v>
      </c>
      <c r="AK129" s="403"/>
      <c r="AL129" s="404"/>
      <c r="AM129" s="403"/>
      <c r="AN129" s="404"/>
      <c r="AO129" s="403"/>
      <c r="AP129" s="404"/>
      <c r="AQ129" s="165"/>
      <c r="AR129" s="404"/>
      <c r="AS129" s="187">
        <f t="shared" si="24"/>
        <v>2824</v>
      </c>
    </row>
    <row r="130" spans="1:55" x14ac:dyDescent="0.25">
      <c r="A130" s="230">
        <f t="shared" si="23"/>
        <v>44660</v>
      </c>
      <c r="B130" s="394">
        <v>1847.68</v>
      </c>
      <c r="C130" s="394"/>
      <c r="D130" s="395">
        <v>2468.39</v>
      </c>
      <c r="E130" s="395">
        <v>1720.56</v>
      </c>
      <c r="F130" s="394"/>
      <c r="G130" s="396">
        <v>208</v>
      </c>
      <c r="H130" s="396">
        <v>90.8</v>
      </c>
      <c r="I130" s="397">
        <v>50</v>
      </c>
      <c r="J130" s="398">
        <v>1</v>
      </c>
      <c r="K130" s="398"/>
      <c r="L130" s="398"/>
      <c r="M130" s="400"/>
      <c r="N130" s="209">
        <f t="shared" si="20"/>
        <v>6385.43</v>
      </c>
      <c r="O130" s="394"/>
      <c r="P130" s="394">
        <v>0</v>
      </c>
      <c r="Q130" s="209">
        <f t="shared" si="21"/>
        <v>6385.43</v>
      </c>
      <c r="R130" s="395">
        <v>1290</v>
      </c>
      <c r="S130" s="402"/>
      <c r="T130" s="213">
        <f t="shared" si="22"/>
        <v>44660</v>
      </c>
      <c r="U130" s="403"/>
      <c r="V130" s="404"/>
      <c r="W130" s="403"/>
      <c r="X130" s="460"/>
      <c r="Y130" s="403"/>
      <c r="Z130" s="404"/>
      <c r="AA130" s="403"/>
      <c r="AB130" s="404"/>
      <c r="AC130" s="403"/>
      <c r="AD130" s="404"/>
      <c r="AE130" s="403"/>
      <c r="AF130" s="404"/>
      <c r="AG130" s="404"/>
      <c r="AH130" s="404"/>
      <c r="AI130" s="403"/>
      <c r="AJ130" s="404"/>
      <c r="AK130" s="403"/>
      <c r="AL130" s="404"/>
      <c r="AM130" s="403"/>
      <c r="AN130" s="404"/>
      <c r="AO130" s="403"/>
      <c r="AP130" s="404"/>
      <c r="AQ130" s="165"/>
      <c r="AR130" s="404"/>
      <c r="AS130" s="187">
        <f t="shared" si="24"/>
        <v>0</v>
      </c>
      <c r="BC130" s="72">
        <v>1</v>
      </c>
    </row>
    <row r="131" spans="1:55" x14ac:dyDescent="0.25">
      <c r="A131" s="230">
        <f t="shared" si="23"/>
        <v>44661</v>
      </c>
      <c r="B131" s="394">
        <v>623.03</v>
      </c>
      <c r="C131" s="394"/>
      <c r="D131" s="395">
        <v>1563.69</v>
      </c>
      <c r="E131" s="395">
        <v>1061.28</v>
      </c>
      <c r="F131" s="394"/>
      <c r="G131" s="396">
        <v>297</v>
      </c>
      <c r="H131" s="396">
        <v>22.7</v>
      </c>
      <c r="I131" s="397">
        <v>200</v>
      </c>
      <c r="J131" s="398">
        <v>5</v>
      </c>
      <c r="K131" s="398"/>
      <c r="L131" s="398"/>
      <c r="M131" s="400"/>
      <c r="N131" s="209">
        <f t="shared" si="20"/>
        <v>3767.7</v>
      </c>
      <c r="O131" s="394"/>
      <c r="P131" s="394">
        <v>0</v>
      </c>
      <c r="Q131" s="209">
        <f t="shared" si="21"/>
        <v>3767.7</v>
      </c>
      <c r="R131" s="395">
        <v>110</v>
      </c>
      <c r="S131" s="402"/>
      <c r="T131" s="213">
        <f t="shared" si="22"/>
        <v>44661</v>
      </c>
      <c r="U131" s="403"/>
      <c r="V131" s="404"/>
      <c r="W131" s="403" t="s">
        <v>661</v>
      </c>
      <c r="X131" s="463">
        <v>27.73</v>
      </c>
      <c r="Y131" s="403" t="s">
        <v>662</v>
      </c>
      <c r="Z131" s="393">
        <v>424.84</v>
      </c>
      <c r="AC131" s="403"/>
      <c r="AD131" s="404"/>
      <c r="AE131" s="403"/>
      <c r="AF131" s="404"/>
      <c r="AG131" s="404"/>
      <c r="AH131" s="393">
        <v>-3.6</v>
      </c>
      <c r="AI131" s="403"/>
      <c r="AJ131" s="404"/>
      <c r="AK131" s="403"/>
      <c r="AL131" s="404"/>
      <c r="AM131" s="403"/>
      <c r="AN131" s="393"/>
      <c r="AO131" s="403"/>
      <c r="AP131" s="404"/>
      <c r="AQ131" s="165"/>
      <c r="AR131" s="404"/>
      <c r="AS131" s="187">
        <f>V131+X131+Z131+Z131+AD131+AF131+AJ131+AL131+AN131+AP131+AR131+AH131</f>
        <v>873.81</v>
      </c>
    </row>
    <row r="132" spans="1:55" x14ac:dyDescent="0.25">
      <c r="A132" s="230">
        <f t="shared" si="23"/>
        <v>44662</v>
      </c>
      <c r="B132" s="394">
        <v>1607.45</v>
      </c>
      <c r="C132" s="394"/>
      <c r="D132" s="395">
        <v>3109.52</v>
      </c>
      <c r="E132" s="395">
        <v>1799.87</v>
      </c>
      <c r="F132" s="394"/>
      <c r="G132" s="396">
        <v>489</v>
      </c>
      <c r="H132" s="396">
        <v>127.8</v>
      </c>
      <c r="I132" s="397">
        <v>20</v>
      </c>
      <c r="J132" s="398">
        <v>1</v>
      </c>
      <c r="K132" s="398"/>
      <c r="L132" s="398"/>
      <c r="M132" s="400"/>
      <c r="N132" s="209">
        <f t="shared" si="20"/>
        <v>7153.64</v>
      </c>
      <c r="O132" s="394">
        <v>5.8</v>
      </c>
      <c r="P132" s="394">
        <v>0</v>
      </c>
      <c r="Q132" s="209">
        <f t="shared" si="21"/>
        <v>7159.4400000000005</v>
      </c>
      <c r="R132" s="395">
        <v>730</v>
      </c>
      <c r="S132" s="402"/>
      <c r="T132" s="213">
        <f t="shared" si="22"/>
        <v>44662</v>
      </c>
      <c r="U132" s="403"/>
      <c r="V132" s="404"/>
      <c r="W132" s="403" t="s">
        <v>663</v>
      </c>
      <c r="X132" s="463">
        <v>555.47</v>
      </c>
      <c r="Y132" s="403"/>
      <c r="Z132" s="404"/>
      <c r="AA132" s="403"/>
      <c r="AB132" s="404"/>
      <c r="AC132" s="403" t="s">
        <v>664</v>
      </c>
      <c r="AD132" s="393">
        <v>25458.98</v>
      </c>
      <c r="AE132" s="403"/>
      <c r="AF132" s="404"/>
      <c r="AG132" s="404"/>
      <c r="AH132" s="404"/>
      <c r="AI132" s="403"/>
      <c r="AJ132" s="404"/>
      <c r="AK132" s="403" t="s">
        <v>665</v>
      </c>
      <c r="AL132" s="393">
        <v>457.78</v>
      </c>
      <c r="AM132" s="403" t="s">
        <v>666</v>
      </c>
      <c r="AN132" s="393">
        <v>-120.38</v>
      </c>
      <c r="AO132" s="403"/>
      <c r="AP132" s="404"/>
      <c r="AQ132" s="165"/>
      <c r="AR132" s="404"/>
      <c r="AS132" s="187">
        <f t="shared" ref="AS132:AS149" si="25">V132+X132+Z132+AB132+AD132+AF132+AJ132+AL132+AN132+AP132+AR132+AH132</f>
        <v>26351.85</v>
      </c>
    </row>
    <row r="133" spans="1:55" x14ac:dyDescent="0.25">
      <c r="A133" s="230">
        <f t="shared" si="23"/>
        <v>44663</v>
      </c>
      <c r="B133" s="394">
        <v>1335.54</v>
      </c>
      <c r="C133" s="394"/>
      <c r="D133" s="395">
        <v>2906.3</v>
      </c>
      <c r="E133" s="395">
        <v>1678.9</v>
      </c>
      <c r="F133" s="394"/>
      <c r="G133" s="396">
        <v>296</v>
      </c>
      <c r="H133" s="396">
        <v>64.900000000000006</v>
      </c>
      <c r="I133" s="397">
        <v>300</v>
      </c>
      <c r="J133" s="398">
        <v>3</v>
      </c>
      <c r="K133" s="398"/>
      <c r="L133" s="398"/>
      <c r="M133" s="400"/>
      <c r="N133" s="209">
        <f t="shared" si="20"/>
        <v>6581.6399999999994</v>
      </c>
      <c r="O133" s="394">
        <v>9.1999999999999993</v>
      </c>
      <c r="P133" s="394">
        <v>0</v>
      </c>
      <c r="Q133" s="209">
        <f t="shared" si="21"/>
        <v>6590.8399999999992</v>
      </c>
      <c r="R133" s="395">
        <v>1060</v>
      </c>
      <c r="S133" s="402"/>
      <c r="T133" s="213">
        <f t="shared" si="22"/>
        <v>44663</v>
      </c>
      <c r="U133" s="403"/>
      <c r="V133" s="404"/>
      <c r="W133" s="403"/>
      <c r="X133" s="460"/>
      <c r="Y133" s="403"/>
      <c r="Z133" s="404"/>
      <c r="AA133" s="403"/>
      <c r="AB133" s="404"/>
      <c r="AC133" s="403" t="s">
        <v>667</v>
      </c>
      <c r="AD133" s="393">
        <v>12578.73</v>
      </c>
      <c r="AE133" s="403"/>
      <c r="AF133" s="404"/>
      <c r="AG133" s="404"/>
      <c r="AH133" s="404"/>
      <c r="AI133" s="403"/>
      <c r="AJ133" s="404"/>
      <c r="AK133" s="403" t="s">
        <v>668</v>
      </c>
      <c r="AL133" s="393">
        <v>826.26</v>
      </c>
      <c r="AM133" s="403" t="s">
        <v>669</v>
      </c>
      <c r="AN133" s="393">
        <v>-243.4</v>
      </c>
      <c r="AO133" s="403" t="s">
        <v>670</v>
      </c>
      <c r="AP133" s="393">
        <v>394</v>
      </c>
      <c r="AQ133" s="165" t="s">
        <v>671</v>
      </c>
      <c r="AR133" s="393">
        <v>4650</v>
      </c>
      <c r="AS133" s="187">
        <f t="shared" si="25"/>
        <v>18205.59</v>
      </c>
    </row>
    <row r="134" spans="1:55" x14ac:dyDescent="0.25">
      <c r="A134" s="230">
        <f t="shared" si="23"/>
        <v>44664</v>
      </c>
      <c r="B134" s="394">
        <v>1267.03</v>
      </c>
      <c r="C134" s="394"/>
      <c r="D134" s="395">
        <v>2549.52</v>
      </c>
      <c r="E134" s="395">
        <v>1568.27</v>
      </c>
      <c r="F134" s="394"/>
      <c r="G134" s="396">
        <v>303</v>
      </c>
      <c r="H134" s="396">
        <v>98.05</v>
      </c>
      <c r="I134" s="397">
        <v>340</v>
      </c>
      <c r="J134" s="398">
        <v>6</v>
      </c>
      <c r="K134" s="398"/>
      <c r="L134" s="398"/>
      <c r="M134" s="400"/>
      <c r="N134" s="209">
        <f t="shared" si="20"/>
        <v>6125.8700000000008</v>
      </c>
      <c r="O134" s="394">
        <v>9.1999999999999993</v>
      </c>
      <c r="P134" s="394">
        <v>0</v>
      </c>
      <c r="Q134" s="209">
        <f t="shared" si="21"/>
        <v>6135.0700000000006</v>
      </c>
      <c r="R134" s="395">
        <v>1860</v>
      </c>
      <c r="S134" s="402"/>
      <c r="T134" s="213">
        <f t="shared" si="22"/>
        <v>44664</v>
      </c>
      <c r="U134" s="403" t="s">
        <v>672</v>
      </c>
      <c r="V134" s="393">
        <v>609.67999999999995</v>
      </c>
      <c r="W134" s="403"/>
      <c r="X134" s="460"/>
      <c r="Y134" s="403"/>
      <c r="Z134" s="404"/>
      <c r="AA134" s="403" t="s">
        <v>673</v>
      </c>
      <c r="AB134" s="393">
        <v>1683.6</v>
      </c>
      <c r="AC134" s="403" t="s">
        <v>674</v>
      </c>
      <c r="AD134" s="393">
        <v>443.97</v>
      </c>
      <c r="AE134" s="403"/>
      <c r="AF134" s="404"/>
      <c r="AG134" s="404"/>
      <c r="AH134" s="393">
        <v>-6</v>
      </c>
      <c r="AI134" s="403" t="s">
        <v>640</v>
      </c>
      <c r="AJ134" s="393">
        <v>166.77</v>
      </c>
      <c r="AK134" s="403"/>
      <c r="AL134" s="404"/>
      <c r="AM134" s="403" t="s">
        <v>675</v>
      </c>
      <c r="AN134" s="393">
        <v>1287.17</v>
      </c>
      <c r="AO134" s="403" t="s">
        <v>670</v>
      </c>
      <c r="AP134" s="393">
        <v>83.55</v>
      </c>
      <c r="AQ134" s="165" t="s">
        <v>676</v>
      </c>
      <c r="AR134" s="393">
        <v>-480</v>
      </c>
      <c r="AS134" s="187">
        <f t="shared" si="25"/>
        <v>3788.7400000000007</v>
      </c>
    </row>
    <row r="135" spans="1:55" x14ac:dyDescent="0.25">
      <c r="A135" s="230">
        <f t="shared" si="23"/>
        <v>44665</v>
      </c>
      <c r="B135" s="394">
        <v>1030.82</v>
      </c>
      <c r="C135" s="394"/>
      <c r="D135" s="395">
        <v>3230.75</v>
      </c>
      <c r="E135" s="395">
        <v>1328.77</v>
      </c>
      <c r="F135" s="394"/>
      <c r="G135" s="396">
        <v>432</v>
      </c>
      <c r="H135" s="396">
        <v>154.6</v>
      </c>
      <c r="I135" s="397">
        <v>210</v>
      </c>
      <c r="J135" s="398">
        <v>3</v>
      </c>
      <c r="K135" s="398"/>
      <c r="L135" s="398"/>
      <c r="M135" s="400"/>
      <c r="N135" s="209">
        <f t="shared" si="20"/>
        <v>6386.9400000000005</v>
      </c>
      <c r="O135" s="394">
        <v>15.7</v>
      </c>
      <c r="P135" s="394">
        <v>0</v>
      </c>
      <c r="Q135" s="209">
        <f t="shared" si="21"/>
        <v>6402.64</v>
      </c>
      <c r="R135" s="395">
        <v>1450</v>
      </c>
      <c r="S135" s="402"/>
      <c r="T135" s="213">
        <f t="shared" si="22"/>
        <v>44665</v>
      </c>
      <c r="U135" s="403"/>
      <c r="V135" s="393">
        <v>57.99</v>
      </c>
      <c r="W135" s="403"/>
      <c r="X135" s="460"/>
      <c r="Y135" s="403"/>
      <c r="Z135" s="404"/>
      <c r="AA135" s="403" t="s">
        <v>677</v>
      </c>
      <c r="AB135" s="393">
        <v>3764.52</v>
      </c>
      <c r="AC135" s="403"/>
      <c r="AD135" s="404"/>
      <c r="AE135" s="403" t="s">
        <v>85</v>
      </c>
      <c r="AF135" s="393">
        <v>932</v>
      </c>
      <c r="AG135" s="404"/>
      <c r="AH135" s="404"/>
      <c r="AI135" s="403"/>
      <c r="AJ135" s="404"/>
      <c r="AK135" s="403"/>
      <c r="AL135" s="404"/>
      <c r="AM135" s="403" t="s">
        <v>678</v>
      </c>
      <c r="AN135" s="393">
        <v>570</v>
      </c>
      <c r="AO135" s="403"/>
      <c r="AP135" s="404"/>
      <c r="AQ135" s="165"/>
      <c r="AR135" s="404"/>
      <c r="AS135" s="187">
        <f t="shared" si="25"/>
        <v>5324.51</v>
      </c>
    </row>
    <row r="136" spans="1:55" x14ac:dyDescent="0.25">
      <c r="A136" s="230">
        <f t="shared" si="23"/>
        <v>44666</v>
      </c>
      <c r="B136" s="394">
        <v>1187.5999999999999</v>
      </c>
      <c r="C136" s="394"/>
      <c r="D136" s="395">
        <v>3037.72</v>
      </c>
      <c r="E136" s="395">
        <v>1854.83</v>
      </c>
      <c r="F136" s="394"/>
      <c r="G136" s="396">
        <v>367</v>
      </c>
      <c r="H136" s="396">
        <v>283.95</v>
      </c>
      <c r="I136" s="397">
        <v>260</v>
      </c>
      <c r="J136" s="398">
        <v>6</v>
      </c>
      <c r="K136" s="398"/>
      <c r="L136" s="398"/>
      <c r="M136" s="400"/>
      <c r="N136" s="209">
        <f t="shared" si="20"/>
        <v>6991.0999999999995</v>
      </c>
      <c r="O136" s="394">
        <v>16</v>
      </c>
      <c r="P136" s="394">
        <v>0</v>
      </c>
      <c r="Q136" s="209">
        <f t="shared" si="21"/>
        <v>7007.0999999999995</v>
      </c>
      <c r="R136" s="395">
        <v>1910</v>
      </c>
      <c r="S136" s="395">
        <v>590</v>
      </c>
      <c r="T136" s="213">
        <f t="shared" si="22"/>
        <v>44666</v>
      </c>
      <c r="U136" s="403"/>
      <c r="V136" s="404"/>
      <c r="W136" s="403"/>
      <c r="X136" s="460"/>
      <c r="Y136" s="403"/>
      <c r="Z136" s="404"/>
      <c r="AA136" s="403"/>
      <c r="AB136" s="404"/>
      <c r="AC136" s="403" t="s">
        <v>679</v>
      </c>
      <c r="AD136" s="393">
        <v>147.04</v>
      </c>
      <c r="AE136" s="403"/>
      <c r="AF136" s="404"/>
      <c r="AG136" s="404"/>
      <c r="AH136" s="404"/>
      <c r="AI136" s="403"/>
      <c r="AJ136" s="404"/>
      <c r="AK136" s="403"/>
      <c r="AL136" s="404"/>
      <c r="AM136" s="403"/>
      <c r="AN136" s="393"/>
      <c r="AO136" s="403" t="s">
        <v>510</v>
      </c>
      <c r="AP136" s="393">
        <v>86.4</v>
      </c>
      <c r="AQ136" s="165"/>
      <c r="AR136" s="404"/>
      <c r="AS136" s="187">
        <f t="shared" si="25"/>
        <v>233.44</v>
      </c>
    </row>
    <row r="137" spans="1:55" x14ac:dyDescent="0.25">
      <c r="A137" s="230">
        <f t="shared" si="23"/>
        <v>44667</v>
      </c>
      <c r="B137" s="394">
        <v>720.19</v>
      </c>
      <c r="C137" s="394"/>
      <c r="D137" s="395">
        <v>1665.41</v>
      </c>
      <c r="E137" s="395">
        <v>1749.52</v>
      </c>
      <c r="F137" s="394"/>
      <c r="G137" s="396">
        <v>93</v>
      </c>
      <c r="H137" s="396">
        <v>276.60000000000002</v>
      </c>
      <c r="I137" s="397">
        <v>380</v>
      </c>
      <c r="J137" s="398">
        <v>7</v>
      </c>
      <c r="K137" s="398"/>
      <c r="L137" s="398"/>
      <c r="M137" s="400"/>
      <c r="N137" s="209">
        <f t="shared" si="20"/>
        <v>4884.72</v>
      </c>
      <c r="O137" s="394">
        <v>10.1</v>
      </c>
      <c r="P137" s="394">
        <v>58.7</v>
      </c>
      <c r="Q137" s="209">
        <f t="shared" si="21"/>
        <v>4836.1200000000008</v>
      </c>
      <c r="R137" s="395">
        <v>1230</v>
      </c>
      <c r="S137" s="402"/>
      <c r="T137" s="213">
        <f t="shared" si="22"/>
        <v>44667</v>
      </c>
      <c r="U137" s="403"/>
      <c r="V137" s="404"/>
      <c r="W137" s="403"/>
      <c r="X137" s="460"/>
      <c r="Y137" s="403"/>
      <c r="Z137" s="404"/>
      <c r="AA137" s="403"/>
      <c r="AB137" s="404"/>
      <c r="AC137" s="403"/>
      <c r="AD137" s="404"/>
      <c r="AE137" s="403"/>
      <c r="AF137" s="404"/>
      <c r="AG137" s="404"/>
      <c r="AH137" s="393">
        <v>-1.2</v>
      </c>
      <c r="AI137" s="403"/>
      <c r="AJ137" s="404"/>
      <c r="AK137" s="403"/>
      <c r="AL137" s="404"/>
      <c r="AM137" s="403"/>
      <c r="AN137" s="404"/>
      <c r="AO137" s="403"/>
      <c r="AP137" s="404"/>
      <c r="AQ137" s="165"/>
      <c r="AR137" s="404"/>
      <c r="AS137" s="187">
        <f t="shared" si="25"/>
        <v>-1.2</v>
      </c>
    </row>
    <row r="138" spans="1:55" x14ac:dyDescent="0.25">
      <c r="A138" s="230">
        <f t="shared" si="23"/>
        <v>44668</v>
      </c>
      <c r="B138" s="394">
        <v>731.11</v>
      </c>
      <c r="C138" s="394"/>
      <c r="D138" s="395">
        <v>3042.88</v>
      </c>
      <c r="E138" s="395">
        <v>1194.33</v>
      </c>
      <c r="F138" s="394"/>
      <c r="G138" s="396">
        <v>255</v>
      </c>
      <c r="H138" s="396">
        <v>381.85</v>
      </c>
      <c r="I138" s="397">
        <v>110</v>
      </c>
      <c r="J138" s="398">
        <v>3</v>
      </c>
      <c r="K138" s="398"/>
      <c r="L138" s="398"/>
      <c r="M138" s="400"/>
      <c r="N138" s="209">
        <f t="shared" si="20"/>
        <v>5715.17</v>
      </c>
      <c r="O138" s="394">
        <v>8.1</v>
      </c>
      <c r="P138" s="394">
        <v>0</v>
      </c>
      <c r="Q138" s="209">
        <f t="shared" si="21"/>
        <v>5723.27</v>
      </c>
      <c r="R138" s="395">
        <v>780</v>
      </c>
      <c r="S138" s="402"/>
      <c r="T138" s="213">
        <f t="shared" si="22"/>
        <v>44668</v>
      </c>
      <c r="U138" s="403"/>
      <c r="V138" s="404"/>
      <c r="W138" s="403"/>
      <c r="X138" s="460"/>
      <c r="Y138" s="403" t="s">
        <v>680</v>
      </c>
      <c r="Z138" s="393">
        <v>418.56</v>
      </c>
      <c r="AA138" s="403"/>
      <c r="AB138" s="404"/>
      <c r="AC138" s="403"/>
      <c r="AD138" s="404"/>
      <c r="AE138" s="403"/>
      <c r="AF138" s="404"/>
      <c r="AG138" s="404"/>
      <c r="AH138" s="393">
        <v>-7.2</v>
      </c>
      <c r="AI138" s="403"/>
      <c r="AJ138" s="404"/>
      <c r="AK138" s="403"/>
      <c r="AL138" s="404"/>
      <c r="AM138" s="403"/>
      <c r="AN138" s="404"/>
      <c r="AO138" s="403"/>
      <c r="AP138" s="393"/>
      <c r="AQ138" s="165"/>
      <c r="AR138" s="404"/>
      <c r="AS138" s="187">
        <f t="shared" si="25"/>
        <v>411.36</v>
      </c>
    </row>
    <row r="139" spans="1:55" x14ac:dyDescent="0.25">
      <c r="A139" s="230">
        <f t="shared" si="23"/>
        <v>44669</v>
      </c>
      <c r="B139" s="394">
        <v>1104.95</v>
      </c>
      <c r="C139" s="394"/>
      <c r="D139" s="395">
        <v>2867.66</v>
      </c>
      <c r="E139" s="395">
        <v>967.18</v>
      </c>
      <c r="F139" s="394"/>
      <c r="G139" s="396">
        <v>411</v>
      </c>
      <c r="H139" s="396">
        <v>85</v>
      </c>
      <c r="I139" s="397">
        <v>40</v>
      </c>
      <c r="J139" s="398">
        <v>1</v>
      </c>
      <c r="K139" s="398"/>
      <c r="L139" s="398"/>
      <c r="M139" s="400"/>
      <c r="N139" s="209">
        <f t="shared" si="20"/>
        <v>5475.79</v>
      </c>
      <c r="O139" s="394">
        <v>11.5</v>
      </c>
      <c r="P139" s="394">
        <v>0</v>
      </c>
      <c r="Q139" s="209">
        <f t="shared" si="21"/>
        <v>5487.29</v>
      </c>
      <c r="R139" s="395">
        <v>940</v>
      </c>
      <c r="S139" s="402"/>
      <c r="T139" s="213">
        <f t="shared" si="22"/>
        <v>44669</v>
      </c>
      <c r="U139" s="403"/>
      <c r="V139" s="404"/>
      <c r="W139" s="403"/>
      <c r="X139" s="460"/>
      <c r="Y139" s="403"/>
      <c r="Z139" s="404"/>
      <c r="AA139" s="403"/>
      <c r="AB139" s="404"/>
      <c r="AC139" s="403"/>
      <c r="AD139" s="404"/>
      <c r="AE139" s="403"/>
      <c r="AF139" s="404"/>
      <c r="AG139" s="404"/>
      <c r="AH139" s="393">
        <v>-9.6</v>
      </c>
      <c r="AI139" s="403" t="s">
        <v>681</v>
      </c>
      <c r="AJ139" s="393">
        <v>52.8</v>
      </c>
      <c r="AK139" s="403"/>
      <c r="AL139" s="404"/>
      <c r="AM139" s="403"/>
      <c r="AN139" s="404"/>
      <c r="AO139" s="403" t="s">
        <v>682</v>
      </c>
      <c r="AP139" s="393">
        <v>447.09</v>
      </c>
      <c r="AQ139" s="165"/>
      <c r="AR139" s="404"/>
      <c r="AS139" s="187">
        <f t="shared" si="25"/>
        <v>490.28999999999996</v>
      </c>
    </row>
    <row r="140" spans="1:55" x14ac:dyDescent="0.25">
      <c r="A140" s="230">
        <f t="shared" si="23"/>
        <v>44670</v>
      </c>
      <c r="B140" s="394">
        <v>1196.1099999999999</v>
      </c>
      <c r="C140" s="394"/>
      <c r="D140" s="395">
        <v>3044.56</v>
      </c>
      <c r="E140" s="395">
        <v>2034.98</v>
      </c>
      <c r="F140" s="394"/>
      <c r="G140" s="396">
        <v>231</v>
      </c>
      <c r="H140" s="396">
        <v>297.8</v>
      </c>
      <c r="I140" s="397">
        <v>310</v>
      </c>
      <c r="J140" s="398">
        <v>7</v>
      </c>
      <c r="K140" s="398"/>
      <c r="L140" s="398"/>
      <c r="M140" s="400"/>
      <c r="N140" s="209">
        <f t="shared" si="20"/>
        <v>7114.4500000000007</v>
      </c>
      <c r="O140" s="394">
        <v>11.5</v>
      </c>
      <c r="P140" s="394">
        <v>0</v>
      </c>
      <c r="Q140" s="209">
        <f t="shared" si="21"/>
        <v>7125.9500000000007</v>
      </c>
      <c r="R140" s="395">
        <v>1830</v>
      </c>
      <c r="S140" s="402"/>
      <c r="T140" s="213">
        <f t="shared" si="22"/>
        <v>44670</v>
      </c>
      <c r="U140" s="403"/>
      <c r="V140" s="404"/>
      <c r="W140" s="403"/>
      <c r="X140" s="460"/>
      <c r="Y140" s="403"/>
      <c r="Z140" s="404"/>
      <c r="AA140" s="403"/>
      <c r="AB140" s="404"/>
      <c r="AC140" s="403"/>
      <c r="AD140" s="404"/>
      <c r="AE140" s="403"/>
      <c r="AF140" s="404"/>
      <c r="AG140" s="404"/>
      <c r="AH140" s="393">
        <v>-2.4</v>
      </c>
      <c r="AI140" s="403"/>
      <c r="AJ140" s="404"/>
      <c r="AK140" s="403"/>
      <c r="AL140" s="404"/>
      <c r="AM140" s="403"/>
      <c r="AN140" s="404"/>
      <c r="AO140" s="403" t="s">
        <v>683</v>
      </c>
      <c r="AP140" s="393">
        <v>18723</v>
      </c>
      <c r="AQ140" s="165"/>
      <c r="AR140" s="404"/>
      <c r="AS140" s="187">
        <f t="shared" si="25"/>
        <v>18720.599999999999</v>
      </c>
    </row>
    <row r="141" spans="1:55" x14ac:dyDescent="0.25">
      <c r="A141" s="230">
        <f t="shared" si="23"/>
        <v>44671</v>
      </c>
      <c r="B141" s="394">
        <v>1373.59</v>
      </c>
      <c r="C141" s="394"/>
      <c r="D141" s="395">
        <v>2799.45</v>
      </c>
      <c r="E141" s="395">
        <v>1306.1099999999999</v>
      </c>
      <c r="F141" s="394"/>
      <c r="G141" s="396">
        <v>85</v>
      </c>
      <c r="H141" s="396">
        <v>144.30000000000001</v>
      </c>
      <c r="I141" s="397">
        <v>140</v>
      </c>
      <c r="J141" s="398">
        <v>2</v>
      </c>
      <c r="K141" s="398"/>
      <c r="L141" s="398"/>
      <c r="M141" s="400"/>
      <c r="N141" s="209">
        <f t="shared" si="20"/>
        <v>5848.45</v>
      </c>
      <c r="O141" s="394">
        <v>13.2</v>
      </c>
      <c r="P141" s="394">
        <v>0</v>
      </c>
      <c r="Q141" s="209">
        <f t="shared" si="21"/>
        <v>5861.65</v>
      </c>
      <c r="R141" s="395">
        <v>1020</v>
      </c>
      <c r="S141" s="402"/>
      <c r="T141" s="213">
        <f t="shared" si="22"/>
        <v>44671</v>
      </c>
      <c r="U141" s="403" t="s">
        <v>684</v>
      </c>
      <c r="V141" s="393">
        <v>947.87</v>
      </c>
      <c r="W141" s="165" t="s">
        <v>685</v>
      </c>
      <c r="X141" s="463">
        <v>446.16</v>
      </c>
      <c r="Y141" s="403"/>
      <c r="Z141" s="404"/>
      <c r="AA141" s="165" t="s">
        <v>686</v>
      </c>
      <c r="AB141" s="393">
        <v>1225.56</v>
      </c>
      <c r="AC141" s="403"/>
      <c r="AD141" s="404"/>
      <c r="AE141" s="165"/>
      <c r="AF141" s="404"/>
      <c r="AG141" s="404"/>
      <c r="AH141" s="393">
        <v>-1.2</v>
      </c>
      <c r="AI141" s="403"/>
      <c r="AJ141" s="404"/>
      <c r="AK141" s="165"/>
      <c r="AL141" s="404"/>
      <c r="AM141" s="403"/>
      <c r="AN141" s="404"/>
      <c r="AO141" s="165" t="s">
        <v>687</v>
      </c>
      <c r="AP141" s="393">
        <v>11217</v>
      </c>
      <c r="AQ141" s="165"/>
      <c r="AR141" s="404"/>
      <c r="AS141" s="187">
        <f t="shared" si="25"/>
        <v>13835.39</v>
      </c>
    </row>
    <row r="142" spans="1:55" x14ac:dyDescent="0.25">
      <c r="A142" s="230">
        <f t="shared" si="23"/>
        <v>44672</v>
      </c>
      <c r="B142" s="394">
        <v>1078.1199999999999</v>
      </c>
      <c r="C142" s="394"/>
      <c r="D142" s="395">
        <v>3103.52</v>
      </c>
      <c r="E142" s="395">
        <v>1148.72</v>
      </c>
      <c r="F142" s="394"/>
      <c r="G142" s="396">
        <v>295</v>
      </c>
      <c r="H142" s="396">
        <v>97.8</v>
      </c>
      <c r="I142" s="396">
        <v>230</v>
      </c>
      <c r="J142" s="398">
        <v>4</v>
      </c>
      <c r="K142" s="398"/>
      <c r="L142" s="398"/>
      <c r="M142" s="400"/>
      <c r="N142" s="209">
        <f t="shared" si="20"/>
        <v>5953.16</v>
      </c>
      <c r="O142" s="394">
        <v>18</v>
      </c>
      <c r="P142" s="394">
        <v>0</v>
      </c>
      <c r="Q142" s="209">
        <f t="shared" si="21"/>
        <v>5971.16</v>
      </c>
      <c r="R142" s="395">
        <v>1270</v>
      </c>
      <c r="S142" s="402"/>
      <c r="T142" s="213">
        <f t="shared" si="22"/>
        <v>44672</v>
      </c>
      <c r="U142" s="403"/>
      <c r="V142" s="393">
        <v>69.709999999999994</v>
      </c>
      <c r="W142" s="403" t="s">
        <v>688</v>
      </c>
      <c r="X142" s="463">
        <v>88.53</v>
      </c>
      <c r="Y142" s="403"/>
      <c r="Z142" s="404"/>
      <c r="AA142" s="403" t="s">
        <v>689</v>
      </c>
      <c r="AB142" s="393">
        <v>2526.9</v>
      </c>
      <c r="AC142" s="403"/>
      <c r="AD142" s="404"/>
      <c r="AE142" s="403" t="s">
        <v>85</v>
      </c>
      <c r="AF142" s="393">
        <v>300</v>
      </c>
      <c r="AG142" s="404"/>
      <c r="AH142" s="393">
        <v>-1.2</v>
      </c>
      <c r="AI142" s="403"/>
      <c r="AJ142" s="404"/>
      <c r="AK142" s="403"/>
      <c r="AL142" s="404"/>
      <c r="AM142" s="403"/>
      <c r="AN142" s="404"/>
      <c r="AO142" s="403" t="s">
        <v>564</v>
      </c>
      <c r="AP142" s="404">
        <v>2.91</v>
      </c>
      <c r="AQ142" s="165"/>
      <c r="AR142" s="404"/>
      <c r="AS142" s="187">
        <f t="shared" si="25"/>
        <v>2986.8500000000004</v>
      </c>
    </row>
    <row r="143" spans="1:55" x14ac:dyDescent="0.25">
      <c r="A143" s="230">
        <f t="shared" si="23"/>
        <v>44673</v>
      </c>
      <c r="B143" s="394">
        <v>1640.36</v>
      </c>
      <c r="C143" s="394"/>
      <c r="D143" s="395">
        <v>3192.09</v>
      </c>
      <c r="E143" s="395">
        <v>2284</v>
      </c>
      <c r="F143" s="394"/>
      <c r="G143" s="396">
        <v>179</v>
      </c>
      <c r="H143" s="396">
        <v>35</v>
      </c>
      <c r="I143" s="397">
        <v>180</v>
      </c>
      <c r="J143" s="398">
        <v>4</v>
      </c>
      <c r="K143" s="398"/>
      <c r="L143" s="398"/>
      <c r="M143" s="400"/>
      <c r="N143" s="209">
        <f t="shared" si="20"/>
        <v>7510.45</v>
      </c>
      <c r="O143" s="394">
        <v>14.3</v>
      </c>
      <c r="P143" s="394">
        <v>0</v>
      </c>
      <c r="Q143" s="209">
        <f t="shared" si="21"/>
        <v>7524.75</v>
      </c>
      <c r="R143" s="395">
        <v>1150</v>
      </c>
      <c r="S143" s="395">
        <v>600</v>
      </c>
      <c r="T143" s="213">
        <f t="shared" si="22"/>
        <v>44673</v>
      </c>
      <c r="U143" s="403"/>
      <c r="V143" s="404"/>
      <c r="W143" s="403"/>
      <c r="X143" s="460"/>
      <c r="Y143" s="403"/>
      <c r="Z143" s="404"/>
      <c r="AA143" s="403"/>
      <c r="AB143" s="404"/>
      <c r="AC143" s="403"/>
      <c r="AD143" s="404"/>
      <c r="AE143" s="403"/>
      <c r="AF143" s="404"/>
      <c r="AG143" s="404"/>
      <c r="AH143" s="393">
        <v>-3.6</v>
      </c>
      <c r="AI143" s="403"/>
      <c r="AJ143" s="404"/>
      <c r="AK143" s="403"/>
      <c r="AL143" s="404"/>
      <c r="AM143" s="403" t="s">
        <v>690</v>
      </c>
      <c r="AN143" s="393">
        <v>280.62</v>
      </c>
      <c r="AO143" s="403"/>
      <c r="AP143" s="404"/>
      <c r="AQ143" s="165"/>
      <c r="AR143" s="404"/>
      <c r="AS143" s="187">
        <f t="shared" si="25"/>
        <v>277.02</v>
      </c>
    </row>
    <row r="144" spans="1:55" x14ac:dyDescent="0.25">
      <c r="A144" s="230">
        <f t="shared" si="23"/>
        <v>44674</v>
      </c>
      <c r="B144" s="394">
        <v>1107.26</v>
      </c>
      <c r="C144" s="394"/>
      <c r="D144" s="395">
        <v>2051.4499999999998</v>
      </c>
      <c r="E144" s="395">
        <v>1430.73</v>
      </c>
      <c r="F144" s="394"/>
      <c r="G144" s="396">
        <v>83</v>
      </c>
      <c r="H144" s="396">
        <v>69.400000000000006</v>
      </c>
      <c r="I144" s="397">
        <v>70</v>
      </c>
      <c r="J144" s="398">
        <v>2</v>
      </c>
      <c r="K144" s="398"/>
      <c r="L144" s="398"/>
      <c r="M144" s="400"/>
      <c r="N144" s="209">
        <f t="shared" si="20"/>
        <v>4811.84</v>
      </c>
      <c r="O144" s="394">
        <v>2.2999999999999998</v>
      </c>
      <c r="P144" s="394">
        <v>0</v>
      </c>
      <c r="Q144" s="209">
        <f t="shared" si="21"/>
        <v>4814.1400000000003</v>
      </c>
      <c r="R144" s="395">
        <v>1230</v>
      </c>
      <c r="S144" s="402"/>
      <c r="T144" s="213">
        <f t="shared" si="22"/>
        <v>44674</v>
      </c>
      <c r="U144" s="403"/>
      <c r="V144" s="404"/>
      <c r="W144" s="403"/>
      <c r="X144" s="460"/>
      <c r="Y144" s="403"/>
      <c r="Z144" s="404"/>
      <c r="AA144" s="403"/>
      <c r="AB144" s="404"/>
      <c r="AC144" s="403"/>
      <c r="AD144" s="404"/>
      <c r="AE144" s="403"/>
      <c r="AF144" s="404"/>
      <c r="AG144" s="404"/>
      <c r="AH144" s="393">
        <v>-9.6</v>
      </c>
      <c r="AI144" s="403"/>
      <c r="AJ144" s="404"/>
      <c r="AK144" s="403"/>
      <c r="AL144" s="404"/>
      <c r="AM144" s="403"/>
      <c r="AN144" s="404"/>
      <c r="AO144" s="403"/>
      <c r="AP144" s="404"/>
      <c r="AQ144" s="165"/>
      <c r="AR144" s="404"/>
      <c r="AS144" s="187">
        <f t="shared" si="25"/>
        <v>-9.6</v>
      </c>
    </row>
    <row r="145" spans="1:50" x14ac:dyDescent="0.25">
      <c r="A145" s="230">
        <f t="shared" si="23"/>
        <v>44675</v>
      </c>
      <c r="B145" s="394">
        <v>1343.27</v>
      </c>
      <c r="C145" s="394"/>
      <c r="D145" s="395">
        <v>2601.92</v>
      </c>
      <c r="E145" s="395">
        <v>948.73</v>
      </c>
      <c r="F145" s="394"/>
      <c r="G145" s="396">
        <v>258</v>
      </c>
      <c r="H145" s="396">
        <v>230.25</v>
      </c>
      <c r="I145" s="397">
        <v>40</v>
      </c>
      <c r="J145" s="398">
        <v>2</v>
      </c>
      <c r="K145" s="398"/>
      <c r="L145" s="398"/>
      <c r="M145" s="400"/>
      <c r="N145" s="209">
        <f t="shared" si="20"/>
        <v>5422.17</v>
      </c>
      <c r="O145" s="394">
        <v>4</v>
      </c>
      <c r="P145" s="394">
        <v>0</v>
      </c>
      <c r="Q145" s="209">
        <f t="shared" si="21"/>
        <v>5426.17</v>
      </c>
      <c r="R145" s="395">
        <v>980</v>
      </c>
      <c r="S145" s="402"/>
      <c r="T145" s="213">
        <f t="shared" si="22"/>
        <v>44675</v>
      </c>
      <c r="U145" s="403"/>
      <c r="V145" s="404"/>
      <c r="W145" s="403"/>
      <c r="X145" s="460"/>
      <c r="Y145" s="403" t="s">
        <v>691</v>
      </c>
      <c r="Z145" s="393">
        <v>439.55</v>
      </c>
      <c r="AA145" s="403"/>
      <c r="AB145" s="404"/>
      <c r="AC145" s="403"/>
      <c r="AD145" s="404"/>
      <c r="AE145" s="403"/>
      <c r="AF145" s="404"/>
      <c r="AG145" s="404"/>
      <c r="AH145" s="393">
        <v>-9.6</v>
      </c>
      <c r="AI145" s="403"/>
      <c r="AJ145" s="404"/>
      <c r="AK145" s="403"/>
      <c r="AL145" s="404"/>
      <c r="AM145" s="403"/>
      <c r="AN145" s="404"/>
      <c r="AO145" s="403"/>
      <c r="AP145" s="404"/>
      <c r="AQ145" s="165"/>
      <c r="AR145" s="404"/>
      <c r="AS145" s="187">
        <f t="shared" si="25"/>
        <v>429.95</v>
      </c>
      <c r="AX145" s="143"/>
    </row>
    <row r="146" spans="1:50" x14ac:dyDescent="0.25">
      <c r="A146" s="230">
        <f t="shared" si="23"/>
        <v>44676</v>
      </c>
      <c r="B146" s="394">
        <v>1184.99</v>
      </c>
      <c r="C146" s="394"/>
      <c r="D146" s="395">
        <v>2708.11</v>
      </c>
      <c r="E146" s="395">
        <v>1930.64</v>
      </c>
      <c r="F146" s="394"/>
      <c r="G146" s="396">
        <v>398</v>
      </c>
      <c r="H146" s="396">
        <v>258.60000000000002</v>
      </c>
      <c r="I146" s="397">
        <v>120</v>
      </c>
      <c r="J146" s="398">
        <v>3</v>
      </c>
      <c r="K146" s="398"/>
      <c r="L146" s="398"/>
      <c r="M146" s="400"/>
      <c r="N146" s="209">
        <f t="shared" si="20"/>
        <v>6600.3400000000011</v>
      </c>
      <c r="O146" s="394">
        <v>2.2999999999999998</v>
      </c>
      <c r="P146" s="394">
        <v>0</v>
      </c>
      <c r="Q146" s="209">
        <f t="shared" si="21"/>
        <v>6602.6400000000012</v>
      </c>
      <c r="R146" s="395">
        <v>1400</v>
      </c>
      <c r="S146" s="402"/>
      <c r="T146" s="213">
        <f t="shared" si="22"/>
        <v>44676</v>
      </c>
      <c r="U146" s="403"/>
      <c r="V146" s="404"/>
      <c r="W146" s="403"/>
      <c r="X146" s="460"/>
      <c r="Y146" s="403"/>
      <c r="Z146" s="404"/>
      <c r="AA146" s="403"/>
      <c r="AB146" s="404"/>
      <c r="AC146" s="403" t="s">
        <v>692</v>
      </c>
      <c r="AD146" s="393">
        <v>-53.85</v>
      </c>
      <c r="AE146" s="403" t="s">
        <v>693</v>
      </c>
      <c r="AF146" s="393">
        <v>1.45</v>
      </c>
      <c r="AG146" s="404"/>
      <c r="AH146" s="393">
        <v>-5.3</v>
      </c>
      <c r="AI146" s="403"/>
      <c r="AJ146" s="404"/>
      <c r="AK146" s="403"/>
      <c r="AL146" s="404"/>
      <c r="AM146" s="403"/>
      <c r="AN146" s="404"/>
      <c r="AO146" s="403" t="s">
        <v>694</v>
      </c>
      <c r="AP146" s="393">
        <v>420</v>
      </c>
      <c r="AQ146" s="165"/>
      <c r="AR146" s="404"/>
      <c r="AS146" s="187">
        <f t="shared" si="25"/>
        <v>362.3</v>
      </c>
    </row>
    <row r="147" spans="1:50" x14ac:dyDescent="0.25">
      <c r="A147" s="230">
        <f t="shared" si="23"/>
        <v>44677</v>
      </c>
      <c r="B147" s="394">
        <v>1521.48</v>
      </c>
      <c r="C147" s="394"/>
      <c r="D147" s="395">
        <v>3126.85</v>
      </c>
      <c r="E147" s="395">
        <v>1799.97</v>
      </c>
      <c r="F147" s="394"/>
      <c r="G147" s="396">
        <v>523</v>
      </c>
      <c r="H147" s="396">
        <v>118.4</v>
      </c>
      <c r="I147" s="396">
        <v>210</v>
      </c>
      <c r="J147" s="398">
        <v>5</v>
      </c>
      <c r="K147" s="398"/>
      <c r="L147" s="398"/>
      <c r="M147" s="400"/>
      <c r="N147" s="209">
        <f t="shared" si="20"/>
        <v>7299.7</v>
      </c>
      <c r="O147" s="394">
        <v>2.2999999999999998</v>
      </c>
      <c r="P147" s="394">
        <v>0</v>
      </c>
      <c r="Q147" s="209">
        <f t="shared" si="21"/>
        <v>7302</v>
      </c>
      <c r="R147" s="395">
        <v>1390</v>
      </c>
      <c r="S147" s="402"/>
      <c r="T147" s="213">
        <f t="shared" si="22"/>
        <v>44677</v>
      </c>
      <c r="U147" s="403"/>
      <c r="V147" s="404"/>
      <c r="W147" s="165" t="s">
        <v>695</v>
      </c>
      <c r="X147" s="463">
        <v>-305.82</v>
      </c>
      <c r="Y147" s="403"/>
      <c r="Z147" s="404"/>
      <c r="AA147" s="403"/>
      <c r="AB147" s="404"/>
      <c r="AC147" s="403" t="s">
        <v>696</v>
      </c>
      <c r="AD147" s="393">
        <v>-27.02</v>
      </c>
      <c r="AE147" s="403" t="s">
        <v>693</v>
      </c>
      <c r="AF147" s="393">
        <v>252.36</v>
      </c>
      <c r="AG147" s="404"/>
      <c r="AH147" s="393">
        <v>-3.6</v>
      </c>
      <c r="AI147" s="403"/>
      <c r="AJ147" s="404"/>
      <c r="AK147" s="403"/>
      <c r="AL147" s="404"/>
      <c r="AM147" s="403" t="s">
        <v>697</v>
      </c>
      <c r="AN147" s="393">
        <v>163.5</v>
      </c>
      <c r="AO147" s="403"/>
      <c r="AP147" s="404"/>
      <c r="AQ147" s="165"/>
      <c r="AR147" s="404"/>
      <c r="AS147" s="187">
        <f t="shared" si="25"/>
        <v>79.420000000000044</v>
      </c>
    </row>
    <row r="148" spans="1:50" x14ac:dyDescent="0.25">
      <c r="A148" s="230">
        <f t="shared" si="23"/>
        <v>44678</v>
      </c>
      <c r="B148" s="394">
        <v>998.19</v>
      </c>
      <c r="C148" s="394"/>
      <c r="D148" s="395">
        <v>2932.76</v>
      </c>
      <c r="E148" s="395">
        <v>1511.2</v>
      </c>
      <c r="F148" s="394"/>
      <c r="G148" s="396">
        <v>563</v>
      </c>
      <c r="H148" s="396">
        <v>303.7</v>
      </c>
      <c r="I148" s="397">
        <v>30</v>
      </c>
      <c r="J148" s="398">
        <v>1</v>
      </c>
      <c r="K148" s="398"/>
      <c r="L148" s="398"/>
      <c r="M148" s="400"/>
      <c r="N148" s="209">
        <f t="shared" si="20"/>
        <v>6338.85</v>
      </c>
      <c r="O148" s="394">
        <v>7.2</v>
      </c>
      <c r="P148" s="394">
        <v>0</v>
      </c>
      <c r="Q148" s="209">
        <f t="shared" si="21"/>
        <v>6346.05</v>
      </c>
      <c r="R148" s="395">
        <v>1480</v>
      </c>
      <c r="S148" s="402"/>
      <c r="T148" s="213">
        <f t="shared" si="22"/>
        <v>44678</v>
      </c>
      <c r="U148" s="403" t="s">
        <v>698</v>
      </c>
      <c r="V148" s="393">
        <v>1267.0999999999999</v>
      </c>
      <c r="W148" s="403" t="s">
        <v>699</v>
      </c>
      <c r="X148" s="463">
        <v>-632.41</v>
      </c>
      <c r="Y148" s="403"/>
      <c r="Z148" s="404"/>
      <c r="AA148" s="403" t="s">
        <v>700</v>
      </c>
      <c r="AB148" s="393">
        <v>1289.8</v>
      </c>
      <c r="AC148" s="403"/>
      <c r="AD148" s="393"/>
      <c r="AE148" s="165" t="s">
        <v>693</v>
      </c>
      <c r="AF148" s="393">
        <v>70</v>
      </c>
      <c r="AG148" s="404"/>
      <c r="AH148" s="393">
        <v>-1.2</v>
      </c>
      <c r="AI148" s="403"/>
      <c r="AJ148" s="404"/>
      <c r="AK148" s="403"/>
      <c r="AL148" s="404"/>
      <c r="AM148" s="403"/>
      <c r="AN148" s="404"/>
      <c r="AO148" s="403"/>
      <c r="AP148" s="404"/>
      <c r="AQ148" s="165"/>
      <c r="AR148" s="404"/>
      <c r="AS148" s="187">
        <f t="shared" si="25"/>
        <v>1993.2899999999997</v>
      </c>
    </row>
    <row r="149" spans="1:50" x14ac:dyDescent="0.25">
      <c r="A149" s="230">
        <f t="shared" si="23"/>
        <v>44679</v>
      </c>
      <c r="B149" s="394">
        <v>1229.3</v>
      </c>
      <c r="C149" s="394"/>
      <c r="D149" s="395">
        <v>2998.82</v>
      </c>
      <c r="E149" s="395">
        <v>1400.64</v>
      </c>
      <c r="F149" s="394"/>
      <c r="G149" s="396">
        <v>537</v>
      </c>
      <c r="H149" s="396">
        <v>524.1</v>
      </c>
      <c r="I149" s="397">
        <v>390</v>
      </c>
      <c r="J149" s="398">
        <v>6</v>
      </c>
      <c r="K149" s="398"/>
      <c r="L149" s="398"/>
      <c r="M149" s="400"/>
      <c r="N149" s="209">
        <f t="shared" si="20"/>
        <v>7079.8600000000006</v>
      </c>
      <c r="O149" s="394">
        <v>2.2999999999999998</v>
      </c>
      <c r="P149" s="394">
        <v>0</v>
      </c>
      <c r="Q149" s="209">
        <f t="shared" si="21"/>
        <v>7082.1600000000008</v>
      </c>
      <c r="R149" s="395">
        <v>1130</v>
      </c>
      <c r="S149" s="402"/>
      <c r="T149" s="213">
        <f t="shared" si="22"/>
        <v>44679</v>
      </c>
      <c r="U149" s="403"/>
      <c r="V149" s="393">
        <v>6</v>
      </c>
      <c r="W149" s="403"/>
      <c r="X149" s="460"/>
      <c r="Y149" s="403"/>
      <c r="Z149" s="404"/>
      <c r="AA149" s="403" t="s">
        <v>701</v>
      </c>
      <c r="AB149" s="393">
        <v>2141</v>
      </c>
      <c r="AC149" s="403" t="s">
        <v>702</v>
      </c>
      <c r="AD149" s="393">
        <v>38089.43</v>
      </c>
      <c r="AE149" s="165"/>
      <c r="AF149" s="404"/>
      <c r="AG149" s="404"/>
      <c r="AH149" s="393">
        <v>-1.2</v>
      </c>
      <c r="AI149" s="403"/>
      <c r="AJ149" s="404"/>
      <c r="AK149" s="403"/>
      <c r="AL149" s="404"/>
      <c r="AM149" s="403"/>
      <c r="AN149" s="404"/>
      <c r="AO149" s="403"/>
      <c r="AP149" s="404"/>
      <c r="AQ149" s="165"/>
      <c r="AR149" s="404"/>
      <c r="AS149" s="187">
        <f t="shared" si="25"/>
        <v>40235.230000000003</v>
      </c>
    </row>
    <row r="150" spans="1:50" x14ac:dyDescent="0.25">
      <c r="A150" s="230">
        <f t="shared" si="23"/>
        <v>44680</v>
      </c>
      <c r="B150" s="394">
        <v>1287.26</v>
      </c>
      <c r="C150" s="394"/>
      <c r="D150" s="395">
        <v>4279.58</v>
      </c>
      <c r="E150" s="395">
        <v>2095.6</v>
      </c>
      <c r="F150" s="394"/>
      <c r="G150" s="396">
        <v>205</v>
      </c>
      <c r="H150" s="396">
        <v>71.900000000000006</v>
      </c>
      <c r="I150" s="397">
        <v>120</v>
      </c>
      <c r="J150" s="398">
        <v>2</v>
      </c>
      <c r="K150" s="398"/>
      <c r="L150" s="398"/>
      <c r="M150" s="400"/>
      <c r="N150" s="209">
        <f t="shared" si="20"/>
        <v>8059.34</v>
      </c>
      <c r="O150" s="394">
        <v>3.3</v>
      </c>
      <c r="P150" s="394">
        <v>0</v>
      </c>
      <c r="Q150" s="209">
        <f t="shared" si="21"/>
        <v>8062.64</v>
      </c>
      <c r="R150" s="395">
        <v>1400</v>
      </c>
      <c r="S150" s="395">
        <v>410</v>
      </c>
      <c r="T150" s="213">
        <f t="shared" si="22"/>
        <v>44680</v>
      </c>
      <c r="U150" s="403"/>
      <c r="V150" s="404"/>
      <c r="W150" s="403" t="s">
        <v>703</v>
      </c>
      <c r="X150" s="463">
        <v>401.13</v>
      </c>
      <c r="Y150" s="403"/>
      <c r="Z150" s="404"/>
      <c r="AA150" s="403"/>
      <c r="AB150" s="404"/>
      <c r="AC150" s="403"/>
      <c r="AD150" s="404"/>
      <c r="AE150" s="165"/>
      <c r="AF150" s="404"/>
      <c r="AG150" s="404"/>
      <c r="AH150" s="393">
        <v>-1.2</v>
      </c>
      <c r="AI150" s="403" t="s">
        <v>704</v>
      </c>
      <c r="AJ150" s="393">
        <v>186.42</v>
      </c>
      <c r="AK150" s="403"/>
      <c r="AL150" s="404"/>
      <c r="AM150" s="403" t="s">
        <v>705</v>
      </c>
      <c r="AN150" s="467">
        <v>-17.7</v>
      </c>
      <c r="AO150" s="403"/>
      <c r="AP150" s="404"/>
      <c r="AQ150" s="165"/>
      <c r="AR150" s="404"/>
      <c r="AS150" s="187" t="e">
        <f>V150+X150+Z150+AB150+AD150+AF150+AJ150+AL150+#REF!+AP150+AR150+AH150</f>
        <v>#REF!</v>
      </c>
    </row>
    <row r="151" spans="1:50" x14ac:dyDescent="0.25">
      <c r="A151" s="230">
        <f t="shared" si="23"/>
        <v>44681</v>
      </c>
      <c r="B151" s="394">
        <v>1428.23</v>
      </c>
      <c r="C151" s="394"/>
      <c r="D151" s="395">
        <v>2386.04</v>
      </c>
      <c r="E151" s="395">
        <v>1951.03</v>
      </c>
      <c r="F151" s="394"/>
      <c r="G151" s="396">
        <v>103</v>
      </c>
      <c r="H151" s="396">
        <v>254.2</v>
      </c>
      <c r="I151" s="397">
        <v>40</v>
      </c>
      <c r="J151" s="398">
        <v>1</v>
      </c>
      <c r="K151" s="398"/>
      <c r="L151" s="398"/>
      <c r="M151" s="400"/>
      <c r="N151" s="209">
        <f t="shared" si="20"/>
        <v>6162.5</v>
      </c>
      <c r="O151" s="394">
        <v>2.2999999999999998</v>
      </c>
      <c r="P151" s="394">
        <v>60.1</v>
      </c>
      <c r="Q151" s="209">
        <f t="shared" si="21"/>
        <v>6104.7</v>
      </c>
      <c r="R151" s="395">
        <v>1560</v>
      </c>
      <c r="S151" s="402"/>
      <c r="T151" s="213">
        <f t="shared" si="22"/>
        <v>44681</v>
      </c>
      <c r="U151" s="403"/>
      <c r="V151" s="404"/>
      <c r="W151" s="165" t="s">
        <v>706</v>
      </c>
      <c r="X151" s="463">
        <v>23.69</v>
      </c>
      <c r="Y151" s="403" t="s">
        <v>707</v>
      </c>
      <c r="Z151" s="393">
        <v>307.14</v>
      </c>
      <c r="AA151" s="165"/>
      <c r="AB151" s="404"/>
      <c r="AC151" s="403" t="s">
        <v>708</v>
      </c>
      <c r="AD151" s="404">
        <v>0</v>
      </c>
      <c r="AE151" s="165"/>
      <c r="AF151" s="404"/>
      <c r="AG151" s="404"/>
      <c r="AH151" s="393">
        <v>-3.6</v>
      </c>
      <c r="AI151" s="403" t="s">
        <v>709</v>
      </c>
      <c r="AJ151" s="393">
        <v>37.630000000000003</v>
      </c>
      <c r="AK151" s="165" t="s">
        <v>710</v>
      </c>
      <c r="AL151" s="393">
        <v>496.62</v>
      </c>
      <c r="AM151" s="165"/>
      <c r="AN151" s="404"/>
      <c r="AO151" s="165" t="s">
        <v>711</v>
      </c>
      <c r="AP151" s="393">
        <v>1345.2</v>
      </c>
      <c r="AQ151" s="165"/>
      <c r="AR151" s="404"/>
      <c r="AS151" s="187">
        <f>V151+X151+Z151+AB151+AD151+AF151+AJ151+AL151+AN151+AP151+AR151+AH151</f>
        <v>2206.6799999999998</v>
      </c>
    </row>
    <row r="152" spans="1:50" x14ac:dyDescent="0.25">
      <c r="A152" s="230"/>
      <c r="B152" s="394"/>
      <c r="C152" s="394"/>
      <c r="D152" s="394"/>
      <c r="E152" s="394"/>
      <c r="F152" s="394"/>
      <c r="G152" s="396"/>
      <c r="H152" s="396"/>
      <c r="I152" s="396"/>
      <c r="J152" s="398"/>
      <c r="K152" s="398"/>
      <c r="L152" s="398"/>
      <c r="M152" s="400"/>
      <c r="N152" s="209"/>
      <c r="O152" s="394"/>
      <c r="P152" s="394"/>
      <c r="Q152" s="209">
        <f t="shared" si="21"/>
        <v>0</v>
      </c>
      <c r="R152" s="402"/>
      <c r="S152" s="402"/>
      <c r="T152" s="213"/>
      <c r="U152" s="403"/>
      <c r="V152" s="404"/>
      <c r="W152" s="403"/>
      <c r="X152" s="460"/>
      <c r="Y152" s="403"/>
      <c r="Z152" s="404"/>
      <c r="AA152" s="403"/>
      <c r="AB152" s="404"/>
      <c r="AC152" s="403"/>
      <c r="AD152" s="404"/>
      <c r="AE152" s="403"/>
      <c r="AF152" s="404"/>
      <c r="AG152" s="404"/>
      <c r="AH152" s="404"/>
      <c r="AI152" s="403"/>
      <c r="AJ152" s="404"/>
      <c r="AK152" s="403"/>
      <c r="AL152" s="404"/>
      <c r="AM152" s="403" t="s">
        <v>480</v>
      </c>
      <c r="AN152" s="393">
        <v>861.99</v>
      </c>
      <c r="AO152" s="403"/>
      <c r="AP152" s="404"/>
      <c r="AQ152" s="165"/>
      <c r="AR152" s="404"/>
      <c r="AS152" s="187">
        <f>V152+X152+Z152+AB152+AD152+AF152+AJ152+AL152+AN152+AP152+AR152+AH152</f>
        <v>861.99</v>
      </c>
    </row>
    <row r="153" spans="1:50" x14ac:dyDescent="0.25">
      <c r="B153" s="128">
        <f t="shared" ref="B153:S153" si="26">SUM(B122:B152)</f>
        <v>35712.450000000004</v>
      </c>
      <c r="C153" s="128">
        <f t="shared" si="26"/>
        <v>517.15</v>
      </c>
      <c r="D153" s="128">
        <f t="shared" si="26"/>
        <v>82282.37999999999</v>
      </c>
      <c r="E153" s="128">
        <f t="shared" si="26"/>
        <v>46997.63</v>
      </c>
      <c r="F153" s="128">
        <f t="shared" si="26"/>
        <v>0</v>
      </c>
      <c r="G153" s="128">
        <f t="shared" si="26"/>
        <v>9336</v>
      </c>
      <c r="H153" s="128">
        <f t="shared" si="26"/>
        <v>6077.9</v>
      </c>
      <c r="I153" s="128">
        <f t="shared" si="26"/>
        <v>5430</v>
      </c>
      <c r="J153" s="71">
        <f t="shared" si="26"/>
        <v>109</v>
      </c>
      <c r="K153" s="128">
        <f t="shared" si="26"/>
        <v>0</v>
      </c>
      <c r="L153" s="128">
        <f t="shared" si="26"/>
        <v>0</v>
      </c>
      <c r="M153" s="128">
        <f t="shared" si="26"/>
        <v>0</v>
      </c>
      <c r="N153" s="128">
        <f t="shared" si="26"/>
        <v>186353.51000000004</v>
      </c>
      <c r="O153" s="128">
        <f t="shared" si="26"/>
        <v>192.60000000000005</v>
      </c>
      <c r="P153" s="128">
        <f t="shared" si="26"/>
        <v>424.6</v>
      </c>
      <c r="Q153" s="128">
        <f t="shared" si="26"/>
        <v>186121.51000000007</v>
      </c>
      <c r="R153" s="128">
        <f t="shared" si="26"/>
        <v>39350</v>
      </c>
      <c r="S153" s="128">
        <f t="shared" si="26"/>
        <v>2150</v>
      </c>
      <c r="U153" s="144"/>
      <c r="V153" s="144">
        <f>SUM(V122:V152)</f>
        <v>4122.4799999999996</v>
      </c>
      <c r="W153" s="144"/>
      <c r="X153" s="468">
        <f>SUM(X122:X152)</f>
        <v>604.48000000000025</v>
      </c>
      <c r="Y153" s="144"/>
      <c r="Z153" s="144">
        <f>SUM(Z122:Z152)</f>
        <v>2015.62</v>
      </c>
      <c r="AA153" s="144"/>
      <c r="AB153" s="144">
        <f>SUM(AB122:AB152)</f>
        <v>16628.659999999996</v>
      </c>
      <c r="AC153" s="144"/>
      <c r="AD153" s="144">
        <f>SUM(AD122:AD152)</f>
        <v>76637.279999999999</v>
      </c>
      <c r="AE153" s="144"/>
      <c r="AF153" s="144">
        <f>SUM(AF122:AF152)</f>
        <v>4185.2199999999993</v>
      </c>
      <c r="AG153" s="144"/>
      <c r="AH153" s="144"/>
      <c r="AI153" s="144"/>
      <c r="AJ153" s="144">
        <f>SUM(AJ122:AJ152)</f>
        <v>1733.2500000000002</v>
      </c>
      <c r="AK153" s="145"/>
      <c r="AL153" s="144">
        <f>SUM(AL122:AL152)</f>
        <v>1780.6599999999999</v>
      </c>
      <c r="AM153" s="144"/>
      <c r="AN153" s="144">
        <f>SUM(AN122:AN152)</f>
        <v>2442.79</v>
      </c>
      <c r="AO153" s="144"/>
      <c r="AP153" s="144">
        <f>SUM(AP122:AP152)</f>
        <v>35275.839999999997</v>
      </c>
      <c r="AQ153" s="144"/>
      <c r="AR153" s="144">
        <f>SUM(AR122:AR152)</f>
        <v>4170</v>
      </c>
      <c r="AS153" s="141" t="e">
        <f>SUM(AS122:AS152)</f>
        <v>#REF!</v>
      </c>
    </row>
    <row r="154" spans="1:50" x14ac:dyDescent="0.25">
      <c r="N154" s="130"/>
      <c r="Q154" s="130"/>
    </row>
    <row r="155" spans="1:50" x14ac:dyDescent="0.25">
      <c r="C155" s="131"/>
      <c r="F155" s="131"/>
      <c r="I155" s="132"/>
    </row>
    <row r="156" spans="1:50" x14ac:dyDescent="0.25">
      <c r="I156" s="132"/>
      <c r="R156" s="71"/>
      <c r="S156" s="71"/>
    </row>
    <row r="158" spans="1:50" ht="16.149999999999999" customHeight="1" x14ac:dyDescent="0.25">
      <c r="A158" s="575" t="s">
        <v>57</v>
      </c>
      <c r="B158" s="563"/>
      <c r="C158" s="563"/>
      <c r="D158" s="563"/>
      <c r="E158" s="563"/>
      <c r="F158" s="563"/>
      <c r="G158" s="563"/>
      <c r="H158" s="563"/>
      <c r="I158" s="563"/>
      <c r="J158" s="564"/>
      <c r="K158" s="564"/>
      <c r="L158" s="564"/>
      <c r="M158" s="80"/>
      <c r="N158" s="79"/>
      <c r="O158" s="565"/>
      <c r="P158" s="560"/>
      <c r="Q158" s="560"/>
      <c r="R158" s="560"/>
      <c r="S158" s="560"/>
      <c r="U158" s="559" t="str">
        <f>A158</f>
        <v>MAI</v>
      </c>
      <c r="V158" s="560"/>
      <c r="W158" s="560"/>
      <c r="X158" s="560"/>
      <c r="Y158" s="560"/>
      <c r="Z158" s="560"/>
      <c r="AA158" s="560"/>
      <c r="AB158" s="559" t="str">
        <f>A158</f>
        <v>MAI</v>
      </c>
      <c r="AC158" s="560"/>
      <c r="AD158" s="560"/>
      <c r="AE158" s="560"/>
      <c r="AF158" s="560"/>
      <c r="AG158" s="560"/>
      <c r="AH158" s="560"/>
      <c r="AI158" s="560"/>
      <c r="AJ158" s="560"/>
      <c r="AK158" s="559" t="str">
        <f>A158</f>
        <v>MAI</v>
      </c>
      <c r="AL158" s="560"/>
      <c r="AM158" s="560"/>
      <c r="AN158" s="560"/>
      <c r="AO158" s="560"/>
      <c r="AP158" s="560"/>
      <c r="AQ158" s="560"/>
    </row>
    <row r="159" spans="1:50" ht="16.149999999999999" customHeight="1" x14ac:dyDescent="0.25">
      <c r="A159" s="175"/>
      <c r="B159" s="81"/>
      <c r="C159" s="81"/>
      <c r="D159" s="81"/>
      <c r="E159" s="81"/>
      <c r="F159" s="81"/>
      <c r="G159" s="81"/>
      <c r="H159" s="81"/>
      <c r="I159" s="554"/>
      <c r="J159" s="554"/>
      <c r="K159" s="554"/>
      <c r="L159" s="554"/>
      <c r="M159" s="133"/>
      <c r="N159" s="134"/>
      <c r="O159" s="135"/>
      <c r="P159" s="134"/>
      <c r="Q159" s="134"/>
      <c r="R159" s="553" t="s">
        <v>2</v>
      </c>
      <c r="S159" s="554"/>
      <c r="T159" s="227" t="s">
        <v>3</v>
      </c>
      <c r="U159" s="551" t="str">
        <f>U3</f>
        <v>Agedi</v>
      </c>
      <c r="V159" s="552"/>
      <c r="W159" s="551" t="str">
        <f>W3</f>
        <v>Saf</v>
      </c>
      <c r="X159" s="552"/>
      <c r="Y159" s="551" t="str">
        <f>Y3</f>
        <v>Midi Libre</v>
      </c>
      <c r="Z159" s="552"/>
      <c r="AA159" s="551" t="str">
        <f>AA3</f>
        <v>Loto</v>
      </c>
      <c r="AB159" s="552"/>
      <c r="AC159" s="551" t="str">
        <f>AC3</f>
        <v>Altadis</v>
      </c>
      <c r="AD159" s="552"/>
      <c r="AE159" s="551" t="str">
        <f>AE3</f>
        <v>Crédit agricole</v>
      </c>
      <c r="AF159" s="552"/>
      <c r="AG159" s="571" t="s">
        <v>58</v>
      </c>
      <c r="AH159" s="556"/>
      <c r="AI159" s="551" t="str">
        <f>AI3</f>
        <v>charges locatives</v>
      </c>
      <c r="AJ159" s="552"/>
      <c r="AK159" s="551" t="str">
        <f>AK3</f>
        <v>Poste TCN TF PVA</v>
      </c>
      <c r="AL159" s="552"/>
      <c r="AM159" s="551" t="str">
        <f>AM3</f>
        <v>GSA/NVX FR</v>
      </c>
      <c r="AN159" s="552"/>
      <c r="AO159" s="551" t="str">
        <f>AO3</f>
        <v>Charge</v>
      </c>
      <c r="AP159" s="552"/>
      <c r="AQ159" s="551" t="str">
        <f>AQ3</f>
        <v>Divers</v>
      </c>
      <c r="AR159" s="552"/>
      <c r="AS159" s="83" t="s">
        <v>16</v>
      </c>
    </row>
    <row r="160" spans="1:50" ht="16.149999999999999" customHeight="1" x14ac:dyDescent="0.25">
      <c r="A160" s="177"/>
      <c r="B160" s="85" t="s">
        <v>17</v>
      </c>
      <c r="C160" s="86" t="s">
        <v>18</v>
      </c>
      <c r="D160" s="86" t="s">
        <v>19</v>
      </c>
      <c r="E160" s="87" t="s">
        <v>20</v>
      </c>
      <c r="F160" s="87" t="s">
        <v>21</v>
      </c>
      <c r="G160" s="86" t="s">
        <v>22</v>
      </c>
      <c r="H160" s="86" t="s">
        <v>23</v>
      </c>
      <c r="I160" s="557" t="s">
        <v>24</v>
      </c>
      <c r="J160" s="558"/>
      <c r="K160" s="88" t="s">
        <v>25</v>
      </c>
      <c r="L160" s="88" t="s">
        <v>26</v>
      </c>
      <c r="M160" s="89" t="s">
        <v>27</v>
      </c>
      <c r="N160" s="90" t="s">
        <v>28</v>
      </c>
      <c r="O160" s="90" t="s">
        <v>29</v>
      </c>
      <c r="P160" s="90" t="s">
        <v>30</v>
      </c>
      <c r="Q160" s="91" t="s">
        <v>16</v>
      </c>
      <c r="R160" s="85" t="s">
        <v>32</v>
      </c>
      <c r="S160" s="91" t="s">
        <v>33</v>
      </c>
      <c r="T160" s="237"/>
      <c r="U160" s="93" t="s">
        <v>34</v>
      </c>
      <c r="V160" s="94"/>
      <c r="W160" s="95" t="s">
        <v>34</v>
      </c>
      <c r="X160" s="238"/>
      <c r="Y160" s="95" t="s">
        <v>34</v>
      </c>
      <c r="Z160" s="96"/>
      <c r="AA160" s="95" t="s">
        <v>34</v>
      </c>
      <c r="AB160" s="96"/>
      <c r="AC160" s="95" t="s">
        <v>34</v>
      </c>
      <c r="AD160" s="96"/>
      <c r="AE160" s="95" t="s">
        <v>34</v>
      </c>
      <c r="AF160" s="96"/>
      <c r="AG160" s="95"/>
      <c r="AH160" s="97"/>
      <c r="AI160" s="95" t="s">
        <v>34</v>
      </c>
      <c r="AJ160" s="96"/>
      <c r="AK160" s="98" t="s">
        <v>34</v>
      </c>
      <c r="AL160" s="94"/>
      <c r="AM160" s="95" t="s">
        <v>34</v>
      </c>
      <c r="AN160" s="94"/>
      <c r="AO160" s="95" t="s">
        <v>34</v>
      </c>
      <c r="AP160" s="94"/>
      <c r="AQ160" s="95" t="s">
        <v>34</v>
      </c>
      <c r="AR160" s="94"/>
      <c r="AS160" s="99"/>
    </row>
    <row r="161" spans="1:45" ht="16.149999999999999" customHeight="1" x14ac:dyDescent="0.25">
      <c r="A161" s="188">
        <f>A151+1</f>
        <v>44682</v>
      </c>
      <c r="B161" s="106"/>
      <c r="C161" s="106"/>
      <c r="D161" s="106"/>
      <c r="E161" s="106"/>
      <c r="F161" s="106"/>
      <c r="G161" s="102"/>
      <c r="H161" s="102"/>
      <c r="I161" s="102"/>
      <c r="J161" s="103"/>
      <c r="K161" s="103"/>
      <c r="L161" s="103"/>
      <c r="M161" s="104"/>
      <c r="N161" s="105"/>
      <c r="O161" s="106"/>
      <c r="P161" s="106"/>
      <c r="Q161" s="105"/>
      <c r="R161" s="106"/>
      <c r="S161" s="106"/>
      <c r="T161" s="246">
        <f t="shared" ref="T161:T191" si="27">A161</f>
        <v>44682</v>
      </c>
      <c r="U161" s="146"/>
      <c r="V161" s="147"/>
      <c r="W161" s="148"/>
      <c r="X161" s="469"/>
      <c r="Y161" s="148"/>
      <c r="Z161" s="149"/>
      <c r="AA161" s="148"/>
      <c r="AB161" s="147"/>
      <c r="AC161" s="148"/>
      <c r="AD161" s="149"/>
      <c r="AE161" s="148"/>
      <c r="AF161" s="149"/>
      <c r="AG161" s="149"/>
      <c r="AH161" s="147">
        <v>-6</v>
      </c>
      <c r="AI161" s="148"/>
      <c r="AJ161" s="149"/>
      <c r="AK161" s="150"/>
      <c r="AL161" s="149"/>
      <c r="AM161" s="148"/>
      <c r="AN161" s="149"/>
      <c r="AO161" s="148"/>
      <c r="AP161" s="149"/>
      <c r="AQ161" s="148"/>
      <c r="AR161" s="149"/>
      <c r="AS161" s="106">
        <f>V161+X161+Z161+AB161+AD161+AF161+AJ161+AL161+AN161+AP161+AR161</f>
        <v>0</v>
      </c>
    </row>
    <row r="162" spans="1:45" x14ac:dyDescent="0.25">
      <c r="A162" s="230">
        <f t="shared" ref="A162:A191" si="28">A161+1</f>
        <v>44683</v>
      </c>
      <c r="B162" s="394">
        <v>0</v>
      </c>
      <c r="C162" s="394"/>
      <c r="D162" s="395">
        <v>1625.72</v>
      </c>
      <c r="E162" s="395">
        <v>1890.6</v>
      </c>
      <c r="F162" s="394"/>
      <c r="G162" s="396">
        <v>147</v>
      </c>
      <c r="H162" s="396">
        <v>178.8</v>
      </c>
      <c r="I162" s="397">
        <v>230</v>
      </c>
      <c r="J162" s="398">
        <v>6</v>
      </c>
      <c r="K162" s="398"/>
      <c r="L162" s="398"/>
      <c r="M162" s="400"/>
      <c r="N162" s="209">
        <f t="shared" ref="N162:N191" si="29">B162+C162+D162+F162+G162+H162+I162+K162-L162+M162+E162</f>
        <v>4072.12</v>
      </c>
      <c r="O162" s="394">
        <v>3.7</v>
      </c>
      <c r="P162" s="394"/>
      <c r="Q162" s="209">
        <f t="shared" ref="Q162:Q191" si="30">N162+O162-P162</f>
        <v>4075.8199999999997</v>
      </c>
      <c r="R162" s="395">
        <v>1560</v>
      </c>
      <c r="S162" s="402"/>
      <c r="T162" s="213">
        <f t="shared" si="27"/>
        <v>44683</v>
      </c>
      <c r="U162" s="403"/>
      <c r="V162" s="404"/>
      <c r="W162" s="165"/>
      <c r="X162" s="460"/>
      <c r="Y162" s="403"/>
      <c r="Z162" s="404"/>
      <c r="AA162" s="165"/>
      <c r="AB162" s="404"/>
      <c r="AC162" s="403"/>
      <c r="AD162" s="404"/>
      <c r="AE162" s="165" t="s">
        <v>543</v>
      </c>
      <c r="AF162" s="393">
        <v>-70</v>
      </c>
      <c r="AG162" s="405"/>
      <c r="AH162" s="393">
        <v>-3.6</v>
      </c>
      <c r="AI162" s="403" t="s">
        <v>506</v>
      </c>
      <c r="AJ162" s="393">
        <v>1029.23</v>
      </c>
      <c r="AK162" s="165"/>
      <c r="AL162" s="404"/>
      <c r="AM162" s="403"/>
      <c r="AN162" s="404"/>
      <c r="AO162" s="165" t="s">
        <v>712</v>
      </c>
      <c r="AP162" s="393">
        <v>30.96</v>
      </c>
      <c r="AQ162" s="165"/>
      <c r="AR162" s="404"/>
      <c r="AS162" s="187">
        <f t="shared" ref="AS162:AS191" si="31">V162+X162+Z162+AB162+AD162+AF162+AJ162+AL162+AN162+AP162+AR162+AH162</f>
        <v>986.59</v>
      </c>
    </row>
    <row r="163" spans="1:45" x14ac:dyDescent="0.25">
      <c r="A163" s="230">
        <f t="shared" si="28"/>
        <v>44684</v>
      </c>
      <c r="B163" s="394">
        <v>1416.3</v>
      </c>
      <c r="C163" s="394"/>
      <c r="D163" s="395">
        <v>1269.4000000000001</v>
      </c>
      <c r="E163" s="395">
        <v>1762.82</v>
      </c>
      <c r="F163" s="394"/>
      <c r="G163" s="396">
        <v>621</v>
      </c>
      <c r="H163" s="396">
        <v>282.75</v>
      </c>
      <c r="I163" s="397">
        <v>120</v>
      </c>
      <c r="J163" s="398">
        <v>3</v>
      </c>
      <c r="K163" s="398"/>
      <c r="L163" s="398"/>
      <c r="M163" s="400"/>
      <c r="N163" s="209">
        <f t="shared" si="29"/>
        <v>5472.2699999999995</v>
      </c>
      <c r="O163" s="394">
        <v>2.1</v>
      </c>
      <c r="P163" s="394"/>
      <c r="Q163" s="209">
        <f t="shared" si="30"/>
        <v>5474.37</v>
      </c>
      <c r="R163" s="395">
        <v>1410</v>
      </c>
      <c r="S163" s="402"/>
      <c r="T163" s="213">
        <f t="shared" si="27"/>
        <v>44684</v>
      </c>
      <c r="U163" s="403"/>
      <c r="V163" s="404"/>
      <c r="W163" s="165"/>
      <c r="X163" s="460"/>
      <c r="Y163" s="403"/>
      <c r="Z163" s="404"/>
      <c r="AA163" s="165"/>
      <c r="AB163" s="404"/>
      <c r="AC163" s="403"/>
      <c r="AD163" s="404"/>
      <c r="AE163" s="165"/>
      <c r="AF163" s="404"/>
      <c r="AG163" s="405"/>
      <c r="AH163" s="393">
        <v>-2.4</v>
      </c>
      <c r="AI163" s="403"/>
      <c r="AJ163" s="404"/>
      <c r="AK163" s="165"/>
      <c r="AL163" s="404"/>
      <c r="AM163" s="403"/>
      <c r="AN163" s="404"/>
      <c r="AO163" s="403" t="s">
        <v>276</v>
      </c>
      <c r="AP163" s="393">
        <v>2250</v>
      </c>
      <c r="AQ163" s="165"/>
      <c r="AR163" s="404"/>
      <c r="AS163" s="187">
        <f t="shared" si="31"/>
        <v>2247.6</v>
      </c>
    </row>
    <row r="164" spans="1:45" x14ac:dyDescent="0.25">
      <c r="A164" s="230">
        <f t="shared" si="28"/>
        <v>44685</v>
      </c>
      <c r="B164" s="394">
        <v>1185.56</v>
      </c>
      <c r="C164" s="394"/>
      <c r="D164" s="395">
        <v>1519.9</v>
      </c>
      <c r="E164" s="395">
        <v>1435.05</v>
      </c>
      <c r="F164" s="394"/>
      <c r="G164" s="396">
        <v>261</v>
      </c>
      <c r="H164" s="396">
        <v>205</v>
      </c>
      <c r="I164" s="397">
        <v>260</v>
      </c>
      <c r="J164" s="398">
        <v>5</v>
      </c>
      <c r="K164" s="398"/>
      <c r="L164" s="398"/>
      <c r="M164" s="400"/>
      <c r="N164" s="209">
        <f t="shared" si="29"/>
        <v>4866.51</v>
      </c>
      <c r="O164" s="394">
        <v>2.1</v>
      </c>
      <c r="P164" s="394"/>
      <c r="Q164" s="209">
        <f t="shared" si="30"/>
        <v>4868.6100000000006</v>
      </c>
      <c r="R164" s="395">
        <v>1180</v>
      </c>
      <c r="S164" s="402"/>
      <c r="T164" s="213">
        <f t="shared" si="27"/>
        <v>44685</v>
      </c>
      <c r="U164" s="403" t="s">
        <v>713</v>
      </c>
      <c r="V164" s="393">
        <v>1157.6500000000001</v>
      </c>
      <c r="W164" s="165"/>
      <c r="X164" s="460"/>
      <c r="Y164" s="403"/>
      <c r="Z164" s="404"/>
      <c r="AA164" s="165" t="s">
        <v>714</v>
      </c>
      <c r="AB164" s="393">
        <v>712.6</v>
      </c>
      <c r="AC164" s="403"/>
      <c r="AD164" s="404"/>
      <c r="AE164" s="165" t="s">
        <v>715</v>
      </c>
      <c r="AF164" s="393">
        <v>1.45</v>
      </c>
      <c r="AG164" s="404"/>
      <c r="AH164" s="404"/>
      <c r="AI164" s="403"/>
      <c r="AJ164" s="404"/>
      <c r="AK164" s="165"/>
      <c r="AL164" s="404"/>
      <c r="AM164" s="403"/>
      <c r="AN164" s="404"/>
      <c r="AO164" s="165"/>
      <c r="AP164" s="404"/>
      <c r="AQ164" s="165"/>
      <c r="AR164" s="404"/>
      <c r="AS164" s="187">
        <f t="shared" si="31"/>
        <v>1871.7</v>
      </c>
    </row>
    <row r="165" spans="1:45" x14ac:dyDescent="0.25">
      <c r="A165" s="230">
        <f t="shared" si="28"/>
        <v>44686</v>
      </c>
      <c r="B165" s="394">
        <v>824.5</v>
      </c>
      <c r="C165" s="394"/>
      <c r="D165" s="395">
        <v>1235.0999999999999</v>
      </c>
      <c r="E165" s="395">
        <v>1734.81</v>
      </c>
      <c r="F165" s="394"/>
      <c r="G165" s="396">
        <v>421</v>
      </c>
      <c r="H165" s="396">
        <v>635.29999999999995</v>
      </c>
      <c r="I165" s="397">
        <v>260</v>
      </c>
      <c r="J165" s="398">
        <v>5</v>
      </c>
      <c r="K165" s="398"/>
      <c r="L165" s="398"/>
      <c r="M165" s="400"/>
      <c r="N165" s="209">
        <f t="shared" si="29"/>
        <v>5110.7099999999991</v>
      </c>
      <c r="O165" s="394">
        <v>2.1</v>
      </c>
      <c r="P165" s="394"/>
      <c r="Q165" s="209">
        <f t="shared" si="30"/>
        <v>5112.8099999999995</v>
      </c>
      <c r="R165" s="395">
        <v>860</v>
      </c>
      <c r="S165" s="402"/>
      <c r="T165" s="213">
        <f t="shared" si="27"/>
        <v>44686</v>
      </c>
      <c r="U165" s="403"/>
      <c r="V165" s="393">
        <v>103.66</v>
      </c>
      <c r="W165" s="165"/>
      <c r="X165" s="460"/>
      <c r="Y165" s="403"/>
      <c r="Z165" s="404"/>
      <c r="AA165" s="403" t="s">
        <v>716</v>
      </c>
      <c r="AB165" s="393">
        <v>2956.84</v>
      </c>
      <c r="AC165" s="403"/>
      <c r="AD165" s="404"/>
      <c r="AE165" s="165"/>
      <c r="AF165" s="404"/>
      <c r="AG165" s="404"/>
      <c r="AH165" s="393">
        <v>-2.4</v>
      </c>
      <c r="AI165" s="431" t="s">
        <v>311</v>
      </c>
      <c r="AJ165" s="393">
        <v>128.4</v>
      </c>
      <c r="AK165" s="403"/>
      <c r="AL165" s="404"/>
      <c r="AM165" s="403"/>
      <c r="AN165" s="404"/>
      <c r="AO165" s="403" t="s">
        <v>717</v>
      </c>
      <c r="AP165" s="393">
        <v>285</v>
      </c>
      <c r="AQ165" s="165"/>
      <c r="AR165" s="404"/>
      <c r="AS165" s="187">
        <f t="shared" si="31"/>
        <v>3471.5</v>
      </c>
    </row>
    <row r="166" spans="1:45" x14ac:dyDescent="0.25">
      <c r="A166" s="230">
        <f t="shared" si="28"/>
        <v>44687</v>
      </c>
      <c r="B166" s="394">
        <v>1535.36</v>
      </c>
      <c r="C166" s="394"/>
      <c r="D166" s="395">
        <v>1690.55</v>
      </c>
      <c r="E166" s="395">
        <v>1997.66</v>
      </c>
      <c r="F166" s="394"/>
      <c r="G166" s="396">
        <v>189</v>
      </c>
      <c r="H166" s="396">
        <v>204.7</v>
      </c>
      <c r="I166" s="397">
        <v>170</v>
      </c>
      <c r="J166" s="398">
        <v>6</v>
      </c>
      <c r="K166" s="398"/>
      <c r="L166" s="398"/>
      <c r="M166" s="400"/>
      <c r="N166" s="209">
        <f t="shared" si="29"/>
        <v>5787.2699999999995</v>
      </c>
      <c r="O166" s="394"/>
      <c r="P166" s="394"/>
      <c r="Q166" s="209">
        <f t="shared" si="30"/>
        <v>5787.2699999999995</v>
      </c>
      <c r="R166" s="395">
        <v>1530</v>
      </c>
      <c r="S166" s="402"/>
      <c r="T166" s="213">
        <f t="shared" si="27"/>
        <v>44687</v>
      </c>
      <c r="U166" s="403"/>
      <c r="V166" s="404"/>
      <c r="W166" s="403"/>
      <c r="X166" s="460"/>
      <c r="Y166" s="403"/>
      <c r="Z166" s="404"/>
      <c r="AA166" s="403"/>
      <c r="AB166" s="404"/>
      <c r="AC166" s="403"/>
      <c r="AD166" s="404"/>
      <c r="AE166" s="165"/>
      <c r="AF166" s="404"/>
      <c r="AG166" s="404"/>
      <c r="AH166" s="404"/>
      <c r="AI166" s="403"/>
      <c r="AJ166" s="404"/>
      <c r="AK166" s="403" t="s">
        <v>718</v>
      </c>
      <c r="AL166" s="393">
        <v>1647.36</v>
      </c>
      <c r="AM166" s="403" t="s">
        <v>719</v>
      </c>
      <c r="AN166" s="393">
        <v>-347.32</v>
      </c>
      <c r="AO166" s="403" t="s">
        <v>720</v>
      </c>
      <c r="AP166" s="393">
        <v>6579</v>
      </c>
      <c r="AQ166" s="165"/>
      <c r="AR166" s="404"/>
      <c r="AS166" s="187">
        <f t="shared" si="31"/>
        <v>7879.04</v>
      </c>
    </row>
    <row r="167" spans="1:45" x14ac:dyDescent="0.25">
      <c r="A167" s="230">
        <f t="shared" si="28"/>
        <v>44688</v>
      </c>
      <c r="B167" s="394">
        <v>1324.73</v>
      </c>
      <c r="C167" s="394"/>
      <c r="D167" s="395">
        <v>1461.44</v>
      </c>
      <c r="E167" s="395">
        <v>1541.18</v>
      </c>
      <c r="F167" s="394"/>
      <c r="G167" s="396">
        <v>159</v>
      </c>
      <c r="H167" s="396">
        <v>219.2</v>
      </c>
      <c r="I167" s="397">
        <v>290</v>
      </c>
      <c r="J167" s="398">
        <v>8</v>
      </c>
      <c r="K167" s="398"/>
      <c r="L167" s="398"/>
      <c r="M167" s="400"/>
      <c r="N167" s="209">
        <f t="shared" si="29"/>
        <v>4995.55</v>
      </c>
      <c r="O167" s="394">
        <v>3.1</v>
      </c>
      <c r="P167" s="394"/>
      <c r="Q167" s="209">
        <f t="shared" si="30"/>
        <v>4998.6500000000005</v>
      </c>
      <c r="R167" s="395">
        <v>1320</v>
      </c>
      <c r="S167" s="402"/>
      <c r="T167" s="213">
        <f t="shared" si="27"/>
        <v>44688</v>
      </c>
      <c r="U167" s="403"/>
      <c r="V167" s="404"/>
      <c r="W167" s="403"/>
      <c r="X167" s="460"/>
      <c r="Y167" s="403"/>
      <c r="Z167" s="404"/>
      <c r="AA167" s="403"/>
      <c r="AB167" s="404"/>
      <c r="AC167" s="403"/>
      <c r="AD167" s="404"/>
      <c r="AE167" s="165" t="s">
        <v>715</v>
      </c>
      <c r="AF167" s="393">
        <v>253.86</v>
      </c>
      <c r="AG167" s="404"/>
      <c r="AH167" s="404"/>
      <c r="AI167" s="403"/>
      <c r="AJ167" s="404"/>
      <c r="AK167" s="403"/>
      <c r="AL167" s="404"/>
      <c r="AM167" s="403"/>
      <c r="AN167" s="404"/>
      <c r="AO167" s="403"/>
      <c r="AP167" s="404"/>
      <c r="AQ167" s="165"/>
      <c r="AR167" s="404"/>
      <c r="AS167" s="187">
        <f t="shared" si="31"/>
        <v>253.86</v>
      </c>
    </row>
    <row r="168" spans="1:45" x14ac:dyDescent="0.25">
      <c r="A168" s="230">
        <f t="shared" si="28"/>
        <v>44689</v>
      </c>
      <c r="B168" s="394">
        <v>726.3</v>
      </c>
      <c r="C168" s="394"/>
      <c r="D168" s="395">
        <v>967.15</v>
      </c>
      <c r="E168" s="395">
        <v>973.1</v>
      </c>
      <c r="F168" s="394"/>
      <c r="G168" s="396">
        <v>72</v>
      </c>
      <c r="H168" s="396">
        <v>879.9</v>
      </c>
      <c r="I168" s="397">
        <v>70</v>
      </c>
      <c r="J168" s="398">
        <v>2</v>
      </c>
      <c r="K168" s="398"/>
      <c r="L168" s="398"/>
      <c r="M168" s="400"/>
      <c r="N168" s="209">
        <f t="shared" si="29"/>
        <v>3688.45</v>
      </c>
      <c r="O168" s="394">
        <v>2.1</v>
      </c>
      <c r="P168" s="394"/>
      <c r="Q168" s="209">
        <f t="shared" si="30"/>
        <v>3690.5499999999997</v>
      </c>
      <c r="R168" s="395">
        <v>740</v>
      </c>
      <c r="S168" s="402"/>
      <c r="T168" s="213">
        <f t="shared" si="27"/>
        <v>44689</v>
      </c>
      <c r="U168" s="403"/>
      <c r="V168" s="404"/>
      <c r="W168" s="403"/>
      <c r="X168" s="460"/>
      <c r="Y168" s="403"/>
      <c r="Z168" s="404"/>
      <c r="AA168" s="403"/>
      <c r="AB168" s="404"/>
      <c r="AC168" s="403"/>
      <c r="AD168" s="404"/>
      <c r="AE168" s="165"/>
      <c r="AF168" s="404"/>
      <c r="AG168" s="404"/>
      <c r="AH168" s="404"/>
      <c r="AI168" s="403"/>
      <c r="AJ168" s="404"/>
      <c r="AK168" s="403"/>
      <c r="AL168" s="404"/>
      <c r="AM168" s="403"/>
      <c r="AN168" s="404"/>
      <c r="AO168" s="403"/>
      <c r="AP168" s="404"/>
      <c r="AQ168" s="165"/>
      <c r="AR168" s="404"/>
      <c r="AS168" s="187">
        <f t="shared" si="31"/>
        <v>0</v>
      </c>
    </row>
    <row r="169" spans="1:45" x14ac:dyDescent="0.25">
      <c r="A169" s="251">
        <f t="shared" si="28"/>
        <v>44690</v>
      </c>
      <c r="B169" s="394">
        <v>1517.89</v>
      </c>
      <c r="C169" s="394"/>
      <c r="D169" s="395">
        <v>1066.03</v>
      </c>
      <c r="E169" s="395">
        <v>2017.03</v>
      </c>
      <c r="F169" s="394"/>
      <c r="G169" s="396">
        <v>163</v>
      </c>
      <c r="H169" s="396">
        <v>210.6</v>
      </c>
      <c r="I169" s="397">
        <v>50</v>
      </c>
      <c r="J169" s="398">
        <v>2</v>
      </c>
      <c r="K169" s="398"/>
      <c r="L169" s="398"/>
      <c r="M169" s="400"/>
      <c r="N169" s="209">
        <f t="shared" si="29"/>
        <v>5024.55</v>
      </c>
      <c r="O169" s="394">
        <v>3.7</v>
      </c>
      <c r="P169" s="394"/>
      <c r="Q169" s="209">
        <f t="shared" si="30"/>
        <v>5028.25</v>
      </c>
      <c r="R169" s="395">
        <v>1510</v>
      </c>
      <c r="S169" s="402"/>
      <c r="T169" s="213">
        <f t="shared" si="27"/>
        <v>44690</v>
      </c>
      <c r="U169" s="403"/>
      <c r="V169" s="404"/>
      <c r="W169" s="403"/>
      <c r="X169" s="460"/>
      <c r="Y169" s="403"/>
      <c r="Z169" s="404"/>
      <c r="AA169" s="403"/>
      <c r="AB169" s="404"/>
      <c r="AC169" s="403"/>
      <c r="AD169" s="404"/>
      <c r="AE169" s="165" t="s">
        <v>505</v>
      </c>
      <c r="AF169" s="393">
        <v>17.809999999999999</v>
      </c>
      <c r="AG169" s="404"/>
      <c r="AH169" s="393">
        <v>-14.4</v>
      </c>
      <c r="AI169" s="403"/>
      <c r="AJ169" s="404"/>
      <c r="AK169" s="403"/>
      <c r="AL169" s="404"/>
      <c r="AM169" s="403"/>
      <c r="AN169" s="404"/>
      <c r="AO169" s="403" t="s">
        <v>721</v>
      </c>
      <c r="AP169" s="393">
        <v>-1871</v>
      </c>
      <c r="AQ169" s="165"/>
      <c r="AR169" s="404"/>
      <c r="AS169" s="187">
        <f t="shared" si="31"/>
        <v>-1867.5900000000001</v>
      </c>
    </row>
    <row r="170" spans="1:45" x14ac:dyDescent="0.25">
      <c r="A170" s="230">
        <f t="shared" si="28"/>
        <v>44691</v>
      </c>
      <c r="B170" s="394">
        <v>1243.3399999999999</v>
      </c>
      <c r="C170" s="394"/>
      <c r="D170" s="395">
        <v>1787.05</v>
      </c>
      <c r="E170" s="395">
        <v>2168.14</v>
      </c>
      <c r="F170" s="394"/>
      <c r="G170" s="396">
        <v>236</v>
      </c>
      <c r="H170" s="396">
        <v>298.39999999999998</v>
      </c>
      <c r="I170" s="397">
        <v>340</v>
      </c>
      <c r="J170" s="398">
        <v>7</v>
      </c>
      <c r="K170" s="398"/>
      <c r="L170" s="398"/>
      <c r="M170" s="400"/>
      <c r="N170" s="209">
        <f t="shared" si="29"/>
        <v>6072.93</v>
      </c>
      <c r="O170" s="394">
        <v>7</v>
      </c>
      <c r="P170" s="394"/>
      <c r="Q170" s="209">
        <f t="shared" si="30"/>
        <v>6079.93</v>
      </c>
      <c r="R170" s="395">
        <v>1250</v>
      </c>
      <c r="S170" s="402"/>
      <c r="T170" s="213">
        <f t="shared" si="27"/>
        <v>44691</v>
      </c>
      <c r="U170" s="403"/>
      <c r="V170" s="404"/>
      <c r="W170" s="403" t="s">
        <v>722</v>
      </c>
      <c r="X170" s="463">
        <v>510.34</v>
      </c>
      <c r="Y170" s="403"/>
      <c r="Z170" s="404"/>
      <c r="AA170" s="403"/>
      <c r="AB170" s="404"/>
      <c r="AC170" s="403"/>
      <c r="AD170" s="404"/>
      <c r="AE170" s="403" t="s">
        <v>210</v>
      </c>
      <c r="AF170" s="393">
        <v>54.39</v>
      </c>
      <c r="AG170" s="404"/>
      <c r="AH170" s="404"/>
      <c r="AI170" s="403" t="s">
        <v>723</v>
      </c>
      <c r="AJ170" s="393">
        <v>13.61</v>
      </c>
      <c r="AK170" s="403" t="s">
        <v>724</v>
      </c>
      <c r="AL170" s="393">
        <v>337.46</v>
      </c>
      <c r="AM170" s="403"/>
      <c r="AN170" s="404"/>
      <c r="AO170" s="403"/>
      <c r="AP170" s="404"/>
      <c r="AQ170" s="165"/>
      <c r="AR170" s="404"/>
      <c r="AS170" s="187">
        <f t="shared" si="31"/>
        <v>915.8</v>
      </c>
    </row>
    <row r="171" spans="1:45" x14ac:dyDescent="0.25">
      <c r="A171" s="230">
        <f t="shared" si="28"/>
        <v>44692</v>
      </c>
      <c r="B171" s="394">
        <v>1881.58</v>
      </c>
      <c r="C171" s="394"/>
      <c r="D171" s="395">
        <v>781.03</v>
      </c>
      <c r="E171" s="395">
        <v>1493.8</v>
      </c>
      <c r="F171" s="394"/>
      <c r="G171" s="396">
        <v>257</v>
      </c>
      <c r="H171" s="396">
        <v>243.8</v>
      </c>
      <c r="I171" s="397">
        <v>200</v>
      </c>
      <c r="J171" s="398">
        <v>6</v>
      </c>
      <c r="K171" s="398"/>
      <c r="L171" s="398"/>
      <c r="M171" s="400"/>
      <c r="N171" s="209">
        <f t="shared" si="29"/>
        <v>4857.21</v>
      </c>
      <c r="O171" s="394">
        <v>2.1</v>
      </c>
      <c r="P171" s="394"/>
      <c r="Q171" s="209">
        <f t="shared" si="30"/>
        <v>4859.3100000000004</v>
      </c>
      <c r="R171" s="395">
        <v>1880</v>
      </c>
      <c r="S171" s="402"/>
      <c r="T171" s="213">
        <f t="shared" si="27"/>
        <v>44692</v>
      </c>
      <c r="U171" s="403" t="s">
        <v>725</v>
      </c>
      <c r="V171" s="393">
        <v>739.6</v>
      </c>
      <c r="W171" s="403" t="s">
        <v>726</v>
      </c>
      <c r="X171" s="463">
        <v>32.11</v>
      </c>
      <c r="Y171" s="403" t="s">
        <v>727</v>
      </c>
      <c r="Z171" s="393">
        <v>431.81</v>
      </c>
      <c r="AA171" s="403" t="s">
        <v>728</v>
      </c>
      <c r="AB171" s="393">
        <v>257</v>
      </c>
      <c r="AC171" s="403"/>
      <c r="AD171" s="404"/>
      <c r="AE171" s="403" t="s">
        <v>156</v>
      </c>
      <c r="AF171" s="393">
        <v>2697.57</v>
      </c>
      <c r="AG171" s="404"/>
      <c r="AH171" s="393">
        <v>-4.8</v>
      </c>
      <c r="AI171" s="403"/>
      <c r="AJ171" s="404"/>
      <c r="AK171" s="403" t="s">
        <v>729</v>
      </c>
      <c r="AL171" s="393">
        <v>960.68</v>
      </c>
      <c r="AM171" s="403"/>
      <c r="AN171" s="404"/>
      <c r="AO171" s="403" t="s">
        <v>544</v>
      </c>
      <c r="AP171" s="393">
        <v>156.69</v>
      </c>
      <c r="AQ171" s="165"/>
      <c r="AR171" s="404"/>
      <c r="AS171" s="187">
        <f t="shared" si="31"/>
        <v>5270.66</v>
      </c>
    </row>
    <row r="172" spans="1:45" x14ac:dyDescent="0.25">
      <c r="A172" s="230">
        <f t="shared" si="28"/>
        <v>44693</v>
      </c>
      <c r="B172" s="394">
        <v>1426.9</v>
      </c>
      <c r="C172" s="394"/>
      <c r="D172" s="395">
        <v>1293.4000000000001</v>
      </c>
      <c r="E172" s="395">
        <v>1528.42</v>
      </c>
      <c r="F172" s="394"/>
      <c r="G172" s="396">
        <v>279</v>
      </c>
      <c r="H172" s="396">
        <v>251.8</v>
      </c>
      <c r="I172" s="397">
        <v>40</v>
      </c>
      <c r="J172" s="398">
        <v>1</v>
      </c>
      <c r="K172" s="398"/>
      <c r="L172" s="398"/>
      <c r="M172" s="400"/>
      <c r="N172" s="209">
        <f t="shared" si="29"/>
        <v>4819.5200000000004</v>
      </c>
      <c r="O172" s="394">
        <v>2.1</v>
      </c>
      <c r="P172" s="394"/>
      <c r="Q172" s="209">
        <f t="shared" si="30"/>
        <v>4821.6200000000008</v>
      </c>
      <c r="R172" s="395">
        <v>1420</v>
      </c>
      <c r="S172" s="402"/>
      <c r="T172" s="213">
        <f t="shared" si="27"/>
        <v>44693</v>
      </c>
      <c r="U172" s="403"/>
      <c r="V172" s="393">
        <v>-123.91</v>
      </c>
      <c r="W172" s="403"/>
      <c r="X172" s="460"/>
      <c r="Y172" s="403"/>
      <c r="Z172" s="404"/>
      <c r="AA172" s="403" t="s">
        <v>730</v>
      </c>
      <c r="AB172" s="393">
        <v>3204.7</v>
      </c>
      <c r="AC172" s="403"/>
      <c r="AD172" s="404"/>
      <c r="AE172" s="403"/>
      <c r="AF172" s="404"/>
      <c r="AG172" s="404"/>
      <c r="AH172" s="404"/>
      <c r="AI172" s="403"/>
      <c r="AJ172" s="404"/>
      <c r="AK172" s="403"/>
      <c r="AL172" s="404"/>
      <c r="AM172" s="403"/>
      <c r="AN172" s="404"/>
      <c r="AO172" s="403" t="s">
        <v>731</v>
      </c>
      <c r="AP172" s="393">
        <v>89.55</v>
      </c>
      <c r="AQ172" s="165"/>
      <c r="AR172" s="404"/>
      <c r="AS172" s="187">
        <f t="shared" si="31"/>
        <v>3170.34</v>
      </c>
    </row>
    <row r="173" spans="1:45" x14ac:dyDescent="0.25">
      <c r="A173" s="230">
        <f t="shared" si="28"/>
        <v>44694</v>
      </c>
      <c r="B173" s="394">
        <v>1556.02</v>
      </c>
      <c r="C173" s="394"/>
      <c r="D173" s="395">
        <v>2153.17</v>
      </c>
      <c r="E173" s="395">
        <v>2895.84</v>
      </c>
      <c r="F173" s="394"/>
      <c r="G173" s="396">
        <v>542</v>
      </c>
      <c r="H173" s="396">
        <v>338.2</v>
      </c>
      <c r="I173" s="397">
        <v>300</v>
      </c>
      <c r="J173" s="398">
        <v>6</v>
      </c>
      <c r="K173" s="398"/>
      <c r="L173" s="398"/>
      <c r="M173" s="400"/>
      <c r="N173" s="209">
        <f t="shared" si="29"/>
        <v>7785.2300000000005</v>
      </c>
      <c r="O173" s="394">
        <v>2.1</v>
      </c>
      <c r="P173" s="394"/>
      <c r="Q173" s="209">
        <f t="shared" si="30"/>
        <v>7787.3300000000008</v>
      </c>
      <c r="R173" s="395">
        <v>1550</v>
      </c>
      <c r="S173" s="395">
        <v>680</v>
      </c>
      <c r="T173" s="213">
        <f t="shared" si="27"/>
        <v>44694</v>
      </c>
      <c r="U173" s="403"/>
      <c r="V173" s="404"/>
      <c r="W173" s="403"/>
      <c r="X173" s="460"/>
      <c r="Y173" s="403"/>
      <c r="Z173" s="404"/>
      <c r="AA173" s="403"/>
      <c r="AB173" s="404"/>
      <c r="AC173" s="403" t="s">
        <v>732</v>
      </c>
      <c r="AD173" s="393">
        <v>28.08</v>
      </c>
      <c r="AE173" s="403" t="s">
        <v>85</v>
      </c>
      <c r="AF173" s="393">
        <v>780</v>
      </c>
      <c r="AG173" s="404"/>
      <c r="AH173" s="404"/>
      <c r="AI173" s="403"/>
      <c r="AJ173" s="404"/>
      <c r="AK173" s="403"/>
      <c r="AL173" s="404"/>
      <c r="AM173" s="403"/>
      <c r="AN173" s="404"/>
      <c r="AO173" s="403" t="s">
        <v>388</v>
      </c>
      <c r="AP173" s="393">
        <v>150</v>
      </c>
      <c r="AQ173" s="165"/>
      <c r="AR173" s="404"/>
      <c r="AS173" s="187">
        <f t="shared" si="31"/>
        <v>958.08</v>
      </c>
    </row>
    <row r="174" spans="1:45" x14ac:dyDescent="0.25">
      <c r="A174" s="230">
        <f t="shared" si="28"/>
        <v>44695</v>
      </c>
      <c r="B174" s="394">
        <v>1554.2</v>
      </c>
      <c r="C174" s="394"/>
      <c r="D174" s="395">
        <v>1464.06</v>
      </c>
      <c r="E174" s="395">
        <v>1758.56</v>
      </c>
      <c r="F174" s="394"/>
      <c r="G174" s="396">
        <v>263</v>
      </c>
      <c r="H174" s="396">
        <v>169.3</v>
      </c>
      <c r="I174" s="397">
        <v>110</v>
      </c>
      <c r="J174" s="398">
        <v>3</v>
      </c>
      <c r="K174" s="398"/>
      <c r="L174" s="398"/>
      <c r="M174" s="400"/>
      <c r="N174" s="209">
        <f t="shared" si="29"/>
        <v>5319.1200000000008</v>
      </c>
      <c r="O174" s="394">
        <v>4.3</v>
      </c>
      <c r="P174" s="394"/>
      <c r="Q174" s="209">
        <f t="shared" si="30"/>
        <v>5323.420000000001</v>
      </c>
      <c r="R174" s="395">
        <v>1550</v>
      </c>
      <c r="S174" s="402"/>
      <c r="T174" s="213">
        <f t="shared" si="27"/>
        <v>44695</v>
      </c>
      <c r="U174" s="403"/>
      <c r="V174" s="404"/>
      <c r="W174" s="403"/>
      <c r="X174" s="460"/>
      <c r="Y174" s="403"/>
      <c r="Z174" s="404"/>
      <c r="AA174" s="403"/>
      <c r="AB174" s="404"/>
      <c r="AC174" s="403"/>
      <c r="AD174" s="404"/>
      <c r="AE174" s="403" t="s">
        <v>85</v>
      </c>
      <c r="AF174" s="393">
        <v>150</v>
      </c>
      <c r="AG174" s="404"/>
      <c r="AH174" s="404"/>
      <c r="AI174" s="403"/>
      <c r="AJ174" s="404"/>
      <c r="AK174" s="403"/>
      <c r="AL174" s="404"/>
      <c r="AM174" s="403" t="s">
        <v>733</v>
      </c>
      <c r="AN174" s="393">
        <v>154</v>
      </c>
      <c r="AO174" s="403"/>
      <c r="AP174" s="404"/>
      <c r="AQ174" s="165"/>
      <c r="AR174" s="404"/>
      <c r="AS174" s="187">
        <f t="shared" si="31"/>
        <v>304</v>
      </c>
    </row>
    <row r="175" spans="1:45" x14ac:dyDescent="0.25">
      <c r="A175" s="230">
        <f t="shared" si="28"/>
        <v>44696</v>
      </c>
      <c r="B175" s="394">
        <v>1070.43</v>
      </c>
      <c r="C175" s="394"/>
      <c r="D175" s="395">
        <v>568.87</v>
      </c>
      <c r="E175" s="395">
        <v>1033.71</v>
      </c>
      <c r="F175" s="394"/>
      <c r="G175" s="396">
        <v>257</v>
      </c>
      <c r="H175" s="396">
        <v>193.95</v>
      </c>
      <c r="I175" s="397">
        <v>60</v>
      </c>
      <c r="J175" s="398">
        <v>2</v>
      </c>
      <c r="K175" s="398"/>
      <c r="L175" s="398"/>
      <c r="M175" s="400"/>
      <c r="N175" s="209">
        <f t="shared" si="29"/>
        <v>3183.96</v>
      </c>
      <c r="O175" s="394"/>
      <c r="P175" s="394"/>
      <c r="Q175" s="209">
        <f t="shared" si="30"/>
        <v>3183.96</v>
      </c>
      <c r="R175" s="395">
        <v>1070</v>
      </c>
      <c r="S175" s="402"/>
      <c r="T175" s="213">
        <f t="shared" si="27"/>
        <v>44696</v>
      </c>
      <c r="U175" s="403"/>
      <c r="V175" s="404"/>
      <c r="W175" s="403"/>
      <c r="X175" s="460"/>
      <c r="Y175" s="403"/>
      <c r="Z175" s="404"/>
      <c r="AA175" s="403"/>
      <c r="AB175" s="404"/>
      <c r="AC175" s="403" t="s">
        <v>734</v>
      </c>
      <c r="AD175" s="393">
        <v>35873.160000000003</v>
      </c>
      <c r="AE175" s="403"/>
      <c r="AF175" s="404"/>
      <c r="AG175" s="404"/>
      <c r="AH175" s="404"/>
      <c r="AI175" s="403"/>
      <c r="AJ175" s="404"/>
      <c r="AK175" s="403"/>
      <c r="AL175" s="404"/>
      <c r="AM175" s="403"/>
      <c r="AN175" s="404"/>
      <c r="AO175" s="403" t="s">
        <v>510</v>
      </c>
      <c r="AP175" s="393">
        <v>86.4</v>
      </c>
      <c r="AQ175" s="165"/>
      <c r="AR175" s="404"/>
      <c r="AS175" s="187">
        <f t="shared" si="31"/>
        <v>35959.560000000005</v>
      </c>
    </row>
    <row r="176" spans="1:45" x14ac:dyDescent="0.25">
      <c r="A176" s="230">
        <f t="shared" si="28"/>
        <v>44697</v>
      </c>
      <c r="B176" s="394">
        <v>1549.19</v>
      </c>
      <c r="C176" s="394"/>
      <c r="D176" s="395">
        <v>944.31</v>
      </c>
      <c r="E176" s="395">
        <v>1790.06</v>
      </c>
      <c r="F176" s="394"/>
      <c r="G176" s="396">
        <v>186</v>
      </c>
      <c r="H176" s="396">
        <v>163.19999999999999</v>
      </c>
      <c r="I176" s="397">
        <v>140</v>
      </c>
      <c r="J176" s="398">
        <v>3</v>
      </c>
      <c r="K176" s="398"/>
      <c r="L176" s="398"/>
      <c r="M176" s="400"/>
      <c r="N176" s="209">
        <f t="shared" si="29"/>
        <v>4772.76</v>
      </c>
      <c r="O176" s="394"/>
      <c r="P176" s="394"/>
      <c r="Q176" s="209">
        <f t="shared" si="30"/>
        <v>4772.76</v>
      </c>
      <c r="R176" s="395">
        <v>1540</v>
      </c>
      <c r="S176" s="402"/>
      <c r="T176" s="213">
        <f t="shared" si="27"/>
        <v>44697</v>
      </c>
      <c r="U176" s="403"/>
      <c r="V176" s="404"/>
      <c r="W176" s="403"/>
      <c r="X176" s="460"/>
      <c r="Y176" s="403"/>
      <c r="Z176" s="404"/>
      <c r="AA176" s="403"/>
      <c r="AB176" s="404"/>
      <c r="AC176" s="403"/>
      <c r="AD176" s="404"/>
      <c r="AE176" s="403" t="s">
        <v>715</v>
      </c>
      <c r="AF176" s="393">
        <v>70</v>
      </c>
      <c r="AG176" s="404"/>
      <c r="AH176" s="404"/>
      <c r="AI176" s="403"/>
      <c r="AJ176" s="404"/>
      <c r="AK176" s="403"/>
      <c r="AL176" s="404"/>
      <c r="AM176" s="403"/>
      <c r="AN176" s="404"/>
      <c r="AO176" s="403"/>
      <c r="AP176" s="404"/>
      <c r="AQ176" s="165"/>
      <c r="AR176" s="404"/>
      <c r="AS176" s="187">
        <f t="shared" si="31"/>
        <v>70</v>
      </c>
    </row>
    <row r="177" spans="1:45" x14ac:dyDescent="0.25">
      <c r="A177" s="230">
        <f t="shared" si="28"/>
        <v>44698</v>
      </c>
      <c r="B177" s="394">
        <v>1355.94</v>
      </c>
      <c r="C177" s="394"/>
      <c r="D177" s="395">
        <v>1769.35</v>
      </c>
      <c r="E177" s="395">
        <v>1982.42</v>
      </c>
      <c r="F177" s="394"/>
      <c r="G177" s="396">
        <v>387</v>
      </c>
      <c r="H177" s="396">
        <v>142.9</v>
      </c>
      <c r="I177" s="397">
        <v>230</v>
      </c>
      <c r="J177" s="398">
        <v>3</v>
      </c>
      <c r="K177" s="398"/>
      <c r="L177" s="398"/>
      <c r="M177" s="400"/>
      <c r="N177" s="209">
        <f t="shared" si="29"/>
        <v>5867.6100000000006</v>
      </c>
      <c r="O177" s="394">
        <v>3.7</v>
      </c>
      <c r="P177" s="394"/>
      <c r="Q177" s="209">
        <f t="shared" si="30"/>
        <v>5871.31</v>
      </c>
      <c r="R177" s="395">
        <v>1350</v>
      </c>
      <c r="S177" s="402"/>
      <c r="T177" s="213">
        <f t="shared" si="27"/>
        <v>44698</v>
      </c>
      <c r="U177" s="403"/>
      <c r="V177" s="404"/>
      <c r="W177" s="403"/>
      <c r="X177" s="460"/>
      <c r="Y177" s="403"/>
      <c r="Z177" s="404"/>
      <c r="AA177" s="403"/>
      <c r="AB177" s="404"/>
      <c r="AC177" s="403"/>
      <c r="AD177" s="404"/>
      <c r="AE177" s="403"/>
      <c r="AF177" s="404"/>
      <c r="AG177" s="404"/>
      <c r="AH177" s="393">
        <v>-3.6</v>
      </c>
      <c r="AI177" s="403"/>
      <c r="AJ177" s="404"/>
      <c r="AK177" s="403"/>
      <c r="AL177" s="404"/>
      <c r="AM177" s="403"/>
      <c r="AN177" s="404"/>
      <c r="AO177" s="403" t="s">
        <v>735</v>
      </c>
      <c r="AP177" s="393">
        <v>395</v>
      </c>
      <c r="AQ177" s="165"/>
      <c r="AR177" s="404"/>
      <c r="AS177" s="187">
        <f t="shared" si="31"/>
        <v>391.4</v>
      </c>
    </row>
    <row r="178" spans="1:45" x14ac:dyDescent="0.25">
      <c r="A178" s="230">
        <f t="shared" si="28"/>
        <v>44699</v>
      </c>
      <c r="B178" s="394">
        <v>924.03</v>
      </c>
      <c r="C178" s="394"/>
      <c r="D178" s="395">
        <v>1105.93</v>
      </c>
      <c r="E178" s="395">
        <v>1378.81</v>
      </c>
      <c r="F178" s="394"/>
      <c r="G178" s="396">
        <v>437</v>
      </c>
      <c r="H178" s="396">
        <v>207.4</v>
      </c>
      <c r="I178" s="397">
        <v>230</v>
      </c>
      <c r="J178" s="398">
        <v>5</v>
      </c>
      <c r="K178" s="398"/>
      <c r="L178" s="398"/>
      <c r="M178" s="400"/>
      <c r="N178" s="209">
        <f t="shared" si="29"/>
        <v>4283.17</v>
      </c>
      <c r="O178" s="394">
        <v>2.1</v>
      </c>
      <c r="P178" s="394"/>
      <c r="Q178" s="209">
        <f t="shared" si="30"/>
        <v>4285.2700000000004</v>
      </c>
      <c r="R178" s="395">
        <v>920</v>
      </c>
      <c r="S178" s="402"/>
      <c r="T178" s="213">
        <f t="shared" si="27"/>
        <v>44699</v>
      </c>
      <c r="U178" s="403" t="s">
        <v>736</v>
      </c>
      <c r="V178" s="393">
        <v>1034.27</v>
      </c>
      <c r="W178" s="403"/>
      <c r="X178" s="460"/>
      <c r="Y178" s="403" t="s">
        <v>737</v>
      </c>
      <c r="Z178" s="393">
        <v>403.17</v>
      </c>
      <c r="AA178" s="403" t="s">
        <v>738</v>
      </c>
      <c r="AB178" s="393">
        <v>1547.2</v>
      </c>
      <c r="AC178" s="403"/>
      <c r="AD178" s="404"/>
      <c r="AE178" s="403"/>
      <c r="AF178" s="404"/>
      <c r="AG178" s="404"/>
      <c r="AH178" s="393">
        <v>-1.2</v>
      </c>
      <c r="AI178" s="403" t="s">
        <v>739</v>
      </c>
      <c r="AJ178" s="393">
        <v>52.8</v>
      </c>
      <c r="AK178" s="403"/>
      <c r="AL178" s="404"/>
      <c r="AM178" s="403"/>
      <c r="AN178" s="404"/>
      <c r="AO178" s="403" t="s">
        <v>735</v>
      </c>
      <c r="AP178" s="467">
        <v>83.55</v>
      </c>
      <c r="AQ178" s="165"/>
      <c r="AR178" s="404"/>
      <c r="AS178" s="187">
        <f t="shared" si="31"/>
        <v>3119.7900000000009</v>
      </c>
    </row>
    <row r="179" spans="1:45" x14ac:dyDescent="0.25">
      <c r="A179" s="230">
        <f t="shared" si="28"/>
        <v>44700</v>
      </c>
      <c r="B179" s="394">
        <v>791.56</v>
      </c>
      <c r="C179" s="394"/>
      <c r="D179" s="395">
        <v>1638.67</v>
      </c>
      <c r="E179" s="395">
        <v>1462.01</v>
      </c>
      <c r="F179" s="394"/>
      <c r="G179" s="396">
        <v>394</v>
      </c>
      <c r="H179" s="396">
        <v>1022.3</v>
      </c>
      <c r="I179" s="397">
        <v>50</v>
      </c>
      <c r="J179" s="398">
        <v>1</v>
      </c>
      <c r="K179" s="398"/>
      <c r="L179" s="398"/>
      <c r="M179" s="400"/>
      <c r="N179" s="209">
        <f t="shared" si="29"/>
        <v>5358.54</v>
      </c>
      <c r="O179" s="394">
        <v>2.1</v>
      </c>
      <c r="P179" s="394"/>
      <c r="Q179" s="209">
        <f t="shared" si="30"/>
        <v>5360.64</v>
      </c>
      <c r="R179" s="395">
        <v>820</v>
      </c>
      <c r="S179" s="402"/>
      <c r="T179" s="213">
        <f t="shared" si="27"/>
        <v>44700</v>
      </c>
      <c r="U179" s="403"/>
      <c r="V179" s="393">
        <v>6</v>
      </c>
      <c r="W179" s="403"/>
      <c r="X179" s="460"/>
      <c r="Y179" s="403"/>
      <c r="Z179" s="404"/>
      <c r="AA179" s="403" t="s">
        <v>740</v>
      </c>
      <c r="AB179" s="393">
        <v>5413.19</v>
      </c>
      <c r="AC179" s="403"/>
      <c r="AD179" s="404"/>
      <c r="AE179" s="403"/>
      <c r="AF179" s="404"/>
      <c r="AG179" s="404"/>
      <c r="AH179" s="393">
        <v>-1.2</v>
      </c>
      <c r="AI179" s="403"/>
      <c r="AJ179" s="404"/>
      <c r="AK179" s="403"/>
      <c r="AL179" s="404"/>
      <c r="AM179" s="403"/>
      <c r="AN179" s="404"/>
      <c r="AO179" s="403"/>
      <c r="AP179" s="404"/>
      <c r="AQ179" s="165"/>
      <c r="AR179" s="404"/>
      <c r="AS179" s="187">
        <f t="shared" si="31"/>
        <v>5417.99</v>
      </c>
    </row>
    <row r="180" spans="1:45" x14ac:dyDescent="0.25">
      <c r="A180" s="230">
        <f t="shared" si="28"/>
        <v>44701</v>
      </c>
      <c r="B180" s="394">
        <v>1347.68</v>
      </c>
      <c r="C180" s="394"/>
      <c r="D180" s="395">
        <v>1730.35</v>
      </c>
      <c r="E180" s="395">
        <v>2178.09</v>
      </c>
      <c r="F180" s="394"/>
      <c r="G180" s="396">
        <v>306</v>
      </c>
      <c r="H180" s="396">
        <v>208.55</v>
      </c>
      <c r="I180" s="397">
        <v>270</v>
      </c>
      <c r="J180" s="398">
        <v>5</v>
      </c>
      <c r="K180" s="398"/>
      <c r="L180" s="398"/>
      <c r="M180" s="400"/>
      <c r="N180" s="209">
        <f t="shared" si="29"/>
        <v>6040.67</v>
      </c>
      <c r="O180" s="394"/>
      <c r="P180" s="394"/>
      <c r="Q180" s="209">
        <f t="shared" si="30"/>
        <v>6040.67</v>
      </c>
      <c r="R180" s="402">
        <v>1340</v>
      </c>
      <c r="S180" s="402"/>
      <c r="T180" s="213">
        <f t="shared" si="27"/>
        <v>44701</v>
      </c>
      <c r="U180" s="403"/>
      <c r="V180" s="404"/>
      <c r="W180" s="165" t="s">
        <v>741</v>
      </c>
      <c r="X180" s="463">
        <v>85.36</v>
      </c>
      <c r="Y180" s="403"/>
      <c r="Z180" s="404"/>
      <c r="AA180" s="165"/>
      <c r="AB180" s="404"/>
      <c r="AC180" s="403"/>
      <c r="AD180" s="404"/>
      <c r="AE180" s="165"/>
      <c r="AF180" s="404"/>
      <c r="AG180" s="404"/>
      <c r="AH180" s="393">
        <v>-3.6</v>
      </c>
      <c r="AI180" s="403"/>
      <c r="AJ180" s="404"/>
      <c r="AK180" s="165"/>
      <c r="AL180" s="404"/>
      <c r="AM180" s="403"/>
      <c r="AN180" s="404"/>
      <c r="AO180" s="165" t="s">
        <v>742</v>
      </c>
      <c r="AP180" s="393">
        <v>447.09</v>
      </c>
      <c r="AQ180" s="165"/>
      <c r="AR180" s="404"/>
      <c r="AS180" s="187">
        <f t="shared" si="31"/>
        <v>528.84999999999991</v>
      </c>
    </row>
    <row r="181" spans="1:45" x14ac:dyDescent="0.25">
      <c r="A181" s="230">
        <f t="shared" si="28"/>
        <v>44702</v>
      </c>
      <c r="B181" s="394">
        <v>1500.56</v>
      </c>
      <c r="C181" s="394"/>
      <c r="D181" s="395">
        <v>1639.35</v>
      </c>
      <c r="E181" s="395">
        <v>1824.98</v>
      </c>
      <c r="F181" s="394"/>
      <c r="G181" s="396">
        <v>293</v>
      </c>
      <c r="H181" s="396">
        <v>412.25</v>
      </c>
      <c r="I181" s="397">
        <v>110</v>
      </c>
      <c r="J181" s="398">
        <v>3</v>
      </c>
      <c r="K181" s="398"/>
      <c r="L181" s="398"/>
      <c r="M181" s="400"/>
      <c r="N181" s="209">
        <f t="shared" si="29"/>
        <v>5780.1399999999994</v>
      </c>
      <c r="O181" s="394">
        <v>3.1</v>
      </c>
      <c r="P181" s="394"/>
      <c r="Q181" s="209">
        <f t="shared" si="30"/>
        <v>5783.24</v>
      </c>
      <c r="R181" s="395">
        <v>1500</v>
      </c>
      <c r="S181" s="395">
        <v>410</v>
      </c>
      <c r="T181" s="213">
        <f t="shared" si="27"/>
        <v>44702</v>
      </c>
      <c r="U181" s="403"/>
      <c r="V181" s="404"/>
      <c r="W181" s="403" t="s">
        <v>743</v>
      </c>
      <c r="X181" s="463">
        <v>231.01</v>
      </c>
      <c r="Y181" s="403"/>
      <c r="Z181" s="404"/>
      <c r="AA181" s="403"/>
      <c r="AB181" s="404"/>
      <c r="AC181" s="403"/>
      <c r="AD181" s="404"/>
      <c r="AE181" s="403"/>
      <c r="AF181" s="404"/>
      <c r="AG181" s="404"/>
      <c r="AH181" s="393">
        <v>-1.2</v>
      </c>
      <c r="AI181" s="403"/>
      <c r="AJ181" s="404"/>
      <c r="AK181" s="403"/>
      <c r="AL181" s="404"/>
      <c r="AM181" s="403" t="s">
        <v>744</v>
      </c>
      <c r="AN181" s="393">
        <v>217.79</v>
      </c>
      <c r="AO181" s="403"/>
      <c r="AP181" s="404">
        <v>2.91</v>
      </c>
      <c r="AQ181" s="165"/>
      <c r="AR181" s="404"/>
      <c r="AS181" s="187">
        <f t="shared" si="31"/>
        <v>450.51</v>
      </c>
    </row>
    <row r="182" spans="1:45" x14ac:dyDescent="0.25">
      <c r="A182" s="230">
        <f t="shared" si="28"/>
        <v>44703</v>
      </c>
      <c r="B182" s="394">
        <v>1058.71</v>
      </c>
      <c r="C182" s="394"/>
      <c r="D182" s="395">
        <v>775.11</v>
      </c>
      <c r="E182" s="395">
        <v>1045.31</v>
      </c>
      <c r="F182" s="394"/>
      <c r="G182" s="396">
        <v>145</v>
      </c>
      <c r="H182" s="396">
        <v>289.75</v>
      </c>
      <c r="I182" s="396"/>
      <c r="J182" s="398"/>
      <c r="K182" s="398"/>
      <c r="L182" s="398"/>
      <c r="M182" s="400"/>
      <c r="N182" s="209">
        <f t="shared" si="29"/>
        <v>3313.88</v>
      </c>
      <c r="O182" s="394">
        <v>2.1</v>
      </c>
      <c r="P182" s="394"/>
      <c r="Q182" s="209">
        <f t="shared" si="30"/>
        <v>3315.98</v>
      </c>
      <c r="R182" s="395">
        <v>1050</v>
      </c>
      <c r="S182" s="402"/>
      <c r="T182" s="213">
        <f t="shared" si="27"/>
        <v>44703</v>
      </c>
      <c r="U182" s="403"/>
      <c r="V182" s="404"/>
      <c r="W182" s="403"/>
      <c r="X182" s="460"/>
      <c r="Y182" s="403"/>
      <c r="Z182" s="404"/>
      <c r="AA182" s="403"/>
      <c r="AB182" s="404"/>
      <c r="AC182" s="403"/>
      <c r="AD182" s="404"/>
      <c r="AE182" s="403"/>
      <c r="AF182" s="404"/>
      <c r="AG182" s="404"/>
      <c r="AH182" s="404"/>
      <c r="AI182" s="403"/>
      <c r="AJ182" s="404"/>
      <c r="AK182" s="403"/>
      <c r="AL182" s="404"/>
      <c r="AM182" s="403"/>
      <c r="AN182" s="404"/>
      <c r="AO182" s="403"/>
      <c r="AP182" s="404"/>
      <c r="AQ182" s="165"/>
      <c r="AR182" s="404"/>
      <c r="AS182" s="187">
        <f t="shared" si="31"/>
        <v>0</v>
      </c>
    </row>
    <row r="183" spans="1:45" x14ac:dyDescent="0.25">
      <c r="A183" s="230">
        <f t="shared" si="28"/>
        <v>44704</v>
      </c>
      <c r="B183" s="394">
        <v>1479.39</v>
      </c>
      <c r="C183" s="394"/>
      <c r="D183" s="395">
        <v>735.75</v>
      </c>
      <c r="E183" s="395">
        <v>1880.33</v>
      </c>
      <c r="F183" s="394"/>
      <c r="G183" s="396">
        <v>397</v>
      </c>
      <c r="H183" s="396">
        <v>299.14999999999998</v>
      </c>
      <c r="I183" s="397">
        <v>40</v>
      </c>
      <c r="J183" s="398">
        <v>1</v>
      </c>
      <c r="K183" s="398"/>
      <c r="L183" s="398"/>
      <c r="M183" s="400"/>
      <c r="N183" s="209">
        <f t="shared" si="29"/>
        <v>4831.6200000000008</v>
      </c>
      <c r="O183" s="394">
        <v>3.7</v>
      </c>
      <c r="P183" s="394"/>
      <c r="Q183" s="209">
        <f t="shared" si="30"/>
        <v>4835.3200000000006</v>
      </c>
      <c r="R183" s="395">
        <v>1470</v>
      </c>
      <c r="S183" s="402"/>
      <c r="T183" s="213">
        <f t="shared" si="27"/>
        <v>44704</v>
      </c>
      <c r="U183" s="403"/>
      <c r="V183" s="404"/>
      <c r="W183" s="403"/>
      <c r="X183" s="460"/>
      <c r="Y183" s="403"/>
      <c r="Z183" s="404"/>
      <c r="AA183" s="403"/>
      <c r="AB183" s="404"/>
      <c r="AC183" s="403"/>
      <c r="AD183" s="404"/>
      <c r="AE183" s="403"/>
      <c r="AF183" s="404"/>
      <c r="AG183" s="404"/>
      <c r="AH183" s="404"/>
      <c r="AI183" s="403"/>
      <c r="AJ183" s="404"/>
      <c r="AK183" s="403"/>
      <c r="AL183" s="404"/>
      <c r="AM183" s="403"/>
      <c r="AN183" s="404"/>
      <c r="AO183" s="403"/>
      <c r="AP183" s="404"/>
      <c r="AQ183" s="165" t="s">
        <v>745</v>
      </c>
      <c r="AR183" s="393">
        <v>76.680000000000007</v>
      </c>
      <c r="AS183" s="187">
        <f t="shared" si="31"/>
        <v>76.680000000000007</v>
      </c>
    </row>
    <row r="184" spans="1:45" x14ac:dyDescent="0.25">
      <c r="A184" s="230">
        <f t="shared" si="28"/>
        <v>44705</v>
      </c>
      <c r="B184" s="394">
        <v>1707.42</v>
      </c>
      <c r="C184" s="394"/>
      <c r="D184" s="395">
        <v>948.3</v>
      </c>
      <c r="E184" s="395">
        <v>1420.65</v>
      </c>
      <c r="F184" s="394"/>
      <c r="G184" s="396">
        <v>296</v>
      </c>
      <c r="H184" s="396">
        <v>220.65</v>
      </c>
      <c r="I184" s="397">
        <v>240</v>
      </c>
      <c r="J184" s="398">
        <v>4</v>
      </c>
      <c r="K184" s="398"/>
      <c r="L184" s="398"/>
      <c r="M184" s="400"/>
      <c r="N184" s="209">
        <f t="shared" si="29"/>
        <v>4833.0200000000004</v>
      </c>
      <c r="O184" s="394">
        <v>2.1</v>
      </c>
      <c r="P184" s="394"/>
      <c r="Q184" s="209">
        <f t="shared" si="30"/>
        <v>4835.1200000000008</v>
      </c>
      <c r="R184" s="395">
        <v>1700</v>
      </c>
      <c r="S184" s="402"/>
      <c r="T184" s="213">
        <f t="shared" si="27"/>
        <v>44705</v>
      </c>
      <c r="U184" s="403"/>
      <c r="V184" s="404"/>
      <c r="W184" s="403"/>
      <c r="X184" s="460"/>
      <c r="Y184" s="403"/>
      <c r="Z184" s="404"/>
      <c r="AA184" s="403"/>
      <c r="AB184" s="404"/>
      <c r="AC184" s="403"/>
      <c r="AD184" s="404"/>
      <c r="AE184" s="403"/>
      <c r="AF184" s="404"/>
      <c r="AG184" s="404"/>
      <c r="AH184" s="404"/>
      <c r="AI184" s="403"/>
      <c r="AJ184" s="404"/>
      <c r="AK184" s="403"/>
      <c r="AL184" s="404"/>
      <c r="AM184" s="403" t="s">
        <v>746</v>
      </c>
      <c r="AN184" s="393">
        <v>414</v>
      </c>
      <c r="AO184" s="403"/>
      <c r="AP184" s="404"/>
      <c r="AQ184" s="165"/>
      <c r="AR184" s="404"/>
      <c r="AS184" s="187">
        <f t="shared" si="31"/>
        <v>414</v>
      </c>
    </row>
    <row r="185" spans="1:45" x14ac:dyDescent="0.25">
      <c r="A185" s="230">
        <f t="shared" si="28"/>
        <v>44706</v>
      </c>
      <c r="B185" s="394">
        <v>1960.99</v>
      </c>
      <c r="C185" s="394"/>
      <c r="D185" s="395">
        <v>1391.52</v>
      </c>
      <c r="E185" s="395">
        <v>2088.37</v>
      </c>
      <c r="F185" s="394"/>
      <c r="G185" s="396">
        <v>187</v>
      </c>
      <c r="H185" s="396">
        <v>134.44999999999999</v>
      </c>
      <c r="I185" s="397">
        <v>120</v>
      </c>
      <c r="J185" s="398">
        <v>3</v>
      </c>
      <c r="K185" s="398"/>
      <c r="L185" s="398"/>
      <c r="M185" s="400"/>
      <c r="N185" s="209">
        <f t="shared" si="29"/>
        <v>5882.33</v>
      </c>
      <c r="O185" s="394">
        <v>2.1</v>
      </c>
      <c r="P185" s="394"/>
      <c r="Q185" s="209">
        <f t="shared" si="30"/>
        <v>5884.43</v>
      </c>
      <c r="R185" s="395">
        <v>1960</v>
      </c>
      <c r="S185" s="402"/>
      <c r="T185" s="213">
        <f t="shared" si="27"/>
        <v>44706</v>
      </c>
      <c r="U185" s="403" t="s">
        <v>747</v>
      </c>
      <c r="V185" s="393">
        <v>1010.44</v>
      </c>
      <c r="W185" s="403"/>
      <c r="X185" s="460"/>
      <c r="Y185" s="403" t="s">
        <v>748</v>
      </c>
      <c r="Z185" s="393">
        <v>409.45</v>
      </c>
      <c r="AA185" s="403" t="s">
        <v>749</v>
      </c>
      <c r="AB185" s="393">
        <v>267</v>
      </c>
      <c r="AC185" s="403"/>
      <c r="AD185" s="404"/>
      <c r="AE185" s="403"/>
      <c r="AF185" s="404"/>
      <c r="AG185" s="404"/>
      <c r="AH185" s="404"/>
      <c r="AI185" s="403"/>
      <c r="AJ185" s="404"/>
      <c r="AK185" s="403"/>
      <c r="AL185" s="404"/>
      <c r="AM185" s="403"/>
      <c r="AN185" s="404"/>
      <c r="AO185" s="403" t="s">
        <v>750</v>
      </c>
      <c r="AP185" s="393">
        <v>420</v>
      </c>
      <c r="AQ185" s="165"/>
      <c r="AR185" s="404"/>
      <c r="AS185" s="187">
        <f t="shared" si="31"/>
        <v>2106.8900000000003</v>
      </c>
    </row>
    <row r="186" spans="1:45" x14ac:dyDescent="0.25">
      <c r="A186" s="230">
        <f t="shared" si="28"/>
        <v>44707</v>
      </c>
      <c r="B186" s="394">
        <v>674.97</v>
      </c>
      <c r="C186" s="394"/>
      <c r="D186" s="395">
        <v>928.61</v>
      </c>
      <c r="E186" s="395">
        <v>817.79</v>
      </c>
      <c r="F186" s="394"/>
      <c r="G186" s="396">
        <v>111</v>
      </c>
      <c r="H186" s="396">
        <v>165.7</v>
      </c>
      <c r="I186" s="397">
        <v>100</v>
      </c>
      <c r="J186" s="398">
        <v>2</v>
      </c>
      <c r="K186" s="398"/>
      <c r="L186" s="398"/>
      <c r="M186" s="400"/>
      <c r="N186" s="209">
        <f t="shared" si="29"/>
        <v>2798.0699999999997</v>
      </c>
      <c r="O186" s="394">
        <v>7</v>
      </c>
      <c r="P186" s="394"/>
      <c r="Q186" s="209">
        <f t="shared" si="30"/>
        <v>2805.0699999999997</v>
      </c>
      <c r="R186" s="395">
        <v>710</v>
      </c>
      <c r="S186" s="402"/>
      <c r="T186" s="213">
        <f t="shared" si="27"/>
        <v>44707</v>
      </c>
      <c r="U186" s="403"/>
      <c r="V186" s="393">
        <v>131.93</v>
      </c>
      <c r="W186" s="403"/>
      <c r="X186" s="460"/>
      <c r="Y186" s="403"/>
      <c r="Z186" s="404"/>
      <c r="AA186" s="403" t="s">
        <v>751</v>
      </c>
      <c r="AB186" s="393">
        <v>1815.43</v>
      </c>
      <c r="AC186" s="403"/>
      <c r="AD186" s="404"/>
      <c r="AE186" s="403"/>
      <c r="AF186" s="404"/>
      <c r="AG186" s="404"/>
      <c r="AH186" s="404"/>
      <c r="AI186" s="403"/>
      <c r="AJ186" s="404"/>
      <c r="AK186" s="403"/>
      <c r="AL186" s="404"/>
      <c r="AM186" s="403" t="s">
        <v>752</v>
      </c>
      <c r="AN186" s="404">
        <v>0</v>
      </c>
      <c r="AO186" s="403"/>
      <c r="AP186" s="404"/>
      <c r="AQ186" s="165"/>
      <c r="AR186" s="404"/>
      <c r="AS186" s="187">
        <f t="shared" si="31"/>
        <v>1947.3600000000001</v>
      </c>
    </row>
    <row r="187" spans="1:45" x14ac:dyDescent="0.25">
      <c r="A187" s="230">
        <f t="shared" si="28"/>
        <v>44708</v>
      </c>
      <c r="B187" s="394">
        <v>1539.98</v>
      </c>
      <c r="C187" s="394"/>
      <c r="D187" s="395">
        <v>1700.15</v>
      </c>
      <c r="E187" s="395">
        <v>2063.11</v>
      </c>
      <c r="F187" s="394"/>
      <c r="G187" s="396">
        <v>204</v>
      </c>
      <c r="H187" s="396">
        <v>171.2</v>
      </c>
      <c r="I187" s="397">
        <v>290</v>
      </c>
      <c r="J187" s="398">
        <v>5</v>
      </c>
      <c r="K187" s="398"/>
      <c r="L187" s="398"/>
      <c r="M187" s="400"/>
      <c r="N187" s="209">
        <f t="shared" si="29"/>
        <v>5968.4400000000005</v>
      </c>
      <c r="O187" s="394">
        <v>2.1</v>
      </c>
      <c r="P187" s="394"/>
      <c r="Q187" s="209">
        <f t="shared" si="30"/>
        <v>5970.5400000000009</v>
      </c>
      <c r="R187" s="470">
        <v>1530</v>
      </c>
      <c r="S187" s="402"/>
      <c r="T187" s="213">
        <f t="shared" si="27"/>
        <v>44708</v>
      </c>
      <c r="U187" s="403"/>
      <c r="V187" s="404"/>
      <c r="W187" s="403"/>
      <c r="X187" s="460"/>
      <c r="Y187" s="403"/>
      <c r="Z187" s="404"/>
      <c r="AA187" s="403"/>
      <c r="AB187" s="404"/>
      <c r="AC187" s="403" t="s">
        <v>753</v>
      </c>
      <c r="AD187" s="393">
        <v>45140.55</v>
      </c>
      <c r="AE187" s="165"/>
      <c r="AF187" s="404"/>
      <c r="AG187" s="404"/>
      <c r="AH187" s="393">
        <v>-1.2</v>
      </c>
      <c r="AI187" s="403"/>
      <c r="AJ187" s="404"/>
      <c r="AK187" s="403"/>
      <c r="AL187" s="404"/>
      <c r="AM187" s="403" t="s">
        <v>754</v>
      </c>
      <c r="AN187" s="393">
        <v>237.6</v>
      </c>
      <c r="AO187" s="403"/>
      <c r="AP187" s="404"/>
      <c r="AQ187" s="165"/>
      <c r="AR187" s="404"/>
      <c r="AS187" s="187">
        <f t="shared" si="31"/>
        <v>45376.950000000004</v>
      </c>
    </row>
    <row r="188" spans="1:45" x14ac:dyDescent="0.25">
      <c r="A188" s="230">
        <f t="shared" si="28"/>
        <v>44709</v>
      </c>
      <c r="B188" s="394">
        <v>1544.81</v>
      </c>
      <c r="C188" s="394"/>
      <c r="D188" s="395">
        <v>1730.74</v>
      </c>
      <c r="E188" s="395">
        <v>1968.76</v>
      </c>
      <c r="F188" s="394"/>
      <c r="G188" s="396">
        <v>104</v>
      </c>
      <c r="H188" s="396">
        <v>264.39999999999998</v>
      </c>
      <c r="I188" s="397">
        <v>270</v>
      </c>
      <c r="J188" s="398">
        <v>4</v>
      </c>
      <c r="K188" s="398"/>
      <c r="L188" s="398"/>
      <c r="M188" s="400"/>
      <c r="N188" s="209">
        <f t="shared" si="29"/>
        <v>5882.71</v>
      </c>
      <c r="O188" s="394">
        <v>19.5</v>
      </c>
      <c r="P188" s="394"/>
      <c r="Q188" s="209">
        <f t="shared" si="30"/>
        <v>5902.21</v>
      </c>
      <c r="R188" s="470">
        <v>1540</v>
      </c>
      <c r="S188" s="402"/>
      <c r="T188" s="213">
        <f t="shared" si="27"/>
        <v>44709</v>
      </c>
      <c r="U188" s="403"/>
      <c r="V188" s="404"/>
      <c r="W188" s="403"/>
      <c r="X188" s="460"/>
      <c r="Y188" s="403"/>
      <c r="Z188" s="404"/>
      <c r="AA188" s="403"/>
      <c r="AB188" s="404"/>
      <c r="AC188" s="403"/>
      <c r="AD188" s="404"/>
      <c r="AE188" s="165"/>
      <c r="AF188" s="404"/>
      <c r="AG188" s="404"/>
      <c r="AH188" s="393">
        <v>-4.8</v>
      </c>
      <c r="AI188" s="403"/>
      <c r="AJ188" s="404"/>
      <c r="AK188" s="403"/>
      <c r="AL188" s="404"/>
      <c r="AM188" s="403"/>
      <c r="AN188" s="404"/>
      <c r="AO188" s="403"/>
      <c r="AP188" s="404"/>
      <c r="AQ188" s="165"/>
      <c r="AR188" s="404"/>
      <c r="AS188" s="187">
        <f t="shared" si="31"/>
        <v>-4.8</v>
      </c>
    </row>
    <row r="189" spans="1:45" x14ac:dyDescent="0.25">
      <c r="A189" s="230">
        <f t="shared" si="28"/>
        <v>44710</v>
      </c>
      <c r="B189" s="394">
        <v>809</v>
      </c>
      <c r="C189" s="394"/>
      <c r="D189" s="395">
        <v>685.1</v>
      </c>
      <c r="E189" s="395">
        <v>1009.11</v>
      </c>
      <c r="F189" s="394"/>
      <c r="G189" s="396">
        <v>138</v>
      </c>
      <c r="H189" s="396">
        <v>366.2</v>
      </c>
      <c r="I189" s="397">
        <v>90</v>
      </c>
      <c r="J189" s="398">
        <v>1</v>
      </c>
      <c r="K189" s="398"/>
      <c r="L189" s="398"/>
      <c r="M189" s="400"/>
      <c r="N189" s="209">
        <f t="shared" si="29"/>
        <v>3097.4100000000003</v>
      </c>
      <c r="O189" s="394">
        <v>7.3</v>
      </c>
      <c r="P189" s="394"/>
      <c r="Q189" s="209">
        <f t="shared" si="30"/>
        <v>3104.7100000000005</v>
      </c>
      <c r="R189" s="470">
        <v>800</v>
      </c>
      <c r="S189" s="402"/>
      <c r="T189" s="213">
        <f t="shared" si="27"/>
        <v>44710</v>
      </c>
      <c r="U189" s="403"/>
      <c r="V189" s="404"/>
      <c r="W189" s="403"/>
      <c r="X189" s="460"/>
      <c r="Y189" s="403"/>
      <c r="Z189" s="404"/>
      <c r="AA189" s="403"/>
      <c r="AB189" s="404"/>
      <c r="AC189" s="403"/>
      <c r="AD189" s="404"/>
      <c r="AE189" s="165"/>
      <c r="AF189" s="404"/>
      <c r="AG189" s="404"/>
      <c r="AH189" s="393">
        <v>-7.2</v>
      </c>
      <c r="AI189" s="403" t="s">
        <v>755</v>
      </c>
      <c r="AJ189" s="467">
        <v>183.81</v>
      </c>
      <c r="AK189" s="403"/>
      <c r="AL189" s="404"/>
      <c r="AM189" s="403"/>
      <c r="AN189" s="404"/>
      <c r="AO189" s="403"/>
      <c r="AP189" s="404"/>
      <c r="AQ189" s="165" t="s">
        <v>756</v>
      </c>
      <c r="AR189" s="393">
        <v>120</v>
      </c>
      <c r="AS189" s="187">
        <f t="shared" si="31"/>
        <v>296.61</v>
      </c>
    </row>
    <row r="190" spans="1:45" x14ac:dyDescent="0.25">
      <c r="A190" s="230">
        <f t="shared" si="28"/>
        <v>44711</v>
      </c>
      <c r="B190" s="394">
        <v>1160.3599999999999</v>
      </c>
      <c r="C190" s="394"/>
      <c r="D190" s="395">
        <v>1339.05</v>
      </c>
      <c r="E190" s="395">
        <v>1574.95</v>
      </c>
      <c r="F190" s="394"/>
      <c r="G190" s="396">
        <v>430</v>
      </c>
      <c r="H190" s="396">
        <v>309</v>
      </c>
      <c r="I190" s="397">
        <v>220</v>
      </c>
      <c r="J190" s="398">
        <v>4</v>
      </c>
      <c r="K190" s="398"/>
      <c r="L190" s="398"/>
      <c r="M190" s="400"/>
      <c r="N190" s="209">
        <f t="shared" si="29"/>
        <v>5033.3599999999997</v>
      </c>
      <c r="O190" s="394">
        <v>9</v>
      </c>
      <c r="P190" s="394"/>
      <c r="Q190" s="209">
        <f t="shared" si="30"/>
        <v>5042.3599999999997</v>
      </c>
      <c r="R190" s="470">
        <v>1160</v>
      </c>
      <c r="S190" s="402"/>
      <c r="T190" s="213">
        <f t="shared" si="27"/>
        <v>44711</v>
      </c>
      <c r="U190" s="403"/>
      <c r="V190" s="404"/>
      <c r="W190" s="165" t="s">
        <v>757</v>
      </c>
      <c r="X190" s="471">
        <v>44.35</v>
      </c>
      <c r="Y190" s="403"/>
      <c r="Z190" s="404"/>
      <c r="AA190" s="165"/>
      <c r="AB190" s="404"/>
      <c r="AC190" s="403"/>
      <c r="AD190" s="404"/>
      <c r="AE190" s="165"/>
      <c r="AF190" s="467"/>
      <c r="AG190" s="404"/>
      <c r="AH190" s="393">
        <v>-8.4</v>
      </c>
      <c r="AI190" s="403" t="s">
        <v>758</v>
      </c>
      <c r="AJ190" s="393">
        <v>114</v>
      </c>
      <c r="AK190" s="165"/>
      <c r="AL190" s="404"/>
      <c r="AM190" s="165" t="s">
        <v>759</v>
      </c>
      <c r="AN190" s="393">
        <v>152.63999999999999</v>
      </c>
      <c r="AO190" s="165"/>
      <c r="AP190" s="404"/>
      <c r="AQ190" s="165"/>
      <c r="AR190" s="404"/>
      <c r="AS190" s="187">
        <f t="shared" si="31"/>
        <v>302.59000000000003</v>
      </c>
    </row>
    <row r="191" spans="1:45" x14ac:dyDescent="0.25">
      <c r="A191" s="230">
        <f t="shared" si="28"/>
        <v>44712</v>
      </c>
      <c r="B191" s="394">
        <v>1516.62</v>
      </c>
      <c r="C191" s="394"/>
      <c r="D191" s="472">
        <v>848.07</v>
      </c>
      <c r="E191" s="472">
        <v>1906.03</v>
      </c>
      <c r="F191" s="394"/>
      <c r="G191" s="396">
        <v>320</v>
      </c>
      <c r="H191" s="396">
        <v>95.9</v>
      </c>
      <c r="I191" s="473">
        <v>70</v>
      </c>
      <c r="J191" s="398">
        <v>2</v>
      </c>
      <c r="K191" s="398"/>
      <c r="L191" s="398"/>
      <c r="M191" s="400"/>
      <c r="N191" s="209">
        <f t="shared" si="29"/>
        <v>4756.62</v>
      </c>
      <c r="O191" s="394">
        <v>10.6</v>
      </c>
      <c r="P191" s="394"/>
      <c r="Q191" s="209">
        <f t="shared" si="30"/>
        <v>4767.22</v>
      </c>
      <c r="R191" s="470">
        <v>1510</v>
      </c>
      <c r="S191" s="402"/>
      <c r="T191" s="213">
        <f t="shared" si="27"/>
        <v>44712</v>
      </c>
      <c r="U191" s="403"/>
      <c r="V191" s="404"/>
      <c r="W191" s="403" t="s">
        <v>760</v>
      </c>
      <c r="X191" s="471">
        <v>492.42</v>
      </c>
      <c r="Y191" s="403"/>
      <c r="Z191" s="404"/>
      <c r="AA191" s="403"/>
      <c r="AB191" s="404"/>
      <c r="AC191" s="403" t="s">
        <v>761</v>
      </c>
      <c r="AD191" s="404">
        <v>0</v>
      </c>
      <c r="AE191" s="403"/>
      <c r="AF191" s="404"/>
      <c r="AG191" s="404"/>
      <c r="AH191" s="393">
        <v>-2.4</v>
      </c>
      <c r="AI191" s="403" t="s">
        <v>762</v>
      </c>
      <c r="AJ191" s="467">
        <v>37.630000000000003</v>
      </c>
      <c r="AK191" s="403" t="s">
        <v>763</v>
      </c>
      <c r="AL191" s="467">
        <v>441.59</v>
      </c>
      <c r="AM191" s="403" t="s">
        <v>480</v>
      </c>
      <c r="AN191" s="393">
        <v>979.51</v>
      </c>
      <c r="AO191" s="403" t="s">
        <v>764</v>
      </c>
      <c r="AP191" s="393">
        <v>1380.83</v>
      </c>
      <c r="AQ191" s="165" t="s">
        <v>765</v>
      </c>
      <c r="AR191" s="467">
        <v>-120</v>
      </c>
      <c r="AS191" s="187">
        <f t="shared" si="31"/>
        <v>3209.58</v>
      </c>
    </row>
    <row r="192" spans="1:45" x14ac:dyDescent="0.25">
      <c r="B192" s="128">
        <f t="shared" ref="B192:S192" si="32">SUM(B161:B191)</f>
        <v>38184.32</v>
      </c>
      <c r="C192" s="128">
        <f t="shared" si="32"/>
        <v>0</v>
      </c>
      <c r="D192" s="128">
        <f t="shared" si="32"/>
        <v>38793.230000000003</v>
      </c>
      <c r="E192" s="128">
        <f t="shared" si="32"/>
        <v>50621.500000000007</v>
      </c>
      <c r="F192" s="128">
        <f t="shared" si="32"/>
        <v>0</v>
      </c>
      <c r="G192" s="128">
        <f t="shared" si="32"/>
        <v>8202</v>
      </c>
      <c r="H192" s="128">
        <f t="shared" si="32"/>
        <v>8784.6999999999971</v>
      </c>
      <c r="I192" s="128">
        <f t="shared" si="32"/>
        <v>4970</v>
      </c>
      <c r="J192" s="71">
        <f t="shared" si="32"/>
        <v>108</v>
      </c>
      <c r="K192" s="128">
        <f t="shared" si="32"/>
        <v>0</v>
      </c>
      <c r="L192" s="128">
        <f t="shared" si="32"/>
        <v>0</v>
      </c>
      <c r="M192" s="128">
        <f t="shared" si="32"/>
        <v>0</v>
      </c>
      <c r="N192" s="128">
        <f t="shared" si="32"/>
        <v>149555.74999999997</v>
      </c>
      <c r="O192" s="128">
        <f t="shared" si="32"/>
        <v>113</v>
      </c>
      <c r="P192" s="128">
        <f t="shared" si="32"/>
        <v>0</v>
      </c>
      <c r="Q192" s="128">
        <f t="shared" si="32"/>
        <v>149668.75</v>
      </c>
      <c r="R192" s="128">
        <f t="shared" si="32"/>
        <v>39730</v>
      </c>
      <c r="S192" s="128">
        <f t="shared" si="32"/>
        <v>1090</v>
      </c>
      <c r="U192" s="141"/>
      <c r="V192" s="141">
        <f>SUM(V161:V191)</f>
        <v>4059.6400000000003</v>
      </c>
      <c r="W192" s="141"/>
      <c r="X192" s="236">
        <f>SUM(X161:X191)</f>
        <v>1395.59</v>
      </c>
      <c r="Y192" s="141"/>
      <c r="Z192" s="141">
        <f>SUM(Z161:Z191)</f>
        <v>1244.43</v>
      </c>
      <c r="AA192" s="141"/>
      <c r="AB192" s="141">
        <f>SUM(AB161:AB191)</f>
        <v>16173.96</v>
      </c>
      <c r="AC192" s="141"/>
      <c r="AD192" s="141">
        <f>SUM(AD161:AD191)</f>
        <v>81041.790000000008</v>
      </c>
      <c r="AE192" s="141"/>
      <c r="AF192" s="141">
        <f>SUM(AF161:AF191)</f>
        <v>3955.08</v>
      </c>
      <c r="AG192" s="141"/>
      <c r="AH192" s="74">
        <f>SUM(AH161:AH191)</f>
        <v>-68.40000000000002</v>
      </c>
      <c r="AI192" s="141"/>
      <c r="AJ192" s="141">
        <f>SUM(AJ161:AJ191)</f>
        <v>1559.48</v>
      </c>
      <c r="AL192" s="141">
        <f>SUM(AL161:AL191)</f>
        <v>3387.09</v>
      </c>
      <c r="AM192" s="141"/>
      <c r="AN192" s="141">
        <f>SUM(AN161:AN191)</f>
        <v>1808.22</v>
      </c>
      <c r="AO192" s="141"/>
      <c r="AP192" s="141">
        <f>SUM(AP161:AP191)</f>
        <v>10485.979999999998</v>
      </c>
      <c r="AQ192" s="141"/>
      <c r="AR192" s="141">
        <f>SUM(AR161:AR191)</f>
        <v>76.680000000000007</v>
      </c>
      <c r="AS192" s="141">
        <f>SUM(AS161:AS191)</f>
        <v>125125.54</v>
      </c>
    </row>
    <row r="193" spans="1:45" x14ac:dyDescent="0.25">
      <c r="N193" s="130"/>
      <c r="Q193" s="130"/>
    </row>
    <row r="194" spans="1:45" x14ac:dyDescent="0.25">
      <c r="C194" s="131"/>
      <c r="F194" s="131"/>
      <c r="I194" s="132"/>
    </row>
    <row r="195" spans="1:45" x14ac:dyDescent="0.25">
      <c r="I195" s="132"/>
    </row>
    <row r="197" spans="1:45" ht="16.149999999999999" customHeight="1" thickBot="1" x14ac:dyDescent="0.3">
      <c r="A197" s="575" t="s">
        <v>59</v>
      </c>
      <c r="B197" s="563"/>
      <c r="C197" s="563"/>
      <c r="D197" s="563"/>
      <c r="E197" s="563"/>
      <c r="F197" s="563"/>
      <c r="G197" s="563"/>
      <c r="H197" s="563"/>
      <c r="I197" s="563"/>
      <c r="J197" s="564"/>
      <c r="K197" s="564"/>
      <c r="L197" s="564"/>
      <c r="M197" s="80"/>
      <c r="N197" s="79"/>
      <c r="O197" s="565"/>
      <c r="P197" s="560"/>
      <c r="Q197" s="560"/>
      <c r="R197" s="560"/>
      <c r="S197" s="560"/>
      <c r="U197" s="559" t="str">
        <f>A197</f>
        <v>JUIN</v>
      </c>
      <c r="V197" s="560"/>
      <c r="W197" s="560"/>
      <c r="X197" s="560"/>
      <c r="Y197" s="560"/>
      <c r="Z197" s="560"/>
      <c r="AA197" s="560"/>
      <c r="AB197" s="559" t="str">
        <f>A197</f>
        <v>JUIN</v>
      </c>
      <c r="AC197" s="560"/>
      <c r="AD197" s="560"/>
      <c r="AE197" s="560"/>
      <c r="AF197" s="560"/>
      <c r="AG197" s="560"/>
      <c r="AH197" s="560"/>
      <c r="AI197" s="560"/>
      <c r="AJ197" s="560"/>
      <c r="AK197" s="559" t="str">
        <f>A197</f>
        <v>JUIN</v>
      </c>
      <c r="AL197" s="560"/>
      <c r="AM197" s="560"/>
      <c r="AN197" s="560"/>
      <c r="AO197" s="560"/>
      <c r="AP197" s="560"/>
      <c r="AQ197" s="560"/>
    </row>
    <row r="198" spans="1:45" ht="16.149999999999999" customHeight="1" thickBot="1" x14ac:dyDescent="0.3">
      <c r="A198" s="228"/>
      <c r="B198" s="178"/>
      <c r="C198" s="178"/>
      <c r="D198" s="178"/>
      <c r="E198" s="178"/>
      <c r="F198" s="178"/>
      <c r="G198" s="178"/>
      <c r="H198" s="178"/>
      <c r="I198" s="572"/>
      <c r="J198" s="573"/>
      <c r="K198" s="573"/>
      <c r="L198" s="570"/>
      <c r="M198" s="180"/>
      <c r="N198" s="178"/>
      <c r="O198" s="178"/>
      <c r="P198" s="178"/>
      <c r="Q198" s="178"/>
      <c r="R198" s="569" t="s">
        <v>2</v>
      </c>
      <c r="S198" s="570"/>
      <c r="T198" s="228" t="s">
        <v>3</v>
      </c>
      <c r="U198" s="574" t="str">
        <f>U3</f>
        <v>Agedi</v>
      </c>
      <c r="V198" s="570"/>
      <c r="W198" s="574" t="str">
        <f>W3</f>
        <v>Saf</v>
      </c>
      <c r="X198" s="570"/>
      <c r="Y198" s="574" t="str">
        <f>Y3</f>
        <v>Midi Libre</v>
      </c>
      <c r="Z198" s="570"/>
      <c r="AA198" s="574" t="str">
        <f>AA3</f>
        <v>Loto</v>
      </c>
      <c r="AB198" s="570"/>
      <c r="AC198" s="574" t="str">
        <f>AC3</f>
        <v>Altadis</v>
      </c>
      <c r="AD198" s="570"/>
      <c r="AE198" s="574" t="str">
        <f>AE3</f>
        <v>Crédit agricole</v>
      </c>
      <c r="AF198" s="570"/>
      <c r="AG198" s="571" t="s">
        <v>58</v>
      </c>
      <c r="AH198" s="556"/>
      <c r="AI198" s="574" t="str">
        <f>AI3</f>
        <v>charges locatives</v>
      </c>
      <c r="AJ198" s="570"/>
      <c r="AK198" s="574" t="str">
        <f>AK3</f>
        <v>Poste TCN TF PVA</v>
      </c>
      <c r="AL198" s="570"/>
      <c r="AM198" s="574" t="str">
        <f>AM3</f>
        <v>GSA/NVX FR</v>
      </c>
      <c r="AN198" s="570"/>
      <c r="AO198" s="574" t="str">
        <f>AO3</f>
        <v>Charge</v>
      </c>
      <c r="AP198" s="570"/>
      <c r="AQ198" s="574" t="str">
        <f>AQ3</f>
        <v>Divers</v>
      </c>
      <c r="AR198" s="570"/>
      <c r="AS198" s="186" t="s">
        <v>16</v>
      </c>
    </row>
    <row r="199" spans="1:45" x14ac:dyDescent="0.25">
      <c r="A199" s="228"/>
      <c r="B199" s="178" t="s">
        <v>17</v>
      </c>
      <c r="C199" s="178" t="s">
        <v>18</v>
      </c>
      <c r="D199" s="178" t="s">
        <v>19</v>
      </c>
      <c r="E199" s="178" t="s">
        <v>20</v>
      </c>
      <c r="F199" s="178" t="s">
        <v>21</v>
      </c>
      <c r="G199" s="178" t="s">
        <v>22</v>
      </c>
      <c r="H199" s="178" t="s">
        <v>23</v>
      </c>
      <c r="I199" s="569" t="s">
        <v>24</v>
      </c>
      <c r="J199" s="570"/>
      <c r="K199" s="178" t="s">
        <v>25</v>
      </c>
      <c r="L199" s="178" t="s">
        <v>26</v>
      </c>
      <c r="M199" s="180" t="s">
        <v>27</v>
      </c>
      <c r="N199" s="178" t="s">
        <v>28</v>
      </c>
      <c r="O199" s="178" t="s">
        <v>29</v>
      </c>
      <c r="P199" s="178" t="s">
        <v>30</v>
      </c>
      <c r="Q199" s="178" t="s">
        <v>16</v>
      </c>
      <c r="R199" s="178" t="s">
        <v>32</v>
      </c>
      <c r="S199" s="178" t="s">
        <v>33</v>
      </c>
      <c r="T199" s="181"/>
      <c r="U199" s="182" t="s">
        <v>34</v>
      </c>
      <c r="V199" s="183"/>
      <c r="W199" s="184" t="s">
        <v>34</v>
      </c>
      <c r="X199" s="229"/>
      <c r="Y199" s="184" t="s">
        <v>34</v>
      </c>
      <c r="Z199" s="180"/>
      <c r="AA199" s="184" t="s">
        <v>34</v>
      </c>
      <c r="AB199" s="180"/>
      <c r="AC199" s="184" t="s">
        <v>34</v>
      </c>
      <c r="AD199" s="180"/>
      <c r="AE199" s="184" t="s">
        <v>34</v>
      </c>
      <c r="AF199" s="180"/>
      <c r="AG199" s="184"/>
      <c r="AH199" s="183"/>
      <c r="AI199" s="184" t="s">
        <v>34</v>
      </c>
      <c r="AJ199" s="180"/>
      <c r="AK199" s="186" t="s">
        <v>34</v>
      </c>
      <c r="AL199" s="183"/>
      <c r="AM199" s="184" t="s">
        <v>34</v>
      </c>
      <c r="AN199" s="183"/>
      <c r="AO199" s="184" t="s">
        <v>34</v>
      </c>
      <c r="AP199" s="183"/>
      <c r="AQ199" s="184" t="s">
        <v>34</v>
      </c>
      <c r="AR199" s="183"/>
      <c r="AS199" s="187"/>
    </row>
    <row r="200" spans="1:45" x14ac:dyDescent="0.25">
      <c r="A200" s="230">
        <f>A191+1</f>
        <v>44713</v>
      </c>
      <c r="B200" s="394">
        <v>1378.81</v>
      </c>
      <c r="C200" s="394"/>
      <c r="D200" s="472">
        <v>863.48</v>
      </c>
      <c r="E200" s="472">
        <v>1732.44</v>
      </c>
      <c r="F200" s="394"/>
      <c r="G200" s="396">
        <v>285</v>
      </c>
      <c r="H200" s="396">
        <v>185.5</v>
      </c>
      <c r="I200" s="473">
        <v>160</v>
      </c>
      <c r="J200" s="398">
        <v>4</v>
      </c>
      <c r="K200" s="398"/>
      <c r="L200" s="398"/>
      <c r="M200" s="400"/>
      <c r="N200" s="209">
        <f t="shared" ref="N200:N229" si="33">B200+C200+D200+F200+G200+H200+I200+K200-L200+M200+E200</f>
        <v>4605.2299999999996</v>
      </c>
      <c r="O200" s="394">
        <v>12.2</v>
      </c>
      <c r="P200" s="394"/>
      <c r="Q200" s="209">
        <f t="shared" ref="Q200:Q229" si="34">N200+O200-P200</f>
        <v>4617.4299999999994</v>
      </c>
      <c r="R200" s="470">
        <v>1370</v>
      </c>
      <c r="S200" s="402"/>
      <c r="T200" s="213">
        <f t="shared" ref="T200:T229" si="35">A200</f>
        <v>44713</v>
      </c>
      <c r="U200" s="403" t="s">
        <v>766</v>
      </c>
      <c r="V200" s="467">
        <v>1336.57</v>
      </c>
      <c r="W200" s="165"/>
      <c r="X200" s="460"/>
      <c r="Y200" s="165" t="s">
        <v>767</v>
      </c>
      <c r="Z200" s="467">
        <v>433.87</v>
      </c>
      <c r="AA200" s="165" t="s">
        <v>768</v>
      </c>
      <c r="AB200" s="393">
        <v>1401</v>
      </c>
      <c r="AC200" s="165"/>
      <c r="AD200" s="404"/>
      <c r="AE200" s="165" t="s">
        <v>769</v>
      </c>
      <c r="AF200" s="467">
        <v>1.45</v>
      </c>
      <c r="AG200" s="405"/>
      <c r="AH200" s="404"/>
      <c r="AI200" s="403" t="s">
        <v>506</v>
      </c>
      <c r="AJ200" s="467">
        <v>1029.23</v>
      </c>
      <c r="AK200" s="405"/>
      <c r="AL200" s="404"/>
      <c r="AM200" s="165"/>
      <c r="AN200" s="404"/>
      <c r="AO200" s="165" t="s">
        <v>770</v>
      </c>
      <c r="AP200" s="467">
        <v>30.96</v>
      </c>
      <c r="AQ200" s="165"/>
      <c r="AR200" s="404"/>
      <c r="AS200" s="187">
        <f t="shared" ref="AS200:AS210" si="36">V200+X200+Z200+AB200+AD200+AF200+AJ200+AL200+AN200+AP200+AR200+AH200</f>
        <v>4233.08</v>
      </c>
    </row>
    <row r="201" spans="1:45" x14ac:dyDescent="0.25">
      <c r="A201" s="230">
        <f t="shared" ref="A201:A229" si="37">A200+1</f>
        <v>44714</v>
      </c>
      <c r="B201" s="394">
        <v>1505.08</v>
      </c>
      <c r="C201" s="394"/>
      <c r="D201" s="472">
        <v>1272.42</v>
      </c>
      <c r="E201" s="472">
        <v>1662.32</v>
      </c>
      <c r="F201" s="394"/>
      <c r="G201" s="396">
        <v>306</v>
      </c>
      <c r="H201" s="396">
        <v>151.80000000000001</v>
      </c>
      <c r="I201" s="473">
        <v>220</v>
      </c>
      <c r="J201" s="398">
        <v>4</v>
      </c>
      <c r="K201" s="398"/>
      <c r="L201" s="398"/>
      <c r="M201" s="400"/>
      <c r="N201" s="209">
        <f t="shared" si="33"/>
        <v>5117.62</v>
      </c>
      <c r="O201" s="394">
        <v>17.7</v>
      </c>
      <c r="P201" s="394">
        <v>60.9</v>
      </c>
      <c r="Q201" s="209">
        <f t="shared" si="34"/>
        <v>5074.42</v>
      </c>
      <c r="R201" s="470">
        <v>1550</v>
      </c>
      <c r="S201" s="470">
        <v>260</v>
      </c>
      <c r="T201" s="213">
        <f t="shared" si="35"/>
        <v>44714</v>
      </c>
      <c r="U201" s="403"/>
      <c r="V201" s="467">
        <v>155.94999999999999</v>
      </c>
      <c r="W201" s="165"/>
      <c r="X201" s="460"/>
      <c r="Y201" s="403"/>
      <c r="Z201" s="404"/>
      <c r="AA201" s="165" t="s">
        <v>771</v>
      </c>
      <c r="AB201" s="393">
        <v>1636.05</v>
      </c>
      <c r="AC201" s="403"/>
      <c r="AD201" s="404"/>
      <c r="AE201" s="165" t="s">
        <v>769</v>
      </c>
      <c r="AF201" s="467">
        <v>272.87</v>
      </c>
      <c r="AG201" s="405"/>
      <c r="AH201" s="404"/>
      <c r="AI201" s="403" t="s">
        <v>772</v>
      </c>
      <c r="AJ201" s="474">
        <v>128.4</v>
      </c>
      <c r="AK201" s="165"/>
      <c r="AL201" s="404"/>
      <c r="AM201" s="403"/>
      <c r="AN201" s="404"/>
      <c r="AO201" s="16" t="s">
        <v>276</v>
      </c>
      <c r="AP201" s="467">
        <v>2250</v>
      </c>
      <c r="AQ201" s="165"/>
      <c r="AR201" s="404"/>
      <c r="AS201" s="187">
        <f t="shared" si="36"/>
        <v>4443.2700000000004</v>
      </c>
    </row>
    <row r="202" spans="1:45" x14ac:dyDescent="0.25">
      <c r="A202" s="230">
        <f t="shared" si="37"/>
        <v>44715</v>
      </c>
      <c r="B202" s="394">
        <v>1942.29</v>
      </c>
      <c r="C202" s="394"/>
      <c r="D202" s="472">
        <v>1513.48</v>
      </c>
      <c r="E202" s="472">
        <v>1948.64</v>
      </c>
      <c r="F202" s="394"/>
      <c r="G202" s="396">
        <v>233</v>
      </c>
      <c r="H202" s="396">
        <v>308.89999999999998</v>
      </c>
      <c r="I202" s="473">
        <v>270</v>
      </c>
      <c r="J202" s="398">
        <v>4</v>
      </c>
      <c r="K202" s="398"/>
      <c r="L202" s="398"/>
      <c r="M202" s="400"/>
      <c r="N202" s="209">
        <f t="shared" si="33"/>
        <v>6216.31</v>
      </c>
      <c r="O202" s="394"/>
      <c r="P202" s="394"/>
      <c r="Q202" s="209">
        <f t="shared" si="34"/>
        <v>6216.31</v>
      </c>
      <c r="R202" s="470">
        <v>1950</v>
      </c>
      <c r="S202" s="402"/>
      <c r="T202" s="213">
        <f t="shared" si="35"/>
        <v>44715</v>
      </c>
      <c r="U202" s="403"/>
      <c r="V202" s="404"/>
      <c r="W202" s="165"/>
      <c r="X202" s="460"/>
      <c r="Y202" s="403"/>
      <c r="Z202" s="404"/>
      <c r="AA202" s="165"/>
      <c r="AB202" s="404"/>
      <c r="AC202" s="403"/>
      <c r="AD202" s="404"/>
      <c r="AE202" s="165" t="s">
        <v>769</v>
      </c>
      <c r="AF202" s="467">
        <v>70</v>
      </c>
      <c r="AG202" s="404"/>
      <c r="AH202" s="404"/>
      <c r="AI202" s="165"/>
      <c r="AJ202" s="404"/>
      <c r="AK202" s="165"/>
      <c r="AL202" s="404"/>
      <c r="AM202" s="16" t="s">
        <v>773</v>
      </c>
      <c r="AN202" s="467">
        <v>346.08</v>
      </c>
      <c r="AO202" s="17"/>
      <c r="AP202" s="404"/>
      <c r="AQ202" s="165"/>
      <c r="AR202" s="404"/>
      <c r="AS202" s="187">
        <f t="shared" si="36"/>
        <v>416.08</v>
      </c>
    </row>
    <row r="203" spans="1:45" x14ac:dyDescent="0.25">
      <c r="A203" s="230">
        <f t="shared" si="37"/>
        <v>44716</v>
      </c>
      <c r="B203" s="394">
        <v>1493.73</v>
      </c>
      <c r="C203" s="394"/>
      <c r="D203" s="472">
        <v>1649.59</v>
      </c>
      <c r="E203" s="472">
        <v>1740.49</v>
      </c>
      <c r="F203" s="394"/>
      <c r="G203" s="396">
        <v>205</v>
      </c>
      <c r="H203" s="396">
        <v>284.5</v>
      </c>
      <c r="I203" s="473">
        <v>20</v>
      </c>
      <c r="J203" s="398">
        <v>1</v>
      </c>
      <c r="K203" s="398"/>
      <c r="L203" s="398"/>
      <c r="M203" s="400"/>
      <c r="N203" s="209">
        <f t="shared" si="33"/>
        <v>5393.3099999999995</v>
      </c>
      <c r="O203" s="394">
        <v>3.2</v>
      </c>
      <c r="P203" s="394"/>
      <c r="Q203" s="209">
        <f t="shared" si="34"/>
        <v>5396.5099999999993</v>
      </c>
      <c r="R203" s="470">
        <v>1490</v>
      </c>
      <c r="S203" s="402"/>
      <c r="T203" s="213">
        <f t="shared" si="35"/>
        <v>44716</v>
      </c>
      <c r="U203" s="403"/>
      <c r="V203" s="404"/>
      <c r="W203" s="165"/>
      <c r="X203" s="460"/>
      <c r="Y203" s="403"/>
      <c r="Z203" s="404"/>
      <c r="AA203" s="165"/>
      <c r="AB203" s="404"/>
      <c r="AC203" s="403"/>
      <c r="AD203" s="404"/>
      <c r="AE203" s="165" t="s">
        <v>769</v>
      </c>
      <c r="AF203" s="467">
        <v>3.9</v>
      </c>
      <c r="AG203" s="404"/>
      <c r="AH203" s="404"/>
      <c r="AI203" s="165"/>
      <c r="AJ203" s="404"/>
      <c r="AK203" s="165"/>
      <c r="AL203" s="404"/>
      <c r="AM203" s="403"/>
      <c r="AN203" s="404"/>
      <c r="AO203" s="403" t="s">
        <v>544</v>
      </c>
      <c r="AP203" s="393">
        <v>156.69</v>
      </c>
      <c r="AQ203" s="165"/>
      <c r="AR203" s="404"/>
      <c r="AS203" s="187">
        <f t="shared" si="36"/>
        <v>160.59</v>
      </c>
    </row>
    <row r="204" spans="1:45" x14ac:dyDescent="0.25">
      <c r="A204" s="230">
        <f t="shared" si="37"/>
        <v>44717</v>
      </c>
      <c r="B204" s="394">
        <v>870.88</v>
      </c>
      <c r="C204" s="394"/>
      <c r="D204" s="472">
        <v>936.15</v>
      </c>
      <c r="E204" s="472">
        <v>1192.75</v>
      </c>
      <c r="F204" s="394"/>
      <c r="G204" s="396">
        <v>103</v>
      </c>
      <c r="H204" s="396">
        <v>241</v>
      </c>
      <c r="I204" s="473">
        <v>90</v>
      </c>
      <c r="J204" s="398">
        <v>3</v>
      </c>
      <c r="K204" s="398"/>
      <c r="L204" s="398"/>
      <c r="M204" s="400"/>
      <c r="N204" s="209">
        <f t="shared" si="33"/>
        <v>3433.7799999999997</v>
      </c>
      <c r="O204" s="394"/>
      <c r="P204" s="394"/>
      <c r="Q204" s="209">
        <f t="shared" si="34"/>
        <v>3433.7799999999997</v>
      </c>
      <c r="R204" s="470">
        <v>870</v>
      </c>
      <c r="S204" s="402"/>
      <c r="T204" s="213">
        <f t="shared" si="35"/>
        <v>44717</v>
      </c>
      <c r="U204" s="403"/>
      <c r="V204" s="404"/>
      <c r="W204" s="165"/>
      <c r="X204" s="460"/>
      <c r="Y204" s="403"/>
      <c r="Z204" s="404"/>
      <c r="AA204" s="403"/>
      <c r="AB204" s="404"/>
      <c r="AC204" s="403"/>
      <c r="AD204" s="404"/>
      <c r="AE204" s="165" t="s">
        <v>769</v>
      </c>
      <c r="AF204" s="467">
        <v>200</v>
      </c>
      <c r="AG204" s="404"/>
      <c r="AH204" s="404"/>
      <c r="AI204" s="403"/>
      <c r="AJ204" s="404"/>
      <c r="AK204" s="403"/>
      <c r="AL204" s="404"/>
      <c r="AM204" s="403" t="s">
        <v>774</v>
      </c>
      <c r="AN204" s="467">
        <v>98.64</v>
      </c>
      <c r="AO204" s="16"/>
      <c r="AP204" s="404"/>
      <c r="AQ204" s="165"/>
      <c r="AR204" s="404"/>
      <c r="AS204" s="187">
        <f t="shared" si="36"/>
        <v>298.64</v>
      </c>
    </row>
    <row r="205" spans="1:45" x14ac:dyDescent="0.25">
      <c r="A205" s="230">
        <f t="shared" si="37"/>
        <v>44718</v>
      </c>
      <c r="B205" s="394">
        <v>752.78</v>
      </c>
      <c r="C205" s="394"/>
      <c r="D205" s="472">
        <v>910</v>
      </c>
      <c r="E205" s="472">
        <v>1059.42</v>
      </c>
      <c r="F205" s="394"/>
      <c r="G205" s="396">
        <v>78</v>
      </c>
      <c r="H205" s="396">
        <v>305.7</v>
      </c>
      <c r="I205" s="473">
        <v>170</v>
      </c>
      <c r="J205" s="398">
        <v>3</v>
      </c>
      <c r="K205" s="398"/>
      <c r="L205" s="398"/>
      <c r="M205" s="400"/>
      <c r="N205" s="209">
        <f t="shared" si="33"/>
        <v>3275.9</v>
      </c>
      <c r="O205" s="394">
        <v>2.2000000000000002</v>
      </c>
      <c r="P205" s="394"/>
      <c r="Q205" s="209">
        <f t="shared" si="34"/>
        <v>3278.1</v>
      </c>
      <c r="R205" s="470">
        <v>750</v>
      </c>
      <c r="S205" s="402"/>
      <c r="T205" s="213">
        <f t="shared" si="35"/>
        <v>44718</v>
      </c>
      <c r="U205" s="403"/>
      <c r="V205" s="404"/>
      <c r="W205" s="403"/>
      <c r="X205" s="460"/>
      <c r="Y205" s="403"/>
      <c r="Z205" s="404"/>
      <c r="AA205" s="403"/>
      <c r="AB205" s="404"/>
      <c r="AC205" s="403"/>
      <c r="AD205" s="404"/>
      <c r="AE205" s="403"/>
      <c r="AF205" s="404"/>
      <c r="AG205" s="404"/>
      <c r="AH205" s="404"/>
      <c r="AI205" s="403"/>
      <c r="AJ205" s="404"/>
      <c r="AK205" s="403"/>
      <c r="AL205" s="404"/>
      <c r="AM205" s="403"/>
      <c r="AN205" s="404"/>
      <c r="AO205" s="16" t="s">
        <v>775</v>
      </c>
      <c r="AP205" s="467">
        <v>228</v>
      </c>
      <c r="AQ205" s="165"/>
      <c r="AR205" s="404"/>
      <c r="AS205" s="187">
        <f t="shared" si="36"/>
        <v>228</v>
      </c>
    </row>
    <row r="206" spans="1:45" x14ac:dyDescent="0.25">
      <c r="A206" s="230">
        <f t="shared" si="37"/>
        <v>44719</v>
      </c>
      <c r="B206" s="394">
        <v>2262.65</v>
      </c>
      <c r="C206" s="472">
        <v>46.42</v>
      </c>
      <c r="D206" s="472">
        <v>953.65</v>
      </c>
      <c r="E206" s="472">
        <v>1748.08</v>
      </c>
      <c r="F206" s="394"/>
      <c r="G206" s="396">
        <v>183</v>
      </c>
      <c r="H206" s="396">
        <v>148.9</v>
      </c>
      <c r="I206" s="473">
        <v>190</v>
      </c>
      <c r="J206" s="398">
        <v>4</v>
      </c>
      <c r="K206" s="398"/>
      <c r="L206" s="398"/>
      <c r="M206" s="400"/>
      <c r="N206" s="209">
        <f t="shared" si="33"/>
        <v>5532.7000000000007</v>
      </c>
      <c r="O206" s="394">
        <v>3.8</v>
      </c>
      <c r="P206" s="394"/>
      <c r="Q206" s="209">
        <f t="shared" si="34"/>
        <v>5536.5000000000009</v>
      </c>
      <c r="R206" s="470">
        <v>2260</v>
      </c>
      <c r="S206" s="402"/>
      <c r="T206" s="213">
        <f t="shared" si="35"/>
        <v>44719</v>
      </c>
      <c r="U206" s="403"/>
      <c r="V206" s="404"/>
      <c r="W206" s="403"/>
      <c r="X206" s="460"/>
      <c r="Y206" s="403"/>
      <c r="Z206" s="404"/>
      <c r="AA206" s="403"/>
      <c r="AB206" s="404"/>
      <c r="AC206" s="403"/>
      <c r="AD206" s="404"/>
      <c r="AE206" s="403" t="s">
        <v>85</v>
      </c>
      <c r="AF206" s="467">
        <v>700</v>
      </c>
      <c r="AG206" s="404"/>
      <c r="AH206" s="404"/>
      <c r="AI206" s="403"/>
      <c r="AJ206" s="404"/>
      <c r="AK206" s="403"/>
      <c r="AL206" s="404"/>
      <c r="AM206" s="403" t="s">
        <v>776</v>
      </c>
      <c r="AN206" s="467">
        <v>-404.8</v>
      </c>
      <c r="AO206" s="16" t="s">
        <v>777</v>
      </c>
      <c r="AP206" s="467">
        <v>1558</v>
      </c>
      <c r="AQ206" s="165"/>
      <c r="AR206" s="404"/>
      <c r="AS206" s="187">
        <f t="shared" si="36"/>
        <v>1853.2</v>
      </c>
    </row>
    <row r="207" spans="1:45" x14ac:dyDescent="0.25">
      <c r="A207" s="230">
        <f t="shared" si="37"/>
        <v>44720</v>
      </c>
      <c r="B207" s="394">
        <v>1331.5</v>
      </c>
      <c r="C207" s="394"/>
      <c r="D207" s="472">
        <v>1343.6</v>
      </c>
      <c r="E207" s="472">
        <v>1362.18</v>
      </c>
      <c r="F207" s="394"/>
      <c r="G207" s="396">
        <v>172</v>
      </c>
      <c r="H207" s="396">
        <v>85.85</v>
      </c>
      <c r="I207" s="473">
        <v>150</v>
      </c>
      <c r="J207" s="398">
        <v>3</v>
      </c>
      <c r="K207" s="398"/>
      <c r="L207" s="398"/>
      <c r="M207" s="400"/>
      <c r="N207" s="209">
        <f t="shared" si="33"/>
        <v>4445.13</v>
      </c>
      <c r="O207" s="394">
        <v>2.2000000000000002</v>
      </c>
      <c r="P207" s="394"/>
      <c r="Q207" s="209">
        <f t="shared" si="34"/>
        <v>4447.33</v>
      </c>
      <c r="R207" s="470">
        <v>1330</v>
      </c>
      <c r="S207" s="402"/>
      <c r="T207" s="213">
        <f t="shared" si="35"/>
        <v>44720</v>
      </c>
      <c r="U207" s="403" t="s">
        <v>778</v>
      </c>
      <c r="V207" s="467">
        <v>1395.52</v>
      </c>
      <c r="W207" s="403"/>
      <c r="X207" s="460"/>
      <c r="Y207" s="403" t="s">
        <v>779</v>
      </c>
      <c r="Z207" s="467">
        <v>79.38</v>
      </c>
      <c r="AA207" s="403" t="s">
        <v>780</v>
      </c>
      <c r="AB207" s="467">
        <v>738.08</v>
      </c>
      <c r="AC207" s="403"/>
      <c r="AD207" s="404"/>
      <c r="AE207" s="403"/>
      <c r="AF207" s="404"/>
      <c r="AG207" s="404"/>
      <c r="AH207" s="404"/>
      <c r="AI207" s="403"/>
      <c r="AJ207" s="404"/>
      <c r="AK207" s="403"/>
      <c r="AL207" s="404"/>
      <c r="AM207" s="403"/>
      <c r="AN207" s="404"/>
      <c r="AO207" s="16"/>
      <c r="AP207" s="404"/>
      <c r="AQ207" s="165"/>
      <c r="AR207" s="404"/>
      <c r="AS207" s="187">
        <f t="shared" si="36"/>
        <v>2212.98</v>
      </c>
    </row>
    <row r="208" spans="1:45" x14ac:dyDescent="0.25">
      <c r="A208" s="230">
        <f t="shared" si="37"/>
        <v>44721</v>
      </c>
      <c r="B208" s="394">
        <v>1261.23</v>
      </c>
      <c r="C208" s="394"/>
      <c r="D208" s="472">
        <v>1358.98</v>
      </c>
      <c r="E208" s="472">
        <v>1609.29</v>
      </c>
      <c r="F208" s="394"/>
      <c r="G208" s="396">
        <v>327</v>
      </c>
      <c r="H208" s="396">
        <v>50.7</v>
      </c>
      <c r="I208" s="473">
        <v>290</v>
      </c>
      <c r="J208" s="398">
        <v>5</v>
      </c>
      <c r="K208" s="398"/>
      <c r="L208" s="398"/>
      <c r="M208" s="400"/>
      <c r="N208" s="209">
        <f t="shared" si="33"/>
        <v>4897.2</v>
      </c>
      <c r="O208" s="394">
        <v>2.2000000000000002</v>
      </c>
      <c r="P208" s="394"/>
      <c r="Q208" s="209">
        <f t="shared" si="34"/>
        <v>4899.3999999999996</v>
      </c>
      <c r="R208" s="470">
        <v>1260</v>
      </c>
      <c r="S208" s="402"/>
      <c r="T208" s="213">
        <f t="shared" si="35"/>
        <v>44721</v>
      </c>
      <c r="U208" s="403"/>
      <c r="V208" s="467">
        <v>740.99</v>
      </c>
      <c r="W208" s="403"/>
      <c r="X208" s="460"/>
      <c r="Y208" s="403" t="s">
        <v>781</v>
      </c>
      <c r="Z208" s="467">
        <v>364.64</v>
      </c>
      <c r="AA208" s="403" t="s">
        <v>782</v>
      </c>
      <c r="AB208" s="467">
        <v>2203.5</v>
      </c>
      <c r="AC208" s="403"/>
      <c r="AD208" s="404"/>
      <c r="AE208" s="403" t="s">
        <v>543</v>
      </c>
      <c r="AF208" s="467">
        <v>-74.900000000000006</v>
      </c>
      <c r="AG208" s="404"/>
      <c r="AH208" s="404"/>
      <c r="AI208" s="403"/>
      <c r="AJ208" s="404"/>
      <c r="AK208" s="403" t="s">
        <v>783</v>
      </c>
      <c r="AL208" s="467">
        <v>1647.36</v>
      </c>
      <c r="AM208" s="403"/>
      <c r="AN208" s="404"/>
      <c r="AO208" s="403" t="s">
        <v>388</v>
      </c>
      <c r="AP208" s="393">
        <v>150</v>
      </c>
      <c r="AQ208" s="165"/>
      <c r="AR208" s="404"/>
      <c r="AS208" s="187">
        <f t="shared" si="36"/>
        <v>5031.59</v>
      </c>
    </row>
    <row r="209" spans="1:45" x14ac:dyDescent="0.25">
      <c r="A209" s="230">
        <f t="shared" si="37"/>
        <v>44722</v>
      </c>
      <c r="B209" s="394">
        <v>1525.3</v>
      </c>
      <c r="C209" s="394"/>
      <c r="D209" s="472">
        <v>1629.5</v>
      </c>
      <c r="E209" s="472">
        <v>1532.56</v>
      </c>
      <c r="F209" s="394"/>
      <c r="G209" s="396">
        <v>384</v>
      </c>
      <c r="H209" s="396">
        <v>609.29999999999995</v>
      </c>
      <c r="I209" s="473">
        <v>50</v>
      </c>
      <c r="J209" s="398">
        <v>1</v>
      </c>
      <c r="K209" s="398"/>
      <c r="L209" s="398"/>
      <c r="M209" s="400"/>
      <c r="N209" s="209">
        <f t="shared" si="33"/>
        <v>5730.66</v>
      </c>
      <c r="O209" s="394">
        <v>2.2000000000000002</v>
      </c>
      <c r="P209" s="394"/>
      <c r="Q209" s="209">
        <f t="shared" si="34"/>
        <v>5732.86</v>
      </c>
      <c r="R209" s="470">
        <v>1550</v>
      </c>
      <c r="S209" s="470">
        <v>540</v>
      </c>
      <c r="T209" s="213">
        <f t="shared" si="35"/>
        <v>44722</v>
      </c>
      <c r="U209" s="403"/>
      <c r="V209" s="404"/>
      <c r="W209" s="403" t="s">
        <v>784</v>
      </c>
      <c r="X209" s="471">
        <v>24.56</v>
      </c>
      <c r="Y209" s="403"/>
      <c r="Z209" s="404"/>
      <c r="AA209" s="403"/>
      <c r="AB209" s="404"/>
      <c r="AC209" s="403"/>
      <c r="AD209" s="404"/>
      <c r="AE209" s="403"/>
      <c r="AF209" s="404"/>
      <c r="AG209" s="404"/>
      <c r="AH209" s="404"/>
      <c r="AI209" s="403"/>
      <c r="AJ209" s="404"/>
      <c r="AK209" s="403"/>
      <c r="AL209" s="404"/>
      <c r="AM209" s="403"/>
      <c r="AN209" s="404"/>
      <c r="AO209" s="16"/>
      <c r="AP209" s="404"/>
      <c r="AQ209" s="165"/>
      <c r="AR209" s="404"/>
      <c r="AS209" s="187">
        <f t="shared" si="36"/>
        <v>24.56</v>
      </c>
    </row>
    <row r="210" spans="1:45" x14ac:dyDescent="0.25">
      <c r="A210" s="230">
        <f t="shared" si="37"/>
        <v>44723</v>
      </c>
      <c r="B210" s="394">
        <v>1499.62</v>
      </c>
      <c r="C210" s="394"/>
      <c r="D210" s="472">
        <v>1306.9000000000001</v>
      </c>
      <c r="E210" s="472">
        <v>1549.85</v>
      </c>
      <c r="F210" s="394"/>
      <c r="G210" s="396">
        <v>246</v>
      </c>
      <c r="H210" s="396">
        <v>52.5</v>
      </c>
      <c r="I210" s="473">
        <v>180</v>
      </c>
      <c r="J210" s="398">
        <v>4</v>
      </c>
      <c r="K210" s="398"/>
      <c r="L210" s="398"/>
      <c r="M210" s="400"/>
      <c r="N210" s="209">
        <f t="shared" si="33"/>
        <v>4834.87</v>
      </c>
      <c r="O210" s="394">
        <v>4.4000000000000004</v>
      </c>
      <c r="P210" s="394"/>
      <c r="Q210" s="209">
        <f t="shared" si="34"/>
        <v>4839.2699999999995</v>
      </c>
      <c r="R210" s="470">
        <v>1490</v>
      </c>
      <c r="S210" s="402"/>
      <c r="T210" s="213">
        <f t="shared" si="35"/>
        <v>44723</v>
      </c>
      <c r="U210" s="403"/>
      <c r="V210" s="404"/>
      <c r="W210" s="403" t="s">
        <v>785</v>
      </c>
      <c r="X210" s="471">
        <v>859.16</v>
      </c>
      <c r="Y210" s="403"/>
      <c r="Z210" s="404"/>
      <c r="AA210" s="403"/>
      <c r="AB210" s="404"/>
      <c r="AC210" s="403"/>
      <c r="AD210" s="404"/>
      <c r="AE210" s="403" t="s">
        <v>165</v>
      </c>
      <c r="AF210" s="467">
        <v>16.78</v>
      </c>
      <c r="AG210" s="404"/>
      <c r="AH210" s="404"/>
      <c r="AI210" s="403"/>
      <c r="AJ210" s="404"/>
      <c r="AK210" s="403" t="s">
        <v>786</v>
      </c>
      <c r="AL210" s="467">
        <v>95.88</v>
      </c>
      <c r="AM210" s="403"/>
      <c r="AN210" s="404"/>
      <c r="AO210" s="16"/>
      <c r="AP210" s="404"/>
      <c r="AQ210" s="165"/>
      <c r="AR210" s="404"/>
      <c r="AS210" s="187">
        <f t="shared" si="36"/>
        <v>971.81999999999994</v>
      </c>
    </row>
    <row r="211" spans="1:45" x14ac:dyDescent="0.25">
      <c r="A211" s="230">
        <f t="shared" si="37"/>
        <v>44724</v>
      </c>
      <c r="B211" s="394">
        <v>1468.1</v>
      </c>
      <c r="C211" s="394"/>
      <c r="D211" s="472">
        <v>466.4</v>
      </c>
      <c r="E211" s="472">
        <v>1111.77</v>
      </c>
      <c r="F211" s="394"/>
      <c r="G211" s="396">
        <v>112</v>
      </c>
      <c r="H211" s="396">
        <v>88.3</v>
      </c>
      <c r="I211" s="473">
        <v>20</v>
      </c>
      <c r="J211" s="398">
        <v>1</v>
      </c>
      <c r="K211" s="398"/>
      <c r="L211" s="398"/>
      <c r="M211" s="400"/>
      <c r="N211" s="209">
        <f t="shared" si="33"/>
        <v>3266.57</v>
      </c>
      <c r="O211" s="394">
        <v>2.2000000000000002</v>
      </c>
      <c r="P211" s="394"/>
      <c r="Q211" s="209">
        <f t="shared" si="34"/>
        <v>3268.77</v>
      </c>
      <c r="R211" s="470">
        <v>1460</v>
      </c>
      <c r="S211" s="402"/>
      <c r="T211" s="213">
        <f t="shared" si="35"/>
        <v>44724</v>
      </c>
      <c r="U211" s="403"/>
      <c r="V211" s="404"/>
      <c r="W211" s="403"/>
      <c r="X211" s="460"/>
      <c r="Y211" s="403"/>
      <c r="Z211" s="404"/>
      <c r="AA211" s="403"/>
      <c r="AB211" s="404"/>
      <c r="AC211" s="403"/>
      <c r="AD211" s="404"/>
      <c r="AE211" s="403" t="s">
        <v>156</v>
      </c>
      <c r="AF211" s="467">
        <v>2700.74</v>
      </c>
      <c r="AG211" s="404"/>
      <c r="AH211" s="404"/>
      <c r="AI211" s="403"/>
      <c r="AJ211" s="404"/>
      <c r="AK211" s="403" t="s">
        <v>787</v>
      </c>
      <c r="AL211" s="467">
        <v>427.7</v>
      </c>
      <c r="AM211" s="403" t="s">
        <v>788</v>
      </c>
      <c r="AN211" s="467">
        <v>414</v>
      </c>
      <c r="AO211" s="16" t="s">
        <v>789</v>
      </c>
      <c r="AP211" s="467">
        <v>2500</v>
      </c>
      <c r="AQ211" s="165"/>
      <c r="AR211" s="404"/>
      <c r="AS211" s="187">
        <f>V211+X211+Z211+AB211+AD211+AF211+AJ211+AL211+AN211+AP250+AR211+AH211</f>
        <v>3947.4399999999996</v>
      </c>
    </row>
    <row r="212" spans="1:45" x14ac:dyDescent="0.25">
      <c r="A212" s="230">
        <f t="shared" si="37"/>
        <v>44725</v>
      </c>
      <c r="B212" s="394">
        <v>2244.08</v>
      </c>
      <c r="C212" s="394"/>
      <c r="D212" s="472">
        <v>1238.98</v>
      </c>
      <c r="E212" s="472">
        <v>1478.82</v>
      </c>
      <c r="F212" s="394"/>
      <c r="G212" s="396">
        <v>344</v>
      </c>
      <c r="H212" s="396">
        <v>87.95</v>
      </c>
      <c r="I212" s="473">
        <v>110</v>
      </c>
      <c r="J212" s="398">
        <v>3</v>
      </c>
      <c r="K212" s="398"/>
      <c r="L212" s="398"/>
      <c r="M212" s="400"/>
      <c r="N212" s="209">
        <f t="shared" si="33"/>
        <v>5503.83</v>
      </c>
      <c r="O212" s="394">
        <v>3.8</v>
      </c>
      <c r="P212" s="394"/>
      <c r="Q212" s="209">
        <f t="shared" si="34"/>
        <v>5507.63</v>
      </c>
      <c r="R212" s="470">
        <v>2240</v>
      </c>
      <c r="S212" s="402"/>
      <c r="T212" s="213">
        <f t="shared" si="35"/>
        <v>44725</v>
      </c>
      <c r="U212" s="403"/>
      <c r="V212" s="404"/>
      <c r="W212" s="403"/>
      <c r="X212" s="460"/>
      <c r="Y212" s="403"/>
      <c r="Z212" s="404"/>
      <c r="AA212" s="403"/>
      <c r="AB212" s="404"/>
      <c r="AC212" s="403" t="s">
        <v>790</v>
      </c>
      <c r="AD212" s="467">
        <v>53087.14</v>
      </c>
      <c r="AE212" s="403" t="s">
        <v>210</v>
      </c>
      <c r="AF212" s="467">
        <v>51.22</v>
      </c>
      <c r="AG212" s="404"/>
      <c r="AH212" s="404"/>
      <c r="AI212" s="403"/>
      <c r="AJ212" s="404"/>
      <c r="AK212" s="403"/>
      <c r="AL212" s="404"/>
      <c r="AM212" s="403" t="s">
        <v>791</v>
      </c>
      <c r="AN212" s="404">
        <v>0</v>
      </c>
      <c r="AO212" s="16"/>
      <c r="AP212" s="404"/>
      <c r="AQ212" s="165"/>
      <c r="AR212" s="404"/>
      <c r="AS212" s="187">
        <f>V212+X212+Z212+AB212+AD212+AF212+AJ212+AL212+AN212+AP251+AR212+AH212</f>
        <v>53224.12</v>
      </c>
    </row>
    <row r="213" spans="1:45" x14ac:dyDescent="0.25">
      <c r="A213" s="230">
        <f t="shared" si="37"/>
        <v>44726</v>
      </c>
      <c r="B213" s="394">
        <v>1121.1300000000001</v>
      </c>
      <c r="C213" s="394"/>
      <c r="D213" s="472">
        <v>1545.6</v>
      </c>
      <c r="E213" s="472">
        <v>1967.39</v>
      </c>
      <c r="F213" s="394"/>
      <c r="G213" s="396">
        <v>253</v>
      </c>
      <c r="H213" s="396">
        <v>131.69999999999999</v>
      </c>
      <c r="I213" s="473">
        <v>170</v>
      </c>
      <c r="J213" s="398">
        <v>3</v>
      </c>
      <c r="K213" s="398"/>
      <c r="L213" s="398"/>
      <c r="M213" s="400"/>
      <c r="N213" s="209">
        <f t="shared" si="33"/>
        <v>5188.82</v>
      </c>
      <c r="O213" s="394">
        <v>2.2000000000000002</v>
      </c>
      <c r="P213" s="394"/>
      <c r="Q213" s="209">
        <f t="shared" si="34"/>
        <v>5191.0199999999995</v>
      </c>
      <c r="R213" s="470">
        <v>1120</v>
      </c>
      <c r="S213" s="402"/>
      <c r="T213" s="213">
        <f t="shared" si="35"/>
        <v>44726</v>
      </c>
      <c r="U213" s="403"/>
      <c r="V213" s="404"/>
      <c r="W213" s="403"/>
      <c r="X213" s="460"/>
      <c r="Y213" s="403"/>
      <c r="Z213" s="404"/>
      <c r="AA213" s="403"/>
      <c r="AB213" s="404"/>
      <c r="AC213" s="403"/>
      <c r="AD213" s="404"/>
      <c r="AE213" s="403"/>
      <c r="AF213" s="404"/>
      <c r="AG213" s="404"/>
      <c r="AH213" s="404"/>
      <c r="AI213" s="403"/>
      <c r="AJ213" s="404"/>
      <c r="AK213" s="403"/>
      <c r="AL213" s="404"/>
      <c r="AM213" s="403"/>
      <c r="AN213" s="404"/>
      <c r="AO213" s="403"/>
      <c r="AP213" s="404"/>
      <c r="AQ213" s="165"/>
      <c r="AR213" s="404"/>
      <c r="AS213" s="187">
        <f t="shared" ref="AS213:AS223" si="38">V213+X213+Z213+AB213+AD213+AF213+AJ213+AL213+AN213+AP213+AR213+AH213</f>
        <v>0</v>
      </c>
    </row>
    <row r="214" spans="1:45" x14ac:dyDescent="0.25">
      <c r="A214" s="230">
        <f t="shared" si="37"/>
        <v>44727</v>
      </c>
      <c r="B214" s="394">
        <v>1290</v>
      </c>
      <c r="C214" s="394"/>
      <c r="D214" s="472">
        <v>932.86</v>
      </c>
      <c r="E214" s="472">
        <v>1764.34</v>
      </c>
      <c r="F214" s="394"/>
      <c r="G214" s="396">
        <v>130.6</v>
      </c>
      <c r="H214" s="396">
        <v>194</v>
      </c>
      <c r="I214" s="473">
        <v>110</v>
      </c>
      <c r="J214" s="398">
        <v>3</v>
      </c>
      <c r="K214" s="398"/>
      <c r="L214" s="398"/>
      <c r="M214" s="400"/>
      <c r="N214" s="209">
        <f t="shared" si="33"/>
        <v>4421.8</v>
      </c>
      <c r="O214" s="394">
        <v>2.2000000000000002</v>
      </c>
      <c r="P214" s="394"/>
      <c r="Q214" s="209">
        <f t="shared" si="34"/>
        <v>4424</v>
      </c>
      <c r="R214" s="470">
        <v>1290</v>
      </c>
      <c r="S214" s="402"/>
      <c r="T214" s="213">
        <f t="shared" si="35"/>
        <v>44727</v>
      </c>
      <c r="U214" s="403" t="s">
        <v>792</v>
      </c>
      <c r="V214" s="467">
        <v>782.62</v>
      </c>
      <c r="W214" s="403"/>
      <c r="X214" s="460"/>
      <c r="Y214" s="403" t="s">
        <v>793</v>
      </c>
      <c r="Z214" s="467">
        <v>433.7</v>
      </c>
      <c r="AA214" s="403" t="s">
        <v>794</v>
      </c>
      <c r="AB214" s="467">
        <v>767.2</v>
      </c>
      <c r="AC214" s="403"/>
      <c r="AD214" s="404"/>
      <c r="AE214" s="403" t="s">
        <v>85</v>
      </c>
      <c r="AF214" s="467">
        <v>250</v>
      </c>
      <c r="AG214" s="404"/>
      <c r="AH214" s="404"/>
      <c r="AI214" s="403"/>
      <c r="AJ214" s="404"/>
      <c r="AK214" s="403"/>
      <c r="AL214" s="404"/>
      <c r="AM214" s="403"/>
      <c r="AN214" s="404"/>
      <c r="AO214" s="403" t="s">
        <v>510</v>
      </c>
      <c r="AP214" s="467">
        <v>86.4</v>
      </c>
      <c r="AQ214" s="165"/>
      <c r="AR214" s="404"/>
      <c r="AS214" s="187">
        <f t="shared" si="38"/>
        <v>2319.92</v>
      </c>
    </row>
    <row r="215" spans="1:45" x14ac:dyDescent="0.25">
      <c r="A215" s="230">
        <f t="shared" si="37"/>
        <v>44728</v>
      </c>
      <c r="B215" s="394">
        <v>1580.77</v>
      </c>
      <c r="C215" s="394"/>
      <c r="D215" s="472">
        <v>1262.75</v>
      </c>
      <c r="E215" s="472">
        <v>1460.04</v>
      </c>
      <c r="F215" s="394"/>
      <c r="G215" s="396">
        <v>270</v>
      </c>
      <c r="H215" s="396">
        <v>110.9</v>
      </c>
      <c r="I215" s="473">
        <v>90</v>
      </c>
      <c r="J215" s="398">
        <v>3</v>
      </c>
      <c r="K215" s="398"/>
      <c r="L215" s="398"/>
      <c r="M215" s="400"/>
      <c r="N215" s="209">
        <f t="shared" si="33"/>
        <v>4774.46</v>
      </c>
      <c r="O215" s="394">
        <v>2.2000000000000002</v>
      </c>
      <c r="P215" s="394"/>
      <c r="Q215" s="209">
        <f t="shared" si="34"/>
        <v>4776.66</v>
      </c>
      <c r="R215" s="470">
        <v>1580</v>
      </c>
      <c r="S215" s="402"/>
      <c r="T215" s="213">
        <f t="shared" si="35"/>
        <v>44728</v>
      </c>
      <c r="U215" s="403"/>
      <c r="V215" s="467">
        <v>36.81</v>
      </c>
      <c r="W215" s="403"/>
      <c r="X215" s="460"/>
      <c r="Y215" s="403"/>
      <c r="Z215" s="404"/>
      <c r="AA215" s="403" t="s">
        <v>795</v>
      </c>
      <c r="AB215" s="467">
        <v>2822.19</v>
      </c>
      <c r="AC215" s="403"/>
      <c r="AD215" s="404"/>
      <c r="AE215" s="403"/>
      <c r="AF215" s="404"/>
      <c r="AG215" s="404"/>
      <c r="AH215" s="404"/>
      <c r="AI215" s="403"/>
      <c r="AJ215" s="404"/>
      <c r="AK215" s="403"/>
      <c r="AL215" s="404"/>
      <c r="AM215" s="403"/>
      <c r="AN215" s="404"/>
      <c r="AO215" s="403"/>
      <c r="AP215" s="404"/>
      <c r="AQ215" s="165"/>
      <c r="AR215" s="404"/>
      <c r="AS215" s="187">
        <f t="shared" si="38"/>
        <v>2859</v>
      </c>
    </row>
    <row r="216" spans="1:45" x14ac:dyDescent="0.25">
      <c r="A216" s="230">
        <f t="shared" si="37"/>
        <v>44729</v>
      </c>
      <c r="B216" s="394">
        <v>1836.95</v>
      </c>
      <c r="C216" s="394"/>
      <c r="D216" s="472">
        <v>1678.14</v>
      </c>
      <c r="E216" s="472">
        <v>1977</v>
      </c>
      <c r="F216" s="394"/>
      <c r="G216" s="396">
        <v>155</v>
      </c>
      <c r="H216" s="396">
        <v>184.6</v>
      </c>
      <c r="I216" s="473">
        <v>250</v>
      </c>
      <c r="J216" s="398">
        <v>5</v>
      </c>
      <c r="K216" s="398"/>
      <c r="L216" s="398"/>
      <c r="M216" s="400"/>
      <c r="N216" s="209">
        <f t="shared" si="33"/>
        <v>6081.6900000000005</v>
      </c>
      <c r="O216" s="394"/>
      <c r="P216" s="394"/>
      <c r="Q216" s="209">
        <f t="shared" si="34"/>
        <v>6081.6900000000005</v>
      </c>
      <c r="R216" s="470">
        <v>1830</v>
      </c>
      <c r="S216" s="402"/>
      <c r="T216" s="213">
        <f t="shared" si="35"/>
        <v>44729</v>
      </c>
      <c r="U216" s="403"/>
      <c r="V216" s="404"/>
      <c r="W216" s="403"/>
      <c r="X216" s="460"/>
      <c r="Y216" s="403"/>
      <c r="Z216" s="404"/>
      <c r="AA216" s="403"/>
      <c r="AB216" s="404"/>
      <c r="AC216" s="403"/>
      <c r="AD216" s="404"/>
      <c r="AE216" s="403"/>
      <c r="AF216" s="404"/>
      <c r="AG216" s="404"/>
      <c r="AH216" s="404"/>
      <c r="AI216" s="403"/>
      <c r="AJ216" s="404"/>
      <c r="AK216" s="403"/>
      <c r="AL216" s="404"/>
      <c r="AM216" s="403" t="s">
        <v>796</v>
      </c>
      <c r="AN216" s="467">
        <v>257.52999999999997</v>
      </c>
      <c r="AO216" s="403" t="s">
        <v>797</v>
      </c>
      <c r="AP216" s="467">
        <v>417</v>
      </c>
      <c r="AQ216" s="165"/>
      <c r="AR216" s="404"/>
      <c r="AS216" s="187">
        <f t="shared" si="38"/>
        <v>674.53</v>
      </c>
    </row>
    <row r="217" spans="1:45" x14ac:dyDescent="0.25">
      <c r="A217" s="230">
        <f t="shared" si="37"/>
        <v>44730</v>
      </c>
      <c r="B217" s="394">
        <v>1702.1</v>
      </c>
      <c r="C217" s="394"/>
      <c r="D217" s="472">
        <v>1599.54</v>
      </c>
      <c r="E217" s="472">
        <v>1965.38</v>
      </c>
      <c r="F217" s="394"/>
      <c r="G217" s="396">
        <v>186</v>
      </c>
      <c r="H217" s="396">
        <v>117.5</v>
      </c>
      <c r="I217" s="473">
        <v>210</v>
      </c>
      <c r="J217" s="398">
        <v>4</v>
      </c>
      <c r="K217" s="398"/>
      <c r="L217" s="398"/>
      <c r="M217" s="400"/>
      <c r="N217" s="209">
        <f t="shared" si="33"/>
        <v>5780.52</v>
      </c>
      <c r="O217" s="394">
        <v>3.2</v>
      </c>
      <c r="P217" s="394"/>
      <c r="Q217" s="209">
        <f t="shared" si="34"/>
        <v>5783.72</v>
      </c>
      <c r="R217" s="470">
        <v>1700</v>
      </c>
      <c r="S217" s="402"/>
      <c r="T217" s="213">
        <f t="shared" si="35"/>
        <v>44730</v>
      </c>
      <c r="U217" s="403"/>
      <c r="V217" s="404"/>
      <c r="W217" s="403"/>
      <c r="X217" s="460"/>
      <c r="Y217" s="403"/>
      <c r="Z217" s="404"/>
      <c r="AA217" s="403"/>
      <c r="AB217" s="404"/>
      <c r="AC217" s="403"/>
      <c r="AD217" s="404"/>
      <c r="AE217" s="403"/>
      <c r="AF217" s="404"/>
      <c r="AG217" s="404"/>
      <c r="AH217" s="404"/>
      <c r="AI217" s="403" t="s">
        <v>798</v>
      </c>
      <c r="AJ217" s="467">
        <v>53.16</v>
      </c>
      <c r="AK217" s="403"/>
      <c r="AL217" s="404"/>
      <c r="AM217" s="403"/>
      <c r="AN217" s="404"/>
      <c r="AO217" s="403" t="s">
        <v>797</v>
      </c>
      <c r="AP217" s="467">
        <v>85.76</v>
      </c>
      <c r="AQ217" s="165"/>
      <c r="AR217" s="404"/>
      <c r="AS217" s="187">
        <f t="shared" si="38"/>
        <v>138.92000000000002</v>
      </c>
    </row>
    <row r="218" spans="1:45" x14ac:dyDescent="0.25">
      <c r="A218" s="230">
        <f t="shared" si="37"/>
        <v>44731</v>
      </c>
      <c r="B218" s="394">
        <v>934.47</v>
      </c>
      <c r="C218" s="394"/>
      <c r="D218" s="472">
        <v>683.99</v>
      </c>
      <c r="E218" s="472">
        <v>1108.8599999999999</v>
      </c>
      <c r="F218" s="394"/>
      <c r="G218" s="396">
        <v>204</v>
      </c>
      <c r="H218" s="396">
        <v>245.4</v>
      </c>
      <c r="I218" s="473">
        <v>180</v>
      </c>
      <c r="J218" s="398">
        <v>3</v>
      </c>
      <c r="K218" s="398"/>
      <c r="L218" s="398"/>
      <c r="M218" s="400"/>
      <c r="N218" s="209">
        <f t="shared" si="33"/>
        <v>3356.7200000000003</v>
      </c>
      <c r="O218" s="394">
        <v>2.2000000000000002</v>
      </c>
      <c r="P218" s="394"/>
      <c r="Q218" s="209">
        <f t="shared" si="34"/>
        <v>3358.92</v>
      </c>
      <c r="R218" s="470">
        <v>930</v>
      </c>
      <c r="S218" s="402"/>
      <c r="T218" s="213">
        <f t="shared" si="35"/>
        <v>44731</v>
      </c>
      <c r="U218" s="403"/>
      <c r="V218" s="404"/>
      <c r="W218" s="403"/>
      <c r="X218" s="460"/>
      <c r="Y218" s="403"/>
      <c r="Z218" s="404"/>
      <c r="AA218" s="403"/>
      <c r="AB218" s="404"/>
      <c r="AC218" s="403"/>
      <c r="AD218" s="404"/>
      <c r="AE218" s="403"/>
      <c r="AF218" s="404"/>
      <c r="AG218" s="404"/>
      <c r="AH218" s="404"/>
      <c r="AI218" s="403"/>
      <c r="AJ218" s="404"/>
      <c r="AK218" s="403"/>
      <c r="AL218" s="404"/>
      <c r="AM218" s="403"/>
      <c r="AN218" s="404"/>
      <c r="AO218" s="403"/>
      <c r="AP218" s="404"/>
      <c r="AQ218" s="165"/>
      <c r="AR218" s="404"/>
      <c r="AS218" s="187">
        <f t="shared" si="38"/>
        <v>0</v>
      </c>
    </row>
    <row r="219" spans="1:45" x14ac:dyDescent="0.25">
      <c r="A219" s="230">
        <f t="shared" si="37"/>
        <v>44732</v>
      </c>
      <c r="B219" s="394">
        <v>1177.67</v>
      </c>
      <c r="C219" s="394"/>
      <c r="D219" s="472">
        <v>1181.95</v>
      </c>
      <c r="E219" s="472">
        <v>2128.1</v>
      </c>
      <c r="F219" s="394"/>
      <c r="G219" s="396">
        <v>743</v>
      </c>
      <c r="H219" s="396">
        <v>254.5</v>
      </c>
      <c r="I219" s="473">
        <v>50</v>
      </c>
      <c r="J219" s="398">
        <v>1</v>
      </c>
      <c r="K219" s="398"/>
      <c r="L219" s="398"/>
      <c r="M219" s="400"/>
      <c r="N219" s="209">
        <f t="shared" si="33"/>
        <v>5535.2199999999993</v>
      </c>
      <c r="O219" s="394">
        <v>3.8</v>
      </c>
      <c r="P219" s="394"/>
      <c r="Q219" s="209">
        <f t="shared" si="34"/>
        <v>5539.0199999999995</v>
      </c>
      <c r="R219" s="470">
        <v>1170</v>
      </c>
      <c r="S219" s="402"/>
      <c r="T219" s="213">
        <f t="shared" si="35"/>
        <v>44732</v>
      </c>
      <c r="U219" s="403"/>
      <c r="V219" s="404"/>
      <c r="W219" s="165" t="s">
        <v>799</v>
      </c>
      <c r="X219" s="471">
        <v>33.24</v>
      </c>
      <c r="Y219" s="403"/>
      <c r="Z219" s="404"/>
      <c r="AA219" s="165"/>
      <c r="AB219" s="404"/>
      <c r="AC219" s="403"/>
      <c r="AD219" s="404"/>
      <c r="AE219" s="403"/>
      <c r="AF219" s="404"/>
      <c r="AG219" s="404"/>
      <c r="AH219" s="404"/>
      <c r="AI219" s="403"/>
      <c r="AJ219" s="404"/>
      <c r="AK219" s="165"/>
      <c r="AL219" s="404"/>
      <c r="AM219" s="403"/>
      <c r="AN219" s="404"/>
      <c r="AO219" s="17" t="s">
        <v>800</v>
      </c>
      <c r="AP219" s="467">
        <v>447.09</v>
      </c>
      <c r="AQ219" s="165"/>
      <c r="AR219" s="404"/>
      <c r="AS219" s="187">
        <f t="shared" si="38"/>
        <v>480.33</v>
      </c>
    </row>
    <row r="220" spans="1:45" x14ac:dyDescent="0.25">
      <c r="A220" s="230">
        <f t="shared" si="37"/>
        <v>44733</v>
      </c>
      <c r="B220" s="394">
        <v>1629.54</v>
      </c>
      <c r="C220" s="394"/>
      <c r="D220" s="472">
        <v>1332.6</v>
      </c>
      <c r="E220" s="472">
        <v>1629.27</v>
      </c>
      <c r="F220" s="394"/>
      <c r="G220" s="396">
        <v>266</v>
      </c>
      <c r="H220" s="396">
        <v>473.3</v>
      </c>
      <c r="I220" s="473">
        <v>100</v>
      </c>
      <c r="J220" s="398">
        <v>1</v>
      </c>
      <c r="K220" s="398"/>
      <c r="L220" s="398"/>
      <c r="M220" s="400"/>
      <c r="N220" s="209">
        <f t="shared" si="33"/>
        <v>5430.71</v>
      </c>
      <c r="O220" s="394">
        <v>2.2000000000000002</v>
      </c>
      <c r="P220" s="394"/>
      <c r="Q220" s="209">
        <f t="shared" si="34"/>
        <v>5432.91</v>
      </c>
      <c r="R220" s="470">
        <v>1620</v>
      </c>
      <c r="S220" s="402"/>
      <c r="T220" s="213">
        <f t="shared" si="35"/>
        <v>44733</v>
      </c>
      <c r="U220" s="403"/>
      <c r="V220" s="404"/>
      <c r="W220" s="403" t="s">
        <v>801</v>
      </c>
      <c r="X220" s="471">
        <v>836.26</v>
      </c>
      <c r="Y220" s="403"/>
      <c r="Z220" s="404"/>
      <c r="AA220" s="403"/>
      <c r="AB220" s="404"/>
      <c r="AC220" s="403"/>
      <c r="AD220" s="404"/>
      <c r="AE220" s="403"/>
      <c r="AF220" s="404"/>
      <c r="AG220" s="404"/>
      <c r="AH220" s="404"/>
      <c r="AI220" s="403"/>
      <c r="AJ220" s="404"/>
      <c r="AK220" s="403"/>
      <c r="AL220" s="404"/>
      <c r="AM220" s="403"/>
      <c r="AN220" s="404"/>
      <c r="AO220" s="403"/>
      <c r="AP220" s="404">
        <v>2.91</v>
      </c>
      <c r="AQ220" s="165"/>
      <c r="AR220" s="404"/>
      <c r="AS220" s="187">
        <f t="shared" si="38"/>
        <v>839.17</v>
      </c>
    </row>
    <row r="221" spans="1:45" x14ac:dyDescent="0.25">
      <c r="A221" s="230">
        <f t="shared" si="37"/>
        <v>44734</v>
      </c>
      <c r="B221" s="394">
        <v>1500.1</v>
      </c>
      <c r="C221" s="394"/>
      <c r="D221" s="472">
        <v>946.3</v>
      </c>
      <c r="E221" s="472">
        <v>1168.22</v>
      </c>
      <c r="F221" s="394"/>
      <c r="G221" s="396">
        <v>362</v>
      </c>
      <c r="H221" s="396">
        <v>247.4</v>
      </c>
      <c r="I221" s="473">
        <v>70</v>
      </c>
      <c r="J221" s="398">
        <v>2</v>
      </c>
      <c r="K221" s="398"/>
      <c r="L221" s="398"/>
      <c r="M221" s="400"/>
      <c r="N221" s="209">
        <f t="shared" si="33"/>
        <v>4294.0199999999995</v>
      </c>
      <c r="O221" s="394">
        <v>2.2000000000000002</v>
      </c>
      <c r="P221" s="394"/>
      <c r="Q221" s="209">
        <f t="shared" si="34"/>
        <v>4296.2199999999993</v>
      </c>
      <c r="R221" s="470">
        <v>1500</v>
      </c>
      <c r="S221" s="402"/>
      <c r="T221" s="213">
        <f t="shared" si="35"/>
        <v>44734</v>
      </c>
      <c r="U221" s="403" t="s">
        <v>802</v>
      </c>
      <c r="V221" s="467">
        <v>1740.76</v>
      </c>
      <c r="W221" s="403"/>
      <c r="X221" s="460"/>
      <c r="Y221" s="403" t="s">
        <v>803</v>
      </c>
      <c r="Z221" s="467">
        <v>435.07</v>
      </c>
      <c r="AA221" s="403" t="s">
        <v>804</v>
      </c>
      <c r="AB221" s="467">
        <v>806.6</v>
      </c>
      <c r="AC221" s="403"/>
      <c r="AD221" s="404"/>
      <c r="AE221" s="403"/>
      <c r="AF221" s="404"/>
      <c r="AG221" s="404"/>
      <c r="AH221" s="404"/>
      <c r="AI221" s="403"/>
      <c r="AJ221" s="404"/>
      <c r="AK221" s="403"/>
      <c r="AL221" s="404"/>
      <c r="AM221" s="403"/>
      <c r="AN221" s="404"/>
      <c r="AQ221" s="16" t="s">
        <v>805</v>
      </c>
      <c r="AR221" s="467">
        <v>22215.41</v>
      </c>
      <c r="AS221" s="187">
        <f t="shared" si="38"/>
        <v>25197.84</v>
      </c>
    </row>
    <row r="222" spans="1:45" x14ac:dyDescent="0.25">
      <c r="A222" s="230">
        <f t="shared" si="37"/>
        <v>44735</v>
      </c>
      <c r="B222" s="394">
        <v>674.39</v>
      </c>
      <c r="C222" s="394"/>
      <c r="D222" s="472">
        <v>1047.5999999999999</v>
      </c>
      <c r="E222" s="472">
        <v>1544.06</v>
      </c>
      <c r="F222" s="394"/>
      <c r="G222" s="396">
        <v>609</v>
      </c>
      <c r="H222" s="396">
        <v>111</v>
      </c>
      <c r="I222" s="475">
        <v>470</v>
      </c>
      <c r="J222" s="398">
        <v>1</v>
      </c>
      <c r="K222" s="398"/>
      <c r="L222" s="398"/>
      <c r="M222" s="400"/>
      <c r="N222" s="209">
        <f t="shared" si="33"/>
        <v>4456.0499999999993</v>
      </c>
      <c r="O222" s="394">
        <v>2.2000000000000002</v>
      </c>
      <c r="P222" s="394"/>
      <c r="Q222" s="209">
        <f t="shared" si="34"/>
        <v>4458.2499999999991</v>
      </c>
      <c r="R222" s="470">
        <v>710</v>
      </c>
      <c r="S222" s="402"/>
      <c r="T222" s="213">
        <f t="shared" si="35"/>
        <v>44735</v>
      </c>
      <c r="U222" s="403"/>
      <c r="V222" s="467">
        <v>190.78</v>
      </c>
      <c r="W222" s="403"/>
      <c r="X222" s="460"/>
      <c r="Y222" s="403"/>
      <c r="Z222" s="404"/>
      <c r="AA222" s="403" t="s">
        <v>806</v>
      </c>
      <c r="AB222" s="467">
        <v>3006.14</v>
      </c>
      <c r="AC222" s="403"/>
      <c r="AD222" s="404"/>
      <c r="AE222" s="403" t="s">
        <v>85</v>
      </c>
      <c r="AF222" s="467">
        <v>1106</v>
      </c>
      <c r="AG222" s="404"/>
      <c r="AH222" s="404"/>
      <c r="AI222" s="403"/>
      <c r="AJ222" s="404"/>
      <c r="AK222" s="403"/>
      <c r="AL222" s="404"/>
      <c r="AM222" s="403"/>
      <c r="AN222" s="404"/>
      <c r="AO222" s="403" t="s">
        <v>807</v>
      </c>
      <c r="AP222" s="467">
        <v>135.6</v>
      </c>
      <c r="AQ222" s="165"/>
      <c r="AR222" s="467">
        <v>40</v>
      </c>
      <c r="AS222" s="187">
        <f t="shared" si="38"/>
        <v>4478.5200000000004</v>
      </c>
    </row>
    <row r="223" spans="1:45" x14ac:dyDescent="0.25">
      <c r="A223" s="230">
        <f t="shared" si="37"/>
        <v>44736</v>
      </c>
      <c r="B223" s="394">
        <v>1694.1</v>
      </c>
      <c r="C223" s="394"/>
      <c r="D223" s="472">
        <v>1437.35</v>
      </c>
      <c r="E223" s="472">
        <v>1759.13</v>
      </c>
      <c r="F223" s="394"/>
      <c r="G223" s="396">
        <v>381</v>
      </c>
      <c r="H223" s="396">
        <v>181.75</v>
      </c>
      <c r="I223" s="473">
        <v>250</v>
      </c>
      <c r="J223" s="398">
        <v>5</v>
      </c>
      <c r="K223" s="398"/>
      <c r="L223" s="398"/>
      <c r="M223" s="400"/>
      <c r="N223" s="209">
        <f t="shared" si="33"/>
        <v>5703.33</v>
      </c>
      <c r="O223" s="394">
        <v>2.2000000000000002</v>
      </c>
      <c r="P223" s="394"/>
      <c r="Q223" s="209">
        <f t="shared" si="34"/>
        <v>5705.53</v>
      </c>
      <c r="R223" s="470">
        <v>1690</v>
      </c>
      <c r="S223" s="470">
        <v>770</v>
      </c>
      <c r="T223" s="213">
        <f t="shared" si="35"/>
        <v>44736</v>
      </c>
      <c r="U223" s="403"/>
      <c r="V223" s="404"/>
      <c r="W223" s="403"/>
      <c r="X223" s="460"/>
      <c r="Y223" s="403"/>
      <c r="Z223" s="404"/>
      <c r="AA223" s="403"/>
      <c r="AB223" s="404"/>
      <c r="AC223" s="403"/>
      <c r="AD223" s="404"/>
      <c r="AE223" s="403"/>
      <c r="AF223" s="404"/>
      <c r="AG223" s="404"/>
      <c r="AH223" s="404"/>
      <c r="AI223" s="403"/>
      <c r="AJ223" s="404"/>
      <c r="AK223" s="403"/>
      <c r="AL223" s="404"/>
      <c r="AM223" s="16" t="s">
        <v>808</v>
      </c>
      <c r="AN223" s="467">
        <v>54.03</v>
      </c>
      <c r="AO223" s="403"/>
      <c r="AP223" s="404"/>
      <c r="AQ223" s="165"/>
      <c r="AR223" s="404"/>
      <c r="AS223" s="187">
        <f t="shared" si="38"/>
        <v>54.03</v>
      </c>
    </row>
    <row r="224" spans="1:45" x14ac:dyDescent="0.25">
      <c r="A224" s="230">
        <f t="shared" si="37"/>
        <v>44737</v>
      </c>
      <c r="B224" s="394">
        <v>1322.43</v>
      </c>
      <c r="C224" s="394"/>
      <c r="D224" s="472">
        <v>1170.95</v>
      </c>
      <c r="E224" s="472">
        <v>1408.32</v>
      </c>
      <c r="F224" s="394"/>
      <c r="G224" s="396">
        <v>422</v>
      </c>
      <c r="H224" s="396">
        <v>128.75</v>
      </c>
      <c r="I224" s="473">
        <v>160</v>
      </c>
      <c r="J224" s="398">
        <v>3</v>
      </c>
      <c r="K224" s="398"/>
      <c r="L224" s="398"/>
      <c r="M224" s="400"/>
      <c r="N224" s="209">
        <f t="shared" si="33"/>
        <v>4612.45</v>
      </c>
      <c r="O224" s="394"/>
      <c r="P224" s="394"/>
      <c r="Q224" s="209">
        <f t="shared" si="34"/>
        <v>4612.45</v>
      </c>
      <c r="R224" s="470">
        <v>1320</v>
      </c>
      <c r="S224" s="402"/>
      <c r="T224" s="213">
        <f t="shared" si="35"/>
        <v>44737</v>
      </c>
      <c r="U224" s="403"/>
      <c r="V224" s="404"/>
      <c r="W224" s="403"/>
      <c r="X224" s="460"/>
      <c r="Y224" s="403"/>
      <c r="Z224" s="404"/>
      <c r="AA224" s="403"/>
      <c r="AB224" s="404"/>
      <c r="AC224" s="403"/>
      <c r="AD224" s="404"/>
      <c r="AE224" s="403"/>
      <c r="AF224" s="404"/>
      <c r="AG224" s="404"/>
      <c r="AH224" s="404"/>
      <c r="AI224" s="403"/>
      <c r="AJ224" s="404"/>
      <c r="AK224" s="403"/>
      <c r="AL224" s="404"/>
      <c r="AM224" s="403" t="s">
        <v>809</v>
      </c>
      <c r="AN224" s="467">
        <v>291.64999999999998</v>
      </c>
      <c r="AO224" s="403" t="s">
        <v>810</v>
      </c>
      <c r="AP224" s="467">
        <v>420</v>
      </c>
      <c r="AQ224" s="17" t="s">
        <v>811</v>
      </c>
      <c r="AR224" s="20">
        <v>357.55</v>
      </c>
      <c r="AS224" s="187" t="e">
        <f>V224+X224+Z224+AB224+AD224+AF224+AJ224+AL224+AN224+AP224+#REF!+AH224</f>
        <v>#REF!</v>
      </c>
    </row>
    <row r="225" spans="1:45" x14ac:dyDescent="0.25">
      <c r="A225" s="230">
        <f t="shared" si="37"/>
        <v>44738</v>
      </c>
      <c r="B225" s="394">
        <v>841.25</v>
      </c>
      <c r="C225" s="476"/>
      <c r="D225" s="472">
        <v>873.4</v>
      </c>
      <c r="E225" s="472">
        <v>1068.3499999999999</v>
      </c>
      <c r="F225" s="394"/>
      <c r="G225" s="396">
        <v>259</v>
      </c>
      <c r="H225" s="396">
        <v>132.30000000000001</v>
      </c>
      <c r="I225" s="473">
        <v>80</v>
      </c>
      <c r="J225" s="398">
        <v>1</v>
      </c>
      <c r="K225" s="398"/>
      <c r="L225" s="398"/>
      <c r="M225" s="400"/>
      <c r="N225" s="209">
        <f t="shared" si="33"/>
        <v>3254.3</v>
      </c>
      <c r="O225" s="394"/>
      <c r="P225" s="394"/>
      <c r="Q225" s="209">
        <f t="shared" si="34"/>
        <v>3254.3</v>
      </c>
      <c r="R225" s="470">
        <v>840</v>
      </c>
      <c r="S225" s="402"/>
      <c r="T225" s="213">
        <f t="shared" si="35"/>
        <v>44738</v>
      </c>
      <c r="U225" s="403"/>
      <c r="V225" s="404"/>
      <c r="W225" s="403"/>
      <c r="X225" s="460"/>
      <c r="Y225" s="403"/>
      <c r="Z225" s="404"/>
      <c r="AA225" s="403"/>
      <c r="AB225" s="404"/>
      <c r="AC225" s="403"/>
      <c r="AD225" s="404"/>
      <c r="AE225" s="403" t="s">
        <v>812</v>
      </c>
      <c r="AF225" s="467">
        <v>-18500</v>
      </c>
      <c r="AG225" s="404"/>
      <c r="AH225" s="404"/>
      <c r="AI225" s="403"/>
      <c r="AJ225" s="404"/>
      <c r="AK225" s="403"/>
      <c r="AL225" s="404"/>
      <c r="AM225" s="403"/>
      <c r="AN225" s="404"/>
      <c r="AO225" s="403"/>
      <c r="AP225" s="404"/>
      <c r="AQ225" s="165"/>
      <c r="AR225" s="404"/>
      <c r="AS225" s="187">
        <f>V225+X225+Z225+AB225+AD225+AF225+AJ225+AL225+AN225+AP225+AR225+AH225</f>
        <v>-18500</v>
      </c>
    </row>
    <row r="226" spans="1:45" x14ac:dyDescent="0.25">
      <c r="A226" s="230">
        <f t="shared" si="37"/>
        <v>44739</v>
      </c>
      <c r="B226" s="394">
        <v>1578.48</v>
      </c>
      <c r="C226" s="394"/>
      <c r="D226" s="472">
        <v>733.55</v>
      </c>
      <c r="E226" s="472">
        <v>1756.43</v>
      </c>
      <c r="F226" s="394"/>
      <c r="G226" s="396">
        <v>177</v>
      </c>
      <c r="H226" s="396">
        <v>99.6</v>
      </c>
      <c r="I226" s="473">
        <v>110</v>
      </c>
      <c r="J226" s="398">
        <v>3</v>
      </c>
      <c r="K226" s="398"/>
      <c r="L226" s="398"/>
      <c r="M226" s="400"/>
      <c r="N226" s="209">
        <f t="shared" si="33"/>
        <v>4455.0599999999995</v>
      </c>
      <c r="O226" s="394"/>
      <c r="P226" s="394"/>
      <c r="Q226" s="209">
        <f t="shared" si="34"/>
        <v>4455.0599999999995</v>
      </c>
      <c r="R226" s="470">
        <v>1570</v>
      </c>
      <c r="S226" s="402"/>
      <c r="T226" s="213">
        <f t="shared" si="35"/>
        <v>44739</v>
      </c>
      <c r="U226" s="403"/>
      <c r="V226" s="404"/>
      <c r="W226" s="403"/>
      <c r="X226" s="460"/>
      <c r="Y226" s="403"/>
      <c r="Z226" s="404"/>
      <c r="AA226" s="403"/>
      <c r="AB226" s="404"/>
      <c r="AC226" s="403" t="s">
        <v>730</v>
      </c>
      <c r="AD226" s="467">
        <v>44527.49</v>
      </c>
      <c r="AE226" s="403"/>
      <c r="AF226" s="404"/>
      <c r="AG226" s="404"/>
      <c r="AH226" s="404"/>
      <c r="AI226" s="403"/>
      <c r="AJ226" s="404"/>
      <c r="AK226" s="403"/>
      <c r="AL226" s="404"/>
      <c r="AM226" s="403"/>
      <c r="AN226" s="404"/>
      <c r="AO226" s="403"/>
      <c r="AP226" s="404"/>
      <c r="AQ226" s="165"/>
      <c r="AR226" s="404"/>
      <c r="AS226" s="187">
        <f>V226+X226+Z226+AB226+AD226+AF226+AJ226+AL226+AN226+AP226+AR226+AH226</f>
        <v>44527.49</v>
      </c>
    </row>
    <row r="227" spans="1:45" x14ac:dyDescent="0.25">
      <c r="A227" s="230">
        <f t="shared" si="37"/>
        <v>44740</v>
      </c>
      <c r="B227" s="394">
        <v>1572.23</v>
      </c>
      <c r="C227" s="394"/>
      <c r="D227" s="472">
        <v>1391.4</v>
      </c>
      <c r="E227" s="472">
        <v>1818.41</v>
      </c>
      <c r="F227" s="394"/>
      <c r="G227" s="396">
        <v>469</v>
      </c>
      <c r="H227" s="396">
        <v>559.1</v>
      </c>
      <c r="I227" s="473">
        <v>90</v>
      </c>
      <c r="J227" s="398">
        <v>3</v>
      </c>
      <c r="K227" s="398"/>
      <c r="L227" s="398"/>
      <c r="M227" s="400"/>
      <c r="N227" s="209">
        <f t="shared" si="33"/>
        <v>5900.14</v>
      </c>
      <c r="O227" s="394"/>
      <c r="P227" s="394"/>
      <c r="Q227" s="209">
        <f t="shared" si="34"/>
        <v>5900.14</v>
      </c>
      <c r="R227" s="470">
        <v>1580</v>
      </c>
      <c r="S227" s="402"/>
      <c r="T227" s="213">
        <f t="shared" si="35"/>
        <v>44740</v>
      </c>
      <c r="U227" s="403"/>
      <c r="V227" s="404"/>
      <c r="W227" s="403"/>
      <c r="X227" s="460"/>
      <c r="Y227" s="403"/>
      <c r="Z227" s="404"/>
      <c r="AA227" s="403"/>
      <c r="AB227" s="404"/>
      <c r="AC227" s="403"/>
      <c r="AD227" s="404"/>
      <c r="AE227" s="165"/>
      <c r="AF227" s="404"/>
      <c r="AG227" s="404"/>
      <c r="AH227" s="404"/>
      <c r="AI227" s="403"/>
      <c r="AJ227" s="404"/>
      <c r="AK227" s="403"/>
      <c r="AL227" s="404"/>
      <c r="AO227" s="16" t="s">
        <v>813</v>
      </c>
      <c r="AP227" s="477">
        <v>1260</v>
      </c>
      <c r="AQ227" s="165"/>
      <c r="AR227" s="404"/>
      <c r="AS227" s="187">
        <f>V227+X227+Z227+AB227+AD227+AF227+AJ227+AL227+AN150+AP227+AR227+AH227</f>
        <v>1242.3</v>
      </c>
    </row>
    <row r="228" spans="1:45" x14ac:dyDescent="0.25">
      <c r="A228" s="230">
        <f t="shared" si="37"/>
        <v>44741</v>
      </c>
      <c r="B228" s="394">
        <v>1026.53</v>
      </c>
      <c r="C228" s="394"/>
      <c r="D228" s="472">
        <v>1152.68</v>
      </c>
      <c r="E228" s="472">
        <v>1657.46</v>
      </c>
      <c r="F228" s="394"/>
      <c r="G228" s="396">
        <v>163</v>
      </c>
      <c r="H228" s="396">
        <v>741.7</v>
      </c>
      <c r="I228" s="473">
        <v>200</v>
      </c>
      <c r="J228" s="398">
        <v>5</v>
      </c>
      <c r="K228" s="398"/>
      <c r="L228" s="398"/>
      <c r="M228" s="400"/>
      <c r="N228" s="209">
        <f t="shared" si="33"/>
        <v>4941.37</v>
      </c>
      <c r="O228" s="394"/>
      <c r="P228" s="394"/>
      <c r="Q228" s="209">
        <f t="shared" si="34"/>
        <v>4941.37</v>
      </c>
      <c r="R228" s="470">
        <v>1020</v>
      </c>
      <c r="S228" s="402"/>
      <c r="T228" s="213">
        <f t="shared" si="35"/>
        <v>44741</v>
      </c>
      <c r="U228" s="403" t="s">
        <v>814</v>
      </c>
      <c r="V228" s="467">
        <v>827.37</v>
      </c>
      <c r="W228" s="403" t="s">
        <v>815</v>
      </c>
      <c r="X228" s="471">
        <v>632.41</v>
      </c>
      <c r="Y228" s="403" t="s">
        <v>816</v>
      </c>
      <c r="Z228" s="467">
        <v>443.78</v>
      </c>
      <c r="AA228" s="403" t="s">
        <v>817</v>
      </c>
      <c r="AB228" s="467">
        <v>740.2</v>
      </c>
      <c r="AC228" s="403"/>
      <c r="AD228" s="404"/>
      <c r="AE228" s="165"/>
      <c r="AF228" s="404"/>
      <c r="AG228" s="404"/>
      <c r="AH228" s="467">
        <v>-134</v>
      </c>
      <c r="AI228" s="403" t="s">
        <v>818</v>
      </c>
      <c r="AJ228" s="467">
        <v>135.78</v>
      </c>
      <c r="AK228" s="403"/>
      <c r="AL228" s="404"/>
      <c r="AM228" s="403" t="s">
        <v>819</v>
      </c>
      <c r="AN228" s="467">
        <v>152.63999999999999</v>
      </c>
      <c r="AO228" s="16" t="s">
        <v>820</v>
      </c>
      <c r="AP228" s="404">
        <v>-1260</v>
      </c>
      <c r="AQ228" s="165"/>
      <c r="AR228" s="404"/>
      <c r="AS228" s="187">
        <f>V228+X228+Z228+AB228+AD228+AF228+AJ228+AL228+AN228+AP228+AR228+AH228</f>
        <v>1538.1800000000003</v>
      </c>
    </row>
    <row r="229" spans="1:45" x14ac:dyDescent="0.25">
      <c r="A229" s="230">
        <f t="shared" si="37"/>
        <v>44742</v>
      </c>
      <c r="B229" s="394">
        <v>1458.06</v>
      </c>
      <c r="C229" s="394"/>
      <c r="D229" s="472">
        <v>1231.1300000000001</v>
      </c>
      <c r="E229" s="472">
        <v>2117.16</v>
      </c>
      <c r="F229" s="394"/>
      <c r="G229" s="396">
        <v>551</v>
      </c>
      <c r="H229" s="396">
        <v>263.2</v>
      </c>
      <c r="I229" s="473">
        <v>130</v>
      </c>
      <c r="J229" s="398">
        <v>3</v>
      </c>
      <c r="K229" s="398"/>
      <c r="L229" s="398"/>
      <c r="M229" s="400"/>
      <c r="N229" s="209">
        <f t="shared" si="33"/>
        <v>5750.5499999999993</v>
      </c>
      <c r="O229" s="394"/>
      <c r="P229" s="394"/>
      <c r="Q229" s="209">
        <f t="shared" si="34"/>
        <v>5750.5499999999993</v>
      </c>
      <c r="R229" s="470">
        <v>1480</v>
      </c>
      <c r="S229" s="402"/>
      <c r="T229" s="213">
        <f t="shared" si="35"/>
        <v>44742</v>
      </c>
      <c r="U229" s="403"/>
      <c r="V229" s="467">
        <v>57</v>
      </c>
      <c r="W229" s="165" t="s">
        <v>821</v>
      </c>
      <c r="X229" s="471">
        <v>16.64</v>
      </c>
      <c r="Y229" s="403"/>
      <c r="Z229" s="404"/>
      <c r="AA229" s="165" t="s">
        <v>806</v>
      </c>
      <c r="AB229" s="467">
        <v>1992.36</v>
      </c>
      <c r="AC229" s="403"/>
      <c r="AD229" s="404"/>
      <c r="AE229" s="165"/>
      <c r="AF229" s="404"/>
      <c r="AG229" s="404"/>
      <c r="AH229" s="467">
        <v>-7.2</v>
      </c>
      <c r="AI229" s="403" t="s">
        <v>822</v>
      </c>
      <c r="AJ229" s="467">
        <v>37.630000000000003</v>
      </c>
      <c r="AK229" s="165" t="s">
        <v>823</v>
      </c>
      <c r="AL229" s="467">
        <v>311.99</v>
      </c>
      <c r="AM229" s="165" t="s">
        <v>462</v>
      </c>
      <c r="AN229" s="467">
        <v>1234.9100000000001</v>
      </c>
      <c r="AO229" s="17" t="s">
        <v>824</v>
      </c>
      <c r="AP229" s="467">
        <v>1380.83</v>
      </c>
      <c r="AQ229" s="165"/>
      <c r="AR229" s="404"/>
      <c r="AS229" s="187">
        <f>V229+X229+Z229+AB229+AD229+AF229+AJ229+AL229+AN229+AP229+AR229+AH229</f>
        <v>5024.16</v>
      </c>
    </row>
    <row r="230" spans="1:45" x14ac:dyDescent="0.25">
      <c r="A230" s="230"/>
      <c r="B230" s="394"/>
      <c r="C230" s="394"/>
      <c r="D230" s="394"/>
      <c r="E230" s="394"/>
      <c r="F230" s="394"/>
      <c r="G230" s="396"/>
      <c r="H230" s="396"/>
      <c r="I230" s="396"/>
      <c r="J230" s="398"/>
      <c r="K230" s="398"/>
      <c r="L230" s="398"/>
      <c r="M230" s="400"/>
      <c r="N230" s="209"/>
      <c r="O230" s="394"/>
      <c r="P230" s="394"/>
      <c r="Q230" s="209"/>
      <c r="R230" s="402"/>
      <c r="S230" s="402"/>
      <c r="T230" s="213"/>
      <c r="U230" s="403"/>
      <c r="V230" s="404"/>
      <c r="W230" s="403"/>
      <c r="X230" s="460"/>
      <c r="Y230" s="403"/>
      <c r="Z230" s="404"/>
      <c r="AA230" s="403"/>
      <c r="AB230" s="404"/>
      <c r="AC230" s="403" t="s">
        <v>825</v>
      </c>
      <c r="AD230" s="404">
        <v>0</v>
      </c>
      <c r="AE230" s="403"/>
      <c r="AF230" s="404"/>
      <c r="AG230" s="404"/>
      <c r="AH230" s="404"/>
      <c r="AI230" s="403"/>
      <c r="AJ230" s="404"/>
      <c r="AK230" s="403"/>
      <c r="AL230" s="404"/>
      <c r="AM230" s="403"/>
      <c r="AN230" s="404"/>
      <c r="AO230" s="403"/>
      <c r="AP230" s="404"/>
      <c r="AQ230" s="165"/>
      <c r="AR230" s="404"/>
      <c r="AS230" s="187">
        <f>V230+X230+Z230+AB230+AD230+AF230+AJ230+AL230+AN230+AP230+AR230+AH230</f>
        <v>0</v>
      </c>
    </row>
    <row r="231" spans="1:45" x14ac:dyDescent="0.25">
      <c r="B231" s="128">
        <f t="shared" ref="B231:S231" si="39">SUM(B200:B230)</f>
        <v>42476.25</v>
      </c>
      <c r="C231" s="128">
        <f t="shared" si="39"/>
        <v>46.42</v>
      </c>
      <c r="D231" s="128">
        <f t="shared" si="39"/>
        <v>35644.919999999991</v>
      </c>
      <c r="E231" s="128">
        <f t="shared" si="39"/>
        <v>48026.53</v>
      </c>
      <c r="F231" s="128">
        <f t="shared" si="39"/>
        <v>0</v>
      </c>
      <c r="G231" s="128">
        <f t="shared" si="39"/>
        <v>8578.6</v>
      </c>
      <c r="H231" s="128">
        <f t="shared" si="39"/>
        <v>6777.6</v>
      </c>
      <c r="I231" s="128">
        <f t="shared" si="39"/>
        <v>4640</v>
      </c>
      <c r="J231" s="71">
        <f t="shared" si="39"/>
        <v>89</v>
      </c>
      <c r="K231" s="128">
        <f t="shared" si="39"/>
        <v>0</v>
      </c>
      <c r="L231" s="128">
        <f t="shared" si="39"/>
        <v>0</v>
      </c>
      <c r="M231" s="128">
        <f t="shared" si="39"/>
        <v>0</v>
      </c>
      <c r="N231" s="128">
        <f t="shared" si="39"/>
        <v>146190.32</v>
      </c>
      <c r="O231" s="128">
        <f t="shared" si="39"/>
        <v>80.700000000000031</v>
      </c>
      <c r="P231" s="128">
        <f t="shared" si="39"/>
        <v>60.9</v>
      </c>
      <c r="Q231" s="128">
        <f t="shared" si="39"/>
        <v>146210.12</v>
      </c>
      <c r="R231" s="128">
        <f t="shared" si="39"/>
        <v>42520</v>
      </c>
      <c r="S231" s="128">
        <f t="shared" si="39"/>
        <v>1570</v>
      </c>
      <c r="U231" s="141"/>
      <c r="V231" s="141">
        <f>SUM(V200:V230)</f>
        <v>7264.37</v>
      </c>
      <c r="W231" s="141"/>
      <c r="X231" s="236">
        <f>SUM(X200:X230)</f>
        <v>2402.2699999999995</v>
      </c>
      <c r="Y231" s="141"/>
      <c r="Z231" s="141">
        <f>SUM(Z200:Z230)</f>
        <v>2190.4399999999996</v>
      </c>
      <c r="AA231" s="141"/>
      <c r="AB231" s="141">
        <f>SUM(AB200:AB230)</f>
        <v>16113.320000000002</v>
      </c>
      <c r="AC231" s="141"/>
      <c r="AD231" s="141">
        <f>SUM(AD200:AD230)</f>
        <v>97614.63</v>
      </c>
      <c r="AE231" s="141"/>
      <c r="AF231" s="141">
        <f>SUM(AF200:AF230)</f>
        <v>-13201.94</v>
      </c>
      <c r="AG231" s="141"/>
      <c r="AH231" s="141">
        <f>SUM(AH200:AH230)</f>
        <v>-141.19999999999999</v>
      </c>
      <c r="AI231" s="141"/>
      <c r="AJ231" s="141">
        <f>SUM(AJ200:AJ230)</f>
        <v>1384.2000000000003</v>
      </c>
      <c r="AL231" s="141">
        <f>SUM(AL200:AL230)</f>
        <v>2482.9299999999994</v>
      </c>
      <c r="AM231" s="141"/>
      <c r="AN231" s="141">
        <f>SUM(AN200:AN230)</f>
        <v>2444.6800000000003</v>
      </c>
      <c r="AO231" s="141"/>
      <c r="AP231" s="141">
        <f>SUM(AP200:AP230)</f>
        <v>9849.24</v>
      </c>
      <c r="AQ231" s="141"/>
      <c r="AR231" s="141">
        <f>SUM(AR200:AR230)</f>
        <v>22612.959999999999</v>
      </c>
      <c r="AS231" s="141" t="e">
        <f>SUM(AS200:AS230)</f>
        <v>#REF!</v>
      </c>
    </row>
    <row r="232" spans="1:45" x14ac:dyDescent="0.25">
      <c r="N232" s="130"/>
      <c r="Q232" s="130"/>
    </row>
    <row r="233" spans="1:45" x14ac:dyDescent="0.25">
      <c r="C233" s="131"/>
      <c r="F233" s="131"/>
      <c r="I233" s="132"/>
    </row>
    <row r="234" spans="1:45" x14ac:dyDescent="0.25">
      <c r="I234" s="132"/>
    </row>
    <row r="236" spans="1:45" ht="16.149999999999999" customHeight="1" thickBot="1" x14ac:dyDescent="0.3">
      <c r="A236" s="575" t="s">
        <v>60</v>
      </c>
      <c r="B236" s="563"/>
      <c r="C236" s="563"/>
      <c r="D236" s="563"/>
      <c r="E236" s="563"/>
      <c r="F236" s="563"/>
      <c r="G236" s="563"/>
      <c r="H236" s="563"/>
      <c r="I236" s="563"/>
      <c r="J236" s="564"/>
      <c r="K236" s="564"/>
      <c r="L236" s="564"/>
      <c r="M236" s="80"/>
      <c r="N236" s="79"/>
      <c r="O236" s="565"/>
      <c r="P236" s="560"/>
      <c r="Q236" s="560"/>
      <c r="R236" s="560"/>
      <c r="S236" s="560"/>
      <c r="U236" s="559" t="str">
        <f>A236</f>
        <v>JUILLET</v>
      </c>
      <c r="V236" s="560"/>
      <c r="W236" s="560"/>
      <c r="X236" s="560"/>
      <c r="Y236" s="560"/>
      <c r="Z236" s="560"/>
      <c r="AA236" s="560"/>
      <c r="AB236" s="559" t="str">
        <f>A236</f>
        <v>JUILLET</v>
      </c>
      <c r="AC236" s="560"/>
      <c r="AD236" s="560"/>
      <c r="AE236" s="560"/>
      <c r="AF236" s="560"/>
      <c r="AG236" s="560"/>
      <c r="AH236" s="560"/>
      <c r="AI236" s="560"/>
      <c r="AJ236" s="560"/>
      <c r="AK236" s="559" t="str">
        <f>A236</f>
        <v>JUILLET</v>
      </c>
      <c r="AL236" s="560"/>
      <c r="AM236" s="560"/>
      <c r="AN236" s="560"/>
      <c r="AO236" s="560"/>
      <c r="AP236" s="560"/>
      <c r="AQ236" s="560"/>
    </row>
    <row r="237" spans="1:45" x14ac:dyDescent="0.25">
      <c r="A237" s="228"/>
      <c r="B237" s="178"/>
      <c r="C237" s="178"/>
      <c r="D237" s="178"/>
      <c r="E237" s="178"/>
      <c r="F237" s="178"/>
      <c r="G237" s="178"/>
      <c r="H237" s="178"/>
      <c r="I237" s="572"/>
      <c r="J237" s="573"/>
      <c r="K237" s="573"/>
      <c r="L237" s="570"/>
      <c r="M237" s="180"/>
      <c r="N237" s="178"/>
      <c r="O237" s="178"/>
      <c r="P237" s="178"/>
      <c r="Q237" s="178"/>
      <c r="R237" s="569" t="s">
        <v>2</v>
      </c>
      <c r="S237" s="570"/>
      <c r="T237" s="228"/>
      <c r="U237" s="574" t="str">
        <f>U3</f>
        <v>Agedi</v>
      </c>
      <c r="V237" s="570"/>
      <c r="W237" s="574" t="str">
        <f>W3</f>
        <v>Saf</v>
      </c>
      <c r="X237" s="570"/>
      <c r="Y237" s="574" t="str">
        <f>Y3</f>
        <v>Midi Libre</v>
      </c>
      <c r="Z237" s="570"/>
      <c r="AA237" s="574" t="str">
        <f>AA3</f>
        <v>Loto</v>
      </c>
      <c r="AB237" s="570"/>
      <c r="AC237" s="574" t="str">
        <f>AC3</f>
        <v>Altadis</v>
      </c>
      <c r="AD237" s="570"/>
      <c r="AE237" s="574" t="str">
        <f>AE3</f>
        <v>Crédit agricole</v>
      </c>
      <c r="AF237" s="570"/>
      <c r="AG237" s="574" t="s">
        <v>53</v>
      </c>
      <c r="AH237" s="570"/>
      <c r="AI237" s="574" t="str">
        <f>AI3</f>
        <v>charges locatives</v>
      </c>
      <c r="AJ237" s="570"/>
      <c r="AK237" s="574" t="str">
        <f>AK3</f>
        <v>Poste TCN TF PVA</v>
      </c>
      <c r="AL237" s="570"/>
      <c r="AM237" s="574" t="str">
        <f>AM3</f>
        <v>GSA/NVX FR</v>
      </c>
      <c r="AN237" s="570"/>
      <c r="AO237" s="574" t="str">
        <f>AO3</f>
        <v>Charge</v>
      </c>
      <c r="AP237" s="570"/>
      <c r="AQ237" s="574" t="str">
        <f>AQ3</f>
        <v>Divers</v>
      </c>
      <c r="AR237" s="570"/>
      <c r="AS237" s="186" t="s">
        <v>16</v>
      </c>
    </row>
    <row r="238" spans="1:45" x14ac:dyDescent="0.25">
      <c r="A238" s="228"/>
      <c r="B238" s="178" t="s">
        <v>17</v>
      </c>
      <c r="C238" s="178" t="s">
        <v>18</v>
      </c>
      <c r="D238" s="178" t="s">
        <v>19</v>
      </c>
      <c r="E238" s="178" t="s">
        <v>20</v>
      </c>
      <c r="F238" s="178" t="s">
        <v>21</v>
      </c>
      <c r="G238" s="178" t="s">
        <v>22</v>
      </c>
      <c r="H238" s="178" t="s">
        <v>23</v>
      </c>
      <c r="I238" s="569" t="s">
        <v>24</v>
      </c>
      <c r="J238" s="570"/>
      <c r="K238" s="178" t="s">
        <v>25</v>
      </c>
      <c r="L238" s="178" t="s">
        <v>26</v>
      </c>
      <c r="M238" s="180" t="s">
        <v>27</v>
      </c>
      <c r="N238" s="178" t="s">
        <v>28</v>
      </c>
      <c r="O238" s="178" t="s">
        <v>29</v>
      </c>
      <c r="P238" s="178" t="s">
        <v>30</v>
      </c>
      <c r="Q238" s="178" t="s">
        <v>16</v>
      </c>
      <c r="R238" s="178" t="s">
        <v>32</v>
      </c>
      <c r="S238" s="178" t="s">
        <v>33</v>
      </c>
      <c r="T238" s="181"/>
      <c r="U238" s="182" t="s">
        <v>34</v>
      </c>
      <c r="V238" s="183"/>
      <c r="W238" s="184" t="s">
        <v>34</v>
      </c>
      <c r="X238" s="229"/>
      <c r="Y238" s="184" t="s">
        <v>34</v>
      </c>
      <c r="Z238" s="180"/>
      <c r="AA238" s="184" t="s">
        <v>34</v>
      </c>
      <c r="AB238" s="180"/>
      <c r="AC238" s="184" t="s">
        <v>34</v>
      </c>
      <c r="AD238" s="180"/>
      <c r="AE238" s="184" t="s">
        <v>34</v>
      </c>
      <c r="AF238" s="180"/>
      <c r="AG238" s="184"/>
      <c r="AH238" s="183"/>
      <c r="AI238" s="184" t="s">
        <v>34</v>
      </c>
      <c r="AJ238" s="180"/>
      <c r="AK238" s="186" t="s">
        <v>34</v>
      </c>
      <c r="AL238" s="183"/>
      <c r="AM238" s="184" t="s">
        <v>34</v>
      </c>
      <c r="AN238" s="183"/>
      <c r="AO238" s="184" t="s">
        <v>34</v>
      </c>
      <c r="AP238" s="183"/>
      <c r="AQ238" s="184" t="s">
        <v>34</v>
      </c>
      <c r="AR238" s="183"/>
      <c r="AS238" s="187"/>
    </row>
    <row r="239" spans="1:45" x14ac:dyDescent="0.25">
      <c r="A239" s="230">
        <f>A229+1</f>
        <v>44743</v>
      </c>
      <c r="B239" s="394">
        <v>2103.16</v>
      </c>
      <c r="C239" s="394"/>
      <c r="D239" s="472">
        <v>1946.33</v>
      </c>
      <c r="E239" s="472">
        <v>2281.2800000000002</v>
      </c>
      <c r="F239" s="394"/>
      <c r="G239" s="396">
        <v>339</v>
      </c>
      <c r="H239" s="396">
        <v>253.3</v>
      </c>
      <c r="I239" s="473">
        <v>270</v>
      </c>
      <c r="J239" s="398">
        <v>5</v>
      </c>
      <c r="K239" s="398"/>
      <c r="L239" s="398"/>
      <c r="M239" s="400"/>
      <c r="N239" s="209">
        <f t="shared" ref="N239:N269" si="40">B239+C239+D239+F239+G239+H239+I239+K239-L239+M239+E239</f>
        <v>7193.07</v>
      </c>
      <c r="O239" s="394">
        <v>29.4</v>
      </c>
      <c r="P239" s="394"/>
      <c r="Q239" s="209">
        <f t="shared" ref="Q239:Q269" si="41">N239+O239-P239</f>
        <v>7222.4699999999993</v>
      </c>
      <c r="R239" s="470">
        <v>2100</v>
      </c>
      <c r="S239" s="402"/>
      <c r="T239" s="213">
        <f t="shared" ref="T239:T269" si="42">A239</f>
        <v>44743</v>
      </c>
      <c r="U239" s="16"/>
      <c r="V239" s="404"/>
      <c r="W239" s="17"/>
      <c r="X239" s="460"/>
      <c r="Y239" s="17"/>
      <c r="Z239" s="17"/>
      <c r="AA239" s="17"/>
      <c r="AB239" s="478"/>
      <c r="AC239" s="17"/>
      <c r="AD239" s="17"/>
      <c r="AE239" s="17" t="s">
        <v>826</v>
      </c>
      <c r="AF239" s="20">
        <v>1.45</v>
      </c>
      <c r="AG239" s="17"/>
      <c r="AH239" s="20">
        <v>-3.6</v>
      </c>
      <c r="AI239" s="16" t="s">
        <v>506</v>
      </c>
      <c r="AJ239" s="20">
        <v>1029.23</v>
      </c>
      <c r="AK239" s="17"/>
      <c r="AL239" s="17"/>
      <c r="AM239" s="17"/>
      <c r="AN239" s="17"/>
      <c r="AO239" s="17" t="s">
        <v>276</v>
      </c>
      <c r="AP239" s="20">
        <v>2250</v>
      </c>
      <c r="AQ239" s="17"/>
      <c r="AR239" s="17"/>
      <c r="AS239" s="187">
        <f>V239+X239+Z239+AB239+AD239+AF239+AJ239+AL239+AN239+AP239+AR239+AH239</f>
        <v>3277.0800000000004</v>
      </c>
    </row>
    <row r="240" spans="1:45" x14ac:dyDescent="0.25">
      <c r="A240" s="230">
        <f t="shared" ref="A240:A269" si="43">A239+1</f>
        <v>44744</v>
      </c>
      <c r="B240" s="394">
        <v>1579.57</v>
      </c>
      <c r="C240" s="394"/>
      <c r="D240" s="472">
        <v>1372.25</v>
      </c>
      <c r="E240" s="472">
        <v>2555.69</v>
      </c>
      <c r="F240" s="394"/>
      <c r="G240" s="396">
        <v>191</v>
      </c>
      <c r="H240" s="396">
        <v>190.15</v>
      </c>
      <c r="I240" s="473">
        <v>240</v>
      </c>
      <c r="J240" s="398">
        <v>4</v>
      </c>
      <c r="K240" s="398"/>
      <c r="L240" s="398"/>
      <c r="M240" s="400"/>
      <c r="N240" s="209">
        <f t="shared" si="40"/>
        <v>6128.66</v>
      </c>
      <c r="O240" s="394">
        <v>13.9</v>
      </c>
      <c r="P240" s="394"/>
      <c r="Q240" s="209">
        <f t="shared" si="41"/>
        <v>6142.5599999999995</v>
      </c>
      <c r="R240" s="470">
        <v>1570</v>
      </c>
      <c r="S240" s="402"/>
      <c r="T240" s="213">
        <f t="shared" si="42"/>
        <v>44744</v>
      </c>
      <c r="U240" s="16"/>
      <c r="V240" s="404"/>
      <c r="W240" s="17"/>
      <c r="X240" s="460"/>
      <c r="Y240" s="16"/>
      <c r="Z240" s="17"/>
      <c r="AA240" s="17"/>
      <c r="AB240" s="478"/>
      <c r="AC240" s="16"/>
      <c r="AD240" s="17"/>
      <c r="AE240" s="17" t="s">
        <v>271</v>
      </c>
      <c r="AF240" s="20">
        <v>-65.099999999999994</v>
      </c>
      <c r="AG240" s="17"/>
      <c r="AH240" s="20">
        <v>-6</v>
      </c>
      <c r="AI240" s="16"/>
      <c r="AJ240" s="23"/>
      <c r="AK240" s="17"/>
      <c r="AL240" s="17"/>
      <c r="AM240" s="16"/>
      <c r="AN240" s="17"/>
      <c r="AO240" s="16" t="s">
        <v>827</v>
      </c>
      <c r="AP240" s="20">
        <v>30.96</v>
      </c>
      <c r="AQ240" s="17"/>
      <c r="AR240" s="17"/>
      <c r="AS240" s="187">
        <f>V240+X240+Z240+AB240+AD240+AF240+AJ240+AL240+AN240+AP240+AR240+AH240</f>
        <v>-40.139999999999993</v>
      </c>
    </row>
    <row r="241" spans="1:45" x14ac:dyDescent="0.25">
      <c r="A241" s="230">
        <f t="shared" si="43"/>
        <v>44745</v>
      </c>
      <c r="B241" s="394">
        <v>1077.05</v>
      </c>
      <c r="C241" s="394"/>
      <c r="D241" s="472">
        <v>515.4</v>
      </c>
      <c r="E241" s="472">
        <v>1286.55</v>
      </c>
      <c r="F241" s="394"/>
      <c r="G241" s="396">
        <v>145</v>
      </c>
      <c r="H241" s="396">
        <v>87.2</v>
      </c>
      <c r="I241" s="473">
        <v>160</v>
      </c>
      <c r="J241" s="398">
        <v>4</v>
      </c>
      <c r="K241" s="398"/>
      <c r="L241" s="398"/>
      <c r="M241" s="400"/>
      <c r="N241" s="209">
        <f t="shared" si="40"/>
        <v>3271.2</v>
      </c>
      <c r="O241" s="394">
        <v>7.4</v>
      </c>
      <c r="P241" s="394">
        <v>74.099999999999994</v>
      </c>
      <c r="Q241" s="209">
        <f t="shared" si="41"/>
        <v>3204.5</v>
      </c>
      <c r="R241" s="470">
        <v>1070</v>
      </c>
      <c r="S241" s="402"/>
      <c r="T241" s="213">
        <f t="shared" si="42"/>
        <v>44745</v>
      </c>
      <c r="U241" s="16"/>
      <c r="V241" s="404"/>
      <c r="W241" s="17"/>
      <c r="X241" s="460"/>
      <c r="Y241" s="16"/>
      <c r="Z241" s="17"/>
      <c r="AA241" s="17"/>
      <c r="AB241" s="478"/>
      <c r="AC241" s="16"/>
      <c r="AD241" s="17"/>
      <c r="AE241" s="17" t="s">
        <v>826</v>
      </c>
      <c r="AF241" s="20">
        <v>248.01</v>
      </c>
      <c r="AG241" s="17"/>
      <c r="AH241" s="20">
        <v>-16.8</v>
      </c>
      <c r="AI241" s="21" t="s">
        <v>828</v>
      </c>
      <c r="AJ241" s="28">
        <v>128.4</v>
      </c>
      <c r="AK241" s="25"/>
      <c r="AL241" s="17"/>
      <c r="AM241" s="16"/>
      <c r="AN241" s="17"/>
      <c r="AO241" s="16" t="s">
        <v>388</v>
      </c>
      <c r="AP241" s="18">
        <v>150</v>
      </c>
      <c r="AQ241" s="17"/>
      <c r="AR241" s="17"/>
      <c r="AS241" s="187">
        <f>V241+X241+Z241+AB241+AD241+AF241+AJ241+AL241+AN241+AP241+AR241+AH241</f>
        <v>509.60999999999996</v>
      </c>
    </row>
    <row r="242" spans="1:45" x14ac:dyDescent="0.25">
      <c r="A242" s="230">
        <f t="shared" si="43"/>
        <v>44746</v>
      </c>
      <c r="B242" s="394">
        <v>1422.59</v>
      </c>
      <c r="C242" s="394"/>
      <c r="D242" s="472">
        <v>1442.81</v>
      </c>
      <c r="E242" s="472">
        <v>2144.89</v>
      </c>
      <c r="F242" s="394"/>
      <c r="G242" s="396">
        <v>428</v>
      </c>
      <c r="H242" s="396">
        <v>324.10000000000002</v>
      </c>
      <c r="I242" s="473">
        <v>20</v>
      </c>
      <c r="J242" s="398">
        <v>1</v>
      </c>
      <c r="K242" s="398"/>
      <c r="L242" s="398"/>
      <c r="M242" s="400"/>
      <c r="N242" s="209">
        <f t="shared" si="40"/>
        <v>5782.3899999999994</v>
      </c>
      <c r="O242" s="394">
        <v>14.1</v>
      </c>
      <c r="P242" s="394"/>
      <c r="Q242" s="209">
        <f t="shared" si="41"/>
        <v>5796.49</v>
      </c>
      <c r="R242" s="470">
        <v>1420</v>
      </c>
      <c r="S242" s="402"/>
      <c r="T242" s="213">
        <f t="shared" si="42"/>
        <v>44746</v>
      </c>
      <c r="U242" s="16"/>
      <c r="V242" s="404"/>
      <c r="W242" s="17"/>
      <c r="X242" s="460"/>
      <c r="Y242" s="16"/>
      <c r="Z242" s="17"/>
      <c r="AA242" s="17"/>
      <c r="AB242" s="478"/>
      <c r="AC242" s="16"/>
      <c r="AD242" s="17"/>
      <c r="AE242" s="17"/>
      <c r="AF242" s="17"/>
      <c r="AG242" s="17"/>
      <c r="AH242" s="20">
        <v>-6</v>
      </c>
      <c r="AI242" s="16"/>
      <c r="AJ242" s="26"/>
      <c r="AK242" s="17"/>
      <c r="AL242" s="17"/>
      <c r="AM242" s="16"/>
      <c r="AN242" s="17"/>
      <c r="AO242" s="17"/>
      <c r="AP242" s="17"/>
      <c r="AQ242" s="17"/>
      <c r="AR242" s="17"/>
      <c r="AS242" s="187">
        <f>V242+X242+Z242+AB242+AD242+AF242+AJ242+AL242+AN242+AP242+AR242+AH242</f>
        <v>-6</v>
      </c>
    </row>
    <row r="243" spans="1:45" x14ac:dyDescent="0.25">
      <c r="A243" s="230">
        <f t="shared" si="43"/>
        <v>44747</v>
      </c>
      <c r="B243" s="394">
        <v>2086.84</v>
      </c>
      <c r="C243" s="394"/>
      <c r="D243" s="472">
        <v>1098.3</v>
      </c>
      <c r="E243" s="472">
        <v>2204.59</v>
      </c>
      <c r="F243" s="394"/>
      <c r="G243" s="396">
        <v>249</v>
      </c>
      <c r="H243" s="396">
        <v>124.1</v>
      </c>
      <c r="I243" s="473">
        <v>340</v>
      </c>
      <c r="J243" s="398">
        <v>5</v>
      </c>
      <c r="K243" s="398"/>
      <c r="L243" s="398"/>
      <c r="M243" s="400"/>
      <c r="N243" s="209">
        <f t="shared" si="40"/>
        <v>6102.83</v>
      </c>
      <c r="O243" s="394">
        <v>11.2</v>
      </c>
      <c r="P243" s="394"/>
      <c r="Q243" s="209">
        <f t="shared" si="41"/>
        <v>6114.03</v>
      </c>
      <c r="R243" s="470">
        <v>2100</v>
      </c>
      <c r="S243" s="402"/>
      <c r="T243" s="213">
        <f t="shared" si="42"/>
        <v>44747</v>
      </c>
      <c r="U243" s="16"/>
      <c r="V243" s="404"/>
      <c r="W243" s="17"/>
      <c r="X243" s="460"/>
      <c r="Y243" s="16"/>
      <c r="Z243" s="17"/>
      <c r="AA243" s="16"/>
      <c r="AB243" s="478"/>
      <c r="AC243" s="16"/>
      <c r="AD243" s="19"/>
      <c r="AE243" s="17" t="s">
        <v>829</v>
      </c>
      <c r="AF243" s="20">
        <v>304.04000000000002</v>
      </c>
      <c r="AG243" s="17"/>
      <c r="AH243" s="20">
        <v>-2.4</v>
      </c>
      <c r="AI243" s="21"/>
      <c r="AJ243" s="17"/>
      <c r="AK243" s="22"/>
      <c r="AL243" s="17"/>
      <c r="AM243" s="16"/>
      <c r="AN243" s="17"/>
      <c r="AO243" s="16" t="s">
        <v>544</v>
      </c>
      <c r="AP243" s="18">
        <v>156.69</v>
      </c>
      <c r="AQ243" s="17"/>
      <c r="AR243" s="17"/>
      <c r="AS243" s="187">
        <f>V243+X243+Z243+AB243+AF243+AF243+AJ243+AL243+AN243+AP243+AR243+AH243</f>
        <v>762.37</v>
      </c>
    </row>
    <row r="244" spans="1:45" x14ac:dyDescent="0.25">
      <c r="A244" s="230">
        <f t="shared" si="43"/>
        <v>44748</v>
      </c>
      <c r="B244" s="394">
        <v>1581.18</v>
      </c>
      <c r="C244" s="394"/>
      <c r="D244" s="472">
        <v>859.42</v>
      </c>
      <c r="E244" s="472">
        <v>1540.37</v>
      </c>
      <c r="F244" s="394"/>
      <c r="G244" s="396">
        <v>521</v>
      </c>
      <c r="H244" s="396">
        <v>120.4</v>
      </c>
      <c r="I244" s="473">
        <v>140</v>
      </c>
      <c r="J244" s="398">
        <v>3</v>
      </c>
      <c r="K244" s="398"/>
      <c r="L244" s="398"/>
      <c r="M244" s="400"/>
      <c r="N244" s="209">
        <f t="shared" si="40"/>
        <v>4762.37</v>
      </c>
      <c r="O244" s="394">
        <v>12.7</v>
      </c>
      <c r="P244" s="394"/>
      <c r="Q244" s="209">
        <f t="shared" si="41"/>
        <v>4775.07</v>
      </c>
      <c r="R244" s="470">
        <v>1580</v>
      </c>
      <c r="S244" s="402"/>
      <c r="T244" s="213">
        <f t="shared" si="42"/>
        <v>44748</v>
      </c>
      <c r="U244" s="16" t="s">
        <v>830</v>
      </c>
      <c r="V244" s="467">
        <v>833.47</v>
      </c>
      <c r="W244" s="16"/>
      <c r="X244" s="460"/>
      <c r="Y244" s="16" t="s">
        <v>831</v>
      </c>
      <c r="Z244" s="20">
        <v>166.58</v>
      </c>
      <c r="AA244" s="16" t="s">
        <v>832</v>
      </c>
      <c r="AB244" s="479">
        <v>803</v>
      </c>
      <c r="AC244" s="16"/>
      <c r="AD244" s="19"/>
      <c r="AE244" s="17"/>
      <c r="AF244" s="17"/>
      <c r="AG244" s="17"/>
      <c r="AH244" s="17"/>
      <c r="AI244" s="16"/>
      <c r="AJ244" s="24"/>
      <c r="AK244" s="16"/>
      <c r="AL244" s="17"/>
      <c r="AM244" s="16" t="s">
        <v>833</v>
      </c>
      <c r="AN244" s="20">
        <v>-376.33</v>
      </c>
      <c r="AO244" s="16"/>
      <c r="AP244" s="17"/>
      <c r="AQ244" s="17"/>
      <c r="AR244" s="17"/>
      <c r="AS244" s="187">
        <f>V244+X244+Z244+AB244+AF244+AF244+AJ244+AL244+AN244+AP244+AR244+AH244</f>
        <v>1426.7200000000003</v>
      </c>
    </row>
    <row r="245" spans="1:45" x14ac:dyDescent="0.25">
      <c r="A245" s="230">
        <f t="shared" si="43"/>
        <v>44749</v>
      </c>
      <c r="B245" s="394">
        <v>1495.8</v>
      </c>
      <c r="C245" s="394"/>
      <c r="D245" s="472">
        <v>1941.43</v>
      </c>
      <c r="E245" s="472">
        <v>1841.33</v>
      </c>
      <c r="F245" s="394"/>
      <c r="G245" s="396">
        <v>214</v>
      </c>
      <c r="H245" s="396">
        <v>85.1</v>
      </c>
      <c r="I245" s="473">
        <v>110</v>
      </c>
      <c r="J245" s="398">
        <v>2</v>
      </c>
      <c r="K245" s="398"/>
      <c r="L245" s="398"/>
      <c r="M245" s="400"/>
      <c r="N245" s="209">
        <f t="shared" si="40"/>
        <v>5687.66</v>
      </c>
      <c r="O245" s="394">
        <v>11.2</v>
      </c>
      <c r="P245" s="394"/>
      <c r="Q245" s="209">
        <f t="shared" si="41"/>
        <v>5698.86</v>
      </c>
      <c r="R245" s="470">
        <v>1530</v>
      </c>
      <c r="S245" s="402"/>
      <c r="T245" s="213">
        <f t="shared" si="42"/>
        <v>44749</v>
      </c>
      <c r="U245" s="16"/>
      <c r="V245" s="467">
        <v>14.23</v>
      </c>
      <c r="W245" s="16"/>
      <c r="X245" s="460"/>
      <c r="Y245" s="16" t="s">
        <v>834</v>
      </c>
      <c r="Z245" s="20">
        <v>256.97000000000003</v>
      </c>
      <c r="AA245" s="16" t="s">
        <v>835</v>
      </c>
      <c r="AB245" s="479">
        <v>3952.6</v>
      </c>
      <c r="AC245" s="16"/>
      <c r="AD245" s="17"/>
      <c r="AE245" s="17"/>
      <c r="AF245" s="17"/>
      <c r="AG245" s="17"/>
      <c r="AH245" s="20">
        <v>-2.4</v>
      </c>
      <c r="AI245" s="16"/>
      <c r="AJ245" s="23"/>
      <c r="AK245" s="16"/>
      <c r="AL245" s="17"/>
      <c r="AM245" s="16"/>
      <c r="AN245" s="17"/>
      <c r="AO245" s="16"/>
      <c r="AP245" s="17"/>
      <c r="AQ245" s="17"/>
      <c r="AR245" s="17"/>
      <c r="AS245" s="187">
        <f t="shared" ref="AS245:AS266" si="44">V245+X245+Z245+AB245+AD245+AF245+AJ245+AL245+AN245+AP245+AR245+AH245</f>
        <v>4221.4000000000005</v>
      </c>
    </row>
    <row r="246" spans="1:45" x14ac:dyDescent="0.25">
      <c r="A246" s="230">
        <f t="shared" si="43"/>
        <v>44750</v>
      </c>
      <c r="B246" s="394">
        <v>1837.22</v>
      </c>
      <c r="C246" s="394"/>
      <c r="D246" s="472">
        <v>1713.2</v>
      </c>
      <c r="E246" s="472">
        <v>2031.88</v>
      </c>
      <c r="F246" s="394"/>
      <c r="G246" s="396">
        <v>416</v>
      </c>
      <c r="H246" s="396">
        <v>127.6</v>
      </c>
      <c r="I246" s="473">
        <v>140</v>
      </c>
      <c r="J246" s="398">
        <v>4</v>
      </c>
      <c r="K246" s="398"/>
      <c r="L246" s="398"/>
      <c r="M246" s="400"/>
      <c r="N246" s="209">
        <f t="shared" si="40"/>
        <v>6265.9000000000005</v>
      </c>
      <c r="O246" s="394">
        <v>17.399999999999999</v>
      </c>
      <c r="P246" s="394"/>
      <c r="Q246" s="209">
        <f t="shared" si="41"/>
        <v>6283.3</v>
      </c>
      <c r="R246" s="470">
        <v>1830</v>
      </c>
      <c r="S246" s="470">
        <v>890</v>
      </c>
      <c r="T246" s="213">
        <f t="shared" si="42"/>
        <v>44750</v>
      </c>
      <c r="U246" s="16"/>
      <c r="V246" s="404"/>
      <c r="W246" s="16"/>
      <c r="X246" s="460"/>
      <c r="Y246" s="16"/>
      <c r="Z246" s="17"/>
      <c r="AA246" s="16"/>
      <c r="AB246" s="478"/>
      <c r="AC246" s="16"/>
      <c r="AD246" s="17"/>
      <c r="AE246" s="17"/>
      <c r="AF246" s="17"/>
      <c r="AG246" s="17"/>
      <c r="AH246" s="17"/>
      <c r="AI246" s="21"/>
      <c r="AJ246" s="27"/>
      <c r="AK246" s="22"/>
      <c r="AL246" s="17"/>
      <c r="AM246" s="16"/>
      <c r="AN246" s="17"/>
      <c r="AO246" s="16"/>
      <c r="AP246" s="17"/>
      <c r="AQ246" s="17"/>
      <c r="AR246" s="17"/>
      <c r="AS246" s="187">
        <f t="shared" si="44"/>
        <v>0</v>
      </c>
    </row>
    <row r="247" spans="1:45" x14ac:dyDescent="0.25">
      <c r="A247" s="230">
        <f t="shared" si="43"/>
        <v>44751</v>
      </c>
      <c r="B247" s="394">
        <v>1284.3399999999999</v>
      </c>
      <c r="C247" s="394"/>
      <c r="D247" s="472">
        <v>1667.4</v>
      </c>
      <c r="E247" s="472">
        <v>1439.01</v>
      </c>
      <c r="F247" s="394"/>
      <c r="G247" s="396">
        <v>244</v>
      </c>
      <c r="H247" s="396">
        <v>69.599999999999994</v>
      </c>
      <c r="I247" s="473">
        <v>90</v>
      </c>
      <c r="J247" s="398">
        <v>2</v>
      </c>
      <c r="K247" s="398"/>
      <c r="L247" s="398"/>
      <c r="M247" s="400"/>
      <c r="N247" s="209">
        <f t="shared" si="40"/>
        <v>4794.3499999999995</v>
      </c>
      <c r="O247" s="394">
        <v>19.600000000000001</v>
      </c>
      <c r="P247" s="394"/>
      <c r="Q247" s="209">
        <f t="shared" si="41"/>
        <v>4813.95</v>
      </c>
      <c r="R247" s="470">
        <v>1280</v>
      </c>
      <c r="S247" s="402"/>
      <c r="T247" s="213">
        <f t="shared" si="42"/>
        <v>44751</v>
      </c>
      <c r="U247" s="16"/>
      <c r="V247" s="404"/>
      <c r="W247" s="16"/>
      <c r="X247" s="460"/>
      <c r="Y247" s="16"/>
      <c r="Z247" s="17"/>
      <c r="AA247" s="16"/>
      <c r="AB247" s="478"/>
      <c r="AC247" s="16"/>
      <c r="AD247" s="17"/>
      <c r="AE247" s="17" t="s">
        <v>85</v>
      </c>
      <c r="AF247" s="20">
        <v>950</v>
      </c>
      <c r="AG247" s="17"/>
      <c r="AH247" s="20">
        <v>-9.6</v>
      </c>
      <c r="AI247" s="16"/>
      <c r="AJ247" s="24"/>
      <c r="AK247" s="16"/>
      <c r="AL247" s="17"/>
      <c r="AM247" s="16"/>
      <c r="AN247" s="17"/>
      <c r="AO247" s="16"/>
      <c r="AP247" s="17"/>
      <c r="AQ247" s="17"/>
      <c r="AR247" s="17"/>
      <c r="AS247" s="187">
        <f t="shared" si="44"/>
        <v>940.4</v>
      </c>
    </row>
    <row r="248" spans="1:45" x14ac:dyDescent="0.25">
      <c r="A248" s="230">
        <f t="shared" si="43"/>
        <v>44752</v>
      </c>
      <c r="B248" s="394">
        <v>956.76</v>
      </c>
      <c r="C248" s="394"/>
      <c r="D248" s="472">
        <v>884.93</v>
      </c>
      <c r="E248" s="472">
        <v>1191.8499999999999</v>
      </c>
      <c r="F248" s="394"/>
      <c r="G248" s="396">
        <v>314</v>
      </c>
      <c r="H248" s="396">
        <v>151.9</v>
      </c>
      <c r="I248" s="473">
        <v>20</v>
      </c>
      <c r="J248" s="398">
        <v>1</v>
      </c>
      <c r="K248" s="398"/>
      <c r="L248" s="398"/>
      <c r="M248" s="400"/>
      <c r="N248" s="209">
        <f t="shared" si="40"/>
        <v>3519.44</v>
      </c>
      <c r="O248" s="394">
        <v>7.4</v>
      </c>
      <c r="P248" s="394">
        <v>74.400000000000006</v>
      </c>
      <c r="Q248" s="209">
        <f t="shared" si="41"/>
        <v>3452.44</v>
      </c>
      <c r="R248" s="470">
        <v>950</v>
      </c>
      <c r="S248" s="402"/>
      <c r="T248" s="213">
        <f t="shared" si="42"/>
        <v>44752</v>
      </c>
      <c r="U248" s="16"/>
      <c r="V248" s="404"/>
      <c r="W248" s="16" t="s">
        <v>836</v>
      </c>
      <c r="X248" s="471">
        <v>531.24</v>
      </c>
      <c r="Y248" s="16"/>
      <c r="Z248" s="17"/>
      <c r="AA248" s="16"/>
      <c r="AB248" s="478"/>
      <c r="AC248" s="16"/>
      <c r="AD248" s="17"/>
      <c r="AE248" s="17"/>
      <c r="AF248" s="17"/>
      <c r="AG248" s="17"/>
      <c r="AH248" s="20">
        <v>-6</v>
      </c>
      <c r="AI248" s="16"/>
      <c r="AJ248" s="17"/>
      <c r="AK248" s="16"/>
      <c r="AL248" s="17"/>
      <c r="AM248" s="16"/>
      <c r="AN248" s="17"/>
      <c r="AO248" s="16"/>
      <c r="AP248" s="17"/>
      <c r="AQ248" s="17"/>
      <c r="AR248" s="17"/>
      <c r="AS248" s="187">
        <f t="shared" si="44"/>
        <v>525.24</v>
      </c>
    </row>
    <row r="249" spans="1:45" x14ac:dyDescent="0.25">
      <c r="A249" s="230">
        <f t="shared" si="43"/>
        <v>44753</v>
      </c>
      <c r="B249" s="394">
        <v>1942.96</v>
      </c>
      <c r="C249" s="394"/>
      <c r="D249" s="472">
        <v>983.75</v>
      </c>
      <c r="E249" s="472">
        <v>1715.48</v>
      </c>
      <c r="F249" s="394"/>
      <c r="G249" s="396">
        <v>262</v>
      </c>
      <c r="H249" s="396">
        <v>167.5</v>
      </c>
      <c r="I249" s="473">
        <v>160</v>
      </c>
      <c r="J249" s="398">
        <v>4</v>
      </c>
      <c r="K249" s="398"/>
      <c r="L249" s="398"/>
      <c r="M249" s="400"/>
      <c r="N249" s="209">
        <f t="shared" si="40"/>
        <v>5231.6900000000005</v>
      </c>
      <c r="O249" s="394">
        <v>5.0999999999999996</v>
      </c>
      <c r="P249" s="394"/>
      <c r="Q249" s="209">
        <f t="shared" si="41"/>
        <v>5236.7900000000009</v>
      </c>
      <c r="R249" s="470">
        <v>1970</v>
      </c>
      <c r="S249" s="402"/>
      <c r="T249" s="213">
        <f t="shared" si="42"/>
        <v>44753</v>
      </c>
      <c r="U249" s="16"/>
      <c r="V249" s="404"/>
      <c r="W249" s="16"/>
      <c r="X249" s="460"/>
      <c r="Y249" s="16"/>
      <c r="Z249" s="17"/>
      <c r="AA249" s="16"/>
      <c r="AB249" s="478"/>
      <c r="AC249" s="16" t="s">
        <v>837</v>
      </c>
      <c r="AD249" s="20">
        <v>47774.58</v>
      </c>
      <c r="AE249" s="17"/>
      <c r="AF249" s="17"/>
      <c r="AG249" s="17"/>
      <c r="AH249" s="17"/>
      <c r="AI249" s="16"/>
      <c r="AJ249" s="17"/>
      <c r="AK249" s="16" t="s">
        <v>838</v>
      </c>
      <c r="AL249" s="20">
        <v>141</v>
      </c>
      <c r="AM249" s="16"/>
      <c r="AN249" s="17"/>
      <c r="AO249" s="16"/>
      <c r="AP249" s="17"/>
      <c r="AQ249" s="17"/>
      <c r="AR249" s="17"/>
      <c r="AS249" s="187">
        <f t="shared" si="44"/>
        <v>47915.58</v>
      </c>
    </row>
    <row r="250" spans="1:45" x14ac:dyDescent="0.25">
      <c r="A250" s="230">
        <f t="shared" si="43"/>
        <v>44754</v>
      </c>
      <c r="B250" s="394">
        <v>1482.41</v>
      </c>
      <c r="C250" s="394"/>
      <c r="D250" s="472">
        <v>1532.55</v>
      </c>
      <c r="E250" s="472">
        <v>2004.18</v>
      </c>
      <c r="F250" s="394"/>
      <c r="G250" s="396">
        <v>381</v>
      </c>
      <c r="H250" s="396">
        <v>116.9</v>
      </c>
      <c r="I250" s="473">
        <v>90</v>
      </c>
      <c r="J250" s="398">
        <v>3</v>
      </c>
      <c r="K250" s="398"/>
      <c r="L250" s="398"/>
      <c r="M250" s="400"/>
      <c r="N250" s="209">
        <f t="shared" si="40"/>
        <v>5607.04</v>
      </c>
      <c r="O250" s="394">
        <v>3.5</v>
      </c>
      <c r="P250" s="394"/>
      <c r="Q250" s="209">
        <f t="shared" si="41"/>
        <v>5610.54</v>
      </c>
      <c r="R250" s="470">
        <v>1480</v>
      </c>
      <c r="S250" s="402"/>
      <c r="T250" s="213">
        <f t="shared" si="42"/>
        <v>44754</v>
      </c>
      <c r="U250" s="16"/>
      <c r="V250" s="404"/>
      <c r="W250" s="16"/>
      <c r="X250" s="460"/>
      <c r="Y250" s="16"/>
      <c r="Z250" s="17"/>
      <c r="AA250" s="16"/>
      <c r="AB250" s="478"/>
      <c r="AC250" s="16"/>
      <c r="AD250" s="17"/>
      <c r="AE250" s="17" t="s">
        <v>505</v>
      </c>
      <c r="AF250" s="20">
        <v>8.06</v>
      </c>
      <c r="AG250" s="17"/>
      <c r="AH250" s="20">
        <v>-1.1499999999999999</v>
      </c>
      <c r="AI250" s="16"/>
      <c r="AJ250" s="17"/>
      <c r="AK250" s="16" t="s">
        <v>839</v>
      </c>
      <c r="AL250" s="20">
        <v>771.74</v>
      </c>
      <c r="AM250" s="16"/>
      <c r="AN250" s="17"/>
      <c r="AO250" s="16" t="s">
        <v>840</v>
      </c>
      <c r="AP250" s="20">
        <v>405</v>
      </c>
      <c r="AQ250" s="17"/>
      <c r="AR250" s="17"/>
      <c r="AS250" s="187">
        <f t="shared" si="44"/>
        <v>1183.6499999999999</v>
      </c>
    </row>
    <row r="251" spans="1:45" x14ac:dyDescent="0.25">
      <c r="A251" s="230">
        <f t="shared" si="43"/>
        <v>44755</v>
      </c>
      <c r="B251" s="394">
        <v>1466.71</v>
      </c>
      <c r="C251" s="394"/>
      <c r="D251" s="472">
        <v>1874.69</v>
      </c>
      <c r="E251" s="472">
        <v>2078.62</v>
      </c>
      <c r="F251" s="394"/>
      <c r="G251" s="396">
        <v>296</v>
      </c>
      <c r="H251" s="396">
        <v>157.19999999999999</v>
      </c>
      <c r="I251" s="473">
        <v>360</v>
      </c>
      <c r="J251" s="398">
        <v>6</v>
      </c>
      <c r="K251" s="398"/>
      <c r="L251" s="398"/>
      <c r="M251" s="400"/>
      <c r="N251" s="209">
        <f t="shared" si="40"/>
        <v>6233.22</v>
      </c>
      <c r="O251" s="394">
        <v>2.2000000000000002</v>
      </c>
      <c r="P251" s="394"/>
      <c r="Q251" s="209">
        <f t="shared" si="41"/>
        <v>6235.42</v>
      </c>
      <c r="R251" s="470">
        <v>1460</v>
      </c>
      <c r="S251" s="402"/>
      <c r="T251" s="213">
        <f t="shared" si="42"/>
        <v>44755</v>
      </c>
      <c r="U251" s="16" t="s">
        <v>841</v>
      </c>
      <c r="V251" s="467">
        <v>514.28</v>
      </c>
      <c r="W251" s="16"/>
      <c r="X251" s="460"/>
      <c r="Y251" s="16" t="s">
        <v>842</v>
      </c>
      <c r="Z251" s="20">
        <v>414.09</v>
      </c>
      <c r="AA251" s="16" t="s">
        <v>843</v>
      </c>
      <c r="AB251" s="479">
        <v>-115.6</v>
      </c>
      <c r="AC251" s="16"/>
      <c r="AD251" s="17"/>
      <c r="AE251" s="17" t="s">
        <v>505</v>
      </c>
      <c r="AF251" s="20">
        <v>15.74</v>
      </c>
      <c r="AG251" s="17"/>
      <c r="AH251" s="17"/>
      <c r="AI251" s="16"/>
      <c r="AJ251" s="17"/>
      <c r="AK251" s="16"/>
      <c r="AL251" s="17"/>
      <c r="AM251" s="16"/>
      <c r="AN251" s="17"/>
      <c r="AO251" s="16" t="s">
        <v>840</v>
      </c>
      <c r="AP251" s="20">
        <v>85.76</v>
      </c>
      <c r="AQ251" s="17"/>
      <c r="AR251" s="17"/>
      <c r="AS251" s="187">
        <f t="shared" si="44"/>
        <v>914.26999999999987</v>
      </c>
    </row>
    <row r="252" spans="1:45" x14ac:dyDescent="0.25">
      <c r="A252" s="230">
        <f t="shared" si="43"/>
        <v>44756</v>
      </c>
      <c r="B252" s="394">
        <v>311</v>
      </c>
      <c r="C252" s="394"/>
      <c r="D252" s="472">
        <v>634.04999999999995</v>
      </c>
      <c r="E252" s="472">
        <v>1048.04</v>
      </c>
      <c r="F252" s="394"/>
      <c r="G252" s="396">
        <v>89</v>
      </c>
      <c r="H252" s="396">
        <v>10.6</v>
      </c>
      <c r="I252" s="473">
        <v>400</v>
      </c>
      <c r="J252" s="398">
        <v>7</v>
      </c>
      <c r="K252" s="398"/>
      <c r="L252" s="398"/>
      <c r="M252" s="400"/>
      <c r="N252" s="209">
        <f t="shared" si="40"/>
        <v>2492.6899999999996</v>
      </c>
      <c r="O252" s="394">
        <v>4.8</v>
      </c>
      <c r="P252" s="394"/>
      <c r="Q252" s="209">
        <f t="shared" si="41"/>
        <v>2497.4899999999998</v>
      </c>
      <c r="R252" s="470">
        <v>310</v>
      </c>
      <c r="S252" s="402"/>
      <c r="T252" s="213">
        <f t="shared" si="42"/>
        <v>44756</v>
      </c>
      <c r="U252" s="16"/>
      <c r="V252" s="467">
        <v>-52.09</v>
      </c>
      <c r="W252" s="16"/>
      <c r="X252" s="460"/>
      <c r="Y252" s="16"/>
      <c r="Z252" s="17"/>
      <c r="AA252" s="16" t="s">
        <v>844</v>
      </c>
      <c r="AB252" s="479">
        <v>4284.8599999999997</v>
      </c>
      <c r="AC252" s="16"/>
      <c r="AD252" s="17"/>
      <c r="AE252" s="16"/>
      <c r="AF252" s="17"/>
      <c r="AG252" s="17"/>
      <c r="AH252" s="20">
        <v>-1.2</v>
      </c>
      <c r="AI252" s="16"/>
      <c r="AJ252" s="17"/>
      <c r="AK252" s="16"/>
      <c r="AL252" s="17"/>
      <c r="AM252" s="16"/>
      <c r="AN252" s="17"/>
      <c r="AO252" s="16"/>
      <c r="AP252" s="17"/>
      <c r="AQ252" s="17"/>
      <c r="AR252" s="17"/>
      <c r="AS252" s="187">
        <f t="shared" si="44"/>
        <v>4231.57</v>
      </c>
    </row>
    <row r="253" spans="1:45" x14ac:dyDescent="0.25">
      <c r="A253" s="230">
        <f t="shared" si="43"/>
        <v>44757</v>
      </c>
      <c r="B253" s="394">
        <v>752.4</v>
      </c>
      <c r="C253" s="394"/>
      <c r="D253" s="472">
        <v>1970.19</v>
      </c>
      <c r="E253" s="472">
        <v>2197.77</v>
      </c>
      <c r="F253" s="394"/>
      <c r="G253" s="396">
        <v>209</v>
      </c>
      <c r="H253" s="396">
        <v>228.3</v>
      </c>
      <c r="I253" s="473">
        <v>960</v>
      </c>
      <c r="J253" s="398">
        <v>16</v>
      </c>
      <c r="K253" s="398"/>
      <c r="L253" s="398"/>
      <c r="M253" s="400"/>
      <c r="N253" s="209">
        <f t="shared" si="40"/>
        <v>6317.66</v>
      </c>
      <c r="O253" s="394">
        <v>14.2</v>
      </c>
      <c r="P253" s="394"/>
      <c r="Q253" s="209">
        <f t="shared" si="41"/>
        <v>6331.86</v>
      </c>
      <c r="R253" s="470">
        <v>750</v>
      </c>
      <c r="S253" s="402"/>
      <c r="T253" s="213">
        <f t="shared" si="42"/>
        <v>44757</v>
      </c>
      <c r="U253" s="16"/>
      <c r="V253" s="404"/>
      <c r="W253" s="16"/>
      <c r="X253" s="460"/>
      <c r="Y253" s="16"/>
      <c r="Z253" s="17"/>
      <c r="AA253" s="16"/>
      <c r="AB253" s="478"/>
      <c r="AC253" s="16"/>
      <c r="AD253" s="17"/>
      <c r="AE253" s="16" t="s">
        <v>156</v>
      </c>
      <c r="AF253" s="20">
        <v>2703.91</v>
      </c>
      <c r="AG253" s="17"/>
      <c r="AH253" s="20">
        <v>-2.4</v>
      </c>
      <c r="AI253" s="16" t="s">
        <v>845</v>
      </c>
      <c r="AJ253" s="20">
        <v>201.88</v>
      </c>
      <c r="AK253" s="16"/>
      <c r="AL253" s="17"/>
      <c r="AM253" s="16"/>
      <c r="AN253" s="17"/>
      <c r="AO253" s="16" t="s">
        <v>510</v>
      </c>
      <c r="AP253" s="20">
        <v>86.4</v>
      </c>
      <c r="AQ253" s="17"/>
      <c r="AR253" s="17"/>
      <c r="AS253" s="187">
        <f t="shared" si="44"/>
        <v>2989.79</v>
      </c>
    </row>
    <row r="254" spans="1:45" x14ac:dyDescent="0.25">
      <c r="A254" s="230">
        <f t="shared" si="43"/>
        <v>44758</v>
      </c>
      <c r="B254" s="394">
        <v>382.04</v>
      </c>
      <c r="C254" s="394"/>
      <c r="D254" s="472">
        <v>942.99</v>
      </c>
      <c r="E254" s="472">
        <v>1642.02</v>
      </c>
      <c r="F254" s="394"/>
      <c r="G254" s="396">
        <v>827</v>
      </c>
      <c r="H254" s="396">
        <v>84</v>
      </c>
      <c r="I254" s="473">
        <v>460</v>
      </c>
      <c r="J254" s="398">
        <v>8</v>
      </c>
      <c r="K254" s="398"/>
      <c r="L254" s="398"/>
      <c r="M254" s="400"/>
      <c r="N254" s="209">
        <f t="shared" si="40"/>
        <v>4338.0499999999993</v>
      </c>
      <c r="O254" s="394">
        <v>13.9</v>
      </c>
      <c r="P254" s="394"/>
      <c r="Q254" s="209">
        <f t="shared" si="41"/>
        <v>4351.9499999999989</v>
      </c>
      <c r="R254" s="470">
        <v>380</v>
      </c>
      <c r="S254" s="402"/>
      <c r="T254" s="213">
        <f t="shared" si="42"/>
        <v>44758</v>
      </c>
      <c r="U254" s="16"/>
      <c r="V254" s="404"/>
      <c r="W254" s="16"/>
      <c r="X254" s="460"/>
      <c r="Y254" s="16"/>
      <c r="Z254" s="17"/>
      <c r="AA254" s="16"/>
      <c r="AB254" s="478"/>
      <c r="AC254" s="16"/>
      <c r="AD254" s="17"/>
      <c r="AE254" s="16" t="s">
        <v>846</v>
      </c>
      <c r="AF254" s="20">
        <v>48.05</v>
      </c>
      <c r="AG254" s="17"/>
      <c r="AH254" s="20">
        <v>-2.4</v>
      </c>
      <c r="AI254" s="16"/>
      <c r="AJ254" s="17"/>
      <c r="AK254" s="16"/>
      <c r="AL254" s="17"/>
      <c r="AM254" s="16"/>
      <c r="AN254" s="17"/>
      <c r="AO254" s="16"/>
      <c r="AP254" s="17"/>
      <c r="AQ254" s="17"/>
      <c r="AR254" s="17"/>
      <c r="AS254" s="187">
        <f t="shared" si="44"/>
        <v>45.65</v>
      </c>
    </row>
    <row r="255" spans="1:45" x14ac:dyDescent="0.25">
      <c r="A255" s="230">
        <f t="shared" si="43"/>
        <v>44759</v>
      </c>
      <c r="B255" s="394">
        <v>535.23</v>
      </c>
      <c r="C255" s="394"/>
      <c r="D255" s="472">
        <v>811.85</v>
      </c>
      <c r="E255" s="472">
        <v>1389.17</v>
      </c>
      <c r="F255" s="394"/>
      <c r="G255" s="396">
        <v>286</v>
      </c>
      <c r="H255" s="396">
        <v>100.8</v>
      </c>
      <c r="I255" s="473">
        <v>330</v>
      </c>
      <c r="J255" s="398">
        <v>5</v>
      </c>
      <c r="K255" s="398"/>
      <c r="L255" s="398"/>
      <c r="M255" s="400"/>
      <c r="N255" s="209">
        <f t="shared" si="40"/>
        <v>3453.05</v>
      </c>
      <c r="O255" s="394">
        <v>9.6999999999999993</v>
      </c>
      <c r="P255" s="394"/>
      <c r="Q255" s="209">
        <f t="shared" si="41"/>
        <v>3462.75</v>
      </c>
      <c r="R255" s="470">
        <v>530</v>
      </c>
      <c r="S255" s="402"/>
      <c r="T255" s="213">
        <f t="shared" si="42"/>
        <v>44759</v>
      </c>
      <c r="U255" s="16"/>
      <c r="V255" s="404"/>
      <c r="W255" s="16"/>
      <c r="X255" s="460"/>
      <c r="Y255" s="16"/>
      <c r="Z255" s="17"/>
      <c r="AA255" s="16"/>
      <c r="AB255" s="478"/>
      <c r="AC255" s="16"/>
      <c r="AD255" s="17"/>
      <c r="AE255" s="16"/>
      <c r="AF255" s="17"/>
      <c r="AG255" s="17"/>
      <c r="AH255" s="17"/>
      <c r="AI255" s="16"/>
      <c r="AJ255" s="17"/>
      <c r="AK255" s="16"/>
      <c r="AL255" s="17"/>
      <c r="AM255" s="16"/>
      <c r="AN255" s="17"/>
      <c r="AO255" s="16"/>
      <c r="AP255" s="17"/>
      <c r="AQ255" s="17"/>
      <c r="AR255" s="17"/>
      <c r="AS255" s="187">
        <f t="shared" si="44"/>
        <v>0</v>
      </c>
    </row>
    <row r="256" spans="1:45" x14ac:dyDescent="0.25">
      <c r="A256" s="230">
        <f t="shared" si="43"/>
        <v>44760</v>
      </c>
      <c r="B256" s="394">
        <v>1565.92</v>
      </c>
      <c r="C256" s="394"/>
      <c r="D256" s="472">
        <v>1471.49</v>
      </c>
      <c r="E256" s="472">
        <v>2158.71</v>
      </c>
      <c r="F256" s="394"/>
      <c r="G256" s="396">
        <v>111</v>
      </c>
      <c r="H256" s="396">
        <v>221.9</v>
      </c>
      <c r="I256" s="473">
        <v>470</v>
      </c>
      <c r="J256" s="398">
        <v>11</v>
      </c>
      <c r="K256" s="398"/>
      <c r="L256" s="398"/>
      <c r="M256" s="400"/>
      <c r="N256" s="209">
        <f t="shared" si="40"/>
        <v>5999.02</v>
      </c>
      <c r="O256" s="394">
        <v>3.8</v>
      </c>
      <c r="P256" s="394"/>
      <c r="Q256" s="209">
        <f t="shared" si="41"/>
        <v>6002.8200000000006</v>
      </c>
      <c r="R256" s="470">
        <v>1560</v>
      </c>
      <c r="S256" s="402"/>
      <c r="T256" s="213">
        <f t="shared" si="42"/>
        <v>44760</v>
      </c>
      <c r="U256" s="16"/>
      <c r="V256" s="404"/>
      <c r="W256" s="17"/>
      <c r="X256" s="460"/>
      <c r="Y256" s="16"/>
      <c r="Z256" s="17"/>
      <c r="AA256" s="16"/>
      <c r="AB256" s="478"/>
      <c r="AC256" s="16"/>
      <c r="AD256" s="17"/>
      <c r="AE256" s="16" t="s">
        <v>826</v>
      </c>
      <c r="AF256" s="20">
        <v>70</v>
      </c>
      <c r="AG256" s="17"/>
      <c r="AH256" s="20">
        <v>-7.2</v>
      </c>
      <c r="AI256" s="16" t="s">
        <v>847</v>
      </c>
      <c r="AJ256" s="20">
        <v>52.8</v>
      </c>
      <c r="AK256" s="16"/>
      <c r="AL256" s="17"/>
      <c r="AM256" s="16"/>
      <c r="AN256" s="17"/>
      <c r="AO256" s="16" t="s">
        <v>848</v>
      </c>
      <c r="AP256" s="20">
        <v>447.09</v>
      </c>
      <c r="AQ256" s="17"/>
      <c r="AR256" s="17"/>
      <c r="AS256" s="187">
        <f t="shared" si="44"/>
        <v>562.68999999999994</v>
      </c>
    </row>
    <row r="257" spans="1:45" x14ac:dyDescent="0.25">
      <c r="A257" s="230">
        <f t="shared" si="43"/>
        <v>44761</v>
      </c>
      <c r="B257" s="394">
        <v>1591.39</v>
      </c>
      <c r="C257" s="394"/>
      <c r="D257" s="472">
        <v>1478.91</v>
      </c>
      <c r="E257" s="472">
        <v>1688.15</v>
      </c>
      <c r="F257" s="394"/>
      <c r="G257" s="396">
        <v>221</v>
      </c>
      <c r="H257" s="396">
        <v>358.8</v>
      </c>
      <c r="I257" s="473">
        <v>510</v>
      </c>
      <c r="J257" s="398">
        <v>8</v>
      </c>
      <c r="K257" s="398"/>
      <c r="L257" s="398"/>
      <c r="M257" s="400"/>
      <c r="N257" s="209">
        <f t="shared" si="40"/>
        <v>5848.25</v>
      </c>
      <c r="O257" s="394">
        <v>4.8</v>
      </c>
      <c r="P257" s="394"/>
      <c r="Q257" s="209">
        <f t="shared" si="41"/>
        <v>5853.05</v>
      </c>
      <c r="R257" s="470">
        <v>1590</v>
      </c>
      <c r="S257" s="402"/>
      <c r="T257" s="213">
        <f t="shared" si="42"/>
        <v>44761</v>
      </c>
      <c r="U257" s="16"/>
      <c r="V257" s="404"/>
      <c r="W257" s="16"/>
      <c r="X257" s="460"/>
      <c r="Y257" s="16"/>
      <c r="Z257" s="17"/>
      <c r="AA257" s="16"/>
      <c r="AB257" s="478"/>
      <c r="AC257" s="16"/>
      <c r="AD257" s="17"/>
      <c r="AE257" s="16"/>
      <c r="AF257" s="17"/>
      <c r="AG257" s="17"/>
      <c r="AH257" s="20">
        <v>-3.6</v>
      </c>
      <c r="AI257" s="16"/>
      <c r="AJ257" s="17"/>
      <c r="AK257" s="16"/>
      <c r="AL257" s="17"/>
      <c r="AM257" s="16"/>
      <c r="AN257" s="17"/>
      <c r="AO257" s="16"/>
      <c r="AP257" s="17">
        <v>2.91</v>
      </c>
      <c r="AQ257" s="17"/>
      <c r="AR257" s="17"/>
      <c r="AS257" s="187">
        <f t="shared" si="44"/>
        <v>-0.69</v>
      </c>
    </row>
    <row r="258" spans="1:45" x14ac:dyDescent="0.25">
      <c r="A258" s="230">
        <f t="shared" si="43"/>
        <v>44762</v>
      </c>
      <c r="B258" s="394">
        <v>1254.05</v>
      </c>
      <c r="C258" s="394"/>
      <c r="D258" s="472">
        <v>1402.05</v>
      </c>
      <c r="E258" s="472">
        <v>1980.52</v>
      </c>
      <c r="F258" s="394"/>
      <c r="G258" s="396">
        <v>289</v>
      </c>
      <c r="H258" s="396">
        <v>54.4</v>
      </c>
      <c r="I258" s="473">
        <v>340</v>
      </c>
      <c r="J258" s="398">
        <v>6</v>
      </c>
      <c r="K258" s="398"/>
      <c r="L258" s="398"/>
      <c r="M258" s="400"/>
      <c r="N258" s="209">
        <f t="shared" si="40"/>
        <v>5320.02</v>
      </c>
      <c r="O258" s="394">
        <v>3.5</v>
      </c>
      <c r="P258" s="394"/>
      <c r="Q258" s="209">
        <f t="shared" si="41"/>
        <v>5323.52</v>
      </c>
      <c r="R258" s="470">
        <v>1250</v>
      </c>
      <c r="S258" s="402"/>
      <c r="T258" s="213">
        <f t="shared" si="42"/>
        <v>44762</v>
      </c>
      <c r="U258" s="16" t="s">
        <v>849</v>
      </c>
      <c r="V258" s="467">
        <v>1152.55</v>
      </c>
      <c r="W258" s="17" t="s">
        <v>850</v>
      </c>
      <c r="X258" s="471">
        <v>748.2</v>
      </c>
      <c r="Y258" s="16" t="s">
        <v>851</v>
      </c>
      <c r="Z258" s="20">
        <v>396.98</v>
      </c>
      <c r="AA258" s="17" t="s">
        <v>852</v>
      </c>
      <c r="AB258" s="479">
        <v>491.6</v>
      </c>
      <c r="AC258" s="16"/>
      <c r="AD258" s="17"/>
      <c r="AE258" s="17"/>
      <c r="AF258" s="17"/>
      <c r="AG258" s="17"/>
      <c r="AH258" s="20">
        <v>-3.6</v>
      </c>
      <c r="AI258" s="16"/>
      <c r="AJ258" s="17"/>
      <c r="AK258" s="17"/>
      <c r="AL258" s="17"/>
      <c r="AM258" s="16"/>
      <c r="AN258" s="17"/>
      <c r="AO258" s="17"/>
      <c r="AP258" s="17"/>
      <c r="AQ258" s="17"/>
      <c r="AR258" s="17"/>
      <c r="AS258" s="187">
        <f t="shared" si="44"/>
        <v>2785.73</v>
      </c>
    </row>
    <row r="259" spans="1:45" x14ac:dyDescent="0.25">
      <c r="A259" s="230">
        <f t="shared" si="43"/>
        <v>44763</v>
      </c>
      <c r="B259" s="394">
        <v>1311.42</v>
      </c>
      <c r="C259" s="394"/>
      <c r="D259" s="472">
        <v>1308.58</v>
      </c>
      <c r="E259" s="472">
        <v>2075.4</v>
      </c>
      <c r="F259" s="394"/>
      <c r="G259" s="396">
        <v>249</v>
      </c>
      <c r="H259" s="396">
        <v>233.9</v>
      </c>
      <c r="I259" s="473">
        <v>220</v>
      </c>
      <c r="J259" s="398">
        <v>5</v>
      </c>
      <c r="K259" s="398"/>
      <c r="L259" s="398"/>
      <c r="M259" s="400"/>
      <c r="N259" s="209">
        <f t="shared" si="40"/>
        <v>5398.3</v>
      </c>
      <c r="O259" s="394">
        <v>3.5</v>
      </c>
      <c r="P259" s="394"/>
      <c r="Q259" s="209">
        <f t="shared" si="41"/>
        <v>5401.8</v>
      </c>
      <c r="R259" s="470">
        <v>1330</v>
      </c>
      <c r="S259" s="402"/>
      <c r="T259" s="213">
        <f t="shared" si="42"/>
        <v>44763</v>
      </c>
      <c r="U259" s="16"/>
      <c r="V259" s="404"/>
      <c r="W259" s="16" t="s">
        <v>853</v>
      </c>
      <c r="X259" s="471">
        <v>56.42</v>
      </c>
      <c r="Y259" s="16"/>
      <c r="Z259" s="17"/>
      <c r="AA259" s="16"/>
      <c r="AB259" s="479">
        <v>2584.9899999999998</v>
      </c>
      <c r="AC259" s="16"/>
      <c r="AD259" s="17"/>
      <c r="AE259" s="16" t="s">
        <v>85</v>
      </c>
      <c r="AF259" s="20">
        <v>200</v>
      </c>
      <c r="AG259" s="17"/>
      <c r="AH259" s="20">
        <v>-6</v>
      </c>
      <c r="AI259" s="16"/>
      <c r="AJ259" s="17"/>
      <c r="AK259" s="16"/>
      <c r="AL259" s="17"/>
      <c r="AM259" s="16"/>
      <c r="AN259" s="17"/>
      <c r="AO259" s="16"/>
      <c r="AP259" s="17"/>
      <c r="AQ259" s="17"/>
      <c r="AR259" s="17"/>
      <c r="AS259" s="187">
        <f t="shared" si="44"/>
        <v>2835.41</v>
      </c>
    </row>
    <row r="260" spans="1:45" x14ac:dyDescent="0.25">
      <c r="A260" s="230">
        <f t="shared" si="43"/>
        <v>44764</v>
      </c>
      <c r="B260" s="394">
        <v>885.03</v>
      </c>
      <c r="C260" s="394"/>
      <c r="D260" s="472">
        <v>1194.98</v>
      </c>
      <c r="E260" s="472">
        <v>1902.58</v>
      </c>
      <c r="F260" s="394"/>
      <c r="G260" s="396">
        <v>159</v>
      </c>
      <c r="H260" s="396">
        <v>321.5</v>
      </c>
      <c r="I260" s="473">
        <v>900</v>
      </c>
      <c r="J260" s="398">
        <v>17</v>
      </c>
      <c r="K260" s="398"/>
      <c r="L260" s="398"/>
      <c r="M260" s="400"/>
      <c r="N260" s="209">
        <f t="shared" si="40"/>
        <v>5363.09</v>
      </c>
      <c r="O260" s="394">
        <v>21.9</v>
      </c>
      <c r="P260" s="394"/>
      <c r="Q260" s="209">
        <f t="shared" si="41"/>
        <v>5384.99</v>
      </c>
      <c r="R260" s="470">
        <v>880</v>
      </c>
      <c r="S260" s="402"/>
      <c r="T260" s="213">
        <f t="shared" si="42"/>
        <v>44764</v>
      </c>
      <c r="U260" s="16"/>
      <c r="V260" s="404"/>
      <c r="W260" s="16"/>
      <c r="X260" s="460"/>
      <c r="Y260" s="16"/>
      <c r="Z260" s="17"/>
      <c r="AA260" s="16"/>
      <c r="AB260" s="478"/>
      <c r="AC260" s="16"/>
      <c r="AD260" s="17"/>
      <c r="AE260" s="16"/>
      <c r="AF260" s="17"/>
      <c r="AG260" s="17"/>
      <c r="AH260" s="20">
        <v>-1.2</v>
      </c>
      <c r="AI260" s="16"/>
      <c r="AJ260" s="17"/>
      <c r="AK260" s="16"/>
      <c r="AL260" s="17"/>
      <c r="AM260" s="16"/>
      <c r="AN260" s="17"/>
      <c r="AO260" s="16"/>
      <c r="AP260" s="17"/>
      <c r="AQ260" s="17"/>
      <c r="AR260" s="17"/>
      <c r="AS260" s="187">
        <f t="shared" si="44"/>
        <v>-1.2</v>
      </c>
    </row>
    <row r="261" spans="1:45" x14ac:dyDescent="0.25">
      <c r="A261" s="230">
        <f t="shared" si="43"/>
        <v>44765</v>
      </c>
      <c r="B261" s="394">
        <v>1369.65</v>
      </c>
      <c r="C261" s="394"/>
      <c r="D261" s="472">
        <v>1364.89</v>
      </c>
      <c r="E261" s="472">
        <v>1924.69</v>
      </c>
      <c r="F261" s="394"/>
      <c r="G261" s="396">
        <v>492</v>
      </c>
      <c r="H261" s="396">
        <v>89.4</v>
      </c>
      <c r="I261" s="473">
        <v>410</v>
      </c>
      <c r="J261" s="398">
        <v>6</v>
      </c>
      <c r="K261" s="398"/>
      <c r="L261" s="398"/>
      <c r="M261" s="400"/>
      <c r="N261" s="209">
        <f t="shared" si="40"/>
        <v>5650.63</v>
      </c>
      <c r="O261" s="394">
        <v>18.399999999999999</v>
      </c>
      <c r="P261" s="394"/>
      <c r="Q261" s="209">
        <f t="shared" si="41"/>
        <v>5669.03</v>
      </c>
      <c r="R261" s="470">
        <v>1360</v>
      </c>
      <c r="S261" s="402"/>
      <c r="T261" s="213">
        <f t="shared" si="42"/>
        <v>44765</v>
      </c>
      <c r="U261" s="16"/>
      <c r="V261" s="404"/>
      <c r="W261" s="16"/>
      <c r="X261" s="460"/>
      <c r="Y261" s="16"/>
      <c r="Z261" s="17"/>
      <c r="AA261" s="16"/>
      <c r="AB261" s="478"/>
      <c r="AC261" s="16"/>
      <c r="AD261" s="17"/>
      <c r="AE261" s="16"/>
      <c r="AF261" s="17"/>
      <c r="AG261" s="17"/>
      <c r="AH261" s="17"/>
      <c r="AI261" s="16"/>
      <c r="AJ261" s="17"/>
      <c r="AK261" s="16"/>
      <c r="AL261" s="17"/>
      <c r="AM261" s="16"/>
      <c r="AN261" s="17"/>
      <c r="AO261" s="16"/>
      <c r="AP261" s="17"/>
      <c r="AQ261" s="17"/>
      <c r="AR261" s="17"/>
      <c r="AS261" s="187">
        <f t="shared" si="44"/>
        <v>0</v>
      </c>
    </row>
    <row r="262" spans="1:45" x14ac:dyDescent="0.25">
      <c r="A262" s="230">
        <f t="shared" si="43"/>
        <v>44766</v>
      </c>
      <c r="B262" s="394">
        <v>519.86</v>
      </c>
      <c r="C262" s="394"/>
      <c r="D262" s="472">
        <v>864.44</v>
      </c>
      <c r="E262" s="472">
        <v>997.76</v>
      </c>
      <c r="F262" s="394"/>
      <c r="G262" s="396">
        <v>215</v>
      </c>
      <c r="H262" s="396">
        <v>142.69999999999999</v>
      </c>
      <c r="I262" s="473">
        <v>300</v>
      </c>
      <c r="J262" s="398">
        <v>4</v>
      </c>
      <c r="K262" s="398"/>
      <c r="L262" s="398"/>
      <c r="M262" s="400"/>
      <c r="N262" s="209">
        <f t="shared" si="40"/>
        <v>3039.76</v>
      </c>
      <c r="O262" s="394">
        <v>7.4</v>
      </c>
      <c r="P262" s="394"/>
      <c r="Q262" s="209">
        <f t="shared" si="41"/>
        <v>3047.1600000000003</v>
      </c>
      <c r="R262" s="470">
        <v>510</v>
      </c>
      <c r="S262" s="402"/>
      <c r="T262" s="213">
        <f t="shared" si="42"/>
        <v>44766</v>
      </c>
      <c r="U262" s="16"/>
      <c r="V262" s="404"/>
      <c r="W262" s="16"/>
      <c r="X262" s="460"/>
      <c r="Y262" s="16"/>
      <c r="Z262" s="17"/>
      <c r="AA262" s="16"/>
      <c r="AB262" s="478"/>
      <c r="AC262" s="16"/>
      <c r="AD262" s="17"/>
      <c r="AE262" s="16"/>
      <c r="AF262" s="17"/>
      <c r="AG262" s="17"/>
      <c r="AH262" s="20">
        <v>-6</v>
      </c>
      <c r="AI262" s="16"/>
      <c r="AJ262" s="17"/>
      <c r="AK262" s="16"/>
      <c r="AL262" s="17"/>
      <c r="AM262" s="16"/>
      <c r="AN262" s="17"/>
      <c r="AO262" s="16"/>
      <c r="AP262" s="17"/>
      <c r="AQ262" s="17"/>
      <c r="AR262" s="17"/>
      <c r="AS262" s="187">
        <f t="shared" si="44"/>
        <v>-6</v>
      </c>
    </row>
    <row r="263" spans="1:45" x14ac:dyDescent="0.25">
      <c r="A263" s="230">
        <f t="shared" si="43"/>
        <v>44767</v>
      </c>
      <c r="B263" s="394">
        <v>565.74</v>
      </c>
      <c r="C263" s="394"/>
      <c r="D263" s="472">
        <v>1404.39</v>
      </c>
      <c r="E263" s="472">
        <v>1727.59</v>
      </c>
      <c r="F263" s="394"/>
      <c r="G263" s="396">
        <v>186.6</v>
      </c>
      <c r="H263" s="396">
        <v>586.79999999999995</v>
      </c>
      <c r="I263" s="473">
        <v>370</v>
      </c>
      <c r="J263" s="398">
        <v>5</v>
      </c>
      <c r="K263" s="398"/>
      <c r="L263" s="398"/>
      <c r="M263" s="400"/>
      <c r="N263" s="209">
        <f t="shared" si="40"/>
        <v>4841.12</v>
      </c>
      <c r="O263" s="394">
        <v>14.2</v>
      </c>
      <c r="P263" s="394"/>
      <c r="Q263" s="209">
        <f t="shared" si="41"/>
        <v>4855.32</v>
      </c>
      <c r="R263" s="470">
        <v>560</v>
      </c>
      <c r="S263" s="402"/>
      <c r="T263" s="213">
        <f t="shared" si="42"/>
        <v>44767</v>
      </c>
      <c r="U263" s="16"/>
      <c r="V263" s="404"/>
      <c r="W263" s="16"/>
      <c r="X263" s="460"/>
      <c r="Y263" s="16"/>
      <c r="Z263" s="17"/>
      <c r="AA263" s="16"/>
      <c r="AB263" s="478"/>
      <c r="AC263" s="16"/>
      <c r="AD263" s="17"/>
      <c r="AE263" s="16"/>
      <c r="AF263" s="17"/>
      <c r="AG263" s="17"/>
      <c r="AH263" s="20">
        <v>-2.4</v>
      </c>
      <c r="AI263" s="16"/>
      <c r="AJ263" s="17"/>
      <c r="AK263" s="16"/>
      <c r="AL263" s="17"/>
      <c r="AM263" s="16"/>
      <c r="AN263" s="17"/>
      <c r="AO263" s="16" t="s">
        <v>854</v>
      </c>
      <c r="AP263" s="20">
        <v>420</v>
      </c>
      <c r="AQ263" s="17"/>
      <c r="AR263" s="17"/>
      <c r="AS263" s="187">
        <f t="shared" si="44"/>
        <v>417.6</v>
      </c>
    </row>
    <row r="264" spans="1:45" x14ac:dyDescent="0.25">
      <c r="A264" s="230">
        <f t="shared" si="43"/>
        <v>44768</v>
      </c>
      <c r="B264" s="394">
        <v>1395.5</v>
      </c>
      <c r="C264" s="394"/>
      <c r="D264" s="472">
        <v>1311.13</v>
      </c>
      <c r="E264" s="472">
        <v>1962.04</v>
      </c>
      <c r="F264" s="394"/>
      <c r="G264" s="396">
        <v>267</v>
      </c>
      <c r="H264" s="396">
        <v>270.7</v>
      </c>
      <c r="I264" s="473">
        <v>550</v>
      </c>
      <c r="J264" s="398">
        <v>13</v>
      </c>
      <c r="K264" s="398"/>
      <c r="L264" s="398"/>
      <c r="M264" s="400"/>
      <c r="N264" s="209">
        <f t="shared" si="40"/>
        <v>5756.37</v>
      </c>
      <c r="O264" s="394">
        <v>15.7</v>
      </c>
      <c r="P264" s="394"/>
      <c r="Q264" s="209">
        <f t="shared" si="41"/>
        <v>5772.07</v>
      </c>
      <c r="R264" s="470">
        <v>1390</v>
      </c>
      <c r="S264" s="402"/>
      <c r="T264" s="213">
        <f t="shared" si="42"/>
        <v>44768</v>
      </c>
      <c r="U264" s="16"/>
      <c r="V264" s="404"/>
      <c r="W264" s="16"/>
      <c r="X264" s="460"/>
      <c r="Y264" s="16"/>
      <c r="Z264" s="17"/>
      <c r="AA264" s="16"/>
      <c r="AB264" s="478"/>
      <c r="AC264" s="16" t="s">
        <v>855</v>
      </c>
      <c r="AD264" s="20">
        <v>45074.85</v>
      </c>
      <c r="AE264" s="16"/>
      <c r="AF264" s="17"/>
      <c r="AG264" s="17"/>
      <c r="AH264" s="20">
        <v>-3.6</v>
      </c>
      <c r="AI264" s="16"/>
      <c r="AJ264" s="17"/>
      <c r="AK264" s="16"/>
      <c r="AL264" s="17"/>
      <c r="AM264" s="16" t="s">
        <v>856</v>
      </c>
      <c r="AN264" s="20">
        <v>336.79</v>
      </c>
      <c r="AO264" s="16" t="s">
        <v>857</v>
      </c>
      <c r="AP264" s="20">
        <v>816</v>
      </c>
      <c r="AQ264" s="17"/>
      <c r="AR264" s="17"/>
      <c r="AS264" s="187">
        <f t="shared" si="44"/>
        <v>46224.04</v>
      </c>
    </row>
    <row r="265" spans="1:45" x14ac:dyDescent="0.25">
      <c r="A265" s="230">
        <f t="shared" si="43"/>
        <v>44769</v>
      </c>
      <c r="B265" s="394">
        <v>398.83</v>
      </c>
      <c r="C265" s="394"/>
      <c r="D265" s="472">
        <v>1477.47</v>
      </c>
      <c r="E265" s="472">
        <v>1397.98</v>
      </c>
      <c r="F265" s="394"/>
      <c r="G265" s="396">
        <v>473</v>
      </c>
      <c r="H265" s="396">
        <v>74.400000000000006</v>
      </c>
      <c r="I265" s="473">
        <v>790</v>
      </c>
      <c r="J265" s="398">
        <v>17</v>
      </c>
      <c r="K265" s="398"/>
      <c r="L265" s="398"/>
      <c r="M265" s="400"/>
      <c r="N265" s="209">
        <f t="shared" si="40"/>
        <v>4611.68</v>
      </c>
      <c r="O265" s="394">
        <v>17.899999999999999</v>
      </c>
      <c r="P265" s="394"/>
      <c r="Q265" s="209">
        <f t="shared" si="41"/>
        <v>4629.58</v>
      </c>
      <c r="R265" s="470">
        <v>390</v>
      </c>
      <c r="S265" s="402"/>
      <c r="T265" s="213">
        <f t="shared" si="42"/>
        <v>44769</v>
      </c>
      <c r="U265" s="16" t="s">
        <v>858</v>
      </c>
      <c r="V265" s="467">
        <v>1636.41</v>
      </c>
      <c r="W265" s="16"/>
      <c r="X265" s="460"/>
      <c r="Y265" s="16" t="s">
        <v>859</v>
      </c>
      <c r="Z265" s="20">
        <v>408.59</v>
      </c>
      <c r="AA265" s="16" t="s">
        <v>860</v>
      </c>
      <c r="AB265" s="479">
        <v>-35.6</v>
      </c>
      <c r="AC265" s="16" t="s">
        <v>861</v>
      </c>
      <c r="AD265" s="20">
        <v>57.96</v>
      </c>
      <c r="AE265" s="17"/>
      <c r="AF265" s="17"/>
      <c r="AG265" s="17"/>
      <c r="AH265" s="20">
        <v>-2.4</v>
      </c>
      <c r="AI265" s="16"/>
      <c r="AJ265" s="17"/>
      <c r="AK265" s="16" t="s">
        <v>823</v>
      </c>
      <c r="AL265" s="20">
        <v>1647.36</v>
      </c>
      <c r="AM265" s="16"/>
      <c r="AN265" s="17"/>
      <c r="AO265" s="16"/>
      <c r="AP265" s="17"/>
      <c r="AQ265" s="17"/>
      <c r="AR265" s="17"/>
      <c r="AS265" s="187">
        <f t="shared" si="44"/>
        <v>3712.32</v>
      </c>
    </row>
    <row r="266" spans="1:45" x14ac:dyDescent="0.25">
      <c r="A266" s="230">
        <f t="shared" si="43"/>
        <v>44770</v>
      </c>
      <c r="B266" s="394">
        <v>649.88</v>
      </c>
      <c r="C266" s="394"/>
      <c r="D266" s="472">
        <v>1973.08</v>
      </c>
      <c r="E266" s="472">
        <v>2087.9899999999998</v>
      </c>
      <c r="F266" s="394"/>
      <c r="G266" s="396">
        <v>330</v>
      </c>
      <c r="H266" s="396">
        <v>114.8</v>
      </c>
      <c r="I266" s="473">
        <v>670</v>
      </c>
      <c r="J266" s="398">
        <v>13</v>
      </c>
      <c r="K266" s="398"/>
      <c r="L266" s="398"/>
      <c r="M266" s="400"/>
      <c r="N266" s="209">
        <f t="shared" si="40"/>
        <v>5825.75</v>
      </c>
      <c r="O266" s="394">
        <v>15.7</v>
      </c>
      <c r="P266" s="394"/>
      <c r="Q266" s="209">
        <f t="shared" si="41"/>
        <v>5841.45</v>
      </c>
      <c r="R266" s="470">
        <v>690</v>
      </c>
      <c r="S266" s="402"/>
      <c r="T266" s="213">
        <f t="shared" si="42"/>
        <v>44770</v>
      </c>
      <c r="U266" s="16"/>
      <c r="V266" s="467">
        <v>127.4</v>
      </c>
      <c r="W266" s="16"/>
      <c r="X266" s="460"/>
      <c r="Y266" s="16"/>
      <c r="Z266" s="17"/>
      <c r="AA266" s="16" t="s">
        <v>862</v>
      </c>
      <c r="AB266" s="479">
        <v>2782.81</v>
      </c>
      <c r="AC266" s="16"/>
      <c r="AD266" s="17"/>
      <c r="AE266" s="17"/>
      <c r="AF266" s="17"/>
      <c r="AG266" s="17"/>
      <c r="AH266" s="20">
        <v>-4.8</v>
      </c>
      <c r="AI266" s="16"/>
      <c r="AJ266" s="17"/>
      <c r="AK266" s="16"/>
      <c r="AL266" s="17"/>
      <c r="AM266" s="16" t="s">
        <v>863</v>
      </c>
      <c r="AN266" s="20">
        <v>-29.28</v>
      </c>
      <c r="AO266" s="16"/>
      <c r="AP266" s="17"/>
      <c r="AQ266" s="17"/>
      <c r="AR266" s="17"/>
      <c r="AS266" s="187">
        <f t="shared" si="44"/>
        <v>2876.1299999999997</v>
      </c>
    </row>
    <row r="267" spans="1:45" x14ac:dyDescent="0.25">
      <c r="A267" s="230">
        <f t="shared" si="43"/>
        <v>44771</v>
      </c>
      <c r="B267" s="394">
        <v>1675.68</v>
      </c>
      <c r="C267" s="394"/>
      <c r="D267" s="472">
        <v>1754.24</v>
      </c>
      <c r="E267" s="472">
        <v>2114.9699999999998</v>
      </c>
      <c r="F267" s="394"/>
      <c r="G267" s="396">
        <v>193</v>
      </c>
      <c r="H267" s="396">
        <v>87.6</v>
      </c>
      <c r="I267" s="473">
        <v>380</v>
      </c>
      <c r="J267" s="398">
        <v>8</v>
      </c>
      <c r="K267" s="398"/>
      <c r="L267" s="398"/>
      <c r="M267" s="400"/>
      <c r="N267" s="209">
        <f t="shared" si="40"/>
        <v>6205.49</v>
      </c>
      <c r="O267" s="394">
        <v>19.7</v>
      </c>
      <c r="P267" s="394"/>
      <c r="Q267" s="209">
        <f t="shared" si="41"/>
        <v>6225.19</v>
      </c>
      <c r="R267" s="470">
        <v>1690</v>
      </c>
      <c r="S267" s="470">
        <v>230</v>
      </c>
      <c r="T267" s="213">
        <f t="shared" si="42"/>
        <v>44771</v>
      </c>
      <c r="U267" s="16"/>
      <c r="V267" s="404"/>
      <c r="W267" s="16"/>
      <c r="X267" s="460"/>
      <c r="Y267" s="16"/>
      <c r="Z267" s="17"/>
      <c r="AA267" s="16"/>
      <c r="AB267" s="478"/>
      <c r="AC267" s="16"/>
      <c r="AD267" s="17"/>
      <c r="AE267" s="17" t="s">
        <v>826</v>
      </c>
      <c r="AF267" s="20">
        <v>-100</v>
      </c>
      <c r="AG267" s="17"/>
      <c r="AH267" s="20">
        <v>-2.4</v>
      </c>
      <c r="AI267" s="16"/>
      <c r="AJ267" s="17"/>
      <c r="AK267" s="16"/>
      <c r="AL267" s="17"/>
      <c r="AM267" s="16" t="s">
        <v>864</v>
      </c>
      <c r="AN267" s="20">
        <v>152.63999999999999</v>
      </c>
      <c r="AO267" s="16"/>
      <c r="AP267" s="17"/>
      <c r="AS267" s="187">
        <f>V267+X267+Z267+AB267+AD267+AF267+AJ267+AL267+AN267+AP267+AR224+AH267</f>
        <v>407.79</v>
      </c>
    </row>
    <row r="268" spans="1:45" x14ac:dyDescent="0.25">
      <c r="A268" s="230">
        <f t="shared" si="43"/>
        <v>44772</v>
      </c>
      <c r="B268" s="394">
        <v>1157.1099999999999</v>
      </c>
      <c r="C268" s="394"/>
      <c r="D268" s="472">
        <v>1992.15</v>
      </c>
      <c r="E268" s="472">
        <v>1664.71</v>
      </c>
      <c r="F268" s="394"/>
      <c r="G268" s="396">
        <v>228</v>
      </c>
      <c r="H268" s="396">
        <v>97.3</v>
      </c>
      <c r="I268" s="473">
        <v>650</v>
      </c>
      <c r="J268" s="398">
        <v>13</v>
      </c>
      <c r="K268" s="398"/>
      <c r="L268" s="398"/>
      <c r="M268" s="400"/>
      <c r="N268" s="209">
        <f t="shared" si="40"/>
        <v>5789.27</v>
      </c>
      <c r="O268" s="394">
        <v>18.399999999999999</v>
      </c>
      <c r="P268" s="394"/>
      <c r="Q268" s="209">
        <f t="shared" si="41"/>
        <v>5807.67</v>
      </c>
      <c r="R268" s="470">
        <v>1150</v>
      </c>
      <c r="S268" s="402"/>
      <c r="T268" s="213">
        <f t="shared" si="42"/>
        <v>44772</v>
      </c>
      <c r="U268" s="16"/>
      <c r="V268" s="404"/>
      <c r="W268" s="17" t="s">
        <v>865</v>
      </c>
      <c r="X268" s="471">
        <v>59.39</v>
      </c>
      <c r="Y268" s="16"/>
      <c r="Z268" s="17"/>
      <c r="AA268" s="17"/>
      <c r="AB268" s="478"/>
      <c r="AC268" s="16"/>
      <c r="AD268" s="17"/>
      <c r="AE268" s="17"/>
      <c r="AF268" s="17"/>
      <c r="AG268" s="17"/>
      <c r="AH268" s="20">
        <v>-2.4</v>
      </c>
      <c r="AI268" s="16"/>
      <c r="AJ268" s="17"/>
      <c r="AK268" s="17"/>
      <c r="AL268" s="17"/>
      <c r="AM268" s="17" t="s">
        <v>462</v>
      </c>
      <c r="AN268" s="20">
        <v>2885.23</v>
      </c>
      <c r="AO268" s="17"/>
      <c r="AP268" s="17"/>
      <c r="AQ268" s="17"/>
      <c r="AR268" s="17"/>
      <c r="AS268" s="187">
        <f>V268+X268+Z268+AB268+AD268+AF268+AJ268+AL268+AN268+AP268+AR268+AH268</f>
        <v>2942.22</v>
      </c>
    </row>
    <row r="269" spans="1:45" x14ac:dyDescent="0.25">
      <c r="A269" s="230">
        <f t="shared" si="43"/>
        <v>44773</v>
      </c>
      <c r="B269" s="394">
        <v>743.91</v>
      </c>
      <c r="C269" s="394"/>
      <c r="D269" s="472">
        <v>1131.93</v>
      </c>
      <c r="E269" s="472">
        <v>1285.69</v>
      </c>
      <c r="F269" s="394"/>
      <c r="G269" s="396">
        <v>337</v>
      </c>
      <c r="H269" s="396">
        <v>102</v>
      </c>
      <c r="I269" s="473">
        <v>400</v>
      </c>
      <c r="J269" s="398">
        <v>8</v>
      </c>
      <c r="K269" s="398"/>
      <c r="L269" s="398"/>
      <c r="M269" s="400"/>
      <c r="N269" s="209">
        <f t="shared" si="40"/>
        <v>4000.53</v>
      </c>
      <c r="O269" s="394">
        <v>17.399999999999999</v>
      </c>
      <c r="P269" s="394">
        <v>158.1</v>
      </c>
      <c r="Q269" s="209">
        <f t="shared" si="41"/>
        <v>3859.8300000000004</v>
      </c>
      <c r="R269" s="470">
        <v>740</v>
      </c>
      <c r="S269" s="402"/>
      <c r="T269" s="213">
        <f t="shared" si="42"/>
        <v>44773</v>
      </c>
      <c r="U269" s="16"/>
      <c r="V269" s="404"/>
      <c r="W269" s="16" t="s">
        <v>866</v>
      </c>
      <c r="X269" s="471">
        <v>781.49</v>
      </c>
      <c r="Y269" s="16"/>
      <c r="Z269" s="17"/>
      <c r="AA269" s="16"/>
      <c r="AB269" s="478"/>
      <c r="AC269" s="16" t="s">
        <v>867</v>
      </c>
      <c r="AD269" s="17">
        <v>0</v>
      </c>
      <c r="AE269" s="16"/>
      <c r="AF269" s="17"/>
      <c r="AG269" s="17"/>
      <c r="AH269" s="20">
        <v>-3.6</v>
      </c>
      <c r="AI269" s="16" t="s">
        <v>868</v>
      </c>
      <c r="AJ269" s="20">
        <v>37.630000000000003</v>
      </c>
      <c r="AK269" s="16" t="s">
        <v>869</v>
      </c>
      <c r="AL269" s="20">
        <v>228.61</v>
      </c>
      <c r="AM269" s="16" t="s">
        <v>870</v>
      </c>
      <c r="AN269" s="20">
        <v>151.19999999999999</v>
      </c>
      <c r="AO269" s="16" t="s">
        <v>871</v>
      </c>
      <c r="AP269" s="20">
        <v>1380.83</v>
      </c>
      <c r="AQ269" s="17"/>
      <c r="AR269" s="17"/>
      <c r="AS269" s="187">
        <f>V269+X269+Z269+AB269+AD269+AF269+AJ269+AL269+AN269+AP269+AR269+AH269</f>
        <v>2576.1600000000003</v>
      </c>
    </row>
    <row r="270" spans="1:45" x14ac:dyDescent="0.25">
      <c r="B270" s="256">
        <f t="shared" ref="B270:S270" si="45">SUM(B239:B269)</f>
        <v>37381.230000000003</v>
      </c>
      <c r="C270" s="128">
        <f t="shared" si="45"/>
        <v>0</v>
      </c>
      <c r="D270" s="128">
        <f t="shared" si="45"/>
        <v>42321.27</v>
      </c>
      <c r="E270" s="128">
        <f t="shared" si="45"/>
        <v>55561.5</v>
      </c>
      <c r="F270" s="128">
        <f t="shared" si="45"/>
        <v>0</v>
      </c>
      <c r="G270" s="256">
        <f t="shared" si="45"/>
        <v>9161.6</v>
      </c>
      <c r="H270" s="256">
        <f t="shared" si="45"/>
        <v>5154.9500000000007</v>
      </c>
      <c r="I270" s="256">
        <f t="shared" si="45"/>
        <v>11250</v>
      </c>
      <c r="J270" s="71">
        <f t="shared" si="45"/>
        <v>214</v>
      </c>
      <c r="K270" s="128">
        <f t="shared" si="45"/>
        <v>0</v>
      </c>
      <c r="L270" s="128">
        <f t="shared" si="45"/>
        <v>0</v>
      </c>
      <c r="M270" s="128">
        <f t="shared" si="45"/>
        <v>0</v>
      </c>
      <c r="N270" s="128">
        <f t="shared" si="45"/>
        <v>160830.54999999999</v>
      </c>
      <c r="O270" s="256">
        <f t="shared" si="45"/>
        <v>379.99999999999989</v>
      </c>
      <c r="P270" s="256">
        <f t="shared" si="45"/>
        <v>306.60000000000002</v>
      </c>
      <c r="Q270" s="128">
        <f t="shared" si="45"/>
        <v>160903.95000000004</v>
      </c>
      <c r="R270" s="128">
        <f t="shared" si="45"/>
        <v>37400</v>
      </c>
      <c r="S270" s="128">
        <f t="shared" si="45"/>
        <v>1120</v>
      </c>
      <c r="U270" s="141"/>
      <c r="V270" s="141">
        <f>SUM(V239:V269)</f>
        <v>4226.25</v>
      </c>
      <c r="W270" s="141"/>
      <c r="X270" s="236">
        <f>SUM(X239:X269)</f>
        <v>2176.7400000000002</v>
      </c>
      <c r="Y270" s="141"/>
      <c r="Z270" s="141">
        <f>SUM(Z239:Z269)</f>
        <v>1643.21</v>
      </c>
      <c r="AA270" s="141"/>
      <c r="AB270" s="141">
        <f>SUM(AB239:AB269)</f>
        <v>14748.66</v>
      </c>
      <c r="AC270" s="141"/>
      <c r="AD270" s="141">
        <f>SUM(AD239:AD269)</f>
        <v>92907.39</v>
      </c>
      <c r="AE270" s="141"/>
      <c r="AF270" s="141">
        <f>SUM(AF239:AF269)</f>
        <v>4384.16</v>
      </c>
      <c r="AG270" s="141"/>
      <c r="AH270" s="258">
        <f>SUM(AH239:AH269)</f>
        <v>-109.14999999999999</v>
      </c>
      <c r="AI270" s="141"/>
      <c r="AJ270" s="141">
        <f>SUM(AJ239:AJ269)</f>
        <v>1449.9400000000003</v>
      </c>
      <c r="AL270" s="141">
        <f>SUM(AL239:AL269)</f>
        <v>2788.71</v>
      </c>
      <c r="AM270" s="141"/>
      <c r="AN270" s="141">
        <f>SUM(AN239:AN269)</f>
        <v>3120.25</v>
      </c>
      <c r="AO270" s="141"/>
      <c r="AP270" s="151">
        <f>SUM(AP239:AP269)</f>
        <v>6231.64</v>
      </c>
      <c r="AQ270" s="141"/>
      <c r="AR270" s="141">
        <f>SUM(AR239:AR269)</f>
        <v>0</v>
      </c>
      <c r="AS270" s="141">
        <f>SUM(AS239:AS269)</f>
        <v>134229.38999999998</v>
      </c>
    </row>
    <row r="271" spans="1:45" x14ac:dyDescent="0.25">
      <c r="N271" s="130"/>
      <c r="Q271" s="130"/>
    </row>
    <row r="272" spans="1:45" x14ac:dyDescent="0.25">
      <c r="C272" s="131"/>
      <c r="F272" s="131"/>
      <c r="I272" s="132"/>
    </row>
    <row r="273" spans="1:45" x14ac:dyDescent="0.25">
      <c r="I273" s="132"/>
    </row>
    <row r="275" spans="1:45" ht="16.149999999999999" customHeight="1" thickBot="1" x14ac:dyDescent="0.3">
      <c r="A275" s="575" t="s">
        <v>61</v>
      </c>
      <c r="B275" s="563"/>
      <c r="C275" s="563"/>
      <c r="D275" s="563"/>
      <c r="E275" s="563"/>
      <c r="F275" s="563"/>
      <c r="G275" s="563"/>
      <c r="H275" s="563"/>
      <c r="I275" s="563"/>
      <c r="J275" s="564"/>
      <c r="K275" s="564"/>
      <c r="L275" s="564"/>
      <c r="M275" s="80"/>
      <c r="N275" s="79"/>
      <c r="O275" s="565"/>
      <c r="P275" s="560"/>
      <c r="Q275" s="560"/>
      <c r="R275" s="560"/>
      <c r="S275" s="560"/>
      <c r="U275" s="559" t="str">
        <f>A275</f>
        <v>AOUT</v>
      </c>
      <c r="V275" s="560"/>
      <c r="W275" s="560"/>
      <c r="X275" s="560"/>
      <c r="Y275" s="560"/>
      <c r="Z275" s="560"/>
      <c r="AA275" s="560"/>
      <c r="AB275" s="559" t="str">
        <f>A275</f>
        <v>AOUT</v>
      </c>
      <c r="AC275" s="560"/>
      <c r="AD275" s="560"/>
      <c r="AE275" s="560"/>
      <c r="AF275" s="560"/>
      <c r="AG275" s="560"/>
      <c r="AH275" s="560"/>
      <c r="AI275" s="560"/>
      <c r="AJ275" s="560"/>
      <c r="AK275" s="559" t="str">
        <f>A275</f>
        <v>AOUT</v>
      </c>
      <c r="AL275" s="560"/>
      <c r="AM275" s="560"/>
      <c r="AN275" s="560"/>
      <c r="AO275" s="560"/>
      <c r="AP275" s="560"/>
      <c r="AQ275" s="560"/>
    </row>
    <row r="276" spans="1:45" ht="16.149999999999999" customHeight="1" thickBot="1" x14ac:dyDescent="0.3">
      <c r="A276" s="175"/>
      <c r="B276" s="81"/>
      <c r="C276" s="81"/>
      <c r="D276" s="81"/>
      <c r="E276" s="81"/>
      <c r="F276" s="81"/>
      <c r="G276" s="81"/>
      <c r="H276" s="81"/>
      <c r="I276" s="554"/>
      <c r="J276" s="554"/>
      <c r="K276" s="554"/>
      <c r="L276" s="554"/>
      <c r="M276" s="133"/>
      <c r="N276" s="134"/>
      <c r="O276" s="135"/>
      <c r="P276" s="134"/>
      <c r="Q276" s="134"/>
      <c r="R276" s="553" t="s">
        <v>2</v>
      </c>
      <c r="S276" s="554"/>
      <c r="T276" s="227"/>
      <c r="U276" s="549" t="str">
        <f>U3</f>
        <v>Agedi</v>
      </c>
      <c r="V276" s="550"/>
      <c r="W276" s="549" t="str">
        <f>W3</f>
        <v>Saf</v>
      </c>
      <c r="X276" s="550"/>
      <c r="Y276" s="549" t="str">
        <f>Y3</f>
        <v>Midi Libre</v>
      </c>
      <c r="Z276" s="550"/>
      <c r="AA276" s="549" t="str">
        <f>AA3</f>
        <v>Loto</v>
      </c>
      <c r="AB276" s="550"/>
      <c r="AC276" s="555" t="str">
        <f>AC3</f>
        <v>Altadis</v>
      </c>
      <c r="AD276" s="556"/>
      <c r="AE276" s="549" t="str">
        <f>AE3</f>
        <v>Crédit agricole</v>
      </c>
      <c r="AF276" s="550"/>
      <c r="AG276" s="574" t="s">
        <v>53</v>
      </c>
      <c r="AH276" s="570"/>
      <c r="AI276" s="555" t="str">
        <f>AI3</f>
        <v>charges locatives</v>
      </c>
      <c r="AJ276" s="556"/>
      <c r="AK276" s="555" t="str">
        <f>AK3</f>
        <v>Poste TCN TF PVA</v>
      </c>
      <c r="AL276" s="556"/>
      <c r="AM276" s="549" t="str">
        <f>AM3</f>
        <v>GSA/NVX FR</v>
      </c>
      <c r="AN276" s="550"/>
      <c r="AO276" s="549" t="str">
        <f>AO3</f>
        <v>Charge</v>
      </c>
      <c r="AP276" s="550"/>
      <c r="AQ276" s="549" t="str">
        <f>AQ3</f>
        <v>Divers</v>
      </c>
      <c r="AR276" s="550"/>
      <c r="AS276" s="83" t="s">
        <v>16</v>
      </c>
    </row>
    <row r="277" spans="1:45" x14ac:dyDescent="0.25">
      <c r="A277" s="228"/>
      <c r="B277" s="178" t="s">
        <v>17</v>
      </c>
      <c r="C277" s="178" t="s">
        <v>18</v>
      </c>
      <c r="D277" s="178" t="s">
        <v>62</v>
      </c>
      <c r="E277" s="178" t="s">
        <v>20</v>
      </c>
      <c r="F277" s="178" t="s">
        <v>21</v>
      </c>
      <c r="G277" s="178" t="s">
        <v>22</v>
      </c>
      <c r="H277" s="178" t="s">
        <v>23</v>
      </c>
      <c r="I277" s="569" t="s">
        <v>24</v>
      </c>
      <c r="J277" s="570"/>
      <c r="K277" s="178" t="s">
        <v>25</v>
      </c>
      <c r="L277" s="178" t="s">
        <v>26</v>
      </c>
      <c r="M277" s="180" t="s">
        <v>27</v>
      </c>
      <c r="N277" s="178" t="s">
        <v>28</v>
      </c>
      <c r="O277" s="178" t="s">
        <v>29</v>
      </c>
      <c r="P277" s="178" t="s">
        <v>30</v>
      </c>
      <c r="Q277" s="178" t="s">
        <v>16</v>
      </c>
      <c r="R277" s="178" t="s">
        <v>32</v>
      </c>
      <c r="S277" s="178" t="s">
        <v>33</v>
      </c>
      <c r="T277" s="181"/>
      <c r="U277" s="182" t="s">
        <v>34</v>
      </c>
      <c r="V277" s="183"/>
      <c r="W277" s="184" t="s">
        <v>34</v>
      </c>
      <c r="X277" s="229"/>
      <c r="Y277" s="184" t="s">
        <v>34</v>
      </c>
      <c r="Z277" s="180"/>
      <c r="AA277" s="184" t="s">
        <v>34</v>
      </c>
      <c r="AB277" s="180"/>
      <c r="AC277" s="184" t="s">
        <v>34</v>
      </c>
      <c r="AD277" s="180"/>
      <c r="AE277" s="184" t="s">
        <v>34</v>
      </c>
      <c r="AF277" s="180"/>
      <c r="AG277" s="184"/>
      <c r="AH277" s="183"/>
      <c r="AI277" s="184" t="s">
        <v>34</v>
      </c>
      <c r="AJ277" s="180"/>
      <c r="AK277" s="186" t="s">
        <v>34</v>
      </c>
      <c r="AL277" s="183"/>
      <c r="AM277" s="184" t="s">
        <v>34</v>
      </c>
      <c r="AN277" s="183"/>
      <c r="AO277" s="184" t="s">
        <v>34</v>
      </c>
      <c r="AP277" s="183"/>
      <c r="AQ277" s="184" t="s">
        <v>34</v>
      </c>
      <c r="AR277" s="183"/>
      <c r="AS277" s="187"/>
    </row>
    <row r="278" spans="1:45" x14ac:dyDescent="0.25">
      <c r="A278" s="230">
        <f>A269+1</f>
        <v>44774</v>
      </c>
      <c r="B278" s="394">
        <v>1052.05</v>
      </c>
      <c r="C278" s="472">
        <v>276.8</v>
      </c>
      <c r="D278" s="472">
        <v>4007.86</v>
      </c>
      <c r="E278" s="394"/>
      <c r="F278" s="394"/>
      <c r="G278" s="396">
        <v>152</v>
      </c>
      <c r="H278" s="396">
        <v>161.19999999999999</v>
      </c>
      <c r="I278" s="473">
        <v>500</v>
      </c>
      <c r="J278" s="398">
        <v>11</v>
      </c>
      <c r="K278" s="398"/>
      <c r="L278" s="398"/>
      <c r="M278" s="400"/>
      <c r="N278" s="480">
        <f t="shared" ref="N278:N308" si="46">B278+C278+D278+F278+G278+H278+I278+K278-L278+M278+E278</f>
        <v>6149.91</v>
      </c>
      <c r="O278" s="394">
        <v>12.5</v>
      </c>
      <c r="P278" s="394">
        <v>276.8</v>
      </c>
      <c r="Q278" s="209">
        <f t="shared" ref="Q278:Q308" si="47">N278+O278-P278</f>
        <v>5885.61</v>
      </c>
      <c r="R278" s="470">
        <v>1060</v>
      </c>
      <c r="S278" s="402"/>
      <c r="T278" s="213">
        <f t="shared" ref="T278:T308" si="48">A278</f>
        <v>44774</v>
      </c>
      <c r="U278" s="16"/>
      <c r="V278" s="404"/>
      <c r="W278" s="17"/>
      <c r="X278" s="460"/>
      <c r="Y278" s="17"/>
      <c r="Z278" s="404"/>
      <c r="AA278" s="17"/>
      <c r="AB278" s="404"/>
      <c r="AC278" s="17"/>
      <c r="AD278" s="404"/>
      <c r="AE278" s="17" t="s">
        <v>872</v>
      </c>
      <c r="AF278" s="467">
        <v>1.45</v>
      </c>
      <c r="AG278" s="405"/>
      <c r="AH278" s="404"/>
      <c r="AI278" s="16" t="s">
        <v>506</v>
      </c>
      <c r="AJ278" s="467">
        <v>1029.23</v>
      </c>
      <c r="AK278" s="17"/>
      <c r="AL278" s="404"/>
      <c r="AM278" s="17"/>
      <c r="AN278" s="404"/>
      <c r="AO278" s="17" t="s">
        <v>276</v>
      </c>
      <c r="AP278" s="467">
        <v>2250</v>
      </c>
      <c r="AQ278" s="17"/>
      <c r="AR278" s="404"/>
      <c r="AS278" s="187">
        <f t="shared" ref="AS278:AS308" si="49">V278+X278+Z278+AB278+AD278+AF278+AJ278+AL278+AN278+AP278+AR278+AH278</f>
        <v>3280.6800000000003</v>
      </c>
    </row>
    <row r="279" spans="1:45" x14ac:dyDescent="0.25">
      <c r="A279" s="259">
        <f t="shared" ref="A279:A308" si="50">A278+1</f>
        <v>44775</v>
      </c>
      <c r="B279" s="394">
        <v>650.48</v>
      </c>
      <c r="C279" s="394"/>
      <c r="D279" s="472">
        <v>3315.43</v>
      </c>
      <c r="E279" s="394"/>
      <c r="F279" s="394"/>
      <c r="G279" s="396">
        <v>283</v>
      </c>
      <c r="H279" s="396">
        <v>256.60000000000002</v>
      </c>
      <c r="I279" s="473">
        <v>530</v>
      </c>
      <c r="J279" s="398">
        <v>11</v>
      </c>
      <c r="K279" s="398"/>
      <c r="L279" s="398"/>
      <c r="M279" s="400"/>
      <c r="N279" s="480">
        <f t="shared" si="46"/>
        <v>5035.51</v>
      </c>
      <c r="O279" s="394">
        <v>15.7</v>
      </c>
      <c r="P279" s="394">
        <v>0</v>
      </c>
      <c r="Q279" s="209">
        <f t="shared" si="47"/>
        <v>5051.21</v>
      </c>
      <c r="R279" s="470">
        <v>650</v>
      </c>
      <c r="S279" s="402"/>
      <c r="T279" s="213">
        <f t="shared" si="48"/>
        <v>44775</v>
      </c>
      <c r="U279" s="16"/>
      <c r="V279" s="404"/>
      <c r="W279" s="17"/>
      <c r="X279" s="460"/>
      <c r="Y279" s="16"/>
      <c r="Z279" s="404"/>
      <c r="AA279" s="17"/>
      <c r="AB279" s="404"/>
      <c r="AC279" s="16"/>
      <c r="AD279" s="404"/>
      <c r="AE279" s="17"/>
      <c r="AF279" s="404"/>
      <c r="AG279" s="405"/>
      <c r="AH279" s="467">
        <v>-3.6</v>
      </c>
      <c r="AI279" s="16"/>
      <c r="AJ279" s="404"/>
      <c r="AK279" s="17"/>
      <c r="AL279" s="404"/>
      <c r="AM279" s="16"/>
      <c r="AN279" s="403"/>
      <c r="AO279" s="16" t="s">
        <v>873</v>
      </c>
      <c r="AP279" s="467">
        <v>30.96</v>
      </c>
      <c r="AQ279" s="17"/>
      <c r="AR279" s="404"/>
      <c r="AS279" s="187">
        <f t="shared" si="49"/>
        <v>27.36</v>
      </c>
    </row>
    <row r="280" spans="1:45" x14ac:dyDescent="0.25">
      <c r="A280" s="259">
        <f t="shared" si="50"/>
        <v>44776</v>
      </c>
      <c r="B280" s="394">
        <v>345.4</v>
      </c>
      <c r="C280" s="394"/>
      <c r="D280" s="472">
        <v>3446.66</v>
      </c>
      <c r="E280" s="394"/>
      <c r="F280" s="394"/>
      <c r="G280" s="396">
        <v>248</v>
      </c>
      <c r="H280" s="396">
        <v>141.30000000000001</v>
      </c>
      <c r="I280" s="473">
        <v>890</v>
      </c>
      <c r="J280" s="398">
        <v>13</v>
      </c>
      <c r="K280" s="398"/>
      <c r="L280" s="398"/>
      <c r="M280" s="400"/>
      <c r="N280" s="480">
        <f t="shared" si="46"/>
        <v>5071.3599999999997</v>
      </c>
      <c r="O280" s="394">
        <v>17.2</v>
      </c>
      <c r="P280" s="394">
        <v>0</v>
      </c>
      <c r="Q280" s="209">
        <f t="shared" si="47"/>
        <v>5088.5599999999995</v>
      </c>
      <c r="R280" s="470">
        <v>340</v>
      </c>
      <c r="S280" s="402"/>
      <c r="T280" s="213">
        <f t="shared" si="48"/>
        <v>44776</v>
      </c>
      <c r="U280" s="16" t="s">
        <v>874</v>
      </c>
      <c r="V280" s="467">
        <v>616.78</v>
      </c>
      <c r="W280" s="17"/>
      <c r="X280" s="460"/>
      <c r="Y280" s="16" t="s">
        <v>875</v>
      </c>
      <c r="Z280" s="467">
        <v>440.58</v>
      </c>
      <c r="AA280" s="17" t="s">
        <v>876</v>
      </c>
      <c r="AB280" s="467">
        <v>967</v>
      </c>
      <c r="AC280" s="16"/>
      <c r="AD280" s="404"/>
      <c r="AE280" s="17"/>
      <c r="AF280" s="404"/>
      <c r="AG280" s="405"/>
      <c r="AH280" s="467">
        <v>-7.2</v>
      </c>
      <c r="AI280" s="17" t="s">
        <v>877</v>
      </c>
      <c r="AJ280" s="481">
        <v>128.4</v>
      </c>
      <c r="AK280" s="17"/>
      <c r="AL280" s="404"/>
      <c r="AM280" s="16"/>
      <c r="AN280" s="404"/>
      <c r="AO280" s="17"/>
      <c r="AP280" s="404"/>
      <c r="AQ280" s="17"/>
      <c r="AR280" s="404"/>
      <c r="AS280" s="187">
        <f t="shared" si="49"/>
        <v>2145.56</v>
      </c>
    </row>
    <row r="281" spans="1:45" x14ac:dyDescent="0.25">
      <c r="A281" s="259">
        <f t="shared" si="50"/>
        <v>44777</v>
      </c>
      <c r="B281" s="394">
        <v>571.78</v>
      </c>
      <c r="C281" s="394"/>
      <c r="D281" s="472">
        <v>3447.6</v>
      </c>
      <c r="E281" s="394"/>
      <c r="F281" s="394"/>
      <c r="G281" s="396">
        <v>223</v>
      </c>
      <c r="H281" s="396">
        <v>83.8</v>
      </c>
      <c r="I281" s="473">
        <v>620</v>
      </c>
      <c r="J281" s="398">
        <v>10</v>
      </c>
      <c r="K281" s="398"/>
      <c r="L281" s="398"/>
      <c r="M281" s="400"/>
      <c r="N281" s="480">
        <f t="shared" si="46"/>
        <v>4946.18</v>
      </c>
      <c r="O281" s="394">
        <v>21.7</v>
      </c>
      <c r="P281" s="394">
        <v>0</v>
      </c>
      <c r="Q281" s="209">
        <f t="shared" si="47"/>
        <v>4967.88</v>
      </c>
      <c r="R281" s="470">
        <v>570</v>
      </c>
      <c r="S281" s="402"/>
      <c r="T281" s="213">
        <f t="shared" si="48"/>
        <v>44777</v>
      </c>
      <c r="U281" s="16"/>
      <c r="V281" s="467">
        <v>20.260000000000002</v>
      </c>
      <c r="W281" s="17"/>
      <c r="X281" s="460"/>
      <c r="Y281" s="16"/>
      <c r="Z281" s="404"/>
      <c r="AA281" s="17" t="s">
        <v>878</v>
      </c>
      <c r="AB281" s="467">
        <v>2532.12</v>
      </c>
      <c r="AC281" s="16"/>
      <c r="AD281" s="482"/>
      <c r="AE281" s="17" t="s">
        <v>543</v>
      </c>
      <c r="AF281" s="467">
        <v>-146.30000000000001</v>
      </c>
      <c r="AG281" s="404"/>
      <c r="AH281" s="467">
        <v>-14.4</v>
      </c>
      <c r="AI281" s="16"/>
      <c r="AJ281" s="404"/>
      <c r="AK281" s="17"/>
      <c r="AL281" s="404"/>
      <c r="AM281" s="16"/>
      <c r="AN281" s="404"/>
      <c r="AO281" s="17"/>
      <c r="AP281" s="404"/>
      <c r="AQ281" s="17"/>
      <c r="AR281" s="404"/>
      <c r="AS281" s="187">
        <f t="shared" si="49"/>
        <v>2391.6799999999998</v>
      </c>
    </row>
    <row r="282" spans="1:45" x14ac:dyDescent="0.25">
      <c r="A282" s="259">
        <f t="shared" si="50"/>
        <v>44778</v>
      </c>
      <c r="B282" s="394">
        <v>772.7</v>
      </c>
      <c r="C282" s="394"/>
      <c r="D282" s="472">
        <v>3140.63</v>
      </c>
      <c r="E282" s="394"/>
      <c r="F282" s="394"/>
      <c r="G282" s="396">
        <v>271</v>
      </c>
      <c r="H282" s="396">
        <v>109.25</v>
      </c>
      <c r="I282" s="473">
        <v>610</v>
      </c>
      <c r="J282" s="398">
        <v>12</v>
      </c>
      <c r="K282" s="398"/>
      <c r="L282" s="398"/>
      <c r="M282" s="400"/>
      <c r="N282" s="480">
        <f t="shared" si="46"/>
        <v>4903.58</v>
      </c>
      <c r="O282" s="394">
        <v>19.7</v>
      </c>
      <c r="P282" s="394">
        <v>0</v>
      </c>
      <c r="Q282" s="209">
        <f t="shared" si="47"/>
        <v>4923.28</v>
      </c>
      <c r="R282" s="470">
        <v>780</v>
      </c>
      <c r="S282" s="402"/>
      <c r="T282" s="213">
        <f t="shared" si="48"/>
        <v>44778</v>
      </c>
      <c r="U282" s="16"/>
      <c r="V282" s="404"/>
      <c r="W282" s="17"/>
      <c r="X282" s="460"/>
      <c r="Y282" s="16"/>
      <c r="Z282" s="404"/>
      <c r="AA282" s="16"/>
      <c r="AB282" s="404"/>
      <c r="AC282" s="16"/>
      <c r="AD282" s="404"/>
      <c r="AE282" s="16" t="s">
        <v>769</v>
      </c>
      <c r="AF282" s="467">
        <v>320.23</v>
      </c>
      <c r="AG282" s="404"/>
      <c r="AH282" s="467">
        <v>-8.1999999999999993</v>
      </c>
      <c r="AI282" s="16"/>
      <c r="AJ282" s="165"/>
      <c r="AK282" s="17"/>
      <c r="AL282" s="404"/>
      <c r="AM282" s="16" t="s">
        <v>879</v>
      </c>
      <c r="AN282" s="467">
        <v>-325.07</v>
      </c>
      <c r="AO282" s="403" t="s">
        <v>544</v>
      </c>
      <c r="AP282" s="393">
        <v>156.69</v>
      </c>
      <c r="AQ282" s="17"/>
      <c r="AR282" s="404"/>
      <c r="AS282" s="187">
        <f t="shared" si="49"/>
        <v>143.65000000000003</v>
      </c>
    </row>
    <row r="283" spans="1:45" x14ac:dyDescent="0.25">
      <c r="A283" s="230">
        <f t="shared" si="50"/>
        <v>44779</v>
      </c>
      <c r="B283" s="394">
        <v>623.41</v>
      </c>
      <c r="C283" s="394"/>
      <c r="D283" s="472">
        <v>3659.16</v>
      </c>
      <c r="E283" s="394"/>
      <c r="F283" s="394"/>
      <c r="G283" s="396">
        <v>313</v>
      </c>
      <c r="H283" s="396">
        <v>121.3</v>
      </c>
      <c r="I283" s="473">
        <v>670</v>
      </c>
      <c r="J283" s="398">
        <v>10</v>
      </c>
      <c r="K283" s="398"/>
      <c r="L283" s="398"/>
      <c r="M283" s="400"/>
      <c r="N283" s="480">
        <f t="shared" si="46"/>
        <v>5386.87</v>
      </c>
      <c r="O283" s="394">
        <v>15.2</v>
      </c>
      <c r="P283" s="394">
        <v>0</v>
      </c>
      <c r="Q283" s="209">
        <f t="shared" si="47"/>
        <v>5402.07</v>
      </c>
      <c r="R283" s="470">
        <v>620</v>
      </c>
      <c r="S283" s="402"/>
      <c r="T283" s="213">
        <f t="shared" si="48"/>
        <v>44779</v>
      </c>
      <c r="U283" s="16"/>
      <c r="V283" s="404"/>
      <c r="W283" s="16"/>
      <c r="X283" s="460"/>
      <c r="Y283" s="16"/>
      <c r="Z283" s="404"/>
      <c r="AA283" s="16"/>
      <c r="AB283" s="404"/>
      <c r="AC283" s="16"/>
      <c r="AD283" s="404"/>
      <c r="AE283" s="16"/>
      <c r="AF283" s="404"/>
      <c r="AG283" s="404"/>
      <c r="AH283" s="467">
        <v>-2.4</v>
      </c>
      <c r="AI283" s="16"/>
      <c r="AJ283" s="404"/>
      <c r="AK283" s="16"/>
      <c r="AL283" s="404"/>
      <c r="AM283" s="16"/>
      <c r="AN283" s="404"/>
      <c r="AO283" s="403" t="s">
        <v>388</v>
      </c>
      <c r="AP283" s="393">
        <v>150</v>
      </c>
      <c r="AQ283" s="17" t="s">
        <v>880</v>
      </c>
      <c r="AR283" s="467">
        <v>120</v>
      </c>
      <c r="AS283" s="187">
        <f t="shared" si="49"/>
        <v>267.60000000000002</v>
      </c>
    </row>
    <row r="284" spans="1:45" x14ac:dyDescent="0.25">
      <c r="A284" s="230">
        <f t="shared" si="50"/>
        <v>44780</v>
      </c>
      <c r="B284" s="394">
        <v>452.92</v>
      </c>
      <c r="C284" s="394"/>
      <c r="D284" s="472">
        <v>2438.8000000000002</v>
      </c>
      <c r="E284" s="394"/>
      <c r="F284" s="394"/>
      <c r="G284" s="396">
        <v>137</v>
      </c>
      <c r="H284" s="396">
        <v>314</v>
      </c>
      <c r="I284" s="473">
        <v>270</v>
      </c>
      <c r="J284" s="398">
        <v>4</v>
      </c>
      <c r="K284" s="398"/>
      <c r="L284" s="398"/>
      <c r="M284" s="400"/>
      <c r="N284" s="480">
        <f t="shared" si="46"/>
        <v>3612.7200000000003</v>
      </c>
      <c r="O284" s="394">
        <v>5.2</v>
      </c>
      <c r="P284" s="394">
        <v>108.4</v>
      </c>
      <c r="Q284" s="209">
        <f t="shared" si="47"/>
        <v>3509.52</v>
      </c>
      <c r="R284" s="470">
        <v>450</v>
      </c>
      <c r="S284" s="402"/>
      <c r="T284" s="213">
        <f t="shared" si="48"/>
        <v>44780</v>
      </c>
      <c r="U284" s="16"/>
      <c r="V284" s="404"/>
      <c r="W284" s="16"/>
      <c r="X284" s="460"/>
      <c r="Y284" s="16"/>
      <c r="Z284" s="404"/>
      <c r="AA284" s="16"/>
      <c r="AB284" s="404"/>
      <c r="AC284" s="16"/>
      <c r="AD284" s="404"/>
      <c r="AE284" s="16" t="s">
        <v>872</v>
      </c>
      <c r="AF284" s="467">
        <v>295.87</v>
      </c>
      <c r="AG284" s="405"/>
      <c r="AH284" s="467">
        <v>-4.8</v>
      </c>
      <c r="AI284" s="16"/>
      <c r="AJ284" s="404"/>
      <c r="AK284" s="16"/>
      <c r="AL284" s="404"/>
      <c r="AM284" s="16"/>
      <c r="AN284" s="404"/>
      <c r="AO284" s="16"/>
      <c r="AP284" s="404"/>
      <c r="AQ284" s="17"/>
      <c r="AR284" s="404"/>
      <c r="AS284" s="187">
        <f t="shared" si="49"/>
        <v>291.07</v>
      </c>
    </row>
    <row r="285" spans="1:45" x14ac:dyDescent="0.25">
      <c r="A285" s="230">
        <f t="shared" si="50"/>
        <v>44781</v>
      </c>
      <c r="B285" s="394">
        <v>1113.3</v>
      </c>
      <c r="C285" s="394"/>
      <c r="D285" s="472">
        <v>3262.7</v>
      </c>
      <c r="E285" s="394"/>
      <c r="F285" s="394"/>
      <c r="G285" s="396">
        <v>219</v>
      </c>
      <c r="H285" s="396">
        <v>63.8</v>
      </c>
      <c r="I285" s="473">
        <v>600</v>
      </c>
      <c r="J285" s="398">
        <v>7</v>
      </c>
      <c r="K285" s="398"/>
      <c r="L285" s="398"/>
      <c r="M285" s="400"/>
      <c r="N285" s="480">
        <f t="shared" si="46"/>
        <v>5258.8</v>
      </c>
      <c r="O285" s="394">
        <v>10.3</v>
      </c>
      <c r="P285" s="394">
        <v>0</v>
      </c>
      <c r="Q285" s="209">
        <f t="shared" si="47"/>
        <v>5269.1</v>
      </c>
      <c r="R285" s="470">
        <v>1110</v>
      </c>
      <c r="S285" s="402"/>
      <c r="T285" s="213">
        <f t="shared" si="48"/>
        <v>44781</v>
      </c>
      <c r="U285" s="16"/>
      <c r="V285" s="404"/>
      <c r="W285" s="16"/>
      <c r="X285" s="460"/>
      <c r="Y285" s="16"/>
      <c r="Z285" s="404"/>
      <c r="AA285" s="16"/>
      <c r="AB285" s="404"/>
      <c r="AC285" s="16"/>
      <c r="AD285" s="404"/>
      <c r="AE285" s="16"/>
      <c r="AF285" s="404"/>
      <c r="AG285" s="404"/>
      <c r="AH285" s="467">
        <v>-9.6</v>
      </c>
      <c r="AI285" s="16"/>
      <c r="AJ285" s="404"/>
      <c r="AK285" s="16"/>
      <c r="AL285" s="404"/>
      <c r="AM285" s="16"/>
      <c r="AN285" s="404"/>
      <c r="AO285" s="16" t="s">
        <v>881</v>
      </c>
      <c r="AP285" s="467">
        <v>89.55</v>
      </c>
      <c r="AQ285" s="17"/>
      <c r="AR285" s="404"/>
      <c r="AS285" s="187">
        <f t="shared" si="49"/>
        <v>79.95</v>
      </c>
    </row>
    <row r="286" spans="1:45" x14ac:dyDescent="0.25">
      <c r="A286" s="230">
        <f t="shared" si="50"/>
        <v>44782</v>
      </c>
      <c r="B286" s="394">
        <v>999.47</v>
      </c>
      <c r="C286" s="394"/>
      <c r="D286" s="472">
        <v>3472.17</v>
      </c>
      <c r="E286" s="394"/>
      <c r="F286" s="394"/>
      <c r="G286" s="396">
        <v>210</v>
      </c>
      <c r="H286" s="396">
        <v>126.2</v>
      </c>
      <c r="I286" s="473">
        <v>480</v>
      </c>
      <c r="J286" s="398">
        <v>9</v>
      </c>
      <c r="K286" s="398"/>
      <c r="L286" s="398"/>
      <c r="M286" s="400"/>
      <c r="N286" s="480">
        <f t="shared" si="46"/>
        <v>5287.84</v>
      </c>
      <c r="O286" s="394">
        <v>13.5</v>
      </c>
      <c r="P286" s="394">
        <v>0</v>
      </c>
      <c r="Q286" s="209">
        <f t="shared" si="47"/>
        <v>5301.34</v>
      </c>
      <c r="R286" s="470">
        <v>1000</v>
      </c>
      <c r="S286" s="402"/>
      <c r="T286" s="213">
        <f t="shared" si="48"/>
        <v>44782</v>
      </c>
      <c r="U286" s="16"/>
      <c r="V286" s="404"/>
      <c r="W286" s="16"/>
      <c r="X286" s="460"/>
      <c r="Y286" s="16"/>
      <c r="Z286" s="404"/>
      <c r="AA286" s="16"/>
      <c r="AB286" s="404"/>
      <c r="AC286" s="16" t="s">
        <v>882</v>
      </c>
      <c r="AD286" s="467">
        <v>40683.72</v>
      </c>
      <c r="AE286" s="16"/>
      <c r="AF286" s="404"/>
      <c r="AG286" s="404"/>
      <c r="AH286" s="404"/>
      <c r="AI286" s="16" t="s">
        <v>883</v>
      </c>
      <c r="AJ286" s="467">
        <v>624.66</v>
      </c>
      <c r="AK286" s="16"/>
      <c r="AL286" s="404"/>
      <c r="AM286" s="16"/>
      <c r="AN286" s="404"/>
      <c r="AO286" s="16"/>
      <c r="AP286" s="404"/>
      <c r="AQ286" s="17"/>
      <c r="AR286" s="404"/>
      <c r="AS286" s="187">
        <f t="shared" si="49"/>
        <v>41308.380000000005</v>
      </c>
    </row>
    <row r="287" spans="1:45" x14ac:dyDescent="0.25">
      <c r="A287" s="230">
        <f t="shared" si="50"/>
        <v>44783</v>
      </c>
      <c r="B287" s="394">
        <v>252.38</v>
      </c>
      <c r="C287" s="394"/>
      <c r="D287" s="472">
        <v>4010.64</v>
      </c>
      <c r="E287" s="394"/>
      <c r="F287" s="394"/>
      <c r="G287" s="396">
        <v>327</v>
      </c>
      <c r="H287" s="396">
        <v>184.2</v>
      </c>
      <c r="I287" s="473">
        <v>820</v>
      </c>
      <c r="J287" s="398">
        <v>13</v>
      </c>
      <c r="K287" s="398"/>
      <c r="L287" s="398"/>
      <c r="M287" s="400"/>
      <c r="N287" s="480">
        <f t="shared" si="46"/>
        <v>5594.2199999999993</v>
      </c>
      <c r="O287" s="394">
        <v>15</v>
      </c>
      <c r="P287" s="394">
        <v>0</v>
      </c>
      <c r="Q287" s="209">
        <f t="shared" si="47"/>
        <v>5609.2199999999993</v>
      </c>
      <c r="R287" s="470">
        <v>250</v>
      </c>
      <c r="S287" s="402"/>
      <c r="T287" s="213">
        <f t="shared" si="48"/>
        <v>44783</v>
      </c>
      <c r="U287" s="16" t="s">
        <v>884</v>
      </c>
      <c r="V287" s="467">
        <v>1315.99</v>
      </c>
      <c r="W287" s="16" t="s">
        <v>885</v>
      </c>
      <c r="X287" s="471">
        <v>1429.86</v>
      </c>
      <c r="Y287" s="16" t="s">
        <v>886</v>
      </c>
      <c r="Z287" s="467">
        <v>388.29</v>
      </c>
      <c r="AA287" s="16" t="s">
        <v>887</v>
      </c>
      <c r="AB287" s="467">
        <v>500</v>
      </c>
      <c r="AC287" s="16"/>
      <c r="AD287" s="404"/>
      <c r="AE287" s="16"/>
      <c r="AF287" s="404"/>
      <c r="AG287" s="404"/>
      <c r="AH287" s="404"/>
      <c r="AI287" s="16"/>
      <c r="AJ287" s="404"/>
      <c r="AK287" s="16" t="s">
        <v>888</v>
      </c>
      <c r="AL287" s="467">
        <v>371.3</v>
      </c>
      <c r="AM287" s="16"/>
      <c r="AN287" s="404"/>
      <c r="AO287" s="16" t="s">
        <v>889</v>
      </c>
      <c r="AP287" s="467">
        <v>9603</v>
      </c>
      <c r="AQ287" s="17"/>
      <c r="AR287" s="404"/>
      <c r="AS287" s="187">
        <f t="shared" si="49"/>
        <v>13608.44</v>
      </c>
    </row>
    <row r="288" spans="1:45" x14ac:dyDescent="0.25">
      <c r="A288" s="230">
        <f t="shared" si="50"/>
        <v>44784</v>
      </c>
      <c r="B288" s="394">
        <v>881.13</v>
      </c>
      <c r="C288" s="394"/>
      <c r="D288" s="472">
        <v>3683.56</v>
      </c>
      <c r="E288" s="394"/>
      <c r="F288" s="394"/>
      <c r="G288" s="396">
        <v>351</v>
      </c>
      <c r="H288" s="396">
        <v>41.3</v>
      </c>
      <c r="I288" s="473">
        <v>330</v>
      </c>
      <c r="J288" s="398">
        <v>7</v>
      </c>
      <c r="K288" s="398"/>
      <c r="L288" s="398"/>
      <c r="M288" s="483"/>
      <c r="N288" s="480">
        <f t="shared" si="46"/>
        <v>5286.99</v>
      </c>
      <c r="O288" s="394">
        <v>21</v>
      </c>
      <c r="P288" s="394">
        <v>0</v>
      </c>
      <c r="Q288" s="209">
        <f t="shared" si="47"/>
        <v>5307.99</v>
      </c>
      <c r="R288" s="470">
        <v>880</v>
      </c>
      <c r="S288" s="402"/>
      <c r="T288" s="213">
        <f t="shared" si="48"/>
        <v>44784</v>
      </c>
      <c r="U288" s="16"/>
      <c r="V288" s="467">
        <v>19.510000000000002</v>
      </c>
      <c r="W288" s="16" t="s">
        <v>890</v>
      </c>
      <c r="X288" s="471">
        <v>7.94</v>
      </c>
      <c r="Y288" s="16"/>
      <c r="Z288" s="404"/>
      <c r="AA288" s="16" t="s">
        <v>891</v>
      </c>
      <c r="AB288" s="467">
        <v>2355.0500000000002</v>
      </c>
      <c r="AC288" s="16"/>
      <c r="AD288" s="404"/>
      <c r="AE288" s="16" t="s">
        <v>85</v>
      </c>
      <c r="AF288" s="467">
        <v>750</v>
      </c>
      <c r="AG288" s="404"/>
      <c r="AH288" s="467">
        <v>-6</v>
      </c>
      <c r="AI288" s="16"/>
      <c r="AJ288" s="404"/>
      <c r="AK288" s="16" t="s">
        <v>892</v>
      </c>
      <c r="AL288" s="467">
        <v>574.34</v>
      </c>
      <c r="AM288" s="16"/>
      <c r="AN288" s="404"/>
      <c r="AO288" s="16" t="s">
        <v>893</v>
      </c>
      <c r="AP288" s="467">
        <v>293</v>
      </c>
      <c r="AQ288" s="17"/>
      <c r="AR288" s="404"/>
      <c r="AS288" s="187">
        <f t="shared" si="49"/>
        <v>3993.84</v>
      </c>
    </row>
    <row r="289" spans="1:45" x14ac:dyDescent="0.25">
      <c r="A289" s="230">
        <f t="shared" si="50"/>
        <v>44785</v>
      </c>
      <c r="B289" s="394">
        <v>79.900000000000006</v>
      </c>
      <c r="C289" s="394"/>
      <c r="D289" s="472">
        <v>3867.23</v>
      </c>
      <c r="E289" s="394"/>
      <c r="F289" s="394"/>
      <c r="G289" s="396">
        <v>502</v>
      </c>
      <c r="H289" s="396">
        <v>116.1</v>
      </c>
      <c r="I289" s="473">
        <v>1020</v>
      </c>
      <c r="J289" s="398">
        <v>16</v>
      </c>
      <c r="K289" s="398"/>
      <c r="L289" s="398"/>
      <c r="M289" s="400"/>
      <c r="N289" s="480">
        <f t="shared" si="46"/>
        <v>5585.2300000000005</v>
      </c>
      <c r="O289" s="394">
        <v>19.7</v>
      </c>
      <c r="P289" s="394">
        <v>0</v>
      </c>
      <c r="Q289" s="209">
        <f t="shared" si="47"/>
        <v>5604.93</v>
      </c>
      <c r="R289" s="470">
        <v>70</v>
      </c>
      <c r="S289" s="470">
        <v>350</v>
      </c>
      <c r="T289" s="213">
        <f t="shared" si="48"/>
        <v>44785</v>
      </c>
      <c r="U289" s="16"/>
      <c r="V289" s="404"/>
      <c r="W289" s="16"/>
      <c r="X289" s="460"/>
      <c r="Y289" s="16"/>
      <c r="Z289" s="404"/>
      <c r="AA289" s="16"/>
      <c r="AB289" s="404"/>
      <c r="AC289" s="16"/>
      <c r="AD289" s="404"/>
      <c r="AE289" s="16"/>
      <c r="AF289" s="404"/>
      <c r="AG289" s="404"/>
      <c r="AH289" s="467">
        <v>-2.4</v>
      </c>
      <c r="AI289" s="16"/>
      <c r="AJ289" s="404"/>
      <c r="AK289" s="16"/>
      <c r="AL289" s="404"/>
      <c r="AM289" s="16" t="s">
        <v>894</v>
      </c>
      <c r="AN289" s="467">
        <v>45.54</v>
      </c>
      <c r="AO289" s="16"/>
      <c r="AP289" s="404"/>
      <c r="AQ289" s="17"/>
      <c r="AR289" s="404"/>
      <c r="AS289" s="187">
        <f t="shared" si="49"/>
        <v>43.14</v>
      </c>
    </row>
    <row r="290" spans="1:45" x14ac:dyDescent="0.25">
      <c r="A290" s="230">
        <f t="shared" si="50"/>
        <v>44786</v>
      </c>
      <c r="B290" s="394">
        <v>807.95</v>
      </c>
      <c r="C290" s="394"/>
      <c r="D290" s="472">
        <v>3639.09</v>
      </c>
      <c r="E290" s="394"/>
      <c r="F290" s="394"/>
      <c r="G290" s="396">
        <v>275</v>
      </c>
      <c r="H290" s="396">
        <v>91.1</v>
      </c>
      <c r="I290" s="473">
        <v>540</v>
      </c>
      <c r="J290" s="398">
        <v>11</v>
      </c>
      <c r="K290" s="398"/>
      <c r="L290" s="398"/>
      <c r="M290" s="400"/>
      <c r="N290" s="480">
        <f t="shared" si="46"/>
        <v>5353.14</v>
      </c>
      <c r="O290" s="394"/>
      <c r="P290" s="394">
        <v>0</v>
      </c>
      <c r="Q290" s="209">
        <f t="shared" si="47"/>
        <v>5353.14</v>
      </c>
      <c r="R290" s="470">
        <v>800</v>
      </c>
      <c r="S290" s="402"/>
      <c r="T290" s="213">
        <f t="shared" si="48"/>
        <v>44786</v>
      </c>
      <c r="U290" s="16"/>
      <c r="V290" s="404"/>
      <c r="W290" s="16"/>
      <c r="X290" s="460"/>
      <c r="Y290" s="16"/>
      <c r="Z290" s="404"/>
      <c r="AA290" s="16"/>
      <c r="AB290" s="404"/>
      <c r="AC290" s="16"/>
      <c r="AD290" s="404"/>
      <c r="AE290" s="16" t="s">
        <v>895</v>
      </c>
      <c r="AF290" s="467">
        <v>8.06</v>
      </c>
      <c r="AG290" s="404"/>
      <c r="AH290" s="467"/>
      <c r="AI290" s="16"/>
      <c r="AJ290" s="404"/>
      <c r="AK290" s="16"/>
      <c r="AL290" s="404"/>
      <c r="AM290" s="16"/>
      <c r="AN290" s="404"/>
      <c r="AO290" s="16" t="s">
        <v>896</v>
      </c>
      <c r="AP290" s="467">
        <v>411</v>
      </c>
      <c r="AQ290" s="17"/>
      <c r="AR290" s="404"/>
      <c r="AS290" s="187">
        <f t="shared" si="49"/>
        <v>419.06</v>
      </c>
    </row>
    <row r="291" spans="1:45" x14ac:dyDescent="0.25">
      <c r="A291" s="230">
        <f t="shared" si="50"/>
        <v>44787</v>
      </c>
      <c r="B291" s="394">
        <v>784.09</v>
      </c>
      <c r="C291" s="394"/>
      <c r="D291" s="472">
        <v>2105.6799999999998</v>
      </c>
      <c r="E291" s="394"/>
      <c r="F291" s="394"/>
      <c r="G291" s="396">
        <v>101</v>
      </c>
      <c r="H291" s="396">
        <v>579.6</v>
      </c>
      <c r="I291" s="473">
        <v>480</v>
      </c>
      <c r="J291" s="398">
        <v>9</v>
      </c>
      <c r="K291" s="398"/>
      <c r="L291" s="398"/>
      <c r="M291" s="400"/>
      <c r="N291" s="480">
        <f t="shared" si="46"/>
        <v>4050.37</v>
      </c>
      <c r="O291" s="394">
        <v>20.399999999999999</v>
      </c>
      <c r="P291" s="394">
        <v>99.9</v>
      </c>
      <c r="Q291" s="209">
        <f t="shared" si="47"/>
        <v>3970.87</v>
      </c>
      <c r="R291" s="470">
        <v>780</v>
      </c>
      <c r="S291" s="402"/>
      <c r="T291" s="213">
        <f t="shared" si="48"/>
        <v>44787</v>
      </c>
      <c r="U291" s="16"/>
      <c r="V291" s="404"/>
      <c r="W291" s="16"/>
      <c r="X291" s="460"/>
      <c r="Y291" s="16"/>
      <c r="Z291" s="404"/>
      <c r="AA291" s="16"/>
      <c r="AB291" s="404"/>
      <c r="AC291" s="16"/>
      <c r="AD291" s="404"/>
      <c r="AE291" s="16" t="s">
        <v>233</v>
      </c>
      <c r="AF291" s="467">
        <v>14.7</v>
      </c>
      <c r="AG291" s="405"/>
      <c r="AH291" s="467">
        <v>-6</v>
      </c>
      <c r="AI291" s="16"/>
      <c r="AJ291" s="404"/>
      <c r="AK291" s="16"/>
      <c r="AL291" s="404"/>
      <c r="AM291" s="16"/>
      <c r="AN291" s="404"/>
      <c r="AO291" s="16" t="s">
        <v>897</v>
      </c>
      <c r="AP291" s="467">
        <v>85.76</v>
      </c>
      <c r="AQ291" s="17"/>
      <c r="AR291" s="404"/>
      <c r="AS291" s="187">
        <f t="shared" si="49"/>
        <v>94.460000000000008</v>
      </c>
    </row>
    <row r="292" spans="1:45" x14ac:dyDescent="0.25">
      <c r="A292" s="230">
        <f t="shared" si="50"/>
        <v>44788</v>
      </c>
      <c r="B292" s="394">
        <v>326.64</v>
      </c>
      <c r="C292" s="394"/>
      <c r="D292" s="472">
        <v>2172.48</v>
      </c>
      <c r="E292" s="394"/>
      <c r="F292" s="394"/>
      <c r="G292" s="396">
        <v>184</v>
      </c>
      <c r="H292" s="396">
        <v>560.20000000000005</v>
      </c>
      <c r="I292" s="473">
        <v>150</v>
      </c>
      <c r="J292" s="398">
        <v>2</v>
      </c>
      <c r="K292" s="398"/>
      <c r="L292" s="398"/>
      <c r="M292" s="400"/>
      <c r="N292" s="480">
        <f t="shared" si="46"/>
        <v>3393.3199999999997</v>
      </c>
      <c r="O292" s="394">
        <v>10.9</v>
      </c>
      <c r="P292" s="394">
        <v>0</v>
      </c>
      <c r="Q292" s="209">
        <f t="shared" si="47"/>
        <v>3404.22</v>
      </c>
      <c r="R292" s="470">
        <v>320</v>
      </c>
      <c r="S292" s="402"/>
      <c r="T292" s="213">
        <f t="shared" si="48"/>
        <v>44788</v>
      </c>
      <c r="U292" s="16"/>
      <c r="V292" s="404"/>
      <c r="W292" s="16"/>
      <c r="X292" s="460"/>
      <c r="Y292" s="16"/>
      <c r="Z292" s="404"/>
      <c r="AA292" s="16"/>
      <c r="AB292" s="404"/>
      <c r="AC292" s="16"/>
      <c r="AD292" s="404"/>
      <c r="AE292" s="16"/>
      <c r="AF292" s="404"/>
      <c r="AG292" s="404"/>
      <c r="AH292" s="467">
        <v>-20.399999999999999</v>
      </c>
      <c r="AI292" s="16"/>
      <c r="AJ292" s="404"/>
      <c r="AK292" s="16"/>
      <c r="AL292" s="404"/>
      <c r="AM292" s="16"/>
      <c r="AN292" s="404"/>
      <c r="AO292" s="16" t="s">
        <v>510</v>
      </c>
      <c r="AP292" s="467">
        <v>86.4</v>
      </c>
      <c r="AQ292" s="17"/>
      <c r="AR292" s="404"/>
      <c r="AS292" s="187">
        <f t="shared" si="49"/>
        <v>66</v>
      </c>
    </row>
    <row r="293" spans="1:45" x14ac:dyDescent="0.25">
      <c r="A293" s="230">
        <f t="shared" si="50"/>
        <v>44789</v>
      </c>
      <c r="B293" s="394">
        <v>1109.67</v>
      </c>
      <c r="C293" s="394"/>
      <c r="D293" s="472">
        <v>5360.83</v>
      </c>
      <c r="E293" s="394"/>
      <c r="F293" s="394"/>
      <c r="G293" s="396">
        <v>377</v>
      </c>
      <c r="H293" s="396">
        <v>182.65</v>
      </c>
      <c r="I293" s="473">
        <v>500</v>
      </c>
      <c r="J293" s="398">
        <v>10</v>
      </c>
      <c r="K293" s="398"/>
      <c r="L293" s="398"/>
      <c r="M293" s="400"/>
      <c r="N293" s="480">
        <f t="shared" si="46"/>
        <v>7530.15</v>
      </c>
      <c r="O293" s="394">
        <v>12.5</v>
      </c>
      <c r="P293" s="394">
        <v>0</v>
      </c>
      <c r="Q293" s="209">
        <f t="shared" si="47"/>
        <v>7542.65</v>
      </c>
      <c r="R293" s="470">
        <v>1100</v>
      </c>
      <c r="S293" s="402"/>
      <c r="T293" s="213">
        <f t="shared" si="48"/>
        <v>44789</v>
      </c>
      <c r="U293" s="16"/>
      <c r="V293" s="404"/>
      <c r="W293" s="17"/>
      <c r="X293" s="460"/>
      <c r="Y293" s="16"/>
      <c r="Z293" s="404"/>
      <c r="AA293" s="16"/>
      <c r="AB293" s="404"/>
      <c r="AC293" s="16"/>
      <c r="AD293" s="404"/>
      <c r="AE293" s="16" t="s">
        <v>872</v>
      </c>
      <c r="AF293" s="467">
        <v>70</v>
      </c>
      <c r="AG293" s="404"/>
      <c r="AH293" s="467">
        <v>-4.8</v>
      </c>
      <c r="AI293" s="16" t="s">
        <v>898</v>
      </c>
      <c r="AJ293" s="467">
        <v>210.2</v>
      </c>
      <c r="AK293" s="16"/>
      <c r="AL293" s="404"/>
      <c r="AM293" s="16"/>
      <c r="AN293" s="404"/>
      <c r="AO293" s="16"/>
      <c r="AP293" s="404"/>
      <c r="AQ293" s="17"/>
      <c r="AR293" s="404"/>
      <c r="AS293" s="187">
        <f t="shared" si="49"/>
        <v>275.39999999999998</v>
      </c>
    </row>
    <row r="294" spans="1:45" x14ac:dyDescent="0.25">
      <c r="A294" s="230">
        <f t="shared" si="50"/>
        <v>44790</v>
      </c>
      <c r="B294" s="394">
        <v>1033.51</v>
      </c>
      <c r="C294" s="394"/>
      <c r="D294" s="472">
        <v>2901.45</v>
      </c>
      <c r="E294" s="394"/>
      <c r="F294" s="394"/>
      <c r="G294" s="396">
        <v>280</v>
      </c>
      <c r="H294" s="396">
        <v>261.2</v>
      </c>
      <c r="I294" s="473">
        <v>460</v>
      </c>
      <c r="J294" s="398">
        <v>11</v>
      </c>
      <c r="K294" s="398"/>
      <c r="L294" s="398"/>
      <c r="M294" s="400"/>
      <c r="N294" s="480">
        <f t="shared" si="46"/>
        <v>4936.16</v>
      </c>
      <c r="O294" s="394">
        <v>17.2</v>
      </c>
      <c r="P294" s="394">
        <v>0</v>
      </c>
      <c r="Q294" s="209">
        <f t="shared" si="47"/>
        <v>4953.3599999999997</v>
      </c>
      <c r="R294" s="470">
        <v>1030</v>
      </c>
      <c r="S294" s="402"/>
      <c r="T294" s="213">
        <f t="shared" si="48"/>
        <v>44790</v>
      </c>
      <c r="U294" s="16" t="s">
        <v>899</v>
      </c>
      <c r="V294" s="467">
        <v>948.17</v>
      </c>
      <c r="W294" s="16"/>
      <c r="X294" s="460"/>
      <c r="Y294" s="16" t="s">
        <v>900</v>
      </c>
      <c r="Z294" s="467">
        <v>473.14</v>
      </c>
      <c r="AA294" s="16" t="s">
        <v>901</v>
      </c>
      <c r="AB294" s="467">
        <v>1562.8</v>
      </c>
      <c r="AC294" s="16"/>
      <c r="AD294" s="404"/>
      <c r="AE294" s="16"/>
      <c r="AF294" s="404"/>
      <c r="AG294" s="404"/>
      <c r="AH294" s="404"/>
      <c r="AI294" s="16"/>
      <c r="AJ294" s="404"/>
      <c r="AK294" s="16"/>
      <c r="AL294" s="404"/>
      <c r="AM294" s="16"/>
      <c r="AN294" s="404"/>
      <c r="AO294" s="16" t="s">
        <v>902</v>
      </c>
      <c r="AP294" s="467">
        <v>447.09</v>
      </c>
      <c r="AQ294" s="17"/>
      <c r="AR294" s="404"/>
      <c r="AS294" s="187">
        <f t="shared" si="49"/>
        <v>3431.2</v>
      </c>
    </row>
    <row r="295" spans="1:45" x14ac:dyDescent="0.25">
      <c r="A295" s="230">
        <f t="shared" si="50"/>
        <v>44791</v>
      </c>
      <c r="B295" s="394">
        <v>956.6</v>
      </c>
      <c r="C295" s="394"/>
      <c r="D295" s="472">
        <v>2490.33</v>
      </c>
      <c r="E295" s="394"/>
      <c r="F295" s="394"/>
      <c r="G295" s="396">
        <v>309</v>
      </c>
      <c r="H295" s="396">
        <v>114.9</v>
      </c>
      <c r="I295" s="473">
        <v>300</v>
      </c>
      <c r="J295" s="398">
        <v>8</v>
      </c>
      <c r="K295" s="398"/>
      <c r="L295" s="398"/>
      <c r="M295" s="400"/>
      <c r="N295" s="480">
        <f t="shared" si="46"/>
        <v>4170.83</v>
      </c>
      <c r="O295" s="394">
        <v>15.7</v>
      </c>
      <c r="P295" s="394">
        <v>0</v>
      </c>
      <c r="Q295" s="209">
        <f t="shared" si="47"/>
        <v>4186.53</v>
      </c>
      <c r="R295" s="470">
        <v>1000</v>
      </c>
      <c r="S295" s="402"/>
      <c r="T295" s="213">
        <f t="shared" si="48"/>
        <v>44791</v>
      </c>
      <c r="U295" s="16"/>
      <c r="V295" s="467">
        <v>31.41</v>
      </c>
      <c r="W295" s="16"/>
      <c r="X295" s="460"/>
      <c r="Y295" s="16"/>
      <c r="Z295" s="404"/>
      <c r="AA295" s="16" t="s">
        <v>903</v>
      </c>
      <c r="AB295" s="467">
        <v>2990.19</v>
      </c>
      <c r="AC295" s="16"/>
      <c r="AD295" s="404"/>
      <c r="AE295" s="16" t="s">
        <v>156</v>
      </c>
      <c r="AF295" s="467">
        <v>2707.09</v>
      </c>
      <c r="AG295" s="404"/>
      <c r="AH295" s="404"/>
      <c r="AI295" s="16" t="s">
        <v>904</v>
      </c>
      <c r="AJ295" s="467">
        <v>53.12</v>
      </c>
      <c r="AK295" s="16"/>
      <c r="AL295" s="404"/>
      <c r="AM295" s="16"/>
      <c r="AN295" s="404"/>
      <c r="AO295" s="16"/>
      <c r="AP295" s="404">
        <v>2.91</v>
      </c>
      <c r="AQ295" s="17"/>
      <c r="AR295" s="404"/>
      <c r="AS295" s="187">
        <f t="shared" si="49"/>
        <v>5784.72</v>
      </c>
    </row>
    <row r="296" spans="1:45" x14ac:dyDescent="0.25">
      <c r="A296" s="230">
        <f t="shared" si="50"/>
        <v>44792</v>
      </c>
      <c r="B296" s="394">
        <v>794.85</v>
      </c>
      <c r="C296" s="394"/>
      <c r="D296" s="472">
        <v>3051.03</v>
      </c>
      <c r="E296" s="394"/>
      <c r="F296" s="394"/>
      <c r="G296" s="396">
        <v>368</v>
      </c>
      <c r="H296" s="396">
        <v>88.2</v>
      </c>
      <c r="I296" s="473">
        <v>550</v>
      </c>
      <c r="J296" s="398">
        <v>7</v>
      </c>
      <c r="K296" s="398"/>
      <c r="L296" s="398"/>
      <c r="M296" s="400"/>
      <c r="N296" s="480">
        <f t="shared" si="46"/>
        <v>4852.08</v>
      </c>
      <c r="O296" s="394">
        <v>21.9</v>
      </c>
      <c r="P296" s="394">
        <v>0</v>
      </c>
      <c r="Q296" s="209">
        <f t="shared" si="47"/>
        <v>4873.9799999999996</v>
      </c>
      <c r="R296" s="470">
        <v>790</v>
      </c>
      <c r="S296" s="402"/>
      <c r="T296" s="213">
        <f t="shared" si="48"/>
        <v>44792</v>
      </c>
      <c r="U296" s="16"/>
      <c r="V296" s="404"/>
      <c r="W296" s="16"/>
      <c r="X296" s="460"/>
      <c r="Y296" s="16"/>
      <c r="Z296" s="404"/>
      <c r="AA296" s="16"/>
      <c r="AB296" s="404"/>
      <c r="AC296" s="16"/>
      <c r="AD296" s="404"/>
      <c r="AE296" s="16" t="s">
        <v>210</v>
      </c>
      <c r="AF296" s="467">
        <v>44.87</v>
      </c>
      <c r="AG296" s="404"/>
      <c r="AH296" s="467">
        <v>-3.6</v>
      </c>
      <c r="AI296" s="16"/>
      <c r="AJ296" s="404"/>
      <c r="AK296" s="16"/>
      <c r="AL296" s="404"/>
      <c r="AM296" s="16"/>
      <c r="AN296" s="404"/>
      <c r="AO296" s="16"/>
      <c r="AP296" s="404"/>
      <c r="AQ296" s="17"/>
      <c r="AR296" s="404"/>
      <c r="AS296" s="187">
        <f t="shared" si="49"/>
        <v>41.269999999999996</v>
      </c>
    </row>
    <row r="297" spans="1:45" x14ac:dyDescent="0.25">
      <c r="A297" s="230">
        <f t="shared" si="50"/>
        <v>44793</v>
      </c>
      <c r="B297" s="394">
        <v>1344.05</v>
      </c>
      <c r="C297" s="394"/>
      <c r="D297" s="472">
        <v>2833.84</v>
      </c>
      <c r="E297" s="394"/>
      <c r="F297" s="394"/>
      <c r="G297" s="396">
        <v>267</v>
      </c>
      <c r="H297" s="396">
        <v>259.3</v>
      </c>
      <c r="I297" s="473">
        <v>260</v>
      </c>
      <c r="J297" s="398">
        <v>5</v>
      </c>
      <c r="K297" s="398"/>
      <c r="L297" s="398"/>
      <c r="M297" s="400"/>
      <c r="N297" s="480">
        <f t="shared" si="46"/>
        <v>4964.1900000000005</v>
      </c>
      <c r="O297" s="394">
        <v>18.399999999999999</v>
      </c>
      <c r="P297" s="394">
        <v>0</v>
      </c>
      <c r="Q297" s="209">
        <f t="shared" si="47"/>
        <v>4982.59</v>
      </c>
      <c r="R297" s="484">
        <v>1340</v>
      </c>
      <c r="S297" s="402"/>
      <c r="T297" s="213">
        <f t="shared" si="48"/>
        <v>44793</v>
      </c>
      <c r="U297" s="16"/>
      <c r="V297" s="404"/>
      <c r="W297" s="16" t="s">
        <v>905</v>
      </c>
      <c r="X297" s="471">
        <v>550.92999999999995</v>
      </c>
      <c r="Y297" s="16"/>
      <c r="Z297" s="404"/>
      <c r="AA297" s="17"/>
      <c r="AB297" s="404"/>
      <c r="AC297" s="16"/>
      <c r="AD297" s="404"/>
      <c r="AE297" s="17"/>
      <c r="AF297" s="404"/>
      <c r="AG297" s="404"/>
      <c r="AH297" s="467">
        <v>-2.4</v>
      </c>
      <c r="AI297" s="16"/>
      <c r="AJ297" s="404"/>
      <c r="AK297" s="17"/>
      <c r="AL297" s="404"/>
      <c r="AM297" s="16"/>
      <c r="AN297" s="404"/>
      <c r="AO297" s="17"/>
      <c r="AP297" s="404"/>
      <c r="AQ297" s="17"/>
      <c r="AR297" s="404"/>
      <c r="AS297" s="187">
        <f t="shared" si="49"/>
        <v>548.53</v>
      </c>
    </row>
    <row r="298" spans="1:45" x14ac:dyDescent="0.25">
      <c r="A298" s="230">
        <f t="shared" si="50"/>
        <v>44794</v>
      </c>
      <c r="B298" s="394">
        <v>536.77</v>
      </c>
      <c r="C298" s="394"/>
      <c r="D298" s="472">
        <v>2156.75</v>
      </c>
      <c r="E298" s="394"/>
      <c r="F298" s="394"/>
      <c r="G298" s="396">
        <v>230</v>
      </c>
      <c r="H298" s="396">
        <v>134.80000000000001</v>
      </c>
      <c r="I298" s="473">
        <v>440</v>
      </c>
      <c r="J298" s="398">
        <v>7</v>
      </c>
      <c r="K298" s="398"/>
      <c r="L298" s="398"/>
      <c r="M298" s="400"/>
      <c r="N298" s="480">
        <f t="shared" si="46"/>
        <v>3498.32</v>
      </c>
      <c r="O298" s="394">
        <v>7.4</v>
      </c>
      <c r="P298" s="394">
        <v>85.9</v>
      </c>
      <c r="Q298" s="209">
        <f t="shared" si="47"/>
        <v>3419.82</v>
      </c>
      <c r="R298" s="470">
        <v>530</v>
      </c>
      <c r="S298" s="402"/>
      <c r="T298" s="213">
        <f t="shared" si="48"/>
        <v>44794</v>
      </c>
      <c r="U298" s="16"/>
      <c r="V298" s="404"/>
      <c r="W298" s="16" t="s">
        <v>906</v>
      </c>
      <c r="X298" s="471">
        <v>3.96</v>
      </c>
      <c r="Y298" s="16"/>
      <c r="Z298" s="404"/>
      <c r="AA298" s="16"/>
      <c r="AB298" s="404"/>
      <c r="AC298" s="16"/>
      <c r="AD298" s="404"/>
      <c r="AE298" s="17"/>
      <c r="AF298" s="404"/>
      <c r="AG298" s="404"/>
      <c r="AH298" s="467">
        <v>-4.8</v>
      </c>
      <c r="AI298" s="16"/>
      <c r="AJ298" s="404"/>
      <c r="AK298" s="16"/>
      <c r="AL298" s="404"/>
      <c r="AM298" s="16"/>
      <c r="AN298" s="404"/>
      <c r="AO298" s="16"/>
      <c r="AP298" s="404"/>
      <c r="AQ298" s="17"/>
      <c r="AR298" s="404"/>
      <c r="AS298" s="187">
        <f t="shared" si="49"/>
        <v>-0.83999999999999986</v>
      </c>
    </row>
    <row r="299" spans="1:45" x14ac:dyDescent="0.25">
      <c r="A299" s="230">
        <f t="shared" si="50"/>
        <v>44795</v>
      </c>
      <c r="B299" s="394">
        <v>1104.05</v>
      </c>
      <c r="C299" s="394"/>
      <c r="D299" s="472">
        <v>3060.03</v>
      </c>
      <c r="E299" s="394"/>
      <c r="F299" s="394"/>
      <c r="G299" s="396">
        <v>311</v>
      </c>
      <c r="H299" s="396">
        <v>287.35000000000002</v>
      </c>
      <c r="I299" s="473">
        <v>330</v>
      </c>
      <c r="J299" s="398">
        <v>9</v>
      </c>
      <c r="K299" s="398"/>
      <c r="L299" s="398"/>
      <c r="M299" s="400"/>
      <c r="N299" s="480">
        <f t="shared" si="46"/>
        <v>5092.43</v>
      </c>
      <c r="O299" s="394">
        <v>14.2</v>
      </c>
      <c r="P299" s="394">
        <v>0</v>
      </c>
      <c r="Q299" s="209">
        <f t="shared" si="47"/>
        <v>5106.63</v>
      </c>
      <c r="R299" s="470">
        <v>1100</v>
      </c>
      <c r="S299" s="402"/>
      <c r="T299" s="213">
        <f t="shared" si="48"/>
        <v>44795</v>
      </c>
      <c r="U299" s="16"/>
      <c r="V299" s="404"/>
      <c r="W299" s="16"/>
      <c r="X299" s="460"/>
      <c r="Y299" s="16"/>
      <c r="Z299" s="404"/>
      <c r="AA299" s="16"/>
      <c r="AB299" s="404"/>
      <c r="AC299" s="16"/>
      <c r="AD299" s="404"/>
      <c r="AE299" s="16"/>
      <c r="AF299" s="404"/>
      <c r="AG299" s="404"/>
      <c r="AH299" s="467">
        <v>-4.8</v>
      </c>
      <c r="AI299" s="16"/>
      <c r="AJ299" s="404"/>
      <c r="AK299" s="16"/>
      <c r="AL299" s="404"/>
      <c r="AM299" s="16"/>
      <c r="AN299" s="404"/>
      <c r="AO299" s="16"/>
      <c r="AP299" s="404"/>
      <c r="AQ299" s="17"/>
      <c r="AR299" s="404"/>
      <c r="AS299" s="187">
        <f t="shared" si="49"/>
        <v>-4.8</v>
      </c>
    </row>
    <row r="300" spans="1:45" x14ac:dyDescent="0.25">
      <c r="A300" s="230">
        <f t="shared" si="50"/>
        <v>44796</v>
      </c>
      <c r="B300" s="394">
        <v>472.22</v>
      </c>
      <c r="C300" s="394"/>
      <c r="D300" s="472">
        <v>3154.2</v>
      </c>
      <c r="E300" s="394"/>
      <c r="F300" s="394"/>
      <c r="G300" s="396">
        <v>321</v>
      </c>
      <c r="H300" s="396">
        <v>213</v>
      </c>
      <c r="I300" s="473">
        <v>600</v>
      </c>
      <c r="J300" s="398">
        <v>11</v>
      </c>
      <c r="K300" s="398"/>
      <c r="L300" s="398"/>
      <c r="M300" s="400"/>
      <c r="N300" s="480">
        <f t="shared" si="46"/>
        <v>4760.42</v>
      </c>
      <c r="O300" s="394">
        <v>15.7</v>
      </c>
      <c r="P300" s="394">
        <v>0</v>
      </c>
      <c r="Q300" s="209">
        <f t="shared" si="47"/>
        <v>4776.12</v>
      </c>
      <c r="R300" s="470">
        <v>470</v>
      </c>
      <c r="S300" s="402"/>
      <c r="T300" s="213">
        <f t="shared" si="48"/>
        <v>44796</v>
      </c>
      <c r="U300" s="16"/>
      <c r="V300" s="404"/>
      <c r="W300" s="16"/>
      <c r="X300" s="460"/>
      <c r="Y300" s="16"/>
      <c r="Z300" s="404"/>
      <c r="AA300" s="16"/>
      <c r="AB300" s="404"/>
      <c r="AC300" s="16"/>
      <c r="AD300" s="404"/>
      <c r="AE300" s="16"/>
      <c r="AF300" s="404"/>
      <c r="AG300" s="404"/>
      <c r="AH300" s="467">
        <v>-2.4</v>
      </c>
      <c r="AI300" s="16"/>
      <c r="AJ300" s="404"/>
      <c r="AK300" s="16"/>
      <c r="AL300" s="404"/>
      <c r="AM300" s="16"/>
      <c r="AN300" s="404"/>
      <c r="AO300" s="16"/>
      <c r="AP300" s="404"/>
      <c r="AQ300" s="17"/>
      <c r="AR300" s="404"/>
      <c r="AS300" s="187">
        <f t="shared" si="49"/>
        <v>-2.4</v>
      </c>
    </row>
    <row r="301" spans="1:45" x14ac:dyDescent="0.25">
      <c r="A301" s="230">
        <f t="shared" si="50"/>
        <v>44797</v>
      </c>
      <c r="B301" s="394">
        <v>989.22</v>
      </c>
      <c r="C301" s="394"/>
      <c r="D301" s="472">
        <v>2410.62</v>
      </c>
      <c r="E301" s="394"/>
      <c r="F301" s="394"/>
      <c r="G301" s="396">
        <v>298</v>
      </c>
      <c r="H301" s="396">
        <v>115.85</v>
      </c>
      <c r="I301" s="473">
        <v>220</v>
      </c>
      <c r="J301" s="398">
        <v>4</v>
      </c>
      <c r="K301" s="398"/>
      <c r="L301" s="398"/>
      <c r="M301" s="400"/>
      <c r="N301" s="480">
        <f t="shared" si="46"/>
        <v>4033.69</v>
      </c>
      <c r="O301" s="394">
        <v>17.2</v>
      </c>
      <c r="P301" s="394">
        <v>0</v>
      </c>
      <c r="Q301" s="209">
        <f t="shared" si="47"/>
        <v>4050.89</v>
      </c>
      <c r="R301" s="470">
        <v>980</v>
      </c>
      <c r="S301" s="402"/>
      <c r="T301" s="213">
        <f t="shared" si="48"/>
        <v>44797</v>
      </c>
      <c r="U301" s="16" t="s">
        <v>907</v>
      </c>
      <c r="V301" s="467">
        <v>1528.3</v>
      </c>
      <c r="W301" s="16"/>
      <c r="X301" s="460"/>
      <c r="Y301" s="16" t="s">
        <v>908</v>
      </c>
      <c r="Z301" s="467">
        <v>417.87</v>
      </c>
      <c r="AA301" s="16" t="s">
        <v>909</v>
      </c>
      <c r="AB301" s="467">
        <v>810.9</v>
      </c>
      <c r="AC301" s="16" t="s">
        <v>910</v>
      </c>
      <c r="AD301" s="467">
        <v>50828.87</v>
      </c>
      <c r="AE301" s="16"/>
      <c r="AF301" s="404"/>
      <c r="AG301" s="404"/>
      <c r="AH301" s="467">
        <v>-7.2</v>
      </c>
      <c r="AI301" s="16"/>
      <c r="AJ301" s="404"/>
      <c r="AK301" s="16"/>
      <c r="AL301" s="404"/>
      <c r="AM301" s="16"/>
      <c r="AN301" s="404"/>
      <c r="AO301" s="16"/>
      <c r="AP301" s="404"/>
      <c r="AQ301" s="17"/>
      <c r="AR301" s="404"/>
      <c r="AS301" s="187">
        <f t="shared" si="49"/>
        <v>53578.740000000005</v>
      </c>
    </row>
    <row r="302" spans="1:45" x14ac:dyDescent="0.25">
      <c r="A302" s="230">
        <f t="shared" si="50"/>
        <v>44798</v>
      </c>
      <c r="B302" s="394">
        <v>1873.86</v>
      </c>
      <c r="C302" s="394"/>
      <c r="D302" s="472">
        <v>3304.37</v>
      </c>
      <c r="E302" s="394"/>
      <c r="F302" s="394"/>
      <c r="G302" s="396">
        <v>182</v>
      </c>
      <c r="H302" s="396">
        <v>113.55</v>
      </c>
      <c r="I302" s="473">
        <v>160</v>
      </c>
      <c r="J302" s="398">
        <v>3</v>
      </c>
      <c r="K302" s="398"/>
      <c r="L302" s="398"/>
      <c r="M302" s="400"/>
      <c r="N302" s="480">
        <f t="shared" si="46"/>
        <v>5633.78</v>
      </c>
      <c r="O302" s="394">
        <v>16.100000000000001</v>
      </c>
      <c r="P302" s="394">
        <v>0</v>
      </c>
      <c r="Q302" s="209">
        <f t="shared" si="47"/>
        <v>5649.88</v>
      </c>
      <c r="R302" s="470">
        <v>1905</v>
      </c>
      <c r="S302" s="402"/>
      <c r="T302" s="213">
        <f t="shared" si="48"/>
        <v>44798</v>
      </c>
      <c r="U302" s="16"/>
      <c r="V302" s="467">
        <v>127.08</v>
      </c>
      <c r="W302" s="16"/>
      <c r="X302" s="460"/>
      <c r="Y302" s="16"/>
      <c r="Z302" s="404"/>
      <c r="AA302" s="16" t="s">
        <v>911</v>
      </c>
      <c r="AB302" s="467">
        <v>1782.02</v>
      </c>
      <c r="AC302" s="16"/>
      <c r="AD302" s="404"/>
      <c r="AE302" s="16" t="s">
        <v>85</v>
      </c>
      <c r="AF302" s="467">
        <v>348</v>
      </c>
      <c r="AG302" s="404"/>
      <c r="AH302" s="467">
        <v>-6</v>
      </c>
      <c r="AI302" s="16"/>
      <c r="AJ302" s="404"/>
      <c r="AK302" s="16"/>
      <c r="AL302" s="404"/>
      <c r="AM302" s="16"/>
      <c r="AN302" s="404"/>
      <c r="AO302" s="16" t="s">
        <v>912</v>
      </c>
      <c r="AP302" s="467">
        <v>420</v>
      </c>
      <c r="AQ302" s="17"/>
      <c r="AR302" s="404"/>
      <c r="AS302" s="187">
        <f t="shared" si="49"/>
        <v>2671.1</v>
      </c>
    </row>
    <row r="303" spans="1:45" x14ac:dyDescent="0.25">
      <c r="A303" s="230">
        <f t="shared" si="50"/>
        <v>44799</v>
      </c>
      <c r="B303" s="394">
        <v>1215.3699999999999</v>
      </c>
      <c r="C303" s="394"/>
      <c r="D303" s="472">
        <v>3026.85</v>
      </c>
      <c r="E303" s="394"/>
      <c r="F303" s="394"/>
      <c r="G303" s="396">
        <v>463</v>
      </c>
      <c r="H303" s="396">
        <v>313.60000000000002</v>
      </c>
      <c r="I303" s="473">
        <v>260</v>
      </c>
      <c r="J303" s="398">
        <v>6</v>
      </c>
      <c r="K303" s="398"/>
      <c r="L303" s="398"/>
      <c r="M303" s="400"/>
      <c r="N303" s="480">
        <f t="shared" si="46"/>
        <v>5278.82</v>
      </c>
      <c r="O303" s="394">
        <v>21.9</v>
      </c>
      <c r="P303" s="394">
        <v>0</v>
      </c>
      <c r="Q303" s="209">
        <f t="shared" si="47"/>
        <v>5300.7199999999993</v>
      </c>
      <c r="R303" s="470">
        <v>1210</v>
      </c>
      <c r="S303" s="470">
        <v>320</v>
      </c>
      <c r="T303" s="213">
        <f t="shared" si="48"/>
        <v>44799</v>
      </c>
      <c r="U303" s="16"/>
      <c r="V303" s="404"/>
      <c r="W303" s="16"/>
      <c r="X303" s="460"/>
      <c r="Y303" s="16"/>
      <c r="Z303" s="404"/>
      <c r="AA303" s="16"/>
      <c r="AB303" s="404"/>
      <c r="AC303" s="16"/>
      <c r="AD303" s="404"/>
      <c r="AE303" s="16"/>
      <c r="AF303" s="404"/>
      <c r="AG303" s="404"/>
      <c r="AH303" s="467">
        <v>-6</v>
      </c>
      <c r="AI303" s="16"/>
      <c r="AJ303" s="404"/>
      <c r="AK303" s="16"/>
      <c r="AL303" s="404"/>
      <c r="AM303" s="16"/>
      <c r="AN303" s="404"/>
      <c r="AO303" s="16"/>
      <c r="AP303" s="404"/>
      <c r="AQ303" s="17" t="s">
        <v>913</v>
      </c>
      <c r="AR303" s="467">
        <v>56.73</v>
      </c>
      <c r="AS303" s="187">
        <f t="shared" si="49"/>
        <v>50.73</v>
      </c>
    </row>
    <row r="304" spans="1:45" x14ac:dyDescent="0.25">
      <c r="A304" s="230">
        <f t="shared" si="50"/>
        <v>44800</v>
      </c>
      <c r="B304" s="394">
        <v>2048.67</v>
      </c>
      <c r="C304" s="394"/>
      <c r="D304" s="472">
        <v>3499.57</v>
      </c>
      <c r="E304" s="394"/>
      <c r="F304" s="394"/>
      <c r="G304" s="396">
        <v>324</v>
      </c>
      <c r="H304" s="396">
        <v>224</v>
      </c>
      <c r="I304" s="473">
        <v>210</v>
      </c>
      <c r="J304" s="398">
        <v>4</v>
      </c>
      <c r="K304" s="398"/>
      <c r="L304" s="398"/>
      <c r="M304" s="400"/>
      <c r="N304" s="480">
        <f t="shared" si="46"/>
        <v>6306.24</v>
      </c>
      <c r="O304" s="394">
        <v>13.9</v>
      </c>
      <c r="P304" s="394">
        <v>0</v>
      </c>
      <c r="Q304" s="209">
        <f t="shared" si="47"/>
        <v>6320.1399999999994</v>
      </c>
      <c r="R304" s="470">
        <v>2040</v>
      </c>
      <c r="S304" s="402"/>
      <c r="T304" s="213">
        <f t="shared" si="48"/>
        <v>44800</v>
      </c>
      <c r="U304" s="16"/>
      <c r="V304" s="404"/>
      <c r="W304" s="16"/>
      <c r="X304" s="460"/>
      <c r="Y304" s="16"/>
      <c r="Z304" s="404"/>
      <c r="AA304" s="16"/>
      <c r="AB304" s="404"/>
      <c r="AC304" s="16"/>
      <c r="AD304" s="404"/>
      <c r="AE304" s="17"/>
      <c r="AF304" s="404"/>
      <c r="AG304" s="404"/>
      <c r="AH304" s="467"/>
      <c r="AI304" s="16"/>
      <c r="AJ304" s="404"/>
      <c r="AK304" s="16"/>
      <c r="AL304" s="404"/>
      <c r="AM304" s="16" t="s">
        <v>914</v>
      </c>
      <c r="AN304" s="467">
        <v>214.68</v>
      </c>
      <c r="AO304" s="16"/>
      <c r="AP304" s="404"/>
      <c r="AQ304" s="17"/>
      <c r="AR304" s="404"/>
      <c r="AS304" s="187">
        <f t="shared" si="49"/>
        <v>214.68</v>
      </c>
    </row>
    <row r="305" spans="1:64" x14ac:dyDescent="0.25">
      <c r="A305" s="230">
        <f t="shared" si="50"/>
        <v>44801</v>
      </c>
      <c r="B305" s="394">
        <v>870.98</v>
      </c>
      <c r="C305" s="394"/>
      <c r="D305" s="472">
        <v>1878.43</v>
      </c>
      <c r="E305" s="394"/>
      <c r="F305" s="394"/>
      <c r="G305" s="396">
        <v>123</v>
      </c>
      <c r="H305" s="396">
        <v>98.8</v>
      </c>
      <c r="I305" s="396"/>
      <c r="J305" s="398"/>
      <c r="K305" s="398"/>
      <c r="L305" s="398"/>
      <c r="M305" s="400"/>
      <c r="N305" s="480">
        <f t="shared" si="46"/>
        <v>2971.21</v>
      </c>
      <c r="O305" s="394">
        <v>6.7</v>
      </c>
      <c r="P305" s="394">
        <v>0</v>
      </c>
      <c r="Q305" s="209">
        <f t="shared" si="47"/>
        <v>2977.91</v>
      </c>
      <c r="R305" s="470">
        <v>870</v>
      </c>
      <c r="S305" s="402"/>
      <c r="T305" s="213">
        <f t="shared" si="48"/>
        <v>44801</v>
      </c>
      <c r="U305" s="16"/>
      <c r="V305" s="404"/>
      <c r="W305" s="16"/>
      <c r="X305" s="460"/>
      <c r="Y305" s="16"/>
      <c r="Z305" s="404"/>
      <c r="AA305" s="16"/>
      <c r="AB305" s="404"/>
      <c r="AC305" s="16"/>
      <c r="AD305" s="404"/>
      <c r="AE305" s="17"/>
      <c r="AF305" s="404"/>
      <c r="AG305" s="404"/>
      <c r="AH305" s="467">
        <v>-15.6</v>
      </c>
      <c r="AI305" s="16"/>
      <c r="AJ305" s="404"/>
      <c r="AK305" s="29"/>
      <c r="AL305" s="477"/>
      <c r="AM305" s="16"/>
      <c r="AN305" s="404"/>
      <c r="AO305" s="16"/>
      <c r="AP305" s="404"/>
      <c r="AQ305" s="17"/>
      <c r="AR305" s="404"/>
      <c r="AS305" s="187">
        <f t="shared" si="49"/>
        <v>-15.6</v>
      </c>
    </row>
    <row r="306" spans="1:64" x14ac:dyDescent="0.25">
      <c r="A306" s="230">
        <f t="shared" si="50"/>
        <v>44802</v>
      </c>
      <c r="B306" s="394">
        <v>1631.11</v>
      </c>
      <c r="C306" s="394"/>
      <c r="D306" s="472">
        <v>3456</v>
      </c>
      <c r="E306" s="394"/>
      <c r="F306" s="394"/>
      <c r="G306" s="396">
        <v>137</v>
      </c>
      <c r="H306" s="396">
        <v>175</v>
      </c>
      <c r="I306" s="473">
        <v>100</v>
      </c>
      <c r="J306" s="398">
        <v>2</v>
      </c>
      <c r="K306" s="398"/>
      <c r="L306" s="398"/>
      <c r="M306" s="400"/>
      <c r="N306" s="480">
        <f t="shared" si="46"/>
        <v>5499.11</v>
      </c>
      <c r="O306" s="394">
        <v>11.6</v>
      </c>
      <c r="P306" s="394">
        <v>94.3</v>
      </c>
      <c r="Q306" s="209">
        <f t="shared" si="47"/>
        <v>5416.41</v>
      </c>
      <c r="R306" s="470">
        <v>1630</v>
      </c>
      <c r="S306" s="402"/>
      <c r="T306" s="213">
        <f t="shared" si="48"/>
        <v>44802</v>
      </c>
      <c r="U306" s="16"/>
      <c r="V306" s="404"/>
      <c r="W306" s="16"/>
      <c r="X306" s="460"/>
      <c r="Y306" s="16"/>
      <c r="Z306" s="404"/>
      <c r="AA306" s="16"/>
      <c r="AB306" s="404"/>
      <c r="AC306" s="16"/>
      <c r="AD306" s="404"/>
      <c r="AE306" s="17"/>
      <c r="AF306" s="404"/>
      <c r="AG306" s="404"/>
      <c r="AH306" s="467">
        <v>-3.6</v>
      </c>
      <c r="AI306" s="16"/>
      <c r="AJ306" s="404"/>
      <c r="AK306" s="30"/>
      <c r="AL306" s="477"/>
      <c r="AM306" s="16" t="s">
        <v>915</v>
      </c>
      <c r="AN306" s="404">
        <v>0</v>
      </c>
      <c r="AO306" s="16"/>
      <c r="AP306" s="404"/>
      <c r="AQ306" s="17"/>
      <c r="AR306" s="404"/>
      <c r="AS306" s="187">
        <f t="shared" si="49"/>
        <v>-3.6</v>
      </c>
    </row>
    <row r="307" spans="1:64" x14ac:dyDescent="0.25">
      <c r="A307" s="230">
        <f t="shared" si="50"/>
        <v>44803</v>
      </c>
      <c r="B307" s="394">
        <v>1006.31</v>
      </c>
      <c r="C307" s="394"/>
      <c r="D307" s="472">
        <v>3302.25</v>
      </c>
      <c r="E307" s="394"/>
      <c r="F307" s="394"/>
      <c r="G307" s="396">
        <v>219</v>
      </c>
      <c r="H307" s="396">
        <v>238.2</v>
      </c>
      <c r="I307" s="473">
        <v>260</v>
      </c>
      <c r="J307" s="398">
        <v>6</v>
      </c>
      <c r="K307" s="398"/>
      <c r="L307" s="398"/>
      <c r="M307" s="400"/>
      <c r="N307" s="480">
        <f t="shared" si="46"/>
        <v>5025.7599999999993</v>
      </c>
      <c r="O307" s="394">
        <v>15.7</v>
      </c>
      <c r="P307" s="394">
        <v>0</v>
      </c>
      <c r="Q307" s="209">
        <f t="shared" si="47"/>
        <v>5041.4599999999991</v>
      </c>
      <c r="R307" s="470">
        <v>1000</v>
      </c>
      <c r="S307" s="402"/>
      <c r="T307" s="213">
        <f t="shared" si="48"/>
        <v>44803</v>
      </c>
      <c r="U307" s="16" t="s">
        <v>916</v>
      </c>
      <c r="V307" s="467">
        <v>1481.58</v>
      </c>
      <c r="W307" s="17" t="s">
        <v>917</v>
      </c>
      <c r="X307" s="471">
        <v>698</v>
      </c>
      <c r="Y307" s="16"/>
      <c r="Z307" s="404"/>
      <c r="AA307" s="17" t="s">
        <v>918</v>
      </c>
      <c r="AB307" s="467">
        <v>3351.73</v>
      </c>
      <c r="AC307" s="404"/>
      <c r="AD307" s="17"/>
      <c r="AE307" s="404"/>
      <c r="AF307" s="404"/>
      <c r="AG307" s="467"/>
      <c r="AH307" s="34">
        <v>-2.4</v>
      </c>
      <c r="AI307" s="17" t="s">
        <v>919</v>
      </c>
      <c r="AJ307" s="33">
        <v>93.12</v>
      </c>
      <c r="AK307" s="485"/>
      <c r="AL307" s="477"/>
      <c r="AN307" s="17"/>
      <c r="AO307" s="404"/>
      <c r="AP307" s="17"/>
      <c r="AQ307" s="404"/>
      <c r="AR307" s="187"/>
      <c r="AS307" s="187">
        <f t="shared" si="49"/>
        <v>5622.03</v>
      </c>
      <c r="BL307" s="1"/>
    </row>
    <row r="308" spans="1:64" x14ac:dyDescent="0.25">
      <c r="A308" s="230">
        <f t="shared" si="50"/>
        <v>44804</v>
      </c>
      <c r="B308" s="394">
        <v>1319.33</v>
      </c>
      <c r="C308" s="394"/>
      <c r="D308" s="472">
        <v>3815.07</v>
      </c>
      <c r="E308" s="394"/>
      <c r="F308" s="394"/>
      <c r="G308" s="396">
        <v>248</v>
      </c>
      <c r="H308" s="396">
        <v>107.6</v>
      </c>
      <c r="I308" s="473">
        <v>150</v>
      </c>
      <c r="J308" s="398">
        <v>3</v>
      </c>
      <c r="K308" s="398"/>
      <c r="L308" s="398"/>
      <c r="M308" s="400"/>
      <c r="N308" s="480">
        <f t="shared" si="46"/>
        <v>5640</v>
      </c>
      <c r="O308" s="394">
        <v>17.2</v>
      </c>
      <c r="P308" s="394">
        <v>0</v>
      </c>
      <c r="Q308" s="209">
        <f t="shared" si="47"/>
        <v>5657.2</v>
      </c>
      <c r="R308" s="470">
        <v>1310</v>
      </c>
      <c r="S308" s="402"/>
      <c r="T308" s="213">
        <f t="shared" si="48"/>
        <v>44804</v>
      </c>
      <c r="U308" s="16"/>
      <c r="V308" s="467">
        <v>71.98</v>
      </c>
      <c r="W308" s="16" t="s">
        <v>920</v>
      </c>
      <c r="X308" s="471">
        <v>27.76</v>
      </c>
      <c r="Y308" s="16" t="s">
        <v>921</v>
      </c>
      <c r="Z308" s="467">
        <v>380.98</v>
      </c>
      <c r="AA308" s="16" t="s">
        <v>922</v>
      </c>
      <c r="AB308" s="467">
        <v>453.42</v>
      </c>
      <c r="AC308" s="16" t="s">
        <v>923</v>
      </c>
      <c r="AD308" s="404">
        <v>0</v>
      </c>
      <c r="AE308" s="17"/>
      <c r="AF308" s="404"/>
      <c r="AG308" s="404"/>
      <c r="AH308" s="404"/>
      <c r="AI308" s="16" t="s">
        <v>924</v>
      </c>
      <c r="AJ308" s="467">
        <v>37.630000000000003</v>
      </c>
      <c r="AK308" s="31" t="s">
        <v>925</v>
      </c>
      <c r="AL308" s="486">
        <v>3525.13</v>
      </c>
      <c r="AM308" s="403" t="s">
        <v>462</v>
      </c>
      <c r="AN308" s="467">
        <v>1021.64</v>
      </c>
      <c r="AO308" s="16" t="s">
        <v>926</v>
      </c>
      <c r="AP308" s="467">
        <v>1408.83</v>
      </c>
      <c r="AQ308" s="17" t="s">
        <v>927</v>
      </c>
      <c r="AR308" s="467">
        <v>14.65</v>
      </c>
      <c r="AS308" s="187">
        <f t="shared" si="49"/>
        <v>6942.02</v>
      </c>
    </row>
    <row r="309" spans="1:64" x14ac:dyDescent="0.25">
      <c r="B309" s="128">
        <f t="shared" ref="B309:S309" si="51">SUM(B278:B308)</f>
        <v>28020.170000000006</v>
      </c>
      <c r="C309" s="128">
        <f t="shared" si="51"/>
        <v>276.8</v>
      </c>
      <c r="D309" s="128">
        <f t="shared" si="51"/>
        <v>99371.31</v>
      </c>
      <c r="E309" s="128">
        <f t="shared" si="51"/>
        <v>0</v>
      </c>
      <c r="F309" s="128">
        <f t="shared" si="51"/>
        <v>0</v>
      </c>
      <c r="G309" s="128">
        <f t="shared" si="51"/>
        <v>8253</v>
      </c>
      <c r="H309" s="128">
        <f t="shared" si="51"/>
        <v>5877.9500000000016</v>
      </c>
      <c r="I309" s="128">
        <f t="shared" si="51"/>
        <v>13310</v>
      </c>
      <c r="J309" s="71">
        <f t="shared" si="51"/>
        <v>241</v>
      </c>
      <c r="K309" s="128">
        <f t="shared" si="51"/>
        <v>0</v>
      </c>
      <c r="L309" s="128">
        <f t="shared" si="51"/>
        <v>0</v>
      </c>
      <c r="M309" s="128">
        <f t="shared" si="51"/>
        <v>0</v>
      </c>
      <c r="N309" s="128">
        <f t="shared" si="51"/>
        <v>155109.22999999998</v>
      </c>
      <c r="O309" s="128">
        <f t="shared" si="51"/>
        <v>461.29999999999984</v>
      </c>
      <c r="P309" s="128">
        <f t="shared" si="51"/>
        <v>665.3</v>
      </c>
      <c r="Q309" s="128">
        <f t="shared" si="51"/>
        <v>154905.23000000001</v>
      </c>
      <c r="R309" s="128">
        <f t="shared" si="51"/>
        <v>27985</v>
      </c>
      <c r="S309" s="128">
        <f t="shared" si="51"/>
        <v>670</v>
      </c>
      <c r="U309" s="141"/>
      <c r="V309" s="141">
        <f>SUM(V278:V308)</f>
        <v>6161.0599999999995</v>
      </c>
      <c r="W309" s="141"/>
      <c r="X309" s="236">
        <f>SUM(X278:X308)</f>
        <v>2718.4500000000003</v>
      </c>
      <c r="Y309" s="141"/>
      <c r="Z309" s="141">
        <f>SUM(Z278:Z308)</f>
        <v>2100.86</v>
      </c>
      <c r="AA309" s="141"/>
      <c r="AB309" s="141">
        <f>SUM(AB278:AB308)</f>
        <v>17305.23</v>
      </c>
      <c r="AC309" s="141"/>
      <c r="AD309" s="141">
        <f>SUM(AD278:AD308)</f>
        <v>91512.59</v>
      </c>
      <c r="AE309" s="141"/>
      <c r="AF309" s="141">
        <f>SUM(AF278:AF308)</f>
        <v>4413.97</v>
      </c>
      <c r="AG309" s="141"/>
      <c r="AH309" s="141">
        <f>SUM(AH278:AH308)</f>
        <v>-148.6</v>
      </c>
      <c r="AI309" s="141"/>
      <c r="AJ309" s="141">
        <f>SUM(AJ278:AJ308)</f>
        <v>2176.36</v>
      </c>
      <c r="AL309" s="141">
        <f>SUM(AL278:AL308)</f>
        <v>4470.7700000000004</v>
      </c>
      <c r="AM309" s="141"/>
      <c r="AN309" s="141">
        <f>SUM(AN278:AN308)</f>
        <v>956.79</v>
      </c>
      <c r="AO309" s="141"/>
      <c r="AP309" s="141">
        <f>SUM(AP278:AP308)</f>
        <v>15435.19</v>
      </c>
      <c r="AQ309" s="141"/>
      <c r="AR309" s="141">
        <f>SUM(AR278:AR308)</f>
        <v>191.38</v>
      </c>
      <c r="AS309" s="141">
        <f>SUM(AS278:AS308)</f>
        <v>147294.04999999999</v>
      </c>
    </row>
    <row r="310" spans="1:64" x14ac:dyDescent="0.25">
      <c r="N310" s="130"/>
      <c r="Q310" s="130"/>
    </row>
    <row r="311" spans="1:64" x14ac:dyDescent="0.25">
      <c r="C311" s="131"/>
      <c r="F311" s="131"/>
      <c r="I311" s="132"/>
    </row>
    <row r="312" spans="1:64" x14ac:dyDescent="0.25">
      <c r="I312" s="132"/>
    </row>
    <row r="314" spans="1:64" ht="16.149999999999999" customHeight="1" thickBot="1" x14ac:dyDescent="0.3">
      <c r="A314" s="575" t="s">
        <v>63</v>
      </c>
      <c r="B314" s="563"/>
      <c r="C314" s="563"/>
      <c r="D314" s="563"/>
      <c r="E314" s="563"/>
      <c r="F314" s="563"/>
      <c r="G314" s="563"/>
      <c r="H314" s="563"/>
      <c r="I314" s="563"/>
      <c r="J314" s="564"/>
      <c r="K314" s="564"/>
      <c r="L314" s="564"/>
      <c r="M314" s="80"/>
      <c r="N314" s="79"/>
      <c r="O314" s="565"/>
      <c r="P314" s="560"/>
      <c r="Q314" s="560"/>
      <c r="R314" s="560"/>
      <c r="S314" s="560"/>
      <c r="U314" s="559" t="str">
        <f>A314</f>
        <v>SEPTEMBRE</v>
      </c>
      <c r="V314" s="560"/>
      <c r="W314" s="560"/>
      <c r="X314" s="560"/>
      <c r="Y314" s="560"/>
      <c r="Z314" s="560"/>
      <c r="AA314" s="560"/>
      <c r="AB314" s="559" t="str">
        <f>A314</f>
        <v>SEPTEMBRE</v>
      </c>
      <c r="AC314" s="560"/>
      <c r="AD314" s="560"/>
      <c r="AE314" s="560"/>
      <c r="AF314" s="560"/>
      <c r="AG314" s="560"/>
      <c r="AH314" s="560"/>
      <c r="AI314" s="560"/>
      <c r="AJ314" s="560"/>
      <c r="AK314" s="559" t="str">
        <f>A314</f>
        <v>SEPTEMBRE</v>
      </c>
      <c r="AL314" s="560"/>
      <c r="AM314" s="560"/>
      <c r="AN314" s="560"/>
      <c r="AO314" s="560"/>
      <c r="AP314" s="560"/>
      <c r="AQ314" s="560"/>
    </row>
    <row r="315" spans="1:64" ht="16.149999999999999" customHeight="1" thickBot="1" x14ac:dyDescent="0.3">
      <c r="A315" s="175"/>
      <c r="B315" s="81"/>
      <c r="C315" s="81"/>
      <c r="D315" s="81"/>
      <c r="E315" s="81"/>
      <c r="F315" s="81"/>
      <c r="G315" s="81"/>
      <c r="H315" s="81"/>
      <c r="I315" s="554"/>
      <c r="J315" s="554"/>
      <c r="K315" s="554"/>
      <c r="L315" s="554"/>
      <c r="M315" s="133"/>
      <c r="N315" s="134"/>
      <c r="O315" s="135"/>
      <c r="P315" s="134"/>
      <c r="Q315" s="134"/>
      <c r="R315" s="553" t="s">
        <v>2</v>
      </c>
      <c r="S315" s="554"/>
      <c r="T315" s="227"/>
      <c r="U315" s="549" t="str">
        <f>U3</f>
        <v>Agedi</v>
      </c>
      <c r="V315" s="550"/>
      <c r="W315" s="549" t="str">
        <f>W3</f>
        <v>Saf</v>
      </c>
      <c r="X315" s="550"/>
      <c r="Y315" s="549" t="str">
        <f>Y3</f>
        <v>Midi Libre</v>
      </c>
      <c r="Z315" s="550"/>
      <c r="AA315" s="549" t="str">
        <f>AA3</f>
        <v>Loto</v>
      </c>
      <c r="AB315" s="550"/>
      <c r="AC315" s="555" t="str">
        <f>AC3</f>
        <v>Altadis</v>
      </c>
      <c r="AD315" s="556"/>
      <c r="AE315" s="549" t="str">
        <f>AE3</f>
        <v>Crédit agricole</v>
      </c>
      <c r="AF315" s="550"/>
      <c r="AG315" s="574" t="s">
        <v>53</v>
      </c>
      <c r="AH315" s="570"/>
      <c r="AI315" s="555" t="str">
        <f>AI3</f>
        <v>charges locatives</v>
      </c>
      <c r="AJ315" s="556"/>
      <c r="AK315" s="555" t="str">
        <f>AK3</f>
        <v>Poste TCN TF PVA</v>
      </c>
      <c r="AL315" s="556"/>
      <c r="AM315" s="549" t="str">
        <f>AM3</f>
        <v>GSA/NVX FR</v>
      </c>
      <c r="AN315" s="550"/>
      <c r="AO315" s="549" t="str">
        <f>AO3</f>
        <v>Charge</v>
      </c>
      <c r="AP315" s="550"/>
      <c r="AQ315" s="549" t="str">
        <f>AQ3</f>
        <v>Divers</v>
      </c>
      <c r="AR315" s="550"/>
      <c r="AS315" s="83" t="s">
        <v>16</v>
      </c>
    </row>
    <row r="316" spans="1:64" x14ac:dyDescent="0.25">
      <c r="A316" s="228"/>
      <c r="B316" s="178" t="s">
        <v>17</v>
      </c>
      <c r="C316" s="178" t="s">
        <v>18</v>
      </c>
      <c r="D316" s="178" t="s">
        <v>19</v>
      </c>
      <c r="E316" s="178" t="s">
        <v>20</v>
      </c>
      <c r="F316" s="178" t="s">
        <v>21</v>
      </c>
      <c r="G316" s="178" t="s">
        <v>22</v>
      </c>
      <c r="H316" s="178" t="s">
        <v>23</v>
      </c>
      <c r="I316" s="569" t="s">
        <v>24</v>
      </c>
      <c r="J316" s="570"/>
      <c r="K316" s="178" t="s">
        <v>25</v>
      </c>
      <c r="L316" s="178" t="s">
        <v>26</v>
      </c>
      <c r="M316" s="180" t="s">
        <v>27</v>
      </c>
      <c r="N316" s="178" t="s">
        <v>28</v>
      </c>
      <c r="O316" s="178" t="s">
        <v>29</v>
      </c>
      <c r="P316" s="178" t="s">
        <v>30</v>
      </c>
      <c r="Q316" s="178" t="s">
        <v>16</v>
      </c>
      <c r="R316" s="178" t="s">
        <v>32</v>
      </c>
      <c r="S316" s="178" t="s">
        <v>33</v>
      </c>
      <c r="T316" s="181"/>
      <c r="U316" s="182" t="s">
        <v>34</v>
      </c>
      <c r="V316" s="183"/>
      <c r="W316" s="184" t="s">
        <v>34</v>
      </c>
      <c r="X316" s="229"/>
      <c r="Y316" s="184" t="s">
        <v>34</v>
      </c>
      <c r="Z316" s="180"/>
      <c r="AA316" s="184" t="s">
        <v>34</v>
      </c>
      <c r="AB316" s="180"/>
      <c r="AC316" s="184" t="s">
        <v>34</v>
      </c>
      <c r="AD316" s="180"/>
      <c r="AE316" s="184" t="s">
        <v>34</v>
      </c>
      <c r="AF316" s="180"/>
      <c r="AG316" s="184"/>
      <c r="AH316" s="183"/>
      <c r="AI316" s="184" t="s">
        <v>34</v>
      </c>
      <c r="AJ316" s="180"/>
      <c r="AK316" s="186" t="s">
        <v>34</v>
      </c>
      <c r="AL316" s="183"/>
      <c r="AM316" s="184" t="s">
        <v>34</v>
      </c>
      <c r="AN316" s="183"/>
      <c r="AO316" s="184" t="s">
        <v>34</v>
      </c>
      <c r="AP316" s="183"/>
      <c r="AQ316" s="184" t="s">
        <v>34</v>
      </c>
      <c r="AR316" s="183"/>
      <c r="AS316" s="187"/>
    </row>
    <row r="317" spans="1:64" x14ac:dyDescent="0.25">
      <c r="A317" s="230">
        <f>A308+1</f>
        <v>44805</v>
      </c>
      <c r="B317" s="394">
        <v>1166.9100000000001</v>
      </c>
      <c r="C317" s="394"/>
      <c r="D317" s="472">
        <v>3919.39</v>
      </c>
      <c r="E317" s="394"/>
      <c r="F317" s="394"/>
      <c r="G317" s="396">
        <v>225</v>
      </c>
      <c r="H317" s="396">
        <v>432.9</v>
      </c>
      <c r="I317" s="473">
        <v>180</v>
      </c>
      <c r="J317" s="398">
        <v>4</v>
      </c>
      <c r="K317" s="398"/>
      <c r="L317" s="398"/>
      <c r="M317" s="400"/>
      <c r="N317" s="209">
        <f t="shared" ref="N317:N346" si="52">B317+C317+D317+F317+G317+H317+I317+K317-L317+M317+E317</f>
        <v>5924.2</v>
      </c>
      <c r="O317" s="394">
        <v>15.7</v>
      </c>
      <c r="P317" s="394">
        <v>0</v>
      </c>
      <c r="Q317" s="209">
        <f t="shared" ref="Q317:Q346" si="53">N317+O317-P317</f>
        <v>5939.9</v>
      </c>
      <c r="R317" s="470">
        <v>1200</v>
      </c>
      <c r="S317" s="402"/>
      <c r="T317" s="213">
        <f t="shared" ref="T317:T346" si="54">A317</f>
        <v>44805</v>
      </c>
      <c r="U317" s="16"/>
      <c r="V317" s="404"/>
      <c r="W317" s="16"/>
      <c r="X317" s="460"/>
      <c r="Y317" s="17"/>
      <c r="Z317" s="404"/>
      <c r="AA317" s="17"/>
      <c r="AB317" s="404"/>
      <c r="AC317" s="17"/>
      <c r="AD317" s="404"/>
      <c r="AE317" s="17" t="s">
        <v>928</v>
      </c>
      <c r="AF317" s="467">
        <v>1.45</v>
      </c>
      <c r="AG317" s="405"/>
      <c r="AH317" s="467">
        <v>-3.6</v>
      </c>
      <c r="AI317" s="16" t="s">
        <v>506</v>
      </c>
      <c r="AJ317" s="467">
        <v>1029.23</v>
      </c>
      <c r="AK317" s="17" t="s">
        <v>828</v>
      </c>
      <c r="AL317" s="467">
        <v>1647.36</v>
      </c>
      <c r="AM317" s="17"/>
      <c r="AN317" s="404"/>
      <c r="AO317" s="17" t="s">
        <v>929</v>
      </c>
      <c r="AP317" s="467">
        <v>30.96</v>
      </c>
      <c r="AQ317" s="165"/>
      <c r="AR317" s="404"/>
      <c r="AS317" s="187">
        <f t="shared" ref="AS317:AS347" si="55">V317+X317+Z317+AB317+AD317+AF317+AJ317+AL317+AN317+AP317+AR317+AH317</f>
        <v>2705.4</v>
      </c>
    </row>
    <row r="318" spans="1:64" x14ac:dyDescent="0.25">
      <c r="A318" s="230">
        <f t="shared" ref="A318:A346" si="56">A317+1</f>
        <v>44806</v>
      </c>
      <c r="B318" s="394">
        <v>1741.27</v>
      </c>
      <c r="C318" s="394"/>
      <c r="D318" s="472">
        <v>3335.3</v>
      </c>
      <c r="E318" s="394"/>
      <c r="F318" s="394"/>
      <c r="G318" s="396">
        <v>255</v>
      </c>
      <c r="H318" s="396">
        <v>350.95</v>
      </c>
      <c r="I318" s="473">
        <v>80</v>
      </c>
      <c r="J318" s="398">
        <v>2</v>
      </c>
      <c r="K318" s="398"/>
      <c r="L318" s="398"/>
      <c r="M318" s="400"/>
      <c r="N318" s="209">
        <f t="shared" si="52"/>
        <v>5762.5199999999995</v>
      </c>
      <c r="O318" s="394">
        <v>21.9</v>
      </c>
      <c r="P318" s="394">
        <v>0</v>
      </c>
      <c r="Q318" s="209">
        <f t="shared" si="53"/>
        <v>5784.4199999999992</v>
      </c>
      <c r="R318" s="470">
        <v>1740</v>
      </c>
      <c r="S318" s="470">
        <v>550</v>
      </c>
      <c r="T318" s="213">
        <f t="shared" si="54"/>
        <v>44806</v>
      </c>
      <c r="U318" s="16"/>
      <c r="V318" s="404"/>
      <c r="W318" s="17"/>
      <c r="X318" s="460"/>
      <c r="Y318" s="17"/>
      <c r="Z318" s="404"/>
      <c r="AA318" s="17"/>
      <c r="AB318" s="404"/>
      <c r="AC318" s="16"/>
      <c r="AD318" s="404"/>
      <c r="AE318" s="17"/>
      <c r="AF318" s="404"/>
      <c r="AG318" s="405"/>
      <c r="AH318" s="467">
        <v>-3.6</v>
      </c>
      <c r="AI318" s="16"/>
      <c r="AJ318" s="404"/>
      <c r="AK318" s="17"/>
      <c r="AL318" s="404"/>
      <c r="AM318" s="16"/>
      <c r="AN318" s="404"/>
      <c r="AO318" s="16" t="s">
        <v>276</v>
      </c>
      <c r="AP318" s="467">
        <v>2250</v>
      </c>
      <c r="AQ318" s="165"/>
      <c r="AR318" s="404"/>
      <c r="AS318" s="187">
        <f t="shared" si="55"/>
        <v>2246.4</v>
      </c>
    </row>
    <row r="319" spans="1:64" x14ac:dyDescent="0.25">
      <c r="A319" s="230">
        <f t="shared" si="56"/>
        <v>44807</v>
      </c>
      <c r="B319" s="394">
        <v>1393.98</v>
      </c>
      <c r="C319" s="394"/>
      <c r="D319" s="472">
        <v>3234.66</v>
      </c>
      <c r="E319" s="394"/>
      <c r="F319" s="394"/>
      <c r="G319" s="396">
        <v>422</v>
      </c>
      <c r="H319" s="396">
        <v>269.25</v>
      </c>
      <c r="I319" s="473">
        <v>200</v>
      </c>
      <c r="J319" s="398">
        <v>4</v>
      </c>
      <c r="K319" s="398"/>
      <c r="L319" s="398"/>
      <c r="M319" s="400"/>
      <c r="N319" s="209">
        <f t="shared" si="52"/>
        <v>5519.8899999999994</v>
      </c>
      <c r="O319" s="394">
        <v>18.399999999999999</v>
      </c>
      <c r="P319" s="394">
        <v>0</v>
      </c>
      <c r="Q319" s="209">
        <f t="shared" si="53"/>
        <v>5538.2899999999991</v>
      </c>
      <c r="R319" s="470">
        <v>1390</v>
      </c>
      <c r="S319" s="402"/>
      <c r="T319" s="213">
        <f t="shared" si="54"/>
        <v>44807</v>
      </c>
      <c r="U319" s="16"/>
      <c r="V319" s="404"/>
      <c r="W319" s="17"/>
      <c r="X319" s="460"/>
      <c r="Y319" s="17"/>
      <c r="Z319" s="404"/>
      <c r="AA319" s="17"/>
      <c r="AB319" s="404"/>
      <c r="AC319" s="16"/>
      <c r="AD319" s="404"/>
      <c r="AE319" s="17"/>
      <c r="AF319" s="404"/>
      <c r="AG319" s="404"/>
      <c r="AH319" s="467"/>
      <c r="AI319" s="16"/>
      <c r="AJ319" s="404"/>
      <c r="AK319" s="17"/>
      <c r="AL319" s="404"/>
      <c r="AM319" s="16"/>
      <c r="AN319" s="404"/>
      <c r="AO319" s="17"/>
      <c r="AP319" s="404"/>
      <c r="AQ319" s="165"/>
      <c r="AR319" s="404"/>
      <c r="AS319" s="187">
        <f t="shared" si="55"/>
        <v>0</v>
      </c>
    </row>
    <row r="320" spans="1:64" x14ac:dyDescent="0.25">
      <c r="A320" s="230">
        <f t="shared" si="56"/>
        <v>44808</v>
      </c>
      <c r="B320" s="394">
        <v>1210.43</v>
      </c>
      <c r="C320" s="394"/>
      <c r="D320" s="472">
        <v>2697.6</v>
      </c>
      <c r="E320" s="394"/>
      <c r="F320" s="394"/>
      <c r="G320" s="396">
        <v>336</v>
      </c>
      <c r="H320" s="396">
        <v>158.69999999999999</v>
      </c>
      <c r="I320" s="473">
        <v>220</v>
      </c>
      <c r="J320" s="398">
        <v>3</v>
      </c>
      <c r="K320" s="398"/>
      <c r="L320" s="398"/>
      <c r="M320" s="400"/>
      <c r="N320" s="209">
        <f t="shared" si="52"/>
        <v>4622.7299999999996</v>
      </c>
      <c r="O320" s="394">
        <v>5.2</v>
      </c>
      <c r="P320" s="394">
        <v>82.1</v>
      </c>
      <c r="Q320" s="209">
        <f t="shared" si="53"/>
        <v>4545.829999999999</v>
      </c>
      <c r="R320" s="470">
        <v>1210</v>
      </c>
      <c r="S320" s="402"/>
      <c r="T320" s="213">
        <f t="shared" si="54"/>
        <v>44808</v>
      </c>
      <c r="U320" s="16"/>
      <c r="V320" s="404"/>
      <c r="W320" s="17"/>
      <c r="X320" s="460"/>
      <c r="Y320" s="17"/>
      <c r="Z320" s="404"/>
      <c r="AA320" s="17"/>
      <c r="AB320" s="404"/>
      <c r="AC320" s="16"/>
      <c r="AD320" s="404"/>
      <c r="AE320" s="17" t="s">
        <v>930</v>
      </c>
      <c r="AF320" s="487">
        <v>-171.5</v>
      </c>
      <c r="AG320" s="405"/>
      <c r="AH320" s="467">
        <v>-6</v>
      </c>
      <c r="AI320" s="16"/>
      <c r="AJ320" s="404"/>
      <c r="AK320" s="17"/>
      <c r="AL320" s="404"/>
      <c r="AM320" s="16"/>
      <c r="AN320" s="404"/>
      <c r="AO320" s="16" t="s">
        <v>544</v>
      </c>
      <c r="AP320" s="393">
        <v>156.69</v>
      </c>
      <c r="AQ320" s="165"/>
      <c r="AR320" s="404"/>
      <c r="AS320" s="187">
        <f t="shared" si="55"/>
        <v>-20.810000000000002</v>
      </c>
    </row>
    <row r="321" spans="1:45" x14ac:dyDescent="0.25">
      <c r="A321" s="230">
        <f t="shared" si="56"/>
        <v>44809</v>
      </c>
      <c r="B321" s="394">
        <v>1827.66</v>
      </c>
      <c r="C321" s="394"/>
      <c r="D321" s="472">
        <v>2712.7</v>
      </c>
      <c r="E321" s="394"/>
      <c r="F321" s="394"/>
      <c r="G321" s="396">
        <v>224</v>
      </c>
      <c r="H321" s="396">
        <v>143.6</v>
      </c>
      <c r="I321" s="473">
        <v>60</v>
      </c>
      <c r="J321" s="398">
        <v>1</v>
      </c>
      <c r="K321" s="398"/>
      <c r="L321" s="398"/>
      <c r="M321" s="400"/>
      <c r="N321" s="209">
        <f t="shared" si="52"/>
        <v>4967.96</v>
      </c>
      <c r="O321" s="394">
        <v>14.2</v>
      </c>
      <c r="P321" s="394">
        <v>0</v>
      </c>
      <c r="Q321" s="209">
        <f t="shared" si="53"/>
        <v>4982.16</v>
      </c>
      <c r="R321" s="470">
        <v>1820</v>
      </c>
      <c r="S321" s="402"/>
      <c r="T321" s="213">
        <f t="shared" si="54"/>
        <v>44809</v>
      </c>
      <c r="U321" s="16"/>
      <c r="V321" s="404"/>
      <c r="W321" s="17"/>
      <c r="X321" s="460"/>
      <c r="Y321" s="17"/>
      <c r="Z321" s="404"/>
      <c r="AA321" s="17"/>
      <c r="AB321" s="404"/>
      <c r="AC321" s="16"/>
      <c r="AD321" s="404"/>
      <c r="AE321" s="17" t="s">
        <v>769</v>
      </c>
      <c r="AF321" s="467">
        <v>297.85000000000002</v>
      </c>
      <c r="AG321" s="404"/>
      <c r="AH321" s="467"/>
      <c r="AI321" s="16"/>
      <c r="AJ321" s="404"/>
      <c r="AK321" s="16"/>
      <c r="AL321" s="404"/>
      <c r="AM321" s="17"/>
      <c r="AN321" s="404"/>
      <c r="AO321" s="16" t="s">
        <v>388</v>
      </c>
      <c r="AP321" s="393">
        <v>150</v>
      </c>
      <c r="AQ321" s="17" t="s">
        <v>931</v>
      </c>
      <c r="AR321" s="467">
        <v>17.55</v>
      </c>
      <c r="AS321" s="187">
        <f t="shared" si="55"/>
        <v>465.40000000000003</v>
      </c>
    </row>
    <row r="322" spans="1:45" x14ac:dyDescent="0.25">
      <c r="A322" s="230">
        <f t="shared" si="56"/>
        <v>44810</v>
      </c>
      <c r="B322" s="394">
        <v>1663.98</v>
      </c>
      <c r="C322" s="394"/>
      <c r="D322" s="472">
        <v>2972.43</v>
      </c>
      <c r="E322" s="394"/>
      <c r="F322" s="394"/>
      <c r="G322" s="396">
        <v>332</v>
      </c>
      <c r="H322" s="396">
        <v>118.9</v>
      </c>
      <c r="I322" s="473">
        <v>60</v>
      </c>
      <c r="J322" s="398">
        <v>3</v>
      </c>
      <c r="K322" s="398"/>
      <c r="L322" s="398"/>
      <c r="M322" s="400"/>
      <c r="N322" s="209">
        <f t="shared" si="52"/>
        <v>5147.3099999999995</v>
      </c>
      <c r="O322" s="394">
        <v>15.7</v>
      </c>
      <c r="P322" s="394">
        <v>0</v>
      </c>
      <c r="Q322" s="209">
        <f t="shared" si="53"/>
        <v>5163.0099999999993</v>
      </c>
      <c r="R322" s="470">
        <v>1660</v>
      </c>
      <c r="S322" s="402"/>
      <c r="T322" s="213">
        <f t="shared" si="54"/>
        <v>44810</v>
      </c>
      <c r="U322" s="16"/>
      <c r="V322" s="404"/>
      <c r="W322" s="16"/>
      <c r="X322" s="460"/>
      <c r="Y322" s="17"/>
      <c r="Z322" s="404"/>
      <c r="AA322" s="17"/>
      <c r="AB322" s="404"/>
      <c r="AC322" s="16"/>
      <c r="AD322" s="404"/>
      <c r="AE322" s="17" t="s">
        <v>769</v>
      </c>
      <c r="AF322" s="467">
        <v>22.38</v>
      </c>
      <c r="AG322" s="404"/>
      <c r="AH322" s="467"/>
      <c r="AI322" s="16"/>
      <c r="AJ322" s="404"/>
      <c r="AK322" s="16"/>
      <c r="AL322" s="404"/>
      <c r="AM322" s="16"/>
      <c r="AN322" s="404"/>
      <c r="AO322" s="16"/>
      <c r="AP322" s="404"/>
      <c r="AQ322" s="165"/>
      <c r="AR322" s="404"/>
      <c r="AS322" s="187">
        <f t="shared" si="55"/>
        <v>22.38</v>
      </c>
    </row>
    <row r="323" spans="1:45" x14ac:dyDescent="0.25">
      <c r="A323" s="230">
        <f t="shared" si="56"/>
        <v>44811</v>
      </c>
      <c r="B323" s="394">
        <v>1588.8</v>
      </c>
      <c r="C323" s="394"/>
      <c r="D323" s="472">
        <v>3238.83</v>
      </c>
      <c r="E323" s="394"/>
      <c r="F323" s="394"/>
      <c r="G323" s="396">
        <v>176</v>
      </c>
      <c r="H323" s="396">
        <v>172.6</v>
      </c>
      <c r="I323" s="473">
        <v>190</v>
      </c>
      <c r="J323" s="398">
        <v>3</v>
      </c>
      <c r="K323" s="398"/>
      <c r="L323" s="398"/>
      <c r="M323" s="400"/>
      <c r="N323" s="209">
        <f t="shared" si="52"/>
        <v>5366.2300000000005</v>
      </c>
      <c r="O323" s="394">
        <v>17.2</v>
      </c>
      <c r="P323" s="394">
        <v>0</v>
      </c>
      <c r="Q323" s="209">
        <f t="shared" si="53"/>
        <v>5383.43</v>
      </c>
      <c r="R323" s="470">
        <v>1580</v>
      </c>
      <c r="S323" s="402"/>
      <c r="T323" s="213">
        <f t="shared" si="54"/>
        <v>44811</v>
      </c>
      <c r="U323" s="16" t="s">
        <v>932</v>
      </c>
      <c r="V323" s="467">
        <v>1262.1300000000001</v>
      </c>
      <c r="W323" s="16"/>
      <c r="X323" s="460"/>
      <c r="Y323" s="17" t="s">
        <v>933</v>
      </c>
      <c r="Z323" s="467">
        <v>402.05</v>
      </c>
      <c r="AA323" s="17" t="s">
        <v>934</v>
      </c>
      <c r="AB323" s="467">
        <v>1938.4</v>
      </c>
      <c r="AC323" s="16" t="s">
        <v>935</v>
      </c>
      <c r="AD323" s="467">
        <v>45724.15</v>
      </c>
      <c r="AE323" s="17" t="s">
        <v>928</v>
      </c>
      <c r="AF323" s="467">
        <v>298.94</v>
      </c>
      <c r="AG323" s="404"/>
      <c r="AH323" s="467">
        <v>-7.2</v>
      </c>
      <c r="AI323" s="16"/>
      <c r="AJ323" s="404"/>
      <c r="AK323" s="16"/>
      <c r="AL323" s="404"/>
      <c r="AM323" s="16" t="s">
        <v>856</v>
      </c>
      <c r="AN323" s="467">
        <v>-311.60000000000002</v>
      </c>
      <c r="AO323" s="403" t="s">
        <v>544</v>
      </c>
      <c r="AP323" s="393">
        <v>156.69</v>
      </c>
      <c r="AQ323" s="165"/>
      <c r="AR323" s="404"/>
      <c r="AS323" s="187">
        <f t="shared" si="55"/>
        <v>49463.560000000012</v>
      </c>
    </row>
    <row r="324" spans="1:45" x14ac:dyDescent="0.25">
      <c r="A324" s="230">
        <f t="shared" si="56"/>
        <v>44812</v>
      </c>
      <c r="B324" s="394">
        <v>1122.5999999999999</v>
      </c>
      <c r="C324" s="394"/>
      <c r="D324" s="472">
        <v>3285.82</v>
      </c>
      <c r="E324" s="394"/>
      <c r="F324" s="394"/>
      <c r="G324" s="396">
        <v>162</v>
      </c>
      <c r="H324" s="396">
        <v>400.6</v>
      </c>
      <c r="I324" s="473">
        <v>120</v>
      </c>
      <c r="J324" s="398">
        <v>3</v>
      </c>
      <c r="K324" s="398"/>
      <c r="L324" s="398"/>
      <c r="M324" s="400"/>
      <c r="N324" s="209">
        <f t="shared" si="52"/>
        <v>5091.0200000000004</v>
      </c>
      <c r="O324" s="394">
        <v>11.2</v>
      </c>
      <c r="P324" s="394">
        <v>0</v>
      </c>
      <c r="Q324" s="209">
        <f t="shared" si="53"/>
        <v>5102.22</v>
      </c>
      <c r="R324" s="470">
        <v>1145</v>
      </c>
      <c r="S324" s="402"/>
      <c r="T324" s="213">
        <f t="shared" si="54"/>
        <v>44812</v>
      </c>
      <c r="U324" s="16"/>
      <c r="V324" s="467">
        <v>815.03</v>
      </c>
      <c r="W324" s="16"/>
      <c r="X324" s="460"/>
      <c r="Y324" s="17"/>
      <c r="Z324" s="404"/>
      <c r="AA324" s="17" t="s">
        <v>936</v>
      </c>
      <c r="AB324" s="467">
        <v>2886.84</v>
      </c>
      <c r="AC324" s="16" t="s">
        <v>937</v>
      </c>
      <c r="AD324" s="467">
        <v>-28.09</v>
      </c>
      <c r="AE324" s="17"/>
      <c r="AF324" s="404"/>
      <c r="AG324" s="404"/>
      <c r="AH324" s="467">
        <v>-2.4</v>
      </c>
      <c r="AI324" s="16"/>
      <c r="AJ324" s="404"/>
      <c r="AK324" s="16"/>
      <c r="AL324" s="404"/>
      <c r="AM324" s="16"/>
      <c r="AN324" s="404"/>
      <c r="AO324" s="16"/>
      <c r="AP324" s="404"/>
      <c r="AQ324" s="165"/>
      <c r="AR324" s="404"/>
      <c r="AS324" s="187">
        <f t="shared" si="55"/>
        <v>3671.3799999999997</v>
      </c>
    </row>
    <row r="325" spans="1:45" x14ac:dyDescent="0.25">
      <c r="A325" s="230">
        <f t="shared" si="56"/>
        <v>44813</v>
      </c>
      <c r="B325" s="394">
        <v>2208.11</v>
      </c>
      <c r="C325" s="394"/>
      <c r="D325" s="472">
        <v>3361.44</v>
      </c>
      <c r="E325" s="394"/>
      <c r="F325" s="394"/>
      <c r="G325" s="396">
        <v>401</v>
      </c>
      <c r="H325" s="396">
        <v>132.4</v>
      </c>
      <c r="I325" s="473">
        <v>240</v>
      </c>
      <c r="J325" s="398">
        <v>4</v>
      </c>
      <c r="K325" s="398"/>
      <c r="L325" s="398"/>
      <c r="M325" s="400"/>
      <c r="N325" s="209">
        <f t="shared" si="52"/>
        <v>6342.95</v>
      </c>
      <c r="O325" s="394">
        <v>17.399999999999999</v>
      </c>
      <c r="P325" s="394">
        <v>0</v>
      </c>
      <c r="Q325" s="209">
        <f t="shared" si="53"/>
        <v>6360.3499999999995</v>
      </c>
      <c r="R325" s="470">
        <v>2200</v>
      </c>
      <c r="S325" s="470">
        <v>270</v>
      </c>
      <c r="T325" s="213">
        <f t="shared" si="54"/>
        <v>44813</v>
      </c>
      <c r="U325" s="16"/>
      <c r="V325" s="404"/>
      <c r="W325" s="16" t="s">
        <v>938</v>
      </c>
      <c r="X325" s="471">
        <v>992.08</v>
      </c>
      <c r="Y325" s="17"/>
      <c r="Z325" s="404"/>
      <c r="AA325" s="17"/>
      <c r="AB325" s="404"/>
      <c r="AC325" s="16"/>
      <c r="AD325" s="404"/>
      <c r="AE325" s="17" t="s">
        <v>895</v>
      </c>
      <c r="AF325" s="467">
        <v>8.06</v>
      </c>
      <c r="AG325" s="404"/>
      <c r="AH325" s="467"/>
      <c r="AI325" s="16"/>
      <c r="AJ325" s="404"/>
      <c r="AK325" s="16"/>
      <c r="AL325" s="404"/>
      <c r="AM325" s="16" t="s">
        <v>939</v>
      </c>
      <c r="AN325" s="467">
        <v>-107.64</v>
      </c>
      <c r="AO325" s="16"/>
      <c r="AP325" s="404"/>
      <c r="AQ325" s="165"/>
      <c r="AR325" s="404"/>
      <c r="AS325" s="187">
        <f t="shared" si="55"/>
        <v>892.5</v>
      </c>
    </row>
    <row r="326" spans="1:45" x14ac:dyDescent="0.25">
      <c r="A326" s="230">
        <f t="shared" si="56"/>
        <v>44814</v>
      </c>
      <c r="B326" s="394">
        <v>1144.1099999999999</v>
      </c>
      <c r="C326" s="394"/>
      <c r="D326" s="472">
        <v>3159.03</v>
      </c>
      <c r="E326" s="394"/>
      <c r="F326" s="394"/>
      <c r="G326" s="396">
        <v>234</v>
      </c>
      <c r="H326" s="396">
        <v>144.35</v>
      </c>
      <c r="I326" s="473">
        <v>270</v>
      </c>
      <c r="J326" s="398">
        <v>4</v>
      </c>
      <c r="K326" s="398"/>
      <c r="L326" s="398"/>
      <c r="M326" s="400"/>
      <c r="N326" s="209">
        <f t="shared" si="52"/>
        <v>4951.4900000000007</v>
      </c>
      <c r="O326" s="394">
        <v>15.1</v>
      </c>
      <c r="P326" s="394">
        <v>0</v>
      </c>
      <c r="Q326" s="209">
        <f t="shared" si="53"/>
        <v>4966.5900000000011</v>
      </c>
      <c r="R326" s="470">
        <v>1140</v>
      </c>
      <c r="S326" s="402"/>
      <c r="T326" s="213">
        <f t="shared" si="54"/>
        <v>44814</v>
      </c>
      <c r="U326" s="16"/>
      <c r="V326" s="404"/>
      <c r="W326" s="16"/>
      <c r="X326" s="460"/>
      <c r="Y326" s="17"/>
      <c r="Z326" s="404"/>
      <c r="AA326" s="17"/>
      <c r="AB326" s="404"/>
      <c r="AC326" s="16"/>
      <c r="AD326" s="404"/>
      <c r="AE326" s="17" t="s">
        <v>165</v>
      </c>
      <c r="AF326" s="467">
        <v>13.65</v>
      </c>
      <c r="AG326" s="404"/>
      <c r="AH326" s="467">
        <v>-4.8</v>
      </c>
      <c r="AI326" s="16"/>
      <c r="AJ326" s="404"/>
      <c r="AK326" s="16"/>
      <c r="AL326" s="404"/>
      <c r="AM326" s="16" t="s">
        <v>940</v>
      </c>
      <c r="AN326" s="467">
        <v>-30.53</v>
      </c>
      <c r="AO326" s="16"/>
      <c r="AP326" s="404"/>
      <c r="AQ326" s="165"/>
      <c r="AR326" s="404"/>
      <c r="AS326" s="187">
        <f t="shared" si="55"/>
        <v>-21.680000000000003</v>
      </c>
    </row>
    <row r="327" spans="1:45" x14ac:dyDescent="0.25">
      <c r="A327" s="230">
        <f t="shared" si="56"/>
        <v>44815</v>
      </c>
      <c r="B327" s="394">
        <v>938.74</v>
      </c>
      <c r="C327" s="394"/>
      <c r="D327" s="472">
        <v>1531.52</v>
      </c>
      <c r="E327" s="394"/>
      <c r="F327" s="394"/>
      <c r="G327" s="396">
        <v>283</v>
      </c>
      <c r="H327" s="396">
        <v>334.15</v>
      </c>
      <c r="I327" s="473">
        <v>50</v>
      </c>
      <c r="J327" s="398">
        <v>1</v>
      </c>
      <c r="K327" s="398"/>
      <c r="L327" s="398"/>
      <c r="M327" s="400"/>
      <c r="N327" s="209">
        <f t="shared" si="52"/>
        <v>3137.4100000000003</v>
      </c>
      <c r="O327" s="394">
        <v>5.2</v>
      </c>
      <c r="P327" s="394">
        <v>83.3</v>
      </c>
      <c r="Q327" s="209">
        <f t="shared" si="53"/>
        <v>3059.31</v>
      </c>
      <c r="R327" s="470">
        <v>930</v>
      </c>
      <c r="S327" s="402"/>
      <c r="T327" s="213">
        <f t="shared" si="54"/>
        <v>44815</v>
      </c>
      <c r="U327" s="16"/>
      <c r="V327" s="404"/>
      <c r="W327" s="16"/>
      <c r="X327" s="460"/>
      <c r="Y327" s="17"/>
      <c r="Z327" s="404"/>
      <c r="AA327" s="17"/>
      <c r="AB327" s="404"/>
      <c r="AC327" s="16"/>
      <c r="AD327" s="404"/>
      <c r="AE327" s="17"/>
      <c r="AF327" s="404"/>
      <c r="AG327" s="405"/>
      <c r="AH327" s="467">
        <v>-10.8</v>
      </c>
      <c r="AI327" s="16"/>
      <c r="AJ327" s="404"/>
      <c r="AK327" s="16"/>
      <c r="AL327" s="404"/>
      <c r="AM327" s="16"/>
      <c r="AN327" s="404"/>
      <c r="AO327" s="16"/>
      <c r="AP327" s="404"/>
      <c r="AQ327" s="165"/>
      <c r="AR327" s="404"/>
      <c r="AS327" s="187">
        <f t="shared" si="55"/>
        <v>-10.8</v>
      </c>
    </row>
    <row r="328" spans="1:45" x14ac:dyDescent="0.25">
      <c r="A328" s="230">
        <f t="shared" si="56"/>
        <v>44816</v>
      </c>
      <c r="B328" s="394">
        <v>1651.1</v>
      </c>
      <c r="C328" s="394"/>
      <c r="D328" s="472">
        <v>2836.97</v>
      </c>
      <c r="E328" s="394"/>
      <c r="F328" s="394"/>
      <c r="G328" s="396">
        <v>276</v>
      </c>
      <c r="H328" s="396">
        <v>178.7</v>
      </c>
      <c r="I328" s="473">
        <v>140</v>
      </c>
      <c r="J328" s="398">
        <v>3</v>
      </c>
      <c r="K328" s="398"/>
      <c r="L328" s="398"/>
      <c r="M328" s="400"/>
      <c r="N328" s="209">
        <f t="shared" si="52"/>
        <v>5082.7699999999995</v>
      </c>
      <c r="O328" s="394">
        <v>3.9</v>
      </c>
      <c r="P328" s="394">
        <v>0</v>
      </c>
      <c r="Q328" s="209">
        <f t="shared" si="53"/>
        <v>5086.6699999999992</v>
      </c>
      <c r="R328" s="470">
        <v>1650</v>
      </c>
      <c r="S328" s="402"/>
      <c r="T328" s="213">
        <f t="shared" si="54"/>
        <v>44816</v>
      </c>
      <c r="U328" s="16"/>
      <c r="V328" s="404"/>
      <c r="W328" s="16"/>
      <c r="X328" s="460"/>
      <c r="Y328" s="17"/>
      <c r="Z328" s="404"/>
      <c r="AA328" s="17"/>
      <c r="AB328" s="404"/>
      <c r="AC328" s="16" t="s">
        <v>941</v>
      </c>
      <c r="AD328" s="527">
        <v>399</v>
      </c>
      <c r="AE328" s="17" t="s">
        <v>156</v>
      </c>
      <c r="AF328" s="467">
        <v>2710.27</v>
      </c>
      <c r="AG328" s="404"/>
      <c r="AH328" s="467">
        <v>-2.4</v>
      </c>
      <c r="AI328" s="16"/>
      <c r="AJ328" s="404"/>
      <c r="AK328" s="16" t="s">
        <v>942</v>
      </c>
      <c r="AL328" s="467">
        <v>338.4</v>
      </c>
      <c r="AM328" s="16" t="s">
        <v>943</v>
      </c>
      <c r="AN328" s="467">
        <v>92.4</v>
      </c>
      <c r="AO328" s="16"/>
      <c r="AP328" s="404"/>
      <c r="AQ328" s="165"/>
      <c r="AR328" s="404"/>
      <c r="AS328" s="187">
        <f t="shared" si="55"/>
        <v>3537.67</v>
      </c>
    </row>
    <row r="329" spans="1:45" x14ac:dyDescent="0.25">
      <c r="A329" s="230">
        <f t="shared" si="56"/>
        <v>44817</v>
      </c>
      <c r="B329" s="394">
        <v>1933.31</v>
      </c>
      <c r="C329" s="394"/>
      <c r="D329" s="472">
        <v>2867.99</v>
      </c>
      <c r="E329" s="394"/>
      <c r="F329" s="394"/>
      <c r="G329" s="396">
        <v>139</v>
      </c>
      <c r="H329" s="396">
        <v>307.8</v>
      </c>
      <c r="I329" s="396"/>
      <c r="J329" s="398"/>
      <c r="K329" s="398"/>
      <c r="L329" s="398"/>
      <c r="M329" s="400"/>
      <c r="N329" s="209">
        <f t="shared" si="52"/>
        <v>5248.0999999999995</v>
      </c>
      <c r="O329" s="394">
        <v>2.2000000000000002</v>
      </c>
      <c r="P329" s="394">
        <v>0</v>
      </c>
      <c r="Q329" s="209">
        <f t="shared" si="53"/>
        <v>5250.2999999999993</v>
      </c>
      <c r="R329" s="470">
        <v>1930</v>
      </c>
      <c r="S329" s="402"/>
      <c r="T329" s="213">
        <f t="shared" si="54"/>
        <v>44817</v>
      </c>
      <c r="U329" s="16"/>
      <c r="V329" s="404"/>
      <c r="W329" s="16"/>
      <c r="X329" s="460"/>
      <c r="Y329" s="17"/>
      <c r="Z329" s="404"/>
      <c r="AA329" s="17"/>
      <c r="AB329" s="404"/>
      <c r="AC329" s="16"/>
      <c r="AD329" s="404"/>
      <c r="AE329" s="17" t="s">
        <v>210</v>
      </c>
      <c r="AF329" s="467">
        <v>41.69</v>
      </c>
      <c r="AG329" s="404"/>
      <c r="AH329" s="467">
        <v>-3.6</v>
      </c>
      <c r="AI329" s="16" t="s">
        <v>944</v>
      </c>
      <c r="AJ329" s="467">
        <v>214.88</v>
      </c>
      <c r="AK329" s="16" t="s">
        <v>945</v>
      </c>
      <c r="AL329" s="467">
        <v>428.64</v>
      </c>
      <c r="AM329" s="16"/>
      <c r="AN329" s="404"/>
      <c r="AO329" s="16" t="s">
        <v>946</v>
      </c>
      <c r="AP329" s="467">
        <v>2500</v>
      </c>
      <c r="AQ329" s="17"/>
      <c r="AR329" s="404"/>
      <c r="AS329" s="187">
        <f t="shared" si="55"/>
        <v>3181.61</v>
      </c>
    </row>
    <row r="330" spans="1:45" x14ac:dyDescent="0.25">
      <c r="A330" s="230">
        <f t="shared" si="56"/>
        <v>44818</v>
      </c>
      <c r="B330" s="394">
        <v>1383.21</v>
      </c>
      <c r="C330" s="394"/>
      <c r="D330" s="472">
        <v>2529.36</v>
      </c>
      <c r="E330" s="394"/>
      <c r="F330" s="394"/>
      <c r="G330" s="396">
        <v>162</v>
      </c>
      <c r="H330" s="396">
        <v>217.7</v>
      </c>
      <c r="I330" s="396"/>
      <c r="J330" s="398"/>
      <c r="K330" s="398"/>
      <c r="L330" s="398"/>
      <c r="M330" s="400"/>
      <c r="N330" s="209">
        <f t="shared" si="52"/>
        <v>4292.2700000000004</v>
      </c>
      <c r="O330" s="394">
        <v>2.2000000000000002</v>
      </c>
      <c r="P330" s="394">
        <v>0</v>
      </c>
      <c r="Q330" s="209">
        <f t="shared" si="53"/>
        <v>4294.47</v>
      </c>
      <c r="R330" s="470">
        <v>1380</v>
      </c>
      <c r="S330" s="402"/>
      <c r="T330" s="213">
        <f t="shared" si="54"/>
        <v>44818</v>
      </c>
      <c r="U330" s="16" t="s">
        <v>947</v>
      </c>
      <c r="V330" s="467">
        <v>1881.36</v>
      </c>
      <c r="W330" s="16"/>
      <c r="X330" s="460"/>
      <c r="Y330" s="17" t="s">
        <v>948</v>
      </c>
      <c r="Z330" s="467">
        <v>450.75</v>
      </c>
      <c r="AA330" s="17" t="s">
        <v>949</v>
      </c>
      <c r="AB330" s="467">
        <v>1592.4</v>
      </c>
      <c r="AC330" s="16" t="s">
        <v>950</v>
      </c>
      <c r="AD330" s="467">
        <v>14930.22</v>
      </c>
      <c r="AE330" s="17" t="s">
        <v>85</v>
      </c>
      <c r="AF330" s="467">
        <v>500</v>
      </c>
      <c r="AG330" s="404"/>
      <c r="AH330" s="467">
        <v>-4.8</v>
      </c>
      <c r="AI330" s="403"/>
      <c r="AJ330" s="404"/>
      <c r="AK330" s="16"/>
      <c r="AL330" s="404"/>
      <c r="AM330" s="16"/>
      <c r="AN330" s="404"/>
      <c r="AO330" s="16"/>
      <c r="AP330" s="404"/>
      <c r="AQ330" s="17"/>
      <c r="AR330" s="404"/>
      <c r="AS330" s="187">
        <f t="shared" si="55"/>
        <v>19349.93</v>
      </c>
    </row>
    <row r="331" spans="1:45" x14ac:dyDescent="0.25">
      <c r="A331" s="230">
        <f t="shared" si="56"/>
        <v>44819</v>
      </c>
      <c r="B331" s="394">
        <v>1305.27</v>
      </c>
      <c r="C331" s="394"/>
      <c r="D331" s="472">
        <v>3311.86</v>
      </c>
      <c r="E331" s="394"/>
      <c r="F331" s="394"/>
      <c r="G331" s="396">
        <v>211</v>
      </c>
      <c r="H331" s="396">
        <v>136.80000000000001</v>
      </c>
      <c r="I331" s="396"/>
      <c r="J331" s="398"/>
      <c r="K331" s="398"/>
      <c r="L331" s="398"/>
      <c r="M331" s="400"/>
      <c r="N331" s="209">
        <f t="shared" si="52"/>
        <v>4964.93</v>
      </c>
      <c r="O331" s="394">
        <v>2.2000000000000002</v>
      </c>
      <c r="P331" s="394">
        <v>0</v>
      </c>
      <c r="Q331" s="209">
        <f t="shared" si="53"/>
        <v>4967.13</v>
      </c>
      <c r="R331" s="470">
        <v>1340</v>
      </c>
      <c r="S331" s="402"/>
      <c r="T331" s="213">
        <f t="shared" si="54"/>
        <v>44819</v>
      </c>
      <c r="U331" s="16"/>
      <c r="V331" s="467">
        <v>7.45</v>
      </c>
      <c r="W331" s="16"/>
      <c r="X331" s="460"/>
      <c r="Y331" s="17"/>
      <c r="Z331" s="404"/>
      <c r="AA331" s="17" t="s">
        <v>951</v>
      </c>
      <c r="AB331" s="467">
        <v>3571.05</v>
      </c>
      <c r="AC331" s="16"/>
      <c r="AD331" s="404"/>
      <c r="AE331" s="17" t="s">
        <v>85</v>
      </c>
      <c r="AF331" s="467">
        <v>300</v>
      </c>
      <c r="AG331" s="404"/>
      <c r="AH331" s="467">
        <v>-6</v>
      </c>
      <c r="AI331" s="403"/>
      <c r="AJ331" s="404"/>
      <c r="AK331" s="16"/>
      <c r="AL331" s="404"/>
      <c r="AM331" s="16" t="s">
        <v>952</v>
      </c>
      <c r="AN331" s="467">
        <v>1375.49</v>
      </c>
      <c r="AO331" s="16" t="s">
        <v>510</v>
      </c>
      <c r="AP331" s="467">
        <v>86.4</v>
      </c>
      <c r="AQ331" s="17"/>
      <c r="AR331" s="404"/>
      <c r="AS331" s="187">
        <f t="shared" si="55"/>
        <v>5334.3899999999994</v>
      </c>
    </row>
    <row r="332" spans="1:45" x14ac:dyDescent="0.25">
      <c r="A332" s="230">
        <f t="shared" si="56"/>
        <v>44820</v>
      </c>
      <c r="B332" s="394">
        <v>1079.4000000000001</v>
      </c>
      <c r="C332" s="394"/>
      <c r="D332" s="472">
        <v>3244.81</v>
      </c>
      <c r="E332" s="394"/>
      <c r="F332" s="394"/>
      <c r="G332" s="396">
        <v>308</v>
      </c>
      <c r="H332" s="396">
        <v>1618.55</v>
      </c>
      <c r="I332" s="473">
        <v>120</v>
      </c>
      <c r="J332" s="398">
        <v>3</v>
      </c>
      <c r="K332" s="398"/>
      <c r="L332" s="398"/>
      <c r="M332" s="400"/>
      <c r="N332" s="209">
        <f t="shared" si="52"/>
        <v>6370.76</v>
      </c>
      <c r="O332" s="394">
        <v>2.2000000000000002</v>
      </c>
      <c r="P332" s="394">
        <v>0</v>
      </c>
      <c r="Q332" s="209">
        <f t="shared" si="53"/>
        <v>6372.96</v>
      </c>
      <c r="R332" s="470">
        <v>1070</v>
      </c>
      <c r="S332" s="402"/>
      <c r="T332" s="213">
        <f t="shared" si="54"/>
        <v>44820</v>
      </c>
      <c r="U332" s="16"/>
      <c r="V332" s="404"/>
      <c r="W332" s="16"/>
      <c r="X332" s="460"/>
      <c r="Y332" s="17"/>
      <c r="Z332" s="404"/>
      <c r="AA332" s="17"/>
      <c r="AB332" s="404"/>
      <c r="AC332" s="16"/>
      <c r="AD332" s="404"/>
      <c r="AE332" s="17"/>
      <c r="AF332" s="404"/>
      <c r="AG332" s="404"/>
      <c r="AH332" s="467">
        <v>-14.4</v>
      </c>
      <c r="AI332" s="403"/>
      <c r="AJ332" s="404"/>
      <c r="AK332" s="16"/>
      <c r="AL332" s="404"/>
      <c r="AM332" s="16"/>
      <c r="AN332" s="404"/>
      <c r="AO332" s="16"/>
      <c r="AP332" s="404"/>
      <c r="AQ332" s="17"/>
      <c r="AR332" s="404"/>
      <c r="AS332" s="187">
        <f t="shared" si="55"/>
        <v>-14.4</v>
      </c>
    </row>
    <row r="333" spans="1:45" x14ac:dyDescent="0.25">
      <c r="A333" s="230">
        <f t="shared" si="56"/>
        <v>44821</v>
      </c>
      <c r="B333" s="394">
        <v>1159.49</v>
      </c>
      <c r="C333" s="394"/>
      <c r="D333" s="472">
        <v>2585.9699999999998</v>
      </c>
      <c r="E333" s="394"/>
      <c r="F333" s="394"/>
      <c r="G333" s="396">
        <v>319</v>
      </c>
      <c r="H333" s="396">
        <v>216.95</v>
      </c>
      <c r="I333" s="473">
        <v>160</v>
      </c>
      <c r="J333" s="398">
        <v>3</v>
      </c>
      <c r="K333" s="398"/>
      <c r="L333" s="398"/>
      <c r="M333" s="400"/>
      <c r="N333" s="209">
        <f t="shared" si="52"/>
        <v>4441.41</v>
      </c>
      <c r="O333" s="394">
        <v>3.2</v>
      </c>
      <c r="P333" s="394">
        <v>0</v>
      </c>
      <c r="Q333" s="209">
        <f t="shared" si="53"/>
        <v>4444.6099999999997</v>
      </c>
      <c r="R333" s="470">
        <v>1150</v>
      </c>
      <c r="S333" s="402"/>
      <c r="T333" s="213">
        <f t="shared" si="54"/>
        <v>44821</v>
      </c>
      <c r="U333" s="16"/>
      <c r="V333" s="404"/>
      <c r="W333" s="16"/>
      <c r="X333" s="460"/>
      <c r="Y333" s="17"/>
      <c r="Z333" s="404"/>
      <c r="AA333" s="17"/>
      <c r="AB333" s="404"/>
      <c r="AC333" s="16"/>
      <c r="AD333" s="404"/>
      <c r="AE333" s="17"/>
      <c r="AF333" s="404"/>
      <c r="AG333" s="404"/>
      <c r="AH333" s="467">
        <v>-1.2</v>
      </c>
      <c r="AI333" s="403"/>
      <c r="AJ333" s="404"/>
      <c r="AK333" s="16"/>
      <c r="AL333" s="404"/>
      <c r="AM333" s="16"/>
      <c r="AN333" s="404"/>
      <c r="AO333" s="16" t="s">
        <v>953</v>
      </c>
      <c r="AP333" s="467">
        <v>416</v>
      </c>
      <c r="AQ333" s="17"/>
      <c r="AR333" s="404"/>
      <c r="AS333" s="187">
        <f t="shared" si="55"/>
        <v>414.8</v>
      </c>
    </row>
    <row r="334" spans="1:45" x14ac:dyDescent="0.25">
      <c r="A334" s="230">
        <f t="shared" si="56"/>
        <v>44822</v>
      </c>
      <c r="B334" s="394">
        <v>1155.58</v>
      </c>
      <c r="C334" s="394"/>
      <c r="D334" s="472">
        <v>1526.92</v>
      </c>
      <c r="E334" s="394"/>
      <c r="F334" s="394"/>
      <c r="G334" s="396">
        <v>124</v>
      </c>
      <c r="H334" s="396">
        <v>158.30000000000001</v>
      </c>
      <c r="I334" s="473">
        <v>30</v>
      </c>
      <c r="J334" s="398">
        <v>1</v>
      </c>
      <c r="K334" s="398"/>
      <c r="L334" s="398"/>
      <c r="M334" s="400"/>
      <c r="N334" s="209">
        <f t="shared" si="52"/>
        <v>2994.8</v>
      </c>
      <c r="O334" s="394">
        <v>2.2000000000000002</v>
      </c>
      <c r="P334" s="394">
        <v>0</v>
      </c>
      <c r="Q334" s="209">
        <f t="shared" si="53"/>
        <v>2997</v>
      </c>
      <c r="R334" s="470">
        <v>1150</v>
      </c>
      <c r="S334" s="402"/>
      <c r="T334" s="213">
        <f t="shared" si="54"/>
        <v>44822</v>
      </c>
      <c r="U334" s="16"/>
      <c r="V334" s="404"/>
      <c r="W334" s="16"/>
      <c r="X334" s="460"/>
      <c r="Y334" s="17"/>
      <c r="Z334" s="404"/>
      <c r="AA334" s="17"/>
      <c r="AB334" s="404"/>
      <c r="AC334" s="16"/>
      <c r="AD334" s="404"/>
      <c r="AE334" s="17" t="s">
        <v>928</v>
      </c>
      <c r="AF334" s="467">
        <v>70</v>
      </c>
      <c r="AG334" s="404"/>
      <c r="AH334" s="467">
        <v>-4.8</v>
      </c>
      <c r="AI334" s="16" t="s">
        <v>954</v>
      </c>
      <c r="AJ334" s="467">
        <v>52.8</v>
      </c>
      <c r="AK334" s="16"/>
      <c r="AL334" s="404"/>
      <c r="AM334" s="16"/>
      <c r="AN334" s="404"/>
      <c r="AO334" s="16" t="s">
        <v>953</v>
      </c>
      <c r="AP334" s="467">
        <v>87.5</v>
      </c>
      <c r="AQ334" s="17" t="s">
        <v>955</v>
      </c>
      <c r="AR334" s="467">
        <v>77</v>
      </c>
      <c r="AS334" s="187">
        <f t="shared" si="55"/>
        <v>282.5</v>
      </c>
    </row>
    <row r="335" spans="1:45" x14ac:dyDescent="0.25">
      <c r="A335" s="230">
        <f t="shared" si="56"/>
        <v>44823</v>
      </c>
      <c r="B335" s="394">
        <v>1629.21</v>
      </c>
      <c r="C335" s="394"/>
      <c r="D335" s="472">
        <v>2308.59</v>
      </c>
      <c r="E335" s="394"/>
      <c r="F335" s="394"/>
      <c r="G335" s="396">
        <v>262</v>
      </c>
      <c r="H335" s="396">
        <v>215.2</v>
      </c>
      <c r="I335" s="473">
        <v>90</v>
      </c>
      <c r="J335" s="398">
        <v>4</v>
      </c>
      <c r="K335" s="398"/>
      <c r="L335" s="398"/>
      <c r="M335" s="400"/>
      <c r="N335" s="209">
        <f t="shared" si="52"/>
        <v>4505</v>
      </c>
      <c r="O335" s="394">
        <v>3.9</v>
      </c>
      <c r="P335" s="394">
        <v>0</v>
      </c>
      <c r="Q335" s="209">
        <f t="shared" si="53"/>
        <v>4508.8999999999996</v>
      </c>
      <c r="R335" s="470">
        <v>1620</v>
      </c>
      <c r="S335" s="402"/>
      <c r="T335" s="213">
        <f t="shared" si="54"/>
        <v>44823</v>
      </c>
      <c r="U335" s="16"/>
      <c r="V335" s="404"/>
      <c r="W335" s="16"/>
      <c r="X335" s="460"/>
      <c r="Y335" s="17"/>
      <c r="Z335" s="404"/>
      <c r="AA335" s="17"/>
      <c r="AB335" s="404"/>
      <c r="AC335" s="16"/>
      <c r="AD335" s="404"/>
      <c r="AE335" s="17"/>
      <c r="AF335" s="404"/>
      <c r="AG335" s="404"/>
      <c r="AH335" s="467">
        <v>-3.6</v>
      </c>
      <c r="AI335" s="403"/>
      <c r="AJ335" s="404"/>
      <c r="AK335" s="16"/>
      <c r="AL335" s="404"/>
      <c r="AM335" s="16"/>
      <c r="AN335" s="404"/>
      <c r="AO335" s="16"/>
      <c r="AP335" s="404"/>
      <c r="AQ335" s="17"/>
      <c r="AR335" s="404"/>
      <c r="AS335" s="187">
        <f t="shared" si="55"/>
        <v>-3.6</v>
      </c>
    </row>
    <row r="336" spans="1:45" x14ac:dyDescent="0.25">
      <c r="A336" s="230">
        <f t="shared" si="56"/>
        <v>44824</v>
      </c>
      <c r="B336" s="394">
        <v>1109.49</v>
      </c>
      <c r="C336" s="394"/>
      <c r="D336" s="472">
        <v>2720.22</v>
      </c>
      <c r="E336" s="394"/>
      <c r="F336" s="394"/>
      <c r="G336" s="396">
        <v>383</v>
      </c>
      <c r="H336" s="396">
        <v>265.7</v>
      </c>
      <c r="I336" s="473">
        <v>20</v>
      </c>
      <c r="J336" s="398">
        <v>1</v>
      </c>
      <c r="K336" s="398"/>
      <c r="L336" s="398"/>
      <c r="M336" s="400"/>
      <c r="N336" s="209">
        <f t="shared" si="52"/>
        <v>4498.41</v>
      </c>
      <c r="O336" s="394">
        <v>2.2000000000000002</v>
      </c>
      <c r="P336" s="394">
        <v>0</v>
      </c>
      <c r="Q336" s="209">
        <f t="shared" si="53"/>
        <v>4500.6099999999997</v>
      </c>
      <c r="R336" s="470">
        <v>1140</v>
      </c>
      <c r="S336" s="402"/>
      <c r="T336" s="213">
        <f t="shared" si="54"/>
        <v>44824</v>
      </c>
      <c r="U336" s="16"/>
      <c r="V336" s="404"/>
      <c r="W336" s="17" t="s">
        <v>956</v>
      </c>
      <c r="X336" s="471">
        <v>1641.24</v>
      </c>
      <c r="Y336" s="17"/>
      <c r="Z336" s="404"/>
      <c r="AA336" s="17"/>
      <c r="AB336" s="404"/>
      <c r="AC336" s="16"/>
      <c r="AD336" s="404"/>
      <c r="AE336" s="17"/>
      <c r="AF336" s="404"/>
      <c r="AG336" s="404"/>
      <c r="AH336" s="467">
        <v>9.6</v>
      </c>
      <c r="AI336" s="403"/>
      <c r="AJ336" s="404"/>
      <c r="AK336" s="17"/>
      <c r="AL336" s="404"/>
      <c r="AM336" s="16"/>
      <c r="AN336" s="404"/>
      <c r="AO336" s="17" t="s">
        <v>957</v>
      </c>
      <c r="AP336" s="467">
        <v>447.09</v>
      </c>
      <c r="AQ336" s="17"/>
      <c r="AR336" s="404"/>
      <c r="AS336" s="187">
        <f t="shared" si="55"/>
        <v>2097.9299999999998</v>
      </c>
    </row>
    <row r="337" spans="1:45" x14ac:dyDescent="0.25">
      <c r="A337" s="230">
        <f t="shared" si="56"/>
        <v>44825</v>
      </c>
      <c r="B337" s="394">
        <v>670.48</v>
      </c>
      <c r="C337" s="394"/>
      <c r="D337" s="472">
        <v>3021.69</v>
      </c>
      <c r="E337" s="394"/>
      <c r="F337" s="394"/>
      <c r="G337" s="396">
        <v>329</v>
      </c>
      <c r="H337" s="396">
        <v>129.80000000000001</v>
      </c>
      <c r="I337" s="473">
        <v>400</v>
      </c>
      <c r="J337" s="398">
        <v>7</v>
      </c>
      <c r="K337" s="398"/>
      <c r="L337" s="398"/>
      <c r="M337" s="400"/>
      <c r="N337" s="209">
        <f t="shared" si="52"/>
        <v>4550.97</v>
      </c>
      <c r="O337" s="394">
        <v>2.2000000000000002</v>
      </c>
      <c r="P337" s="394">
        <v>0</v>
      </c>
      <c r="Q337" s="209">
        <f t="shared" si="53"/>
        <v>4553.17</v>
      </c>
      <c r="R337" s="470">
        <v>670</v>
      </c>
      <c r="S337" s="402"/>
      <c r="T337" s="213">
        <f t="shared" si="54"/>
        <v>44825</v>
      </c>
      <c r="U337" s="16" t="s">
        <v>958</v>
      </c>
      <c r="V337" s="467">
        <v>1143.04</v>
      </c>
      <c r="W337" s="16" t="s">
        <v>959</v>
      </c>
      <c r="X337" s="471">
        <v>24.66</v>
      </c>
      <c r="Y337" s="17" t="s">
        <v>960</v>
      </c>
      <c r="Z337" s="467">
        <v>424.67</v>
      </c>
      <c r="AA337" s="17" t="s">
        <v>961</v>
      </c>
      <c r="AB337" s="467">
        <v>1259.94</v>
      </c>
      <c r="AC337" s="16"/>
      <c r="AD337" s="404"/>
      <c r="AE337" s="17" t="s">
        <v>85</v>
      </c>
      <c r="AF337" s="467">
        <v>100</v>
      </c>
      <c r="AG337" s="404"/>
      <c r="AH337" s="467">
        <v>-7.2</v>
      </c>
      <c r="AI337" s="403"/>
      <c r="AJ337" s="404"/>
      <c r="AK337" s="16"/>
      <c r="AL337" s="404"/>
      <c r="AM337" s="16"/>
      <c r="AN337" s="404"/>
      <c r="AO337" s="16"/>
      <c r="AP337" s="404">
        <v>2.91</v>
      </c>
      <c r="AQ337" s="17" t="s">
        <v>962</v>
      </c>
      <c r="AR337" s="467">
        <v>53.65</v>
      </c>
      <c r="AS337" s="187">
        <f t="shared" si="55"/>
        <v>3001.6700000000005</v>
      </c>
    </row>
    <row r="338" spans="1:45" x14ac:dyDescent="0.25">
      <c r="A338" s="230">
        <f t="shared" si="56"/>
        <v>44826</v>
      </c>
      <c r="B338" s="394">
        <v>1618.77</v>
      </c>
      <c r="C338" s="394"/>
      <c r="D338" s="472">
        <v>2607.75</v>
      </c>
      <c r="E338" s="394"/>
      <c r="F338" s="394"/>
      <c r="G338" s="396">
        <v>135</v>
      </c>
      <c r="H338" s="396">
        <v>123.8</v>
      </c>
      <c r="I338" s="473">
        <v>120</v>
      </c>
      <c r="J338" s="398">
        <v>2</v>
      </c>
      <c r="K338" s="398"/>
      <c r="L338" s="398"/>
      <c r="M338" s="400"/>
      <c r="N338" s="209">
        <f t="shared" si="52"/>
        <v>4605.3200000000006</v>
      </c>
      <c r="O338" s="394">
        <v>2.2000000000000002</v>
      </c>
      <c r="P338" s="394">
        <v>0</v>
      </c>
      <c r="Q338" s="209">
        <f t="shared" si="53"/>
        <v>4607.5200000000004</v>
      </c>
      <c r="R338" s="470">
        <v>1610</v>
      </c>
      <c r="S338" s="470">
        <v>480</v>
      </c>
      <c r="T338" s="213">
        <f t="shared" si="54"/>
        <v>44826</v>
      </c>
      <c r="U338" s="16"/>
      <c r="V338" s="467">
        <v>-24.75</v>
      </c>
      <c r="W338" s="16"/>
      <c r="X338" s="460"/>
      <c r="Y338" s="17"/>
      <c r="Z338" s="404"/>
      <c r="AA338" s="17" t="s">
        <v>963</v>
      </c>
      <c r="AB338" s="467">
        <v>2830.56</v>
      </c>
      <c r="AC338" s="16"/>
      <c r="AD338" s="404"/>
      <c r="AE338" s="17"/>
      <c r="AF338" s="404"/>
      <c r="AG338" s="404"/>
      <c r="AH338" s="467">
        <v>-1.2</v>
      </c>
      <c r="AI338" s="403"/>
      <c r="AJ338" s="404"/>
      <c r="AK338" s="16"/>
      <c r="AL338" s="404"/>
      <c r="AM338" s="16"/>
      <c r="AN338" s="404"/>
      <c r="AO338" s="16"/>
      <c r="AP338" s="404"/>
      <c r="AQ338" s="17"/>
      <c r="AR338" s="404"/>
      <c r="AS338" s="187">
        <f t="shared" si="55"/>
        <v>2804.61</v>
      </c>
    </row>
    <row r="339" spans="1:45" x14ac:dyDescent="0.25">
      <c r="A339" s="230">
        <f t="shared" si="56"/>
        <v>44827</v>
      </c>
      <c r="B339" s="394">
        <v>1872.43</v>
      </c>
      <c r="C339" s="394"/>
      <c r="D339" s="472">
        <v>3004.22</v>
      </c>
      <c r="E339" s="394"/>
      <c r="F339" s="394"/>
      <c r="G339" s="396">
        <v>689</v>
      </c>
      <c r="H339" s="396">
        <v>159.69999999999999</v>
      </c>
      <c r="I339" s="473">
        <v>310</v>
      </c>
      <c r="J339" s="398">
        <v>7</v>
      </c>
      <c r="K339" s="398"/>
      <c r="L339" s="398"/>
      <c r="M339" s="400"/>
      <c r="N339" s="209">
        <f t="shared" si="52"/>
        <v>6035.3499999999995</v>
      </c>
      <c r="O339" s="394">
        <v>2.2000000000000002</v>
      </c>
      <c r="P339" s="394">
        <v>0</v>
      </c>
      <c r="Q339" s="209">
        <f t="shared" si="53"/>
        <v>6037.5499999999993</v>
      </c>
      <c r="R339" s="470">
        <v>1870</v>
      </c>
      <c r="S339" s="402"/>
      <c r="T339" s="213">
        <f t="shared" si="54"/>
        <v>44827</v>
      </c>
      <c r="U339" s="16"/>
      <c r="V339" s="404"/>
      <c r="W339" s="16"/>
      <c r="X339" s="460"/>
      <c r="Y339" s="17"/>
      <c r="Z339" s="404"/>
      <c r="AA339" s="17"/>
      <c r="AB339" s="404"/>
      <c r="AC339" s="16" t="s">
        <v>964</v>
      </c>
      <c r="AD339" s="467">
        <v>60.6</v>
      </c>
      <c r="AE339" s="17"/>
      <c r="AF339" s="404"/>
      <c r="AG339" s="404"/>
      <c r="AH339" s="467">
        <v>-2.4</v>
      </c>
      <c r="AI339" s="403"/>
      <c r="AJ339" s="404"/>
      <c r="AK339" s="16"/>
      <c r="AL339" s="404"/>
      <c r="AM339" s="16" t="s">
        <v>965</v>
      </c>
      <c r="AN339" s="467">
        <v>272.70999999999998</v>
      </c>
      <c r="AO339" s="16"/>
      <c r="AP339" s="404"/>
      <c r="AQ339" s="17"/>
      <c r="AR339" s="404"/>
      <c r="AS339" s="187">
        <f t="shared" si="55"/>
        <v>330.91</v>
      </c>
    </row>
    <row r="340" spans="1:45" x14ac:dyDescent="0.25">
      <c r="A340" s="230">
        <f t="shared" si="56"/>
        <v>44828</v>
      </c>
      <c r="B340" s="394">
        <v>1094.95</v>
      </c>
      <c r="C340" s="394"/>
      <c r="D340" s="472">
        <v>3266.14</v>
      </c>
      <c r="E340" s="394"/>
      <c r="F340" s="394"/>
      <c r="G340" s="396">
        <v>236</v>
      </c>
      <c r="H340" s="396">
        <v>363.4</v>
      </c>
      <c r="I340" s="473">
        <v>110</v>
      </c>
      <c r="J340" s="398">
        <v>2</v>
      </c>
      <c r="K340" s="398"/>
      <c r="L340" s="398"/>
      <c r="M340" s="400"/>
      <c r="N340" s="209">
        <f t="shared" si="52"/>
        <v>5070.49</v>
      </c>
      <c r="O340" s="394">
        <v>3.2</v>
      </c>
      <c r="P340" s="394">
        <v>0</v>
      </c>
      <c r="Q340" s="209">
        <f t="shared" si="53"/>
        <v>5073.6899999999996</v>
      </c>
      <c r="R340" s="470">
        <v>1090</v>
      </c>
      <c r="S340" s="402"/>
      <c r="T340" s="213">
        <f t="shared" si="54"/>
        <v>44828</v>
      </c>
      <c r="U340" s="16"/>
      <c r="V340" s="404"/>
      <c r="W340" s="16"/>
      <c r="X340" s="460"/>
      <c r="Y340" s="17"/>
      <c r="Z340" s="404"/>
      <c r="AA340" s="17"/>
      <c r="AB340" s="404"/>
      <c r="AC340" s="16"/>
      <c r="AD340" s="404"/>
      <c r="AE340" s="17"/>
      <c r="AF340" s="404"/>
      <c r="AG340" s="404"/>
      <c r="AH340" s="467">
        <v>-3.6</v>
      </c>
      <c r="AI340" s="403"/>
      <c r="AJ340" s="404"/>
      <c r="AK340" s="16"/>
      <c r="AL340" s="404"/>
      <c r="AM340" s="16" t="s">
        <v>966</v>
      </c>
      <c r="AN340" s="467">
        <v>336.9</v>
      </c>
      <c r="AO340" s="16"/>
      <c r="AP340" s="404"/>
      <c r="AQ340" s="17"/>
      <c r="AR340" s="404"/>
      <c r="AS340" s="187">
        <f t="shared" si="55"/>
        <v>333.29999999999995</v>
      </c>
    </row>
    <row r="341" spans="1:45" x14ac:dyDescent="0.25">
      <c r="A341" s="230">
        <f t="shared" si="56"/>
        <v>44829</v>
      </c>
      <c r="B341" s="394">
        <v>791.35</v>
      </c>
      <c r="C341" s="394"/>
      <c r="D341" s="472">
        <v>1564.6</v>
      </c>
      <c r="E341" s="394"/>
      <c r="F341" s="394"/>
      <c r="G341" s="396">
        <v>174</v>
      </c>
      <c r="H341" s="396">
        <v>339</v>
      </c>
      <c r="I341" s="473"/>
      <c r="J341" s="398"/>
      <c r="K341" s="398"/>
      <c r="L341" s="398"/>
      <c r="M341" s="400"/>
      <c r="N341" s="209">
        <f t="shared" si="52"/>
        <v>2868.95</v>
      </c>
      <c r="O341" s="394"/>
      <c r="P341" s="394">
        <v>0</v>
      </c>
      <c r="Q341" s="209">
        <f t="shared" si="53"/>
        <v>2868.95</v>
      </c>
      <c r="R341" s="470">
        <v>790</v>
      </c>
      <c r="S341" s="402"/>
      <c r="T341" s="213">
        <f t="shared" si="54"/>
        <v>44829</v>
      </c>
      <c r="U341" s="16"/>
      <c r="V341" s="404"/>
      <c r="W341" s="16"/>
      <c r="X341" s="460"/>
      <c r="Y341" s="17"/>
      <c r="Z341" s="404"/>
      <c r="AA341" s="17"/>
      <c r="AB341" s="404"/>
      <c r="AC341" s="16"/>
      <c r="AD341" s="404"/>
      <c r="AE341" s="17"/>
      <c r="AF341" s="404"/>
      <c r="AG341" s="404"/>
      <c r="AH341" s="467">
        <v>-6</v>
      </c>
      <c r="AI341" s="403"/>
      <c r="AJ341" s="404"/>
      <c r="AK341" s="16"/>
      <c r="AL341" s="404"/>
      <c r="AM341" s="16"/>
      <c r="AN341" s="404"/>
      <c r="AO341" s="16" t="s">
        <v>967</v>
      </c>
      <c r="AP341" s="467">
        <v>420</v>
      </c>
      <c r="AQ341" s="17"/>
      <c r="AR341" s="404"/>
      <c r="AS341" s="187">
        <f t="shared" si="55"/>
        <v>414</v>
      </c>
    </row>
    <row r="342" spans="1:45" x14ac:dyDescent="0.25">
      <c r="A342" s="230">
        <f t="shared" si="56"/>
        <v>44830</v>
      </c>
      <c r="B342" s="394">
        <v>763.02</v>
      </c>
      <c r="C342" s="394"/>
      <c r="D342" s="472">
        <v>2987.57</v>
      </c>
      <c r="E342" s="394"/>
      <c r="F342" s="394"/>
      <c r="G342" s="396">
        <v>314</v>
      </c>
      <c r="H342" s="396">
        <v>739.05</v>
      </c>
      <c r="I342" s="473">
        <v>350</v>
      </c>
      <c r="J342" s="398">
        <v>7</v>
      </c>
      <c r="K342" s="398"/>
      <c r="L342" s="398"/>
      <c r="M342" s="400"/>
      <c r="N342" s="209">
        <f t="shared" si="52"/>
        <v>5153.6400000000003</v>
      </c>
      <c r="O342" s="394">
        <v>2.2000000000000002</v>
      </c>
      <c r="P342" s="394">
        <v>0</v>
      </c>
      <c r="Q342" s="209">
        <f t="shared" si="53"/>
        <v>5155.84</v>
      </c>
      <c r="R342" s="470">
        <v>760</v>
      </c>
      <c r="S342" s="402"/>
      <c r="T342" s="213">
        <f t="shared" si="54"/>
        <v>44830</v>
      </c>
      <c r="U342" s="16"/>
      <c r="V342" s="404"/>
      <c r="W342" s="16"/>
      <c r="X342" s="460"/>
      <c r="Y342" s="17"/>
      <c r="Z342" s="404"/>
      <c r="AA342" s="17"/>
      <c r="AB342" s="404"/>
      <c r="AC342" s="16"/>
      <c r="AD342" s="404"/>
      <c r="AE342" s="17"/>
      <c r="AF342" s="404"/>
      <c r="AG342" s="404"/>
      <c r="AH342" s="467">
        <v>-2.4</v>
      </c>
      <c r="AI342" s="403"/>
      <c r="AJ342" s="404"/>
      <c r="AK342" s="16"/>
      <c r="AL342" s="404"/>
      <c r="AM342" s="16"/>
      <c r="AN342" s="404"/>
      <c r="AO342" s="16"/>
      <c r="AP342" s="404"/>
      <c r="AQ342" s="17"/>
      <c r="AR342" s="404"/>
      <c r="AS342" s="187">
        <f t="shared" si="55"/>
        <v>-2.4</v>
      </c>
    </row>
    <row r="343" spans="1:45" x14ac:dyDescent="0.25">
      <c r="A343" s="230">
        <f t="shared" si="56"/>
        <v>44831</v>
      </c>
      <c r="B343" s="394">
        <v>1288.33</v>
      </c>
      <c r="C343" s="394"/>
      <c r="D343" s="472">
        <v>2570.46</v>
      </c>
      <c r="E343" s="394"/>
      <c r="F343" s="394"/>
      <c r="G343" s="396">
        <v>292</v>
      </c>
      <c r="H343" s="396">
        <v>264.10000000000002</v>
      </c>
      <c r="I343" s="473">
        <v>220</v>
      </c>
      <c r="J343" s="398">
        <v>3</v>
      </c>
      <c r="K343" s="398"/>
      <c r="L343" s="398"/>
      <c r="M343" s="400"/>
      <c r="N343" s="209">
        <f t="shared" si="52"/>
        <v>4634.8900000000003</v>
      </c>
      <c r="O343" s="394">
        <v>2.2000000000000002</v>
      </c>
      <c r="P343" s="394">
        <v>0</v>
      </c>
      <c r="Q343" s="209">
        <f t="shared" si="53"/>
        <v>4637.09</v>
      </c>
      <c r="R343" s="470">
        <v>1280</v>
      </c>
      <c r="S343" s="402"/>
      <c r="T343" s="213">
        <f t="shared" si="54"/>
        <v>44831</v>
      </c>
      <c r="U343" s="16"/>
      <c r="V343" s="404"/>
      <c r="W343" s="16"/>
      <c r="X343" s="460"/>
      <c r="Y343" s="17"/>
      <c r="Z343" s="404"/>
      <c r="AA343" s="17"/>
      <c r="AB343" s="467">
        <v>81</v>
      </c>
      <c r="AC343" s="16"/>
      <c r="AD343" s="404"/>
      <c r="AE343" s="17"/>
      <c r="AF343" s="404"/>
      <c r="AG343" s="404"/>
      <c r="AH343" s="467">
        <v>-2.4</v>
      </c>
      <c r="AI343" s="403"/>
      <c r="AJ343" s="404"/>
      <c r="AK343" s="16"/>
      <c r="AL343" s="404"/>
      <c r="AM343" s="16"/>
      <c r="AN343" s="404"/>
      <c r="AO343" s="16"/>
      <c r="AP343" s="404"/>
      <c r="AQ343" s="17"/>
      <c r="AR343" s="404"/>
      <c r="AS343" s="187">
        <f t="shared" si="55"/>
        <v>78.599999999999994</v>
      </c>
    </row>
    <row r="344" spans="1:45" x14ac:dyDescent="0.25">
      <c r="A344" s="230">
        <f t="shared" si="56"/>
        <v>44832</v>
      </c>
      <c r="B344" s="394">
        <v>1335.97</v>
      </c>
      <c r="C344" s="394"/>
      <c r="D344" s="472">
        <v>3101.5</v>
      </c>
      <c r="E344" s="394"/>
      <c r="F344" s="394"/>
      <c r="G344" s="396">
        <v>254</v>
      </c>
      <c r="H344" s="396">
        <v>147.1</v>
      </c>
      <c r="I344" s="473">
        <v>210</v>
      </c>
      <c r="J344" s="398">
        <v>4</v>
      </c>
      <c r="K344" s="398"/>
      <c r="L344" s="398"/>
      <c r="M344" s="400"/>
      <c r="N344" s="209">
        <f t="shared" si="52"/>
        <v>5048.5700000000006</v>
      </c>
      <c r="O344" s="394">
        <v>2.2000000000000002</v>
      </c>
      <c r="P344" s="394">
        <v>0</v>
      </c>
      <c r="Q344" s="209">
        <f t="shared" si="53"/>
        <v>5050.7700000000004</v>
      </c>
      <c r="R344" s="470">
        <v>1330</v>
      </c>
      <c r="S344" s="402"/>
      <c r="T344" s="213">
        <f t="shared" si="54"/>
        <v>44832</v>
      </c>
      <c r="U344" s="16" t="s">
        <v>968</v>
      </c>
      <c r="V344" s="467">
        <v>1938.99</v>
      </c>
      <c r="W344" s="16"/>
      <c r="X344" s="460"/>
      <c r="Y344" s="17" t="s">
        <v>969</v>
      </c>
      <c r="Z344" s="467">
        <v>375.22</v>
      </c>
      <c r="AA344" s="17" t="s">
        <v>970</v>
      </c>
      <c r="AB344" s="467">
        <v>-81</v>
      </c>
      <c r="AC344" s="16" t="s">
        <v>971</v>
      </c>
      <c r="AD344" s="467">
        <v>40484.800000000003</v>
      </c>
      <c r="AE344" s="17"/>
      <c r="AF344" s="404"/>
      <c r="AG344" s="404"/>
      <c r="AH344" s="467">
        <v>-2.4</v>
      </c>
      <c r="AI344" s="403"/>
      <c r="AJ344" s="404"/>
      <c r="AK344" s="16" t="s">
        <v>972</v>
      </c>
      <c r="AL344" s="467">
        <v>5.75</v>
      </c>
      <c r="AM344" s="16" t="s">
        <v>973</v>
      </c>
      <c r="AN344" s="467">
        <v>153.72</v>
      </c>
      <c r="AO344" s="16"/>
      <c r="AP344" s="404"/>
      <c r="AQ344" s="17"/>
      <c r="AR344" s="404"/>
      <c r="AS344" s="187">
        <f t="shared" si="55"/>
        <v>42875.08</v>
      </c>
    </row>
    <row r="345" spans="1:45" x14ac:dyDescent="0.25">
      <c r="A345" s="230">
        <f t="shared" si="56"/>
        <v>44833</v>
      </c>
      <c r="B345" s="394">
        <v>1275.8599999999999</v>
      </c>
      <c r="C345" s="394"/>
      <c r="D345" s="472">
        <v>2791.02</v>
      </c>
      <c r="E345" s="394"/>
      <c r="F345" s="394"/>
      <c r="G345" s="396">
        <v>116</v>
      </c>
      <c r="H345" s="396">
        <v>183.85</v>
      </c>
      <c r="I345" s="473">
        <v>190</v>
      </c>
      <c r="J345" s="398">
        <v>4</v>
      </c>
      <c r="K345" s="398"/>
      <c r="L345" s="398"/>
      <c r="M345" s="400"/>
      <c r="N345" s="209">
        <f t="shared" si="52"/>
        <v>4556.7300000000005</v>
      </c>
      <c r="O345" s="394">
        <v>2.2000000000000002</v>
      </c>
      <c r="P345" s="394">
        <v>0</v>
      </c>
      <c r="Q345" s="209">
        <f t="shared" si="53"/>
        <v>4558.93</v>
      </c>
      <c r="R345" s="470">
        <v>1310</v>
      </c>
      <c r="S345" s="402"/>
      <c r="T345" s="213">
        <f t="shared" si="54"/>
        <v>44833</v>
      </c>
      <c r="U345" s="16"/>
      <c r="V345" s="467">
        <v>131.9</v>
      </c>
      <c r="W345" s="16" t="s">
        <v>974</v>
      </c>
      <c r="X345" s="471">
        <v>495.52</v>
      </c>
      <c r="Y345" s="17"/>
      <c r="Z345" s="404"/>
      <c r="AA345" s="17" t="s">
        <v>975</v>
      </c>
      <c r="AB345" s="467">
        <v>3104.22</v>
      </c>
      <c r="AC345" s="16"/>
      <c r="AD345" s="404"/>
      <c r="AE345" s="17"/>
      <c r="AF345" s="404"/>
      <c r="AG345" s="404"/>
      <c r="AH345" s="467">
        <v>-3.6</v>
      </c>
      <c r="AI345" s="403"/>
      <c r="AJ345" s="404"/>
      <c r="AK345" s="16"/>
      <c r="AL345" s="404"/>
      <c r="AM345" s="16" t="s">
        <v>976</v>
      </c>
      <c r="AN345" s="467">
        <v>226.26</v>
      </c>
      <c r="AO345" s="17"/>
      <c r="AP345" s="404"/>
      <c r="AQ345" s="17"/>
      <c r="AR345" s="404"/>
      <c r="AS345" s="187">
        <f t="shared" si="55"/>
        <v>3954.2999999999997</v>
      </c>
    </row>
    <row r="346" spans="1:45" x14ac:dyDescent="0.25">
      <c r="A346" s="230">
        <f t="shared" si="56"/>
        <v>44834</v>
      </c>
      <c r="B346" s="394">
        <v>1437.41</v>
      </c>
      <c r="C346" s="394"/>
      <c r="D346" s="472">
        <v>3095.4</v>
      </c>
      <c r="E346" s="394"/>
      <c r="F346" s="394"/>
      <c r="G346" s="396">
        <v>497</v>
      </c>
      <c r="H346" s="396">
        <v>128.5</v>
      </c>
      <c r="I346" s="473">
        <v>50</v>
      </c>
      <c r="J346" s="398">
        <v>1</v>
      </c>
      <c r="K346" s="398"/>
      <c r="L346" s="398"/>
      <c r="M346" s="400"/>
      <c r="N346" s="209">
        <f t="shared" si="52"/>
        <v>5208.3100000000004</v>
      </c>
      <c r="O346" s="394">
        <v>7.1</v>
      </c>
      <c r="P346" s="394">
        <v>0</v>
      </c>
      <c r="Q346" s="209">
        <f t="shared" si="53"/>
        <v>5215.4100000000008</v>
      </c>
      <c r="R346" s="470">
        <v>1440</v>
      </c>
      <c r="S346" s="402"/>
      <c r="T346" s="213">
        <f t="shared" si="54"/>
        <v>44834</v>
      </c>
      <c r="U346" s="16"/>
      <c r="V346" s="404"/>
      <c r="W346" s="17" t="s">
        <v>977</v>
      </c>
      <c r="X346" s="471">
        <v>28.8</v>
      </c>
      <c r="Y346" s="17"/>
      <c r="Z346" s="404"/>
      <c r="AA346" s="17"/>
      <c r="AB346" s="404"/>
      <c r="AC346" s="16" t="s">
        <v>978</v>
      </c>
      <c r="AD346" s="404">
        <v>0</v>
      </c>
      <c r="AE346" s="17"/>
      <c r="AF346" s="404"/>
      <c r="AG346" s="404"/>
      <c r="AH346" s="404"/>
      <c r="AI346" s="403" t="s">
        <v>979</v>
      </c>
      <c r="AJ346" s="467">
        <v>135.78</v>
      </c>
      <c r="AK346" s="17" t="s">
        <v>980</v>
      </c>
      <c r="AL346" s="467">
        <v>2420.3200000000002</v>
      </c>
      <c r="AM346" s="17" t="s">
        <v>652</v>
      </c>
      <c r="AN346" s="467">
        <v>1721.15</v>
      </c>
      <c r="AO346" s="17" t="s">
        <v>981</v>
      </c>
      <c r="AP346" s="467">
        <v>1408.83</v>
      </c>
      <c r="AQ346" s="17"/>
      <c r="AR346" s="404"/>
      <c r="AS346" s="187">
        <f t="shared" si="55"/>
        <v>5714.88</v>
      </c>
    </row>
    <row r="347" spans="1:45" x14ac:dyDescent="0.25">
      <c r="A347" s="230"/>
      <c r="B347" s="187"/>
      <c r="C347" s="187"/>
      <c r="D347" s="187"/>
      <c r="E347" s="187"/>
      <c r="F347" s="187"/>
      <c r="G347" s="267"/>
      <c r="H347" s="267"/>
      <c r="I347" s="267"/>
      <c r="J347" s="268"/>
      <c r="K347" s="268"/>
      <c r="L347" s="268"/>
      <c r="M347" s="269"/>
      <c r="N347" s="270"/>
      <c r="O347" s="187"/>
      <c r="P347" s="187"/>
      <c r="Q347" s="270"/>
      <c r="R347" s="187"/>
      <c r="S347" s="187"/>
      <c r="T347" s="213"/>
      <c r="U347" s="16"/>
      <c r="V347" s="404"/>
      <c r="W347" s="16"/>
      <c r="X347" s="460"/>
      <c r="Y347" s="403"/>
      <c r="Z347" s="404"/>
      <c r="AA347" s="403"/>
      <c r="AB347" s="404"/>
      <c r="AC347" s="16"/>
      <c r="AD347" s="404"/>
      <c r="AE347" s="17"/>
      <c r="AF347" s="404"/>
      <c r="AG347" s="404"/>
      <c r="AH347" s="404"/>
      <c r="AI347" s="16" t="s">
        <v>982</v>
      </c>
      <c r="AJ347" s="467">
        <v>37.630000000000003</v>
      </c>
      <c r="AK347" s="16"/>
      <c r="AL347" s="404"/>
      <c r="AM347" s="16"/>
      <c r="AN347" s="404"/>
      <c r="AO347" s="16"/>
      <c r="AP347" s="404"/>
      <c r="AQ347" s="17"/>
      <c r="AR347" s="404"/>
      <c r="AS347" s="187">
        <f t="shared" si="55"/>
        <v>37.630000000000003</v>
      </c>
    </row>
    <row r="348" spans="1:45" x14ac:dyDescent="0.25">
      <c r="B348" s="128">
        <f t="shared" ref="B348:S348" si="57">SUM(B317:B347)</f>
        <v>40561.220000000008</v>
      </c>
      <c r="C348" s="128">
        <f t="shared" si="57"/>
        <v>0</v>
      </c>
      <c r="D348" s="128">
        <f t="shared" si="57"/>
        <v>85391.760000000024</v>
      </c>
      <c r="E348" s="128">
        <f t="shared" si="57"/>
        <v>0</v>
      </c>
      <c r="F348" s="128">
        <f t="shared" si="57"/>
        <v>0</v>
      </c>
      <c r="G348" s="128">
        <f t="shared" si="57"/>
        <v>8270</v>
      </c>
      <c r="H348" s="128">
        <f t="shared" si="57"/>
        <v>8552.4</v>
      </c>
      <c r="I348" s="128">
        <f t="shared" si="57"/>
        <v>4190</v>
      </c>
      <c r="J348" s="71">
        <f t="shared" si="57"/>
        <v>84</v>
      </c>
      <c r="K348" s="128">
        <f t="shared" si="57"/>
        <v>0</v>
      </c>
      <c r="L348" s="128">
        <f t="shared" si="57"/>
        <v>0</v>
      </c>
      <c r="M348" s="128">
        <f t="shared" si="57"/>
        <v>0</v>
      </c>
      <c r="N348" s="128">
        <f t="shared" si="57"/>
        <v>146965.38000000003</v>
      </c>
      <c r="O348" s="128">
        <f t="shared" si="57"/>
        <v>207.09999999999982</v>
      </c>
      <c r="P348" s="128">
        <f t="shared" si="57"/>
        <v>165.39999999999998</v>
      </c>
      <c r="Q348" s="128">
        <f t="shared" si="57"/>
        <v>147007.07999999999</v>
      </c>
      <c r="R348" s="128">
        <f t="shared" si="57"/>
        <v>40595</v>
      </c>
      <c r="S348" s="128">
        <f t="shared" si="57"/>
        <v>1300</v>
      </c>
      <c r="U348" s="141"/>
      <c r="V348" s="141">
        <f>SUM(V317:V347)</f>
        <v>7155.1499999999987</v>
      </c>
      <c r="W348" s="141"/>
      <c r="X348" s="236">
        <f>SUM(X317:X347)</f>
        <v>3182.3</v>
      </c>
      <c r="Y348" s="141"/>
      <c r="Z348" s="141">
        <f>SUM(Z317:Z347)</f>
        <v>1652.69</v>
      </c>
      <c r="AA348" s="141"/>
      <c r="AB348" s="141">
        <f>SUM(AB317:AB347)</f>
        <v>17183.41</v>
      </c>
      <c r="AC348" s="141"/>
      <c r="AD348" s="141">
        <f>SUM(AD317:AD347)</f>
        <v>101570.68000000001</v>
      </c>
      <c r="AE348" s="141"/>
      <c r="AF348" s="141">
        <f>SUM(AF317:AF347)</f>
        <v>4192.79</v>
      </c>
      <c r="AG348" s="141"/>
      <c r="AH348" s="141">
        <f>SUM(AH317:AH347)</f>
        <v>-100.80000000000001</v>
      </c>
      <c r="AI348" s="141"/>
      <c r="AJ348" s="141">
        <f>SUM(AJ317:AJ347)</f>
        <v>1470.3200000000002</v>
      </c>
      <c r="AL348" s="141">
        <f>SUM(AL317:AL347)</f>
        <v>4840.4699999999993</v>
      </c>
      <c r="AM348" s="141"/>
      <c r="AN348" s="141">
        <f>SUM(AN317:AN347)</f>
        <v>3728.86</v>
      </c>
      <c r="AO348" s="141"/>
      <c r="AP348" s="141">
        <f>SUM(AP317:AP347)</f>
        <v>8113.07</v>
      </c>
      <c r="AQ348" s="141"/>
      <c r="AR348" s="141">
        <f>SUM(AR317:AR347)</f>
        <v>148.19999999999999</v>
      </c>
      <c r="AS348" s="141">
        <f>SUM(AS317:AS347)</f>
        <v>153137.14000000001</v>
      </c>
    </row>
    <row r="349" spans="1:45" x14ac:dyDescent="0.25">
      <c r="N349" s="130"/>
      <c r="Q349" s="130"/>
    </row>
    <row r="350" spans="1:45" x14ac:dyDescent="0.25">
      <c r="C350" s="131"/>
      <c r="F350" s="131"/>
      <c r="I350" s="132"/>
    </row>
    <row r="351" spans="1:45" x14ac:dyDescent="0.25">
      <c r="I351" s="132"/>
    </row>
    <row r="353" spans="1:45" ht="16.149999999999999" customHeight="1" thickBot="1" x14ac:dyDescent="0.3">
      <c r="A353" s="575" t="s">
        <v>64</v>
      </c>
      <c r="B353" s="563"/>
      <c r="C353" s="563"/>
      <c r="D353" s="563"/>
      <c r="E353" s="563"/>
      <c r="F353" s="563"/>
      <c r="G353" s="563"/>
      <c r="H353" s="563"/>
      <c r="I353" s="563"/>
      <c r="J353" s="564"/>
      <c r="K353" s="564"/>
      <c r="L353" s="564"/>
      <c r="M353" s="80"/>
      <c r="N353" s="79"/>
      <c r="O353" s="565"/>
      <c r="P353" s="560"/>
      <c r="Q353" s="560"/>
      <c r="R353" s="560"/>
      <c r="S353" s="560"/>
      <c r="U353" s="559" t="str">
        <f>A353</f>
        <v>OCTOBRE</v>
      </c>
      <c r="V353" s="560"/>
      <c r="W353" s="560"/>
      <c r="X353" s="560"/>
      <c r="Y353" s="560"/>
      <c r="Z353" s="560"/>
      <c r="AA353" s="560"/>
      <c r="AB353" s="559" t="str">
        <f>A353</f>
        <v>OCTOBRE</v>
      </c>
      <c r="AC353" s="560"/>
      <c r="AD353" s="560"/>
      <c r="AE353" s="560"/>
      <c r="AF353" s="560"/>
      <c r="AG353" s="560"/>
      <c r="AH353" s="560"/>
      <c r="AI353" s="560"/>
      <c r="AJ353" s="560"/>
      <c r="AK353" s="559" t="str">
        <f>A353</f>
        <v>OCTOBRE</v>
      </c>
      <c r="AL353" s="560"/>
      <c r="AM353" s="560"/>
      <c r="AN353" s="560"/>
      <c r="AO353" s="560"/>
      <c r="AP353" s="560"/>
      <c r="AQ353" s="560"/>
    </row>
    <row r="354" spans="1:45" x14ac:dyDescent="0.25">
      <c r="A354" s="228"/>
      <c r="B354" s="178"/>
      <c r="C354" s="178"/>
      <c r="D354" s="178"/>
      <c r="E354" s="178"/>
      <c r="F354" s="178"/>
      <c r="G354" s="178"/>
      <c r="H354" s="178"/>
      <c r="I354" s="572"/>
      <c r="J354" s="573"/>
      <c r="K354" s="573"/>
      <c r="L354" s="570"/>
      <c r="M354" s="180"/>
      <c r="N354" s="178"/>
      <c r="O354" s="178"/>
      <c r="P354" s="178"/>
      <c r="Q354" s="178"/>
      <c r="R354" s="569" t="s">
        <v>2</v>
      </c>
      <c r="S354" s="570"/>
      <c r="T354" s="228"/>
      <c r="U354" s="574" t="str">
        <f>U3</f>
        <v>Agedi</v>
      </c>
      <c r="V354" s="570"/>
      <c r="W354" s="574" t="str">
        <f>W3</f>
        <v>Saf</v>
      </c>
      <c r="X354" s="570"/>
      <c r="Y354" s="574" t="str">
        <f>Y3</f>
        <v>Midi Libre</v>
      </c>
      <c r="Z354" s="570"/>
      <c r="AA354" s="574" t="str">
        <f>AA3</f>
        <v>Loto</v>
      </c>
      <c r="AB354" s="570"/>
      <c r="AC354" s="574" t="str">
        <f>AC3</f>
        <v>Altadis</v>
      </c>
      <c r="AD354" s="570"/>
      <c r="AE354" s="574" t="str">
        <f>AE3</f>
        <v>Crédit agricole</v>
      </c>
      <c r="AF354" s="570"/>
      <c r="AG354" s="574" t="s">
        <v>53</v>
      </c>
      <c r="AH354" s="570"/>
      <c r="AI354" s="574" t="str">
        <f>AI3</f>
        <v>charges locatives</v>
      </c>
      <c r="AJ354" s="570"/>
      <c r="AK354" s="574" t="str">
        <f>AK3</f>
        <v>Poste TCN TF PVA</v>
      </c>
      <c r="AL354" s="570"/>
      <c r="AM354" s="574" t="str">
        <f>AM3</f>
        <v>GSA/NVX FR</v>
      </c>
      <c r="AN354" s="570"/>
      <c r="AO354" s="574" t="str">
        <f>AO3</f>
        <v>Charge</v>
      </c>
      <c r="AP354" s="570"/>
      <c r="AQ354" s="574" t="str">
        <f>AQ3</f>
        <v>Divers</v>
      </c>
      <c r="AR354" s="570"/>
      <c r="AS354" s="186" t="s">
        <v>16</v>
      </c>
    </row>
    <row r="355" spans="1:45" x14ac:dyDescent="0.25">
      <c r="A355" s="228"/>
      <c r="B355" s="178" t="s">
        <v>17</v>
      </c>
      <c r="C355" s="178" t="s">
        <v>18</v>
      </c>
      <c r="D355" s="178" t="s">
        <v>19</v>
      </c>
      <c r="E355" s="178" t="s">
        <v>20</v>
      </c>
      <c r="F355" s="178" t="s">
        <v>21</v>
      </c>
      <c r="G355" s="178" t="s">
        <v>22</v>
      </c>
      <c r="H355" s="178" t="s">
        <v>23</v>
      </c>
      <c r="I355" s="569" t="s">
        <v>24</v>
      </c>
      <c r="J355" s="570"/>
      <c r="K355" s="178" t="s">
        <v>25</v>
      </c>
      <c r="L355" s="178" t="s">
        <v>26</v>
      </c>
      <c r="M355" s="180" t="s">
        <v>27</v>
      </c>
      <c r="N355" s="178" t="s">
        <v>28</v>
      </c>
      <c r="O355" s="178" t="s">
        <v>29</v>
      </c>
      <c r="P355" s="178" t="s">
        <v>30</v>
      </c>
      <c r="Q355" s="178" t="s">
        <v>16</v>
      </c>
      <c r="R355" s="178" t="s">
        <v>32</v>
      </c>
      <c r="S355" s="178" t="s">
        <v>33</v>
      </c>
      <c r="T355" s="181"/>
      <c r="U355" s="182" t="s">
        <v>34</v>
      </c>
      <c r="V355" s="183"/>
      <c r="W355" s="184" t="s">
        <v>34</v>
      </c>
      <c r="X355" s="229"/>
      <c r="Y355" s="184" t="s">
        <v>34</v>
      </c>
      <c r="Z355" s="180"/>
      <c r="AA355" s="184" t="s">
        <v>34</v>
      </c>
      <c r="AB355" s="180"/>
      <c r="AC355" s="184" t="s">
        <v>34</v>
      </c>
      <c r="AD355" s="180"/>
      <c r="AE355" s="184" t="s">
        <v>34</v>
      </c>
      <c r="AF355" s="180"/>
      <c r="AG355" s="184"/>
      <c r="AH355" s="183"/>
      <c r="AI355" s="184" t="s">
        <v>34</v>
      </c>
      <c r="AJ355" s="180"/>
      <c r="AK355" s="186" t="s">
        <v>34</v>
      </c>
      <c r="AL355" s="183"/>
      <c r="AM355" s="184" t="s">
        <v>34</v>
      </c>
      <c r="AN355" s="183"/>
      <c r="AO355" s="184" t="s">
        <v>34</v>
      </c>
      <c r="AP355" s="183"/>
      <c r="AQ355" s="184" t="s">
        <v>34</v>
      </c>
      <c r="AR355" s="183"/>
      <c r="AS355" s="187"/>
    </row>
    <row r="356" spans="1:45" x14ac:dyDescent="0.25">
      <c r="A356" s="230">
        <f>A346+1</f>
        <v>44835</v>
      </c>
      <c r="B356" s="394">
        <v>1056.7</v>
      </c>
      <c r="C356" s="394"/>
      <c r="D356" s="472">
        <v>2256.81</v>
      </c>
      <c r="E356" s="394"/>
      <c r="F356" s="394"/>
      <c r="G356" s="396">
        <v>227</v>
      </c>
      <c r="H356" s="396">
        <v>124.9</v>
      </c>
      <c r="I356" s="473">
        <v>190</v>
      </c>
      <c r="J356" s="398">
        <v>3</v>
      </c>
      <c r="K356" s="398"/>
      <c r="L356" s="398"/>
      <c r="M356" s="400"/>
      <c r="N356" s="209">
        <f t="shared" ref="N356:N386" si="58">B356+C356+D356+F356+G356+H356+I356+K356-L356+M356+E356</f>
        <v>3855.4100000000003</v>
      </c>
      <c r="O356" s="394"/>
      <c r="P356" s="394">
        <v>0</v>
      </c>
      <c r="Q356" s="209">
        <f t="shared" ref="Q356:Q386" si="59">N356+O356-P356</f>
        <v>3855.4100000000003</v>
      </c>
      <c r="R356" s="470">
        <v>1060</v>
      </c>
      <c r="S356" s="402"/>
      <c r="T356" s="213">
        <f t="shared" ref="T356:T386" si="60">A356</f>
        <v>44835</v>
      </c>
      <c r="U356" s="16"/>
      <c r="V356" s="404"/>
      <c r="W356" s="17"/>
      <c r="X356" s="460"/>
      <c r="Y356" s="17"/>
      <c r="Z356" s="404"/>
      <c r="AA356" s="17"/>
      <c r="AB356" s="404"/>
      <c r="AC356" s="17"/>
      <c r="AD356" s="404"/>
      <c r="AE356" s="17" t="s">
        <v>983</v>
      </c>
      <c r="AF356" s="467">
        <v>1.45</v>
      </c>
      <c r="AG356" s="405"/>
      <c r="AH356" s="404"/>
      <c r="AI356" s="403" t="s">
        <v>506</v>
      </c>
      <c r="AJ356" s="467">
        <v>1029.23</v>
      </c>
      <c r="AK356" s="17"/>
      <c r="AL356" s="404"/>
      <c r="AM356" s="17" t="s">
        <v>926</v>
      </c>
      <c r="AN356" s="467">
        <v>30.96</v>
      </c>
      <c r="AO356" s="165" t="s">
        <v>276</v>
      </c>
      <c r="AP356" s="467">
        <v>2250</v>
      </c>
      <c r="AQ356" s="165"/>
      <c r="AR356" s="404"/>
      <c r="AS356" s="187">
        <f t="shared" ref="AS356:AS371" si="61">V356+X356+Z356+AB356+AD356+AF356+AJ356+AL356+AN356+AP356+AR356+AH356</f>
        <v>3311.6400000000003</v>
      </c>
    </row>
    <row r="357" spans="1:45" x14ac:dyDescent="0.25">
      <c r="A357" s="230">
        <f t="shared" ref="A357:A386" si="62">A356+1</f>
        <v>44836</v>
      </c>
      <c r="B357" s="394">
        <v>1108.55</v>
      </c>
      <c r="C357" s="394"/>
      <c r="D357" s="472">
        <v>1567.02</v>
      </c>
      <c r="E357" s="394"/>
      <c r="F357" s="394"/>
      <c r="G357" s="396">
        <v>192</v>
      </c>
      <c r="H357" s="396">
        <v>163.5</v>
      </c>
      <c r="I357" s="473">
        <v>60</v>
      </c>
      <c r="J357" s="398">
        <v>2</v>
      </c>
      <c r="K357" s="398"/>
      <c r="L357" s="398"/>
      <c r="M357" s="400"/>
      <c r="N357" s="209">
        <f t="shared" si="58"/>
        <v>3091.0699999999997</v>
      </c>
      <c r="O357" s="394"/>
      <c r="P357" s="394">
        <v>0</v>
      </c>
      <c r="Q357" s="209">
        <f t="shared" si="59"/>
        <v>3091.0699999999997</v>
      </c>
      <c r="R357" s="470">
        <v>1100</v>
      </c>
      <c r="S357" s="402"/>
      <c r="T357" s="213">
        <f t="shared" si="60"/>
        <v>44836</v>
      </c>
      <c r="U357" s="16"/>
      <c r="V357" s="404"/>
      <c r="W357" s="17"/>
      <c r="X357" s="460"/>
      <c r="Y357" s="17"/>
      <c r="Z357" s="404"/>
      <c r="AA357" s="17"/>
      <c r="AB357" s="404"/>
      <c r="AC357" s="17"/>
      <c r="AD357" s="404"/>
      <c r="AE357" s="17" t="s">
        <v>983</v>
      </c>
      <c r="AF357" s="467">
        <v>260.04000000000002</v>
      </c>
      <c r="AG357" s="404"/>
      <c r="AH357" s="467">
        <v>-6</v>
      </c>
      <c r="AI357" s="16"/>
      <c r="AJ357" s="404"/>
      <c r="AK357" s="17"/>
      <c r="AL357" s="404"/>
      <c r="AM357" s="16"/>
      <c r="AN357" s="404"/>
      <c r="AO357" s="403"/>
      <c r="AP357" s="404"/>
      <c r="AQ357" s="165"/>
      <c r="AR357" s="404"/>
      <c r="AS357" s="187">
        <f t="shared" si="61"/>
        <v>254.04000000000002</v>
      </c>
    </row>
    <row r="358" spans="1:45" x14ac:dyDescent="0.25">
      <c r="A358" s="230">
        <f t="shared" si="62"/>
        <v>44837</v>
      </c>
      <c r="B358" s="394">
        <v>1434.65</v>
      </c>
      <c r="C358" s="394"/>
      <c r="D358" s="472">
        <v>2832.76</v>
      </c>
      <c r="E358" s="394"/>
      <c r="F358" s="394"/>
      <c r="G358" s="396">
        <v>204</v>
      </c>
      <c r="H358" s="396">
        <v>350.25</v>
      </c>
      <c r="I358" s="473">
        <v>60</v>
      </c>
      <c r="J358" s="398">
        <v>2</v>
      </c>
      <c r="K358" s="398"/>
      <c r="L358" s="398"/>
      <c r="M358" s="400"/>
      <c r="N358" s="209">
        <f t="shared" si="58"/>
        <v>4881.66</v>
      </c>
      <c r="O358" s="394"/>
      <c r="P358" s="394">
        <v>0</v>
      </c>
      <c r="Q358" s="209">
        <f t="shared" si="59"/>
        <v>4881.66</v>
      </c>
      <c r="R358" s="470">
        <v>1430</v>
      </c>
      <c r="S358" s="402"/>
      <c r="T358" s="213">
        <f t="shared" si="60"/>
        <v>44837</v>
      </c>
      <c r="U358" s="16"/>
      <c r="V358" s="404"/>
      <c r="W358" s="17"/>
      <c r="X358" s="460"/>
      <c r="Y358" s="17"/>
      <c r="Z358" s="404"/>
      <c r="AA358" s="17"/>
      <c r="AB358" s="404"/>
      <c r="AC358" s="17"/>
      <c r="AD358" s="404"/>
      <c r="AE358" s="17"/>
      <c r="AF358" s="404"/>
      <c r="AG358" s="404"/>
      <c r="AH358" s="404"/>
      <c r="AI358" s="16" t="s">
        <v>984</v>
      </c>
      <c r="AJ358" s="467">
        <v>753</v>
      </c>
      <c r="AK358" s="17"/>
      <c r="AL358" s="404"/>
      <c r="AM358" s="16"/>
      <c r="AN358" s="404"/>
      <c r="AO358" s="165"/>
      <c r="AP358" s="404"/>
      <c r="AQ358" s="165"/>
      <c r="AR358" s="404"/>
      <c r="AS358" s="187">
        <f t="shared" si="61"/>
        <v>753</v>
      </c>
    </row>
    <row r="359" spans="1:45" x14ac:dyDescent="0.25">
      <c r="A359" s="230">
        <f t="shared" si="62"/>
        <v>44838</v>
      </c>
      <c r="B359" s="394">
        <v>1392.36</v>
      </c>
      <c r="C359" s="394"/>
      <c r="D359" s="472">
        <v>2960.33</v>
      </c>
      <c r="E359" s="394"/>
      <c r="F359" s="394"/>
      <c r="G359" s="396">
        <v>282</v>
      </c>
      <c r="H359" s="396">
        <v>171.75</v>
      </c>
      <c r="I359" s="473">
        <v>140</v>
      </c>
      <c r="J359" s="398">
        <v>3</v>
      </c>
      <c r="K359" s="398"/>
      <c r="L359" s="398"/>
      <c r="M359" s="400"/>
      <c r="N359" s="209">
        <f t="shared" si="58"/>
        <v>4946.4399999999996</v>
      </c>
      <c r="O359" s="394"/>
      <c r="P359" s="394">
        <v>0</v>
      </c>
      <c r="Q359" s="209">
        <f t="shared" si="59"/>
        <v>4946.4399999999996</v>
      </c>
      <c r="R359" s="470">
        <v>1390</v>
      </c>
      <c r="S359" s="402"/>
      <c r="T359" s="213">
        <f t="shared" si="60"/>
        <v>44838</v>
      </c>
      <c r="U359" s="16"/>
      <c r="V359" s="404"/>
      <c r="W359" s="17"/>
      <c r="X359" s="460"/>
      <c r="Y359" s="17"/>
      <c r="Z359" s="404"/>
      <c r="AA359" s="17"/>
      <c r="AB359" s="404"/>
      <c r="AC359" s="17"/>
      <c r="AD359" s="404"/>
      <c r="AE359" s="17"/>
      <c r="AF359" s="404"/>
      <c r="AG359" s="405"/>
      <c r="AH359" s="467">
        <v>-10.8</v>
      </c>
      <c r="AI359" s="16"/>
      <c r="AJ359" s="404"/>
      <c r="AK359" s="17"/>
      <c r="AL359" s="404"/>
      <c r="AM359" s="16"/>
      <c r="AN359" s="404"/>
      <c r="AO359" s="165"/>
      <c r="AP359" s="404"/>
      <c r="AQ359" s="165"/>
      <c r="AR359" s="404"/>
      <c r="AS359" s="187">
        <f t="shared" si="61"/>
        <v>-10.8</v>
      </c>
    </row>
    <row r="360" spans="1:45" x14ac:dyDescent="0.25">
      <c r="A360" s="230">
        <f t="shared" si="62"/>
        <v>44839</v>
      </c>
      <c r="B360" s="394">
        <v>1151.58</v>
      </c>
      <c r="C360" s="394"/>
      <c r="D360" s="472">
        <v>3639.58</v>
      </c>
      <c r="E360" s="394"/>
      <c r="F360" s="394"/>
      <c r="G360" s="396">
        <v>284</v>
      </c>
      <c r="H360" s="396">
        <v>408.3</v>
      </c>
      <c r="I360" s="473">
        <v>260</v>
      </c>
      <c r="J360" s="398">
        <v>5</v>
      </c>
      <c r="K360" s="398"/>
      <c r="L360" s="398"/>
      <c r="M360" s="400"/>
      <c r="N360" s="209">
        <f t="shared" si="58"/>
        <v>5743.46</v>
      </c>
      <c r="O360" s="394"/>
      <c r="P360" s="394">
        <v>0</v>
      </c>
      <c r="Q360" s="209">
        <f t="shared" si="59"/>
        <v>5743.46</v>
      </c>
      <c r="R360" s="470">
        <v>1150</v>
      </c>
      <c r="S360" s="402"/>
      <c r="T360" s="213">
        <f t="shared" si="60"/>
        <v>44839</v>
      </c>
      <c r="U360" s="16" t="s">
        <v>985</v>
      </c>
      <c r="V360" s="467">
        <v>1201.23</v>
      </c>
      <c r="W360" s="17"/>
      <c r="X360" s="460"/>
      <c r="Y360" s="17" t="s">
        <v>986</v>
      </c>
      <c r="Z360" s="467">
        <v>160.63</v>
      </c>
      <c r="AA360" s="17" t="s">
        <v>987</v>
      </c>
      <c r="AB360" s="467">
        <v>1088.2</v>
      </c>
      <c r="AC360" s="17"/>
      <c r="AD360" s="404"/>
      <c r="AE360" s="403" t="s">
        <v>769</v>
      </c>
      <c r="AF360" s="467">
        <v>320.23</v>
      </c>
      <c r="AG360" s="405"/>
      <c r="AH360" s="467">
        <v>-1.2</v>
      </c>
      <c r="AI360" s="16"/>
      <c r="AJ360" s="404"/>
      <c r="AK360" s="17"/>
      <c r="AL360" s="404"/>
      <c r="AM360" s="16"/>
      <c r="AN360" s="404"/>
      <c r="AO360" s="403" t="s">
        <v>544</v>
      </c>
      <c r="AP360" s="393">
        <v>156.69</v>
      </c>
      <c r="AQ360" s="165"/>
      <c r="AR360" s="404"/>
      <c r="AS360" s="187">
        <f t="shared" si="61"/>
        <v>2925.7800000000007</v>
      </c>
    </row>
    <row r="361" spans="1:45" x14ac:dyDescent="0.25">
      <c r="A361" s="230">
        <f t="shared" si="62"/>
        <v>44840</v>
      </c>
      <c r="B361" s="394">
        <v>1338.72</v>
      </c>
      <c r="C361" s="394"/>
      <c r="D361" s="472">
        <v>2507.7199999999998</v>
      </c>
      <c r="E361" s="394"/>
      <c r="F361" s="394"/>
      <c r="G361" s="396">
        <v>467</v>
      </c>
      <c r="H361" s="396">
        <v>68.05</v>
      </c>
      <c r="I361" s="473">
        <v>170</v>
      </c>
      <c r="J361" s="398">
        <v>4</v>
      </c>
      <c r="K361" s="398"/>
      <c r="L361" s="398"/>
      <c r="M361" s="400"/>
      <c r="N361" s="209">
        <f t="shared" si="58"/>
        <v>4551.49</v>
      </c>
      <c r="O361" s="394"/>
      <c r="P361" s="394">
        <v>0</v>
      </c>
      <c r="Q361" s="209">
        <f t="shared" si="59"/>
        <v>4551.49</v>
      </c>
      <c r="R361" s="470">
        <v>1350</v>
      </c>
      <c r="S361" s="402"/>
      <c r="T361" s="213">
        <f t="shared" si="60"/>
        <v>44840</v>
      </c>
      <c r="U361" s="16"/>
      <c r="V361" s="467">
        <v>29.98</v>
      </c>
      <c r="W361" s="17"/>
      <c r="X361" s="460"/>
      <c r="Y361" s="17" t="s">
        <v>988</v>
      </c>
      <c r="Z361" s="467">
        <v>205.37</v>
      </c>
      <c r="AA361" s="17" t="s">
        <v>989</v>
      </c>
      <c r="AB361" s="467">
        <v>1907.58</v>
      </c>
      <c r="AC361" s="17"/>
      <c r="AD361" s="404"/>
      <c r="AE361" s="403" t="s">
        <v>990</v>
      </c>
      <c r="AF361" s="467">
        <v>8.06</v>
      </c>
      <c r="AG361" s="404"/>
      <c r="AH361" s="404"/>
      <c r="AI361" s="16"/>
      <c r="AJ361" s="404"/>
      <c r="AK361" s="17"/>
      <c r="AL361" s="404"/>
      <c r="AM361" s="16"/>
      <c r="AN361" s="404"/>
      <c r="AO361" s="403" t="s">
        <v>388</v>
      </c>
      <c r="AP361" s="393">
        <v>150</v>
      </c>
      <c r="AQ361" s="165"/>
      <c r="AR361" s="404"/>
      <c r="AS361" s="187">
        <f t="shared" si="61"/>
        <v>2300.9899999999998</v>
      </c>
    </row>
    <row r="362" spans="1:45" x14ac:dyDescent="0.25">
      <c r="A362" s="230">
        <f t="shared" si="62"/>
        <v>44841</v>
      </c>
      <c r="B362" s="394">
        <v>1518.09</v>
      </c>
      <c r="C362" s="472">
        <v>33.56</v>
      </c>
      <c r="D362" s="472">
        <v>3701.89</v>
      </c>
      <c r="E362" s="394"/>
      <c r="F362" s="394"/>
      <c r="G362" s="396">
        <v>258</v>
      </c>
      <c r="H362" s="396">
        <v>319</v>
      </c>
      <c r="I362" s="473">
        <v>240</v>
      </c>
      <c r="J362" s="398">
        <v>6</v>
      </c>
      <c r="K362" s="398"/>
      <c r="L362" s="398"/>
      <c r="M362" s="400"/>
      <c r="N362" s="209">
        <f t="shared" si="58"/>
        <v>6070.54</v>
      </c>
      <c r="O362" s="394"/>
      <c r="P362" s="394">
        <v>0</v>
      </c>
      <c r="Q362" s="209">
        <f t="shared" si="59"/>
        <v>6070.54</v>
      </c>
      <c r="R362" s="470">
        <v>1510</v>
      </c>
      <c r="S362" s="402"/>
      <c r="T362" s="213">
        <f t="shared" si="60"/>
        <v>44841</v>
      </c>
      <c r="U362" s="16"/>
      <c r="V362" s="404"/>
      <c r="W362" s="17"/>
      <c r="X362" s="460"/>
      <c r="Y362" s="17"/>
      <c r="Z362" s="404"/>
      <c r="AA362" s="17"/>
      <c r="AB362" s="404"/>
      <c r="AC362" s="17" t="s">
        <v>991</v>
      </c>
      <c r="AD362" s="467">
        <v>147.04</v>
      </c>
      <c r="AE362" s="403"/>
      <c r="AF362" s="404"/>
      <c r="AG362" s="404"/>
      <c r="AH362" s="404"/>
      <c r="AI362" s="16"/>
      <c r="AJ362" s="404"/>
      <c r="AK362" s="17"/>
      <c r="AL362" s="404"/>
      <c r="AM362" s="16" t="s">
        <v>992</v>
      </c>
      <c r="AN362" s="467">
        <f>AJ365-320.91</f>
        <v>-320.91000000000003</v>
      </c>
      <c r="AO362" s="403"/>
      <c r="AP362" s="404"/>
      <c r="AQ362" s="165"/>
      <c r="AR362" s="404"/>
      <c r="AS362" s="187">
        <f t="shared" si="61"/>
        <v>-173.87000000000003</v>
      </c>
    </row>
    <row r="363" spans="1:45" x14ac:dyDescent="0.25">
      <c r="A363" s="230">
        <f t="shared" si="62"/>
        <v>44842</v>
      </c>
      <c r="B363" s="394">
        <v>2524.61</v>
      </c>
      <c r="C363" s="394"/>
      <c r="D363" s="472">
        <v>2824.7</v>
      </c>
      <c r="E363" s="394"/>
      <c r="F363" s="394"/>
      <c r="G363" s="396">
        <v>135</v>
      </c>
      <c r="H363" s="396">
        <v>431.15</v>
      </c>
      <c r="I363" s="473">
        <v>40</v>
      </c>
      <c r="J363" s="398">
        <v>1</v>
      </c>
      <c r="K363" s="398"/>
      <c r="L363" s="398"/>
      <c r="M363" s="400"/>
      <c r="N363" s="209">
        <f t="shared" si="58"/>
        <v>5955.4599999999991</v>
      </c>
      <c r="O363" s="394"/>
      <c r="P363" s="394">
        <v>0</v>
      </c>
      <c r="Q363" s="209">
        <f t="shared" si="59"/>
        <v>5955.4599999999991</v>
      </c>
      <c r="R363" s="470">
        <v>2520</v>
      </c>
      <c r="S363" s="402"/>
      <c r="T363" s="213">
        <f t="shared" si="60"/>
        <v>44842</v>
      </c>
      <c r="U363" s="16"/>
      <c r="V363" s="404"/>
      <c r="W363" s="17"/>
      <c r="X363" s="460"/>
      <c r="Y363" s="17"/>
      <c r="Z363" s="404"/>
      <c r="AA363" s="17"/>
      <c r="AB363" s="404"/>
      <c r="AC363" s="17"/>
      <c r="AD363" s="404"/>
      <c r="AE363" s="16" t="s">
        <v>210</v>
      </c>
      <c r="AF363" s="467">
        <v>38.51</v>
      </c>
      <c r="AG363" s="404"/>
      <c r="AH363" s="467">
        <v>-4.8</v>
      </c>
      <c r="AI363" s="16"/>
      <c r="AJ363" s="404"/>
      <c r="AK363" s="17"/>
      <c r="AL363" s="404"/>
      <c r="AM363" s="16" t="s">
        <v>993</v>
      </c>
      <c r="AN363" s="404">
        <v>-22.31</v>
      </c>
      <c r="AO363" s="403"/>
      <c r="AP363" s="404"/>
      <c r="AQ363" s="165"/>
      <c r="AR363" s="404"/>
      <c r="AS363" s="187">
        <f t="shared" si="61"/>
        <v>11.399999999999999</v>
      </c>
    </row>
    <row r="364" spans="1:45" x14ac:dyDescent="0.25">
      <c r="A364" s="230">
        <f t="shared" si="62"/>
        <v>44843</v>
      </c>
      <c r="B364" s="394">
        <v>1034.8</v>
      </c>
      <c r="C364" s="394"/>
      <c r="D364" s="472">
        <v>1467.98</v>
      </c>
      <c r="E364" s="394"/>
      <c r="F364" s="394"/>
      <c r="G364" s="396">
        <v>103</v>
      </c>
      <c r="H364" s="396">
        <v>190.7</v>
      </c>
      <c r="I364" s="473">
        <v>110</v>
      </c>
      <c r="J364" s="398">
        <v>3</v>
      </c>
      <c r="K364" s="398"/>
      <c r="L364" s="398"/>
      <c r="M364" s="400"/>
      <c r="N364" s="209">
        <f t="shared" si="58"/>
        <v>2906.4799999999996</v>
      </c>
      <c r="O364" s="394"/>
      <c r="P364" s="394">
        <v>0</v>
      </c>
      <c r="Q364" s="209">
        <f t="shared" si="59"/>
        <v>2906.4799999999996</v>
      </c>
      <c r="R364" s="470">
        <v>1030</v>
      </c>
      <c r="S364" s="402"/>
      <c r="T364" s="213">
        <f t="shared" si="60"/>
        <v>44843</v>
      </c>
      <c r="U364" s="16"/>
      <c r="V364" s="404"/>
      <c r="W364" s="17"/>
      <c r="X364" s="460"/>
      <c r="Y364" s="17"/>
      <c r="Z364" s="404"/>
      <c r="AA364" s="17"/>
      <c r="AB364" s="404"/>
      <c r="AC364" s="17"/>
      <c r="AD364" s="404"/>
      <c r="AE364" s="16" t="s">
        <v>75</v>
      </c>
      <c r="AF364" s="467">
        <v>2713.45</v>
      </c>
      <c r="AG364" s="404"/>
      <c r="AH364" s="467">
        <v>-1.2</v>
      </c>
      <c r="AI364" s="16"/>
      <c r="AJ364" s="404"/>
      <c r="AK364" s="17"/>
      <c r="AL364" s="404"/>
      <c r="AM364" s="16"/>
      <c r="AN364" s="404"/>
      <c r="AO364" s="403"/>
      <c r="AP364" s="404"/>
      <c r="AQ364" s="165"/>
      <c r="AR364" s="404"/>
      <c r="AS364" s="187">
        <f t="shared" si="61"/>
        <v>2712.25</v>
      </c>
    </row>
    <row r="365" spans="1:45" x14ac:dyDescent="0.25">
      <c r="A365" s="230">
        <f t="shared" si="62"/>
        <v>44844</v>
      </c>
      <c r="B365" s="394">
        <v>1062.29</v>
      </c>
      <c r="C365" s="394"/>
      <c r="D365" s="472">
        <v>2904.85</v>
      </c>
      <c r="E365" s="394"/>
      <c r="F365" s="394"/>
      <c r="G365" s="396">
        <v>263</v>
      </c>
      <c r="H365" s="396">
        <v>417.4</v>
      </c>
      <c r="I365" s="473">
        <v>210</v>
      </c>
      <c r="J365" s="398">
        <v>3</v>
      </c>
      <c r="K365" s="398"/>
      <c r="L365" s="398"/>
      <c r="M365" s="400"/>
      <c r="N365" s="209">
        <f t="shared" si="58"/>
        <v>4857.5399999999991</v>
      </c>
      <c r="O365" s="394">
        <v>3.9</v>
      </c>
      <c r="P365" s="394">
        <v>0</v>
      </c>
      <c r="Q365" s="209">
        <f t="shared" si="59"/>
        <v>4861.4399999999987</v>
      </c>
      <c r="R365" s="470">
        <v>1060</v>
      </c>
      <c r="S365" s="402"/>
      <c r="T365" s="213">
        <f t="shared" si="60"/>
        <v>44844</v>
      </c>
      <c r="U365" s="16"/>
      <c r="V365" s="404"/>
      <c r="W365" s="17" t="s">
        <v>994</v>
      </c>
      <c r="X365" s="471">
        <v>902.4</v>
      </c>
      <c r="Y365" s="17"/>
      <c r="Z365" s="404"/>
      <c r="AA365" s="17"/>
      <c r="AB365" s="404"/>
      <c r="AC365" s="17"/>
      <c r="AD365" s="404"/>
      <c r="AE365" s="16" t="s">
        <v>995</v>
      </c>
      <c r="AF365" s="467">
        <v>12.61</v>
      </c>
      <c r="AG365" s="404"/>
      <c r="AH365" s="404"/>
      <c r="AI365" s="16"/>
      <c r="AJ365" s="404"/>
      <c r="AK365" s="17" t="s">
        <v>996</v>
      </c>
      <c r="AL365" s="467">
        <v>592.20000000000005</v>
      </c>
      <c r="AM365" s="16"/>
      <c r="AN365" s="404"/>
      <c r="AO365" s="403"/>
      <c r="AP365" s="404"/>
      <c r="AQ365" s="165"/>
      <c r="AR365" s="404"/>
      <c r="AS365" s="187">
        <f t="shared" si="61"/>
        <v>1507.21</v>
      </c>
    </row>
    <row r="366" spans="1:45" x14ac:dyDescent="0.25">
      <c r="A366" s="230">
        <f t="shared" si="62"/>
        <v>44845</v>
      </c>
      <c r="B366" s="394">
        <v>2203.62</v>
      </c>
      <c r="C366" s="394"/>
      <c r="D366" s="472">
        <v>2837.89</v>
      </c>
      <c r="E366" s="394"/>
      <c r="F366" s="394"/>
      <c r="G366" s="396">
        <v>333</v>
      </c>
      <c r="H366" s="396">
        <v>133.55000000000001</v>
      </c>
      <c r="I366" s="473">
        <v>140</v>
      </c>
      <c r="J366" s="398">
        <v>4</v>
      </c>
      <c r="K366" s="398"/>
      <c r="L366" s="398"/>
      <c r="M366" s="400"/>
      <c r="N366" s="209">
        <f t="shared" si="58"/>
        <v>5648.06</v>
      </c>
      <c r="O366" s="394">
        <v>2.2000000000000002</v>
      </c>
      <c r="P366" s="394">
        <v>0</v>
      </c>
      <c r="Q366" s="209">
        <f t="shared" si="59"/>
        <v>5650.26</v>
      </c>
      <c r="R366" s="470">
        <v>2200</v>
      </c>
      <c r="S366" s="402"/>
      <c r="T366" s="213">
        <f t="shared" si="60"/>
        <v>44845</v>
      </c>
      <c r="U366" s="16"/>
      <c r="V366" s="404"/>
      <c r="W366" s="17" t="s">
        <v>997</v>
      </c>
      <c r="X366" s="471">
        <v>55.72</v>
      </c>
      <c r="Y366" s="17"/>
      <c r="Z366" s="404"/>
      <c r="AA366" s="17"/>
      <c r="AB366" s="404"/>
      <c r="AC366" s="17"/>
      <c r="AD366" s="404"/>
      <c r="AE366" s="16"/>
      <c r="AF366" s="404"/>
      <c r="AG366" s="404"/>
      <c r="AH366" s="467">
        <v>-2.4</v>
      </c>
      <c r="AI366" s="16"/>
      <c r="AJ366" s="404"/>
      <c r="AK366" s="17" t="s">
        <v>998</v>
      </c>
      <c r="AL366" s="467">
        <v>329.94</v>
      </c>
      <c r="AM366" s="16"/>
      <c r="AN366" s="404"/>
      <c r="AO366" s="403"/>
      <c r="AP366" s="404"/>
      <c r="AQ366" s="165"/>
      <c r="AR366" s="404"/>
      <c r="AS366" s="187">
        <f t="shared" si="61"/>
        <v>383.26</v>
      </c>
    </row>
    <row r="367" spans="1:45" x14ac:dyDescent="0.25">
      <c r="A367" s="230">
        <f t="shared" si="62"/>
        <v>44846</v>
      </c>
      <c r="B367" s="394">
        <v>1215.4100000000001</v>
      </c>
      <c r="C367" s="394"/>
      <c r="D367" s="472">
        <v>2687.01</v>
      </c>
      <c r="E367" s="394"/>
      <c r="F367" s="394"/>
      <c r="G367" s="396">
        <v>201</v>
      </c>
      <c r="H367" s="396">
        <v>183.8</v>
      </c>
      <c r="I367" s="473">
        <v>300</v>
      </c>
      <c r="J367" s="398">
        <v>3</v>
      </c>
      <c r="K367" s="398"/>
      <c r="L367" s="398"/>
      <c r="M367" s="400"/>
      <c r="N367" s="209">
        <f t="shared" si="58"/>
        <v>4587.22</v>
      </c>
      <c r="O367" s="394">
        <v>2.1</v>
      </c>
      <c r="P367" s="394">
        <v>0</v>
      </c>
      <c r="Q367" s="209">
        <f t="shared" si="59"/>
        <v>4589.3200000000006</v>
      </c>
      <c r="R367" s="470">
        <v>1210</v>
      </c>
      <c r="S367" s="402"/>
      <c r="T367" s="213">
        <f t="shared" si="60"/>
        <v>44846</v>
      </c>
      <c r="U367" s="16" t="s">
        <v>999</v>
      </c>
      <c r="V367" s="467">
        <v>994.54</v>
      </c>
      <c r="W367" s="17"/>
      <c r="X367" s="460"/>
      <c r="Y367" s="17" t="s">
        <v>1000</v>
      </c>
      <c r="Z367" s="467">
        <v>405.98</v>
      </c>
      <c r="AA367" s="17" t="s">
        <v>1001</v>
      </c>
      <c r="AB367" s="467">
        <v>1244.8</v>
      </c>
      <c r="AC367" s="17" t="s">
        <v>1002</v>
      </c>
      <c r="AD367" s="467">
        <v>35216.36</v>
      </c>
      <c r="AE367" s="16"/>
      <c r="AF367" s="404"/>
      <c r="AG367" s="404"/>
      <c r="AH367" s="467">
        <v>-3.6</v>
      </c>
      <c r="AI367" s="16"/>
      <c r="AJ367" s="404"/>
      <c r="AK367" s="17"/>
      <c r="AL367" s="404"/>
      <c r="AM367" s="16"/>
      <c r="AN367" s="404"/>
      <c r="AO367" s="403"/>
      <c r="AP367" s="404"/>
      <c r="AQ367" s="165"/>
      <c r="AR367" s="404"/>
      <c r="AS367" s="187">
        <f t="shared" si="61"/>
        <v>37858.080000000002</v>
      </c>
    </row>
    <row r="368" spans="1:45" x14ac:dyDescent="0.25">
      <c r="A368" s="230">
        <f t="shared" si="62"/>
        <v>44847</v>
      </c>
      <c r="B368" s="394">
        <v>986.01</v>
      </c>
      <c r="C368" s="394"/>
      <c r="D368" s="472">
        <v>3140.76</v>
      </c>
      <c r="E368" s="394"/>
      <c r="F368" s="394"/>
      <c r="G368" s="396">
        <v>351</v>
      </c>
      <c r="H368" s="396">
        <v>389.35</v>
      </c>
      <c r="I368" s="473">
        <v>150</v>
      </c>
      <c r="J368" s="398">
        <v>4</v>
      </c>
      <c r="K368" s="398"/>
      <c r="L368" s="398"/>
      <c r="M368" s="400"/>
      <c r="N368" s="209">
        <f t="shared" si="58"/>
        <v>5017.1200000000008</v>
      </c>
      <c r="O368" s="394">
        <v>2.2000000000000002</v>
      </c>
      <c r="P368" s="394">
        <v>0</v>
      </c>
      <c r="Q368" s="209">
        <f t="shared" si="59"/>
        <v>5019.3200000000006</v>
      </c>
      <c r="R368" s="470">
        <v>1020</v>
      </c>
      <c r="S368" s="402"/>
      <c r="T368" s="213">
        <f t="shared" si="60"/>
        <v>44847</v>
      </c>
      <c r="U368" s="16"/>
      <c r="V368" s="467">
        <v>121.49</v>
      </c>
      <c r="W368" s="17"/>
      <c r="X368" s="460"/>
      <c r="Y368" s="17"/>
      <c r="Z368" s="404"/>
      <c r="AA368" s="17" t="s">
        <v>1003</v>
      </c>
      <c r="AB368" s="467">
        <v>3031.22</v>
      </c>
      <c r="AC368" s="17" t="s">
        <v>1004</v>
      </c>
      <c r="AD368" s="467">
        <v>-61.76</v>
      </c>
      <c r="AE368" s="16"/>
      <c r="AF368" s="404"/>
      <c r="AG368" s="404"/>
      <c r="AH368" s="404"/>
      <c r="AI368" s="16"/>
      <c r="AJ368" s="404"/>
      <c r="AK368" s="17"/>
      <c r="AL368" s="404"/>
      <c r="AM368" s="16"/>
      <c r="AN368" s="404"/>
      <c r="AO368" s="403"/>
      <c r="AP368" s="404"/>
      <c r="AQ368" s="165"/>
      <c r="AR368" s="404"/>
      <c r="AS368" s="187">
        <f t="shared" si="61"/>
        <v>3090.9499999999994</v>
      </c>
    </row>
    <row r="369" spans="1:64" x14ac:dyDescent="0.25">
      <c r="A369" s="230">
        <f t="shared" si="62"/>
        <v>44848</v>
      </c>
      <c r="B369" s="394">
        <v>1467.68</v>
      </c>
      <c r="C369" s="394"/>
      <c r="D369" s="472">
        <v>2692.26</v>
      </c>
      <c r="E369" s="394"/>
      <c r="F369" s="394"/>
      <c r="G369" s="396">
        <v>144</v>
      </c>
      <c r="H369" s="396">
        <v>162.4</v>
      </c>
      <c r="I369" s="473">
        <v>170</v>
      </c>
      <c r="J369" s="398">
        <v>3</v>
      </c>
      <c r="K369" s="398"/>
      <c r="L369" s="398"/>
      <c r="M369" s="400"/>
      <c r="N369" s="209">
        <f t="shared" si="58"/>
        <v>4636.34</v>
      </c>
      <c r="O369" s="394">
        <v>2.2000000000000002</v>
      </c>
      <c r="P369" s="394">
        <v>0</v>
      </c>
      <c r="Q369" s="209">
        <f t="shared" si="59"/>
        <v>4638.54</v>
      </c>
      <c r="R369" s="470">
        <v>1460</v>
      </c>
      <c r="S369" s="402"/>
      <c r="T369" s="213">
        <f t="shared" si="60"/>
        <v>44848</v>
      </c>
      <c r="U369" s="16"/>
      <c r="V369" s="404"/>
      <c r="W369" s="17"/>
      <c r="X369" s="460"/>
      <c r="Y369" s="17"/>
      <c r="Z369" s="404"/>
      <c r="AA369" s="17"/>
      <c r="AB369" s="404"/>
      <c r="AC369" s="17" t="s">
        <v>1005</v>
      </c>
      <c r="AD369" s="467">
        <v>1.8</v>
      </c>
      <c r="AE369" s="16"/>
      <c r="AF369" s="404"/>
      <c r="AG369" s="404"/>
      <c r="AH369" s="467">
        <v>-1.2</v>
      </c>
      <c r="AI369" s="16" t="s">
        <v>1006</v>
      </c>
      <c r="AJ369" s="467">
        <v>196.06</v>
      </c>
      <c r="AK369" s="17" t="s">
        <v>1007</v>
      </c>
      <c r="AL369" s="467">
        <v>1647.36</v>
      </c>
      <c r="AM369" s="16"/>
      <c r="AN369" s="404"/>
      <c r="AO369" s="403" t="s">
        <v>510</v>
      </c>
      <c r="AP369" s="467">
        <v>86.4</v>
      </c>
      <c r="AQ369" s="165"/>
      <c r="AR369" s="404"/>
      <c r="AS369" s="187">
        <f t="shared" si="61"/>
        <v>1930.4199999999998</v>
      </c>
    </row>
    <row r="370" spans="1:64" x14ac:dyDescent="0.25">
      <c r="A370" s="230">
        <f t="shared" si="62"/>
        <v>44849</v>
      </c>
      <c r="B370" s="394">
        <v>786.64</v>
      </c>
      <c r="C370" s="394"/>
      <c r="D370" s="472">
        <v>3574.17</v>
      </c>
      <c r="E370" s="394"/>
      <c r="F370" s="394"/>
      <c r="G370" s="396">
        <v>356</v>
      </c>
      <c r="H370" s="396">
        <v>537.5</v>
      </c>
      <c r="I370" s="473">
        <v>220</v>
      </c>
      <c r="J370" s="398">
        <v>4</v>
      </c>
      <c r="K370" s="398"/>
      <c r="L370" s="398"/>
      <c r="M370" s="400"/>
      <c r="N370" s="209">
        <f t="shared" si="58"/>
        <v>5474.31</v>
      </c>
      <c r="O370" s="394">
        <v>3.2</v>
      </c>
      <c r="P370" s="394">
        <v>0</v>
      </c>
      <c r="Q370" s="209">
        <f t="shared" si="59"/>
        <v>5477.51</v>
      </c>
      <c r="R370" s="470">
        <v>780</v>
      </c>
      <c r="S370" s="402"/>
      <c r="T370" s="213">
        <f t="shared" si="60"/>
        <v>44849</v>
      </c>
      <c r="U370" s="16"/>
      <c r="V370" s="404"/>
      <c r="W370" s="17"/>
      <c r="X370" s="460"/>
      <c r="Y370" s="17"/>
      <c r="Z370" s="404"/>
      <c r="AA370" s="17"/>
      <c r="AB370" s="404"/>
      <c r="AC370" s="17"/>
      <c r="AD370" s="404"/>
      <c r="AE370" s="16"/>
      <c r="AF370" s="404"/>
      <c r="AG370" s="404"/>
      <c r="AH370" s="467">
        <v>-8.4</v>
      </c>
      <c r="AI370" s="16"/>
      <c r="AJ370" s="404"/>
      <c r="AK370" s="17"/>
      <c r="AL370" s="404"/>
      <c r="AM370" s="16"/>
      <c r="AN370" s="404"/>
      <c r="AO370" s="403"/>
      <c r="AP370" s="404"/>
      <c r="AQ370" s="165"/>
      <c r="AR370" s="404"/>
      <c r="AS370" s="187">
        <f t="shared" si="61"/>
        <v>-8.4</v>
      </c>
    </row>
    <row r="371" spans="1:64" x14ac:dyDescent="0.25">
      <c r="A371" s="230">
        <f t="shared" si="62"/>
        <v>44850</v>
      </c>
      <c r="B371" s="394">
        <v>923.79</v>
      </c>
      <c r="C371" s="394"/>
      <c r="D371" s="472">
        <v>1534.57</v>
      </c>
      <c r="E371" s="394"/>
      <c r="F371" s="394"/>
      <c r="G371" s="396">
        <v>61</v>
      </c>
      <c r="H371" s="396">
        <v>324.45</v>
      </c>
      <c r="I371" s="473">
        <v>140</v>
      </c>
      <c r="J371" s="398">
        <v>2</v>
      </c>
      <c r="K371" s="398"/>
      <c r="L371" s="398"/>
      <c r="M371" s="400"/>
      <c r="N371" s="209">
        <f t="shared" si="58"/>
        <v>2983.8099999999995</v>
      </c>
      <c r="O371" s="394">
        <v>2.2000000000000002</v>
      </c>
      <c r="P371" s="394">
        <v>0</v>
      </c>
      <c r="Q371" s="209">
        <f t="shared" si="59"/>
        <v>2986.0099999999993</v>
      </c>
      <c r="R371" s="470">
        <v>920</v>
      </c>
      <c r="S371" s="402"/>
      <c r="T371" s="213">
        <f t="shared" si="60"/>
        <v>44850</v>
      </c>
      <c r="U371" s="16"/>
      <c r="V371" s="404"/>
      <c r="W371" s="17"/>
      <c r="X371" s="460"/>
      <c r="Y371" s="17"/>
      <c r="Z371" s="404"/>
      <c r="AA371" s="17"/>
      <c r="AB371" s="404"/>
      <c r="AC371" s="17"/>
      <c r="AD371" s="404"/>
      <c r="AE371" s="16"/>
      <c r="AF371" s="404"/>
      <c r="AG371" s="405"/>
      <c r="AH371" s="404"/>
      <c r="AI371" s="16"/>
      <c r="AJ371" s="404"/>
      <c r="AK371" s="17"/>
      <c r="AL371" s="404"/>
      <c r="AM371" s="16"/>
      <c r="AN371" s="404"/>
      <c r="AO371" s="16" t="s">
        <v>1008</v>
      </c>
      <c r="AP371" s="467">
        <v>416</v>
      </c>
      <c r="AQ371" s="165"/>
      <c r="AR371" s="404"/>
      <c r="AS371" s="187">
        <f t="shared" si="61"/>
        <v>416</v>
      </c>
    </row>
    <row r="372" spans="1:64" x14ac:dyDescent="0.25">
      <c r="A372" s="230">
        <f t="shared" si="62"/>
        <v>44851</v>
      </c>
      <c r="B372" s="394">
        <v>1307.42</v>
      </c>
      <c r="C372" s="394"/>
      <c r="D372" s="472">
        <v>2906.65</v>
      </c>
      <c r="E372" s="394"/>
      <c r="F372" s="394"/>
      <c r="G372" s="396">
        <v>491</v>
      </c>
      <c r="H372" s="396">
        <v>337.1</v>
      </c>
      <c r="I372" s="473">
        <v>70</v>
      </c>
      <c r="J372" s="398">
        <v>2</v>
      </c>
      <c r="K372" s="398"/>
      <c r="L372" s="398"/>
      <c r="M372" s="400"/>
      <c r="N372" s="209">
        <f t="shared" si="58"/>
        <v>5112.17</v>
      </c>
      <c r="O372" s="394">
        <v>2.2000000000000002</v>
      </c>
      <c r="P372" s="394">
        <v>0</v>
      </c>
      <c r="Q372" s="209">
        <f t="shared" si="59"/>
        <v>5114.37</v>
      </c>
      <c r="R372" s="470">
        <v>1300</v>
      </c>
      <c r="S372" s="402"/>
      <c r="T372" s="213">
        <f t="shared" si="60"/>
        <v>44851</v>
      </c>
      <c r="U372" s="16"/>
      <c r="V372" s="404"/>
      <c r="W372" s="17"/>
      <c r="X372" s="460"/>
      <c r="Y372" s="17"/>
      <c r="Z372" s="404"/>
      <c r="AA372" s="17"/>
      <c r="AB372" s="404"/>
      <c r="AC372" s="17"/>
      <c r="AD372" s="404"/>
      <c r="AE372" s="17" t="s">
        <v>983</v>
      </c>
      <c r="AF372" s="467">
        <v>70</v>
      </c>
      <c r="AG372" s="404"/>
      <c r="AH372" s="34">
        <v>-1.2</v>
      </c>
      <c r="AI372" s="404"/>
      <c r="AJ372" s="17"/>
      <c r="AK372" s="404"/>
      <c r="AL372" s="16"/>
      <c r="AM372" s="404"/>
      <c r="AP372" s="165"/>
      <c r="AQ372" s="404"/>
      <c r="AR372" s="187"/>
      <c r="AS372" s="72" t="e">
        <f>V372+X372+Z372+AB372+AD372+AE372+AI372+AK372+AM372+AP374+AQ372+AG372</f>
        <v>#VALUE!</v>
      </c>
      <c r="BL372" s="1"/>
    </row>
    <row r="373" spans="1:64" x14ac:dyDescent="0.25">
      <c r="A373" s="230">
        <f t="shared" si="62"/>
        <v>44852</v>
      </c>
      <c r="B373" s="394">
        <v>502.66</v>
      </c>
      <c r="C373" s="394"/>
      <c r="D373" s="472">
        <v>2701.92</v>
      </c>
      <c r="E373" s="394"/>
      <c r="F373" s="394"/>
      <c r="G373" s="396">
        <v>447</v>
      </c>
      <c r="H373" s="396">
        <v>315.2</v>
      </c>
      <c r="I373" s="473">
        <v>390</v>
      </c>
      <c r="J373" s="398">
        <v>5</v>
      </c>
      <c r="K373" s="398"/>
      <c r="L373" s="398"/>
      <c r="M373" s="400"/>
      <c r="N373" s="209">
        <f t="shared" si="58"/>
        <v>4356.78</v>
      </c>
      <c r="O373" s="394">
        <v>2.2000000000000002</v>
      </c>
      <c r="P373" s="394">
        <v>0</v>
      </c>
      <c r="Q373" s="209">
        <f t="shared" si="59"/>
        <v>4358.9799999999996</v>
      </c>
      <c r="R373" s="470">
        <v>500</v>
      </c>
      <c r="S373" s="402"/>
      <c r="T373" s="213">
        <f t="shared" si="60"/>
        <v>44852</v>
      </c>
      <c r="U373" s="16"/>
      <c r="V373" s="404"/>
      <c r="W373" s="17"/>
      <c r="X373" s="460"/>
      <c r="Y373" s="17"/>
      <c r="Z373" s="404"/>
      <c r="AA373" s="17"/>
      <c r="AB373" s="404"/>
      <c r="AC373" s="17"/>
      <c r="AD373" s="404"/>
      <c r="AE373" s="16" t="s">
        <v>85</v>
      </c>
      <c r="AF373" s="467">
        <v>200</v>
      </c>
      <c r="AG373" s="404"/>
      <c r="AH373" s="467">
        <v>-2.4</v>
      </c>
      <c r="AI373" s="16" t="s">
        <v>1009</v>
      </c>
      <c r="AJ373" s="467">
        <v>53.45</v>
      </c>
      <c r="AK373" s="17"/>
      <c r="AL373" s="404"/>
      <c r="AM373" s="16"/>
      <c r="AN373" s="404"/>
      <c r="AO373" s="403"/>
      <c r="AP373" s="404"/>
      <c r="AQ373" s="165"/>
      <c r="AR373" s="404"/>
      <c r="AS373" s="187">
        <f>V373+X373+Z373+AB373+AD373+AF373+AJ373+AL373+AN373+AP373+AR373+AH373</f>
        <v>251.04999999999998</v>
      </c>
    </row>
    <row r="374" spans="1:64" x14ac:dyDescent="0.25">
      <c r="A374" s="230">
        <f t="shared" si="62"/>
        <v>44853</v>
      </c>
      <c r="B374" s="394">
        <v>1024.4100000000001</v>
      </c>
      <c r="C374" s="394"/>
      <c r="D374" s="472">
        <v>2450.77</v>
      </c>
      <c r="E374" s="394"/>
      <c r="F374" s="394"/>
      <c r="G374" s="396">
        <v>241</v>
      </c>
      <c r="H374" s="396">
        <v>105.1</v>
      </c>
      <c r="I374" s="473">
        <v>140</v>
      </c>
      <c r="J374" s="398">
        <v>3</v>
      </c>
      <c r="K374" s="398"/>
      <c r="L374" s="398"/>
      <c r="M374" s="400"/>
      <c r="N374" s="209">
        <f t="shared" si="58"/>
        <v>3961.28</v>
      </c>
      <c r="O374" s="394">
        <v>2.2000000000000002</v>
      </c>
      <c r="P374" s="394">
        <v>0</v>
      </c>
      <c r="Q374" s="209">
        <f t="shared" si="59"/>
        <v>3963.48</v>
      </c>
      <c r="R374" s="470">
        <v>1020</v>
      </c>
      <c r="S374" s="402"/>
      <c r="T374" s="213">
        <f t="shared" si="60"/>
        <v>44853</v>
      </c>
      <c r="U374" s="16"/>
      <c r="V374" s="404"/>
      <c r="W374" s="17"/>
      <c r="X374" s="460"/>
      <c r="Y374" s="17" t="s">
        <v>1010</v>
      </c>
      <c r="Z374" s="467">
        <v>417.62</v>
      </c>
      <c r="AA374" s="17" t="s">
        <v>1011</v>
      </c>
      <c r="AB374" s="467">
        <v>976.36</v>
      </c>
      <c r="AC374" s="17"/>
      <c r="AD374" s="404"/>
      <c r="AE374" s="16"/>
      <c r="AF374" s="404"/>
      <c r="AG374" s="404"/>
      <c r="AH374" s="467">
        <v>-1.2</v>
      </c>
      <c r="AI374" s="16"/>
      <c r="AJ374" s="404"/>
      <c r="AK374" s="17"/>
      <c r="AL374" s="404"/>
      <c r="AM374" s="16"/>
      <c r="AN374" s="404"/>
      <c r="AO374" s="16" t="s">
        <v>1008</v>
      </c>
      <c r="AP374" s="467">
        <v>87.5</v>
      </c>
      <c r="AQ374" s="165"/>
      <c r="AR374" s="404"/>
      <c r="AS374" s="187" t="e">
        <f>V374+X374+Z374+AB374+AD374+AF374+AJ374+AL374+AN374+#REF!+AR374+AH374</f>
        <v>#REF!</v>
      </c>
    </row>
    <row r="375" spans="1:64" x14ac:dyDescent="0.25">
      <c r="A375" s="230">
        <f t="shared" si="62"/>
        <v>44854</v>
      </c>
      <c r="B375" s="394">
        <v>1367.69</v>
      </c>
      <c r="C375" s="394"/>
      <c r="D375" s="472">
        <v>2747.54</v>
      </c>
      <c r="E375" s="394"/>
      <c r="F375" s="394"/>
      <c r="G375" s="396">
        <v>381</v>
      </c>
      <c r="H375" s="396">
        <v>330.8</v>
      </c>
      <c r="I375" s="473">
        <v>40</v>
      </c>
      <c r="J375" s="398">
        <v>2</v>
      </c>
      <c r="K375" s="398"/>
      <c r="L375" s="398"/>
      <c r="M375" s="400"/>
      <c r="N375" s="209">
        <f t="shared" si="58"/>
        <v>4867.03</v>
      </c>
      <c r="O375" s="394">
        <v>2.2000000000000002</v>
      </c>
      <c r="P375" s="394">
        <v>0</v>
      </c>
      <c r="Q375" s="209">
        <f t="shared" si="59"/>
        <v>4869.2299999999996</v>
      </c>
      <c r="R375" s="470">
        <v>1400</v>
      </c>
      <c r="S375" s="402"/>
      <c r="T375" s="213">
        <f t="shared" si="60"/>
        <v>44854</v>
      </c>
      <c r="U375" s="16" t="s">
        <v>1012</v>
      </c>
      <c r="V375" s="467">
        <v>1299.99</v>
      </c>
      <c r="W375" s="17" t="s">
        <v>1013</v>
      </c>
      <c r="X375" s="471">
        <v>1060.08</v>
      </c>
      <c r="Y375" s="17"/>
      <c r="Z375" s="404"/>
      <c r="AA375" s="17" t="s">
        <v>1014</v>
      </c>
      <c r="AB375" s="467">
        <v>2180.77</v>
      </c>
      <c r="AC375" s="17"/>
      <c r="AD375" s="404"/>
      <c r="AE375" s="16"/>
      <c r="AF375" s="404"/>
      <c r="AG375" s="404"/>
      <c r="AH375" s="404"/>
      <c r="AI375" s="16"/>
      <c r="AJ375" s="404"/>
      <c r="AK375" s="17"/>
      <c r="AL375" s="404"/>
      <c r="AM375" s="16"/>
      <c r="AN375" s="404"/>
      <c r="AO375" s="165"/>
      <c r="AP375" s="404"/>
      <c r="AQ375" s="165"/>
      <c r="AR375" s="404"/>
      <c r="AS375" s="187">
        <f>V375+X375+Z375+AB375+AD375+AF375+AJ375+AL375+AN375+AP375+AR375+AH375</f>
        <v>4540.84</v>
      </c>
    </row>
    <row r="376" spans="1:64" x14ac:dyDescent="0.25">
      <c r="A376" s="230">
        <f t="shared" si="62"/>
        <v>44855</v>
      </c>
      <c r="B376" s="394">
        <v>1589.42</v>
      </c>
      <c r="C376" s="394"/>
      <c r="D376" s="472">
        <v>3372.96</v>
      </c>
      <c r="E376" s="394"/>
      <c r="F376" s="394"/>
      <c r="G376" s="396">
        <v>286</v>
      </c>
      <c r="H376" s="396">
        <v>152.5</v>
      </c>
      <c r="I376" s="473">
        <v>130</v>
      </c>
      <c r="J376" s="398">
        <v>3</v>
      </c>
      <c r="K376" s="398"/>
      <c r="L376" s="398"/>
      <c r="M376" s="400"/>
      <c r="N376" s="209">
        <f t="shared" si="58"/>
        <v>5530.88</v>
      </c>
      <c r="O376" s="394">
        <v>2.2000000000000002</v>
      </c>
      <c r="P376" s="394">
        <v>0</v>
      </c>
      <c r="Q376" s="209">
        <f t="shared" si="59"/>
        <v>5533.08</v>
      </c>
      <c r="R376" s="470">
        <v>1580</v>
      </c>
      <c r="S376" s="470">
        <v>380</v>
      </c>
      <c r="T376" s="213">
        <f t="shared" si="60"/>
        <v>44855</v>
      </c>
      <c r="U376" s="16"/>
      <c r="V376" s="467">
        <v>28.49</v>
      </c>
      <c r="W376" s="17"/>
      <c r="X376" s="460"/>
      <c r="Y376" s="17"/>
      <c r="Z376" s="404"/>
      <c r="AA376" s="17"/>
      <c r="AB376" s="404"/>
      <c r="AC376" s="17"/>
      <c r="AD376" s="404"/>
      <c r="AE376" s="16"/>
      <c r="AF376" s="404"/>
      <c r="AG376" s="404"/>
      <c r="AH376" s="467">
        <v>-1.2</v>
      </c>
      <c r="AI376" s="16"/>
      <c r="AJ376" s="404"/>
      <c r="AK376" s="17"/>
      <c r="AL376" s="404"/>
      <c r="AM376" s="16"/>
      <c r="AN376" s="404"/>
      <c r="AO376" s="403" t="s">
        <v>1015</v>
      </c>
      <c r="AP376" s="467">
        <v>447.09</v>
      </c>
      <c r="AQ376" s="165" t="s">
        <v>1016</v>
      </c>
      <c r="AR376" s="467">
        <v>54.52</v>
      </c>
      <c r="AS376" s="187">
        <f>V376+X376+Z376+AB376+AD376+AF376+AJ376+AL376+AN376+AP376+AR376+AH376</f>
        <v>528.9</v>
      </c>
    </row>
    <row r="377" spans="1:64" x14ac:dyDescent="0.25">
      <c r="A377" s="230">
        <f t="shared" si="62"/>
        <v>44856</v>
      </c>
      <c r="B377" s="394">
        <v>1171.83</v>
      </c>
      <c r="C377" s="394"/>
      <c r="D377" s="472">
        <v>3486.55</v>
      </c>
      <c r="E377" s="394"/>
      <c r="F377" s="394"/>
      <c r="G377" s="396">
        <v>115</v>
      </c>
      <c r="H377" s="396">
        <v>607.79999999999995</v>
      </c>
      <c r="I377" s="473">
        <v>240</v>
      </c>
      <c r="J377" s="398">
        <v>3</v>
      </c>
      <c r="K377" s="398"/>
      <c r="L377" s="398"/>
      <c r="M377" s="400"/>
      <c r="N377" s="209">
        <f t="shared" si="58"/>
        <v>5621.18</v>
      </c>
      <c r="O377" s="394"/>
      <c r="P377" s="394">
        <v>0</v>
      </c>
      <c r="Q377" s="209">
        <f t="shared" si="59"/>
        <v>5621.18</v>
      </c>
      <c r="R377" s="470">
        <v>1170</v>
      </c>
      <c r="S377" s="402"/>
      <c r="T377" s="213">
        <f t="shared" si="60"/>
        <v>44856</v>
      </c>
      <c r="U377" s="16"/>
      <c r="V377" s="404"/>
      <c r="W377" s="17"/>
      <c r="X377" s="460"/>
      <c r="Y377" s="17"/>
      <c r="Z377" s="404"/>
      <c r="AA377" s="17"/>
      <c r="AB377" s="404"/>
      <c r="AC377" s="17"/>
      <c r="AD377" s="404"/>
      <c r="AE377" s="16"/>
      <c r="AF377" s="404"/>
      <c r="AG377" s="404"/>
      <c r="AH377" s="467">
        <v>-10.8</v>
      </c>
      <c r="AI377" s="16"/>
      <c r="AJ377" s="404"/>
      <c r="AK377" s="17"/>
      <c r="AL377" s="404"/>
      <c r="AM377" s="16"/>
      <c r="AN377" s="404"/>
      <c r="AO377" s="403"/>
      <c r="AP377" s="404">
        <v>2.91</v>
      </c>
      <c r="AQ377" s="165"/>
      <c r="AR377" s="404"/>
      <c r="AS377" s="187">
        <f>V377+X377+Z377+AB377+AD377+AF377+AJ377+AL377+AN377+AP377+AR377+AH377</f>
        <v>-7.8900000000000006</v>
      </c>
    </row>
    <row r="378" spans="1:64" x14ac:dyDescent="0.25">
      <c r="A378" s="230">
        <f t="shared" si="62"/>
        <v>44857</v>
      </c>
      <c r="B378" s="394">
        <v>712.15</v>
      </c>
      <c r="C378" s="394"/>
      <c r="D378" s="472">
        <v>1928.04</v>
      </c>
      <c r="E378" s="394"/>
      <c r="F378" s="394"/>
      <c r="G378" s="396">
        <v>87</v>
      </c>
      <c r="H378" s="396">
        <v>316.10000000000002</v>
      </c>
      <c r="I378" s="473">
        <v>200</v>
      </c>
      <c r="J378" s="398">
        <v>3</v>
      </c>
      <c r="K378" s="398"/>
      <c r="L378" s="398"/>
      <c r="M378" s="400"/>
      <c r="N378" s="209">
        <f t="shared" si="58"/>
        <v>3243.29</v>
      </c>
      <c r="O378" s="394"/>
      <c r="P378" s="394">
        <v>0</v>
      </c>
      <c r="Q378" s="209">
        <f t="shared" si="59"/>
        <v>3243.29</v>
      </c>
      <c r="R378" s="470">
        <v>710</v>
      </c>
      <c r="S378" s="402"/>
      <c r="T378" s="213">
        <f t="shared" si="60"/>
        <v>44857</v>
      </c>
      <c r="U378" s="16"/>
      <c r="V378" s="404"/>
      <c r="W378" s="17"/>
      <c r="X378" s="460"/>
      <c r="Y378" s="17"/>
      <c r="Z378" s="404"/>
      <c r="AA378" s="17"/>
      <c r="AB378" s="404"/>
      <c r="AC378" s="17"/>
      <c r="AD378" s="404"/>
      <c r="AE378" s="16"/>
      <c r="AF378" s="404"/>
      <c r="AG378" s="404"/>
      <c r="AH378" s="467">
        <v>-7.2</v>
      </c>
      <c r="AI378" s="16"/>
      <c r="AJ378" s="404"/>
      <c r="AK378" s="17"/>
      <c r="AL378" s="404"/>
      <c r="AM378" s="16"/>
      <c r="AN378" s="404"/>
      <c r="AO378" s="403"/>
      <c r="AP378" s="404"/>
      <c r="AQ378" s="165"/>
      <c r="AR378" s="404"/>
      <c r="AS378" s="187">
        <f>V378+X378+Z378+AB378+AD378+AF378+AJ378+AL378+AN378+AP378+AR378+AH378</f>
        <v>-7.2</v>
      </c>
    </row>
    <row r="379" spans="1:64" x14ac:dyDescent="0.25">
      <c r="A379" s="230">
        <f t="shared" si="62"/>
        <v>44858</v>
      </c>
      <c r="B379" s="394">
        <v>1166.54</v>
      </c>
      <c r="C379" s="394"/>
      <c r="D379" s="472">
        <v>2864.2</v>
      </c>
      <c r="E379" s="394"/>
      <c r="F379" s="394"/>
      <c r="G379" s="396">
        <v>216</v>
      </c>
      <c r="H379" s="396">
        <v>336.6</v>
      </c>
      <c r="I379" s="473">
        <v>100</v>
      </c>
      <c r="J379" s="398">
        <v>1</v>
      </c>
      <c r="K379" s="398"/>
      <c r="L379" s="398"/>
      <c r="M379" s="400"/>
      <c r="N379" s="209">
        <f t="shared" si="58"/>
        <v>4683.34</v>
      </c>
      <c r="O379" s="394"/>
      <c r="P379" s="394">
        <v>0</v>
      </c>
      <c r="Q379" s="209">
        <f t="shared" si="59"/>
        <v>4683.34</v>
      </c>
      <c r="R379" s="470">
        <v>1160</v>
      </c>
      <c r="S379" s="402"/>
      <c r="T379" s="213">
        <f t="shared" si="60"/>
        <v>44858</v>
      </c>
      <c r="U379" s="403" t="s">
        <v>1017</v>
      </c>
      <c r="V379" s="467">
        <v>47.16</v>
      </c>
      <c r="W379" s="17"/>
      <c r="X379" s="460"/>
      <c r="Y379" s="17"/>
      <c r="Z379" s="404"/>
      <c r="AA379" s="403" t="s">
        <v>1018</v>
      </c>
      <c r="AB379" s="467">
        <v>48</v>
      </c>
      <c r="AC379" s="17"/>
      <c r="AD379" s="404"/>
      <c r="AE379" s="16"/>
      <c r="AF379" s="404"/>
      <c r="AG379" s="404"/>
      <c r="AH379" s="467">
        <v>-7.2</v>
      </c>
      <c r="AI379" s="16"/>
      <c r="AJ379" s="404"/>
      <c r="AK379" s="17"/>
      <c r="AL379" s="404"/>
      <c r="AM379" s="16"/>
      <c r="AN379" s="404"/>
      <c r="AO379" s="403"/>
      <c r="AP379" s="404"/>
      <c r="AQ379" s="165"/>
      <c r="AR379" s="404"/>
      <c r="AS379" s="187" t="e">
        <f>#REF!+X379+Z379+#REF!+AD379+AF379+AJ379+AL379+AN379+AP379+AR379+AH379</f>
        <v>#REF!</v>
      </c>
    </row>
    <row r="380" spans="1:64" x14ac:dyDescent="0.25">
      <c r="A380" s="230">
        <f t="shared" si="62"/>
        <v>44859</v>
      </c>
      <c r="B380" s="394">
        <v>1639.04</v>
      </c>
      <c r="C380" s="394"/>
      <c r="D380" s="472">
        <v>2217.2399999999998</v>
      </c>
      <c r="E380" s="394"/>
      <c r="F380" s="394"/>
      <c r="G380" s="396">
        <v>153</v>
      </c>
      <c r="H380" s="396">
        <v>124</v>
      </c>
      <c r="I380" s="473">
        <v>250</v>
      </c>
      <c r="J380" s="398">
        <v>3</v>
      </c>
      <c r="K380" s="398"/>
      <c r="L380" s="398"/>
      <c r="M380" s="400"/>
      <c r="N380" s="209">
        <f t="shared" si="58"/>
        <v>4383.28</v>
      </c>
      <c r="O380" s="394"/>
      <c r="P380" s="394">
        <v>0</v>
      </c>
      <c r="Q380" s="209">
        <f t="shared" si="59"/>
        <v>4383.28</v>
      </c>
      <c r="R380" s="470">
        <v>1630</v>
      </c>
      <c r="S380" s="402"/>
      <c r="T380" s="213">
        <f t="shared" si="60"/>
        <v>44859</v>
      </c>
      <c r="U380" s="16"/>
      <c r="V380" s="404"/>
      <c r="W380" s="17"/>
      <c r="X380" s="460"/>
      <c r="Y380" s="17"/>
      <c r="Z380" s="404"/>
      <c r="AA380" s="17"/>
      <c r="AB380" s="404"/>
      <c r="AC380" s="17"/>
      <c r="AD380" s="404"/>
      <c r="AE380" s="16"/>
      <c r="AF380" s="404"/>
      <c r="AG380" s="404"/>
      <c r="AH380" s="467">
        <v>-2.4</v>
      </c>
      <c r="AI380" s="16"/>
      <c r="AJ380" s="404"/>
      <c r="AK380" s="17"/>
      <c r="AL380" s="404"/>
      <c r="AM380" s="16"/>
      <c r="AN380" s="404"/>
      <c r="AO380" s="16" t="s">
        <v>1019</v>
      </c>
      <c r="AP380" s="467">
        <v>420</v>
      </c>
      <c r="AQ380" s="165"/>
      <c r="AR380" s="404"/>
      <c r="AS380" s="187">
        <f>V380+X380+Z380+AB380+AD380+AF380+AJ380+AL380+AN380+AP380+AR380+AH380</f>
        <v>417.6</v>
      </c>
    </row>
    <row r="381" spans="1:64" x14ac:dyDescent="0.25">
      <c r="A381" s="230">
        <f t="shared" si="62"/>
        <v>44860</v>
      </c>
      <c r="B381" s="394">
        <v>1380.73</v>
      </c>
      <c r="C381" s="394"/>
      <c r="D381" s="472">
        <v>2679.58</v>
      </c>
      <c r="E381" s="394"/>
      <c r="F381" s="394"/>
      <c r="G381" s="396">
        <v>218</v>
      </c>
      <c r="H381" s="396">
        <v>76.599999999999994</v>
      </c>
      <c r="I381" s="473">
        <v>240</v>
      </c>
      <c r="J381" s="398">
        <v>6</v>
      </c>
      <c r="K381" s="398"/>
      <c r="L381" s="398"/>
      <c r="M381" s="400"/>
      <c r="N381" s="209">
        <f t="shared" si="58"/>
        <v>4594.91</v>
      </c>
      <c r="O381" s="394"/>
      <c r="P381" s="394">
        <v>0</v>
      </c>
      <c r="Q381" s="209">
        <f t="shared" si="59"/>
        <v>4594.91</v>
      </c>
      <c r="R381" s="470">
        <v>1380</v>
      </c>
      <c r="S381" s="402"/>
      <c r="T381" s="213">
        <f t="shared" si="60"/>
        <v>44860</v>
      </c>
      <c r="U381" s="16" t="s">
        <v>1020</v>
      </c>
      <c r="V381" s="467">
        <v>644.16999999999996</v>
      </c>
      <c r="W381" s="17"/>
      <c r="X381" s="460"/>
      <c r="Y381" s="17" t="s">
        <v>1021</v>
      </c>
      <c r="Z381" s="467">
        <v>389.84</v>
      </c>
      <c r="AA381" s="17" t="s">
        <v>1022</v>
      </c>
      <c r="AB381" s="467">
        <v>1497.86</v>
      </c>
      <c r="AC381" s="17" t="s">
        <v>1023</v>
      </c>
      <c r="AD381" s="467">
        <v>34394.67</v>
      </c>
      <c r="AE381" s="16"/>
      <c r="AF381" s="404"/>
      <c r="AG381" s="404"/>
      <c r="AH381" s="404"/>
      <c r="AI381" s="16"/>
      <c r="AJ381" s="404"/>
      <c r="AK381" s="17"/>
      <c r="AL381" s="404"/>
      <c r="AM381" s="16"/>
      <c r="AN381" s="404"/>
      <c r="AO381" s="403" t="s">
        <v>1024</v>
      </c>
      <c r="AP381" s="467">
        <v>30.96</v>
      </c>
      <c r="AQ381" s="165"/>
      <c r="AR381" s="404"/>
      <c r="AS381" s="187">
        <f>V381+X381+Z381+AB381+AD381+AF381+AJ381+AL381+AN381+AP381+AR381+AH381</f>
        <v>36957.5</v>
      </c>
    </row>
    <row r="382" spans="1:64" x14ac:dyDescent="0.25">
      <c r="A382" s="230">
        <f t="shared" si="62"/>
        <v>44861</v>
      </c>
      <c r="B382" s="394">
        <v>1465.55</v>
      </c>
      <c r="C382" s="394"/>
      <c r="D382" s="472">
        <v>2576.2399999999998</v>
      </c>
      <c r="E382" s="394"/>
      <c r="F382" s="394"/>
      <c r="G382" s="396">
        <v>228</v>
      </c>
      <c r="H382" s="396">
        <v>295.35000000000002</v>
      </c>
      <c r="I382" s="473">
        <v>40</v>
      </c>
      <c r="J382" s="398">
        <v>2</v>
      </c>
      <c r="K382" s="398"/>
      <c r="L382" s="398"/>
      <c r="M382" s="400"/>
      <c r="N382" s="209">
        <f t="shared" si="58"/>
        <v>4605.1400000000003</v>
      </c>
      <c r="O382" s="394"/>
      <c r="P382" s="394">
        <v>0</v>
      </c>
      <c r="Q382" s="209">
        <f t="shared" si="59"/>
        <v>4605.1400000000003</v>
      </c>
      <c r="R382" s="470">
        <v>1490</v>
      </c>
      <c r="S382" s="402"/>
      <c r="T382" s="213">
        <f t="shared" si="60"/>
        <v>44861</v>
      </c>
      <c r="U382" s="16"/>
      <c r="V382" s="467">
        <v>106.4</v>
      </c>
      <c r="W382" s="17"/>
      <c r="X382" s="460"/>
      <c r="Y382" s="17"/>
      <c r="Z382" s="404"/>
      <c r="AA382" s="17" t="s">
        <v>1025</v>
      </c>
      <c r="AB382" s="467">
        <v>1797.64</v>
      </c>
      <c r="AC382" s="17"/>
      <c r="AD382" s="404"/>
      <c r="AE382" s="16"/>
      <c r="AF382" s="404"/>
      <c r="AG382" s="404"/>
      <c r="AH382" s="467">
        <v>-4.8</v>
      </c>
      <c r="AI382" s="16"/>
      <c r="AJ382" s="404"/>
      <c r="AK382" s="17"/>
      <c r="AL382" s="404"/>
      <c r="AM382" s="16"/>
      <c r="AN382" s="404"/>
      <c r="AQ382" s="165"/>
      <c r="AR382" s="404"/>
      <c r="AS382" s="187">
        <f>V382+X382+Z382+AB382+AD382+AF382+AJ382+AL382+AN382+AB379+AR382+AH382</f>
        <v>1947.2400000000002</v>
      </c>
    </row>
    <row r="383" spans="1:64" x14ac:dyDescent="0.25">
      <c r="A383" s="230">
        <f t="shared" si="62"/>
        <v>44862</v>
      </c>
      <c r="B383" s="394">
        <v>1264.1099999999999</v>
      </c>
      <c r="C383" s="394"/>
      <c r="D383" s="472">
        <v>3781.67</v>
      </c>
      <c r="E383" s="394"/>
      <c r="F383" s="394"/>
      <c r="G383" s="396">
        <v>448</v>
      </c>
      <c r="H383" s="396">
        <v>221.35</v>
      </c>
      <c r="I383" s="473">
        <v>270</v>
      </c>
      <c r="J383" s="398">
        <v>7</v>
      </c>
      <c r="K383" s="398"/>
      <c r="L383" s="398"/>
      <c r="M383" s="400"/>
      <c r="N383" s="209">
        <f t="shared" si="58"/>
        <v>5985.13</v>
      </c>
      <c r="O383" s="394">
        <v>3.9</v>
      </c>
      <c r="P383" s="394">
        <v>0</v>
      </c>
      <c r="Q383" s="209">
        <f t="shared" si="59"/>
        <v>5989.03</v>
      </c>
      <c r="R383" s="470">
        <v>1260</v>
      </c>
      <c r="S383" s="402"/>
      <c r="T383" s="213">
        <f t="shared" si="60"/>
        <v>44862</v>
      </c>
      <c r="U383" s="16"/>
      <c r="V383" s="404"/>
      <c r="W383" s="17"/>
      <c r="X383" s="460"/>
      <c r="Y383" s="17"/>
      <c r="Z383" s="404"/>
      <c r="AA383" s="17"/>
      <c r="AB383" s="404"/>
      <c r="AC383" s="17"/>
      <c r="AD383" s="404"/>
      <c r="AE383" s="16"/>
      <c r="AF383" s="404"/>
      <c r="AG383" s="404"/>
      <c r="AH383" s="467">
        <v>-2.4</v>
      </c>
      <c r="AI383" s="16"/>
      <c r="AJ383" s="404"/>
      <c r="AK383" s="17"/>
      <c r="AL383" s="404"/>
      <c r="AM383" s="16"/>
      <c r="AN383" s="404"/>
      <c r="AQ383" s="165" t="s">
        <v>1026</v>
      </c>
      <c r="AR383" s="467">
        <v>14.6</v>
      </c>
      <c r="AS383" s="187">
        <f>V383+X383+Z383+AB383+AD383+AF383+AJ383+AL383+AN383+V379+AR383+AH383</f>
        <v>59.36</v>
      </c>
    </row>
    <row r="384" spans="1:64" x14ac:dyDescent="0.25">
      <c r="A384" s="230">
        <f t="shared" si="62"/>
        <v>44863</v>
      </c>
      <c r="B384" s="394">
        <v>1267.3900000000001</v>
      </c>
      <c r="C384" s="394"/>
      <c r="D384" s="472">
        <v>3432.4</v>
      </c>
      <c r="E384" s="394"/>
      <c r="F384" s="394"/>
      <c r="G384" s="396">
        <v>352</v>
      </c>
      <c r="H384" s="396">
        <v>167.15</v>
      </c>
      <c r="I384" s="473">
        <v>140</v>
      </c>
      <c r="J384" s="398">
        <v>4</v>
      </c>
      <c r="K384" s="398"/>
      <c r="L384" s="398"/>
      <c r="M384" s="400"/>
      <c r="N384" s="209">
        <f t="shared" si="58"/>
        <v>5358.94</v>
      </c>
      <c r="O384" s="394">
        <v>3.2</v>
      </c>
      <c r="P384" s="394">
        <v>0</v>
      </c>
      <c r="Q384" s="209">
        <f t="shared" si="59"/>
        <v>5362.1399999999994</v>
      </c>
      <c r="R384" s="470">
        <v>1260</v>
      </c>
      <c r="S384" s="402"/>
      <c r="T384" s="213">
        <f t="shared" si="60"/>
        <v>44863</v>
      </c>
      <c r="U384" s="16"/>
      <c r="V384" s="404"/>
      <c r="W384" s="17"/>
      <c r="X384" s="460"/>
      <c r="Y384" s="17"/>
      <c r="Z384" s="404"/>
      <c r="AA384" s="17"/>
      <c r="AB384" s="404"/>
      <c r="AC384" s="17" t="s">
        <v>1027</v>
      </c>
      <c r="AD384" s="467">
        <v>28.08</v>
      </c>
      <c r="AE384" s="16"/>
      <c r="AF384" s="404"/>
      <c r="AG384" s="404"/>
      <c r="AH384" s="467">
        <v>-2.4</v>
      </c>
      <c r="AI384" s="16"/>
      <c r="AJ384" s="404"/>
      <c r="AK384" s="17"/>
      <c r="AL384" s="404"/>
      <c r="AM384" s="16"/>
      <c r="AN384" s="404"/>
      <c r="AO384" s="403"/>
      <c r="AP384" s="404"/>
      <c r="AQ384" s="165"/>
      <c r="AR384" s="404"/>
      <c r="AS384" s="187">
        <f>V384+X384+Z384+AB384+AD384+AF384+AJ384+AL384+AN384+AP384+AR384+AH384</f>
        <v>25.68</v>
      </c>
    </row>
    <row r="385" spans="1:45" x14ac:dyDescent="0.25">
      <c r="A385" s="230">
        <f t="shared" si="62"/>
        <v>44864</v>
      </c>
      <c r="B385" s="394">
        <v>983.58</v>
      </c>
      <c r="C385" s="394"/>
      <c r="D385" s="472">
        <v>1412.34</v>
      </c>
      <c r="E385" s="394"/>
      <c r="F385" s="394"/>
      <c r="G385" s="396">
        <v>264</v>
      </c>
      <c r="H385" s="396">
        <v>631.5</v>
      </c>
      <c r="I385" s="473">
        <v>140</v>
      </c>
      <c r="J385" s="398">
        <v>3</v>
      </c>
      <c r="K385" s="398"/>
      <c r="L385" s="398"/>
      <c r="M385" s="400"/>
      <c r="N385" s="209">
        <f t="shared" si="58"/>
        <v>3431.42</v>
      </c>
      <c r="O385" s="394"/>
      <c r="P385" s="394">
        <v>0</v>
      </c>
      <c r="Q385" s="209">
        <f t="shared" si="59"/>
        <v>3431.42</v>
      </c>
      <c r="R385" s="470">
        <v>980</v>
      </c>
      <c r="S385" s="402"/>
      <c r="T385" s="213">
        <f t="shared" si="60"/>
        <v>44864</v>
      </c>
      <c r="U385" s="16"/>
      <c r="V385" s="404"/>
      <c r="W385" s="17" t="s">
        <v>1028</v>
      </c>
      <c r="X385" s="471">
        <v>51.76</v>
      </c>
      <c r="Y385" s="17"/>
      <c r="Z385" s="404"/>
      <c r="AA385" s="17"/>
      <c r="AB385" s="404"/>
      <c r="AC385" s="17"/>
      <c r="AD385" s="404"/>
      <c r="AE385" s="16"/>
      <c r="AF385" s="404"/>
      <c r="AG385" s="404"/>
      <c r="AH385" s="467">
        <v>-6</v>
      </c>
      <c r="AI385" s="16"/>
      <c r="AJ385" s="404"/>
      <c r="AK385" s="17"/>
      <c r="AL385" s="404"/>
      <c r="AM385" s="17"/>
      <c r="AN385" s="404"/>
      <c r="AO385" s="165"/>
      <c r="AP385" s="404"/>
      <c r="AQ385" s="165" t="s">
        <v>1029</v>
      </c>
      <c r="AR385" s="467">
        <v>132</v>
      </c>
      <c r="AS385" s="187">
        <f>V385+X385+Z385+AB385+AD385+AF385+AJ385+AL385+AN385+AP385+AR385+AH385</f>
        <v>177.76</v>
      </c>
    </row>
    <row r="386" spans="1:45" x14ac:dyDescent="0.25">
      <c r="A386" s="230">
        <f t="shared" si="62"/>
        <v>44865</v>
      </c>
      <c r="B386" s="394">
        <v>1199.8599999999999</v>
      </c>
      <c r="C386" s="394"/>
      <c r="D386" s="472">
        <v>3737.69</v>
      </c>
      <c r="E386" s="394"/>
      <c r="F386" s="394"/>
      <c r="G386" s="396">
        <v>207</v>
      </c>
      <c r="H386" s="396">
        <v>326.10000000000002</v>
      </c>
      <c r="I386" s="473">
        <v>70</v>
      </c>
      <c r="J386" s="398">
        <v>2</v>
      </c>
      <c r="K386" s="398"/>
      <c r="L386" s="398"/>
      <c r="M386" s="400"/>
      <c r="N386" s="209">
        <f t="shared" si="58"/>
        <v>5540.6500000000005</v>
      </c>
      <c r="O386" s="394">
        <v>8.8000000000000007</v>
      </c>
      <c r="P386" s="394">
        <v>0</v>
      </c>
      <c r="Q386" s="209">
        <f t="shared" si="59"/>
        <v>5549.4500000000007</v>
      </c>
      <c r="R386" s="470">
        <v>1190</v>
      </c>
      <c r="S386" s="402"/>
      <c r="T386" s="213">
        <f t="shared" si="60"/>
        <v>44865</v>
      </c>
      <c r="U386" s="16"/>
      <c r="V386" s="404"/>
      <c r="W386" s="17" t="s">
        <v>1030</v>
      </c>
      <c r="X386" s="471">
        <v>1036.08</v>
      </c>
      <c r="Y386" s="17"/>
      <c r="Z386" s="404"/>
      <c r="AA386" s="17"/>
      <c r="AB386" s="404"/>
      <c r="AC386" s="17" t="s">
        <v>1031</v>
      </c>
      <c r="AD386" s="404">
        <v>0</v>
      </c>
      <c r="AE386" s="16"/>
      <c r="AF386" s="404"/>
      <c r="AG386" s="404"/>
      <c r="AH386" s="467">
        <v>-1.2</v>
      </c>
      <c r="AI386" s="16" t="s">
        <v>1032</v>
      </c>
      <c r="AJ386" s="467">
        <v>38.76</v>
      </c>
      <c r="AK386" s="17" t="s">
        <v>1033</v>
      </c>
      <c r="AL386" s="467">
        <v>765.66</v>
      </c>
      <c r="AM386" s="16" t="s">
        <v>462</v>
      </c>
      <c r="AN386" s="467">
        <v>1877.81</v>
      </c>
      <c r="AO386" s="16" t="s">
        <v>1034</v>
      </c>
      <c r="AP386" s="467">
        <v>1408.83</v>
      </c>
      <c r="AQ386" s="165"/>
      <c r="AR386" s="404"/>
      <c r="AS386" s="187">
        <f>V386+X386+Z386+AB386+AD386+AF386+AJ386+AL386+AN386+AP386+AR386+AH386</f>
        <v>5125.9399999999996</v>
      </c>
    </row>
    <row r="387" spans="1:45" x14ac:dyDescent="0.25">
      <c r="B387" s="128">
        <f t="shared" ref="B387:S387" si="63">SUM(B356:B386)</f>
        <v>39247.880000000012</v>
      </c>
      <c r="C387" s="128">
        <f t="shared" si="63"/>
        <v>33.56</v>
      </c>
      <c r="D387" s="128">
        <f t="shared" si="63"/>
        <v>85426.090000000011</v>
      </c>
      <c r="E387" s="128">
        <f t="shared" si="63"/>
        <v>0</v>
      </c>
      <c r="F387" s="128">
        <f t="shared" si="63"/>
        <v>0</v>
      </c>
      <c r="G387" s="128">
        <f t="shared" si="63"/>
        <v>7995</v>
      </c>
      <c r="H387" s="128">
        <f t="shared" si="63"/>
        <v>8719.3000000000029</v>
      </c>
      <c r="I387" s="128">
        <f t="shared" si="63"/>
        <v>5060</v>
      </c>
      <c r="J387" s="71">
        <f t="shared" si="63"/>
        <v>101</v>
      </c>
      <c r="K387" s="128">
        <f t="shared" si="63"/>
        <v>0</v>
      </c>
      <c r="L387" s="128">
        <f t="shared" si="63"/>
        <v>0</v>
      </c>
      <c r="M387" s="128">
        <f t="shared" si="63"/>
        <v>0</v>
      </c>
      <c r="N387" s="128">
        <f t="shared" si="63"/>
        <v>146481.82999999999</v>
      </c>
      <c r="O387" s="128">
        <f t="shared" si="63"/>
        <v>44.899999999999991</v>
      </c>
      <c r="P387" s="128">
        <f t="shared" si="63"/>
        <v>0</v>
      </c>
      <c r="Q387" s="128">
        <f t="shared" si="63"/>
        <v>146526.73000000001</v>
      </c>
      <c r="R387" s="128">
        <f t="shared" si="63"/>
        <v>39220</v>
      </c>
      <c r="S387" s="128">
        <f t="shared" si="63"/>
        <v>380</v>
      </c>
      <c r="U387" s="141"/>
      <c r="V387" s="141">
        <f>SUM(V356:V386)</f>
        <v>4473.4499999999989</v>
      </c>
      <c r="W387" s="141"/>
      <c r="X387" s="236">
        <f>SUM(X356:X386)</f>
        <v>3106.04</v>
      </c>
      <c r="Y387" s="141"/>
      <c r="Z387" s="141">
        <f>SUM(Z356:Z386)</f>
        <v>1579.4399999999998</v>
      </c>
      <c r="AA387" s="141"/>
      <c r="AB387" s="141">
        <f>SUM(AB356:AB386)</f>
        <v>13772.43</v>
      </c>
      <c r="AC387" s="141"/>
      <c r="AD387" s="141">
        <f>SUM(AD356:AD386)</f>
        <v>69726.19</v>
      </c>
      <c r="AE387" s="141"/>
      <c r="AF387" s="141">
        <f>SUM(AF356:AF386)</f>
        <v>3624.35</v>
      </c>
      <c r="AG387" s="141"/>
      <c r="AH387" s="141"/>
      <c r="AI387" s="141"/>
      <c r="AJ387" s="141">
        <f>SUM(AJ356:AJ386)</f>
        <v>2070.5</v>
      </c>
      <c r="AL387" s="141">
        <f>SUM(AL356:AL386)</f>
        <v>3335.16</v>
      </c>
      <c r="AM387" s="141"/>
      <c r="AN387" s="141">
        <f>SUM(AN356:AN386)</f>
        <v>1565.55</v>
      </c>
      <c r="AO387" s="141"/>
      <c r="AP387" s="141">
        <f>SUM(AP356:AP386)</f>
        <v>5456.38</v>
      </c>
      <c r="AQ387" s="141"/>
      <c r="AR387" s="141">
        <f>SUM(AR356:AR386)</f>
        <v>201.12</v>
      </c>
      <c r="AS387" s="141" t="e">
        <f>SUM(AS356:AS386)</f>
        <v>#VALUE!</v>
      </c>
    </row>
    <row r="388" spans="1:45" x14ac:dyDescent="0.25">
      <c r="N388" s="130"/>
      <c r="Q388" s="130"/>
    </row>
    <row r="389" spans="1:45" x14ac:dyDescent="0.25">
      <c r="C389" s="131"/>
      <c r="F389" s="131"/>
      <c r="I389" s="132"/>
    </row>
    <row r="390" spans="1:45" x14ac:dyDescent="0.25">
      <c r="I390" s="132"/>
    </row>
    <row r="392" spans="1:45" ht="16.149999999999999" customHeight="1" thickBot="1" x14ac:dyDescent="0.3">
      <c r="A392" s="575" t="s">
        <v>65</v>
      </c>
      <c r="B392" s="563"/>
      <c r="C392" s="563"/>
      <c r="D392" s="563"/>
      <c r="E392" s="563"/>
      <c r="F392" s="563"/>
      <c r="G392" s="563"/>
      <c r="H392" s="563"/>
      <c r="I392" s="563"/>
      <c r="J392" s="564"/>
      <c r="K392" s="564"/>
      <c r="L392" s="564"/>
      <c r="M392" s="80"/>
      <c r="N392" s="79"/>
      <c r="O392" s="565"/>
      <c r="P392" s="560"/>
      <c r="Q392" s="560"/>
      <c r="R392" s="560"/>
      <c r="S392" s="560"/>
      <c r="U392" s="559" t="str">
        <f>A392</f>
        <v>NOVEMBRE</v>
      </c>
      <c r="V392" s="560"/>
      <c r="W392" s="560"/>
      <c r="X392" s="560"/>
      <c r="Y392" s="560"/>
      <c r="Z392" s="560"/>
      <c r="AA392" s="560"/>
      <c r="AB392" s="559" t="str">
        <f>A392</f>
        <v>NOVEMBRE</v>
      </c>
      <c r="AC392" s="560"/>
      <c r="AD392" s="560"/>
      <c r="AE392" s="560"/>
      <c r="AF392" s="560"/>
      <c r="AG392" s="560"/>
      <c r="AH392" s="560"/>
      <c r="AI392" s="560"/>
      <c r="AJ392" s="560"/>
      <c r="AK392" s="559" t="str">
        <f>A392</f>
        <v>NOVEMBRE</v>
      </c>
      <c r="AL392" s="560"/>
      <c r="AM392" s="560"/>
      <c r="AN392" s="560"/>
      <c r="AO392" s="560"/>
      <c r="AP392" s="560"/>
      <c r="AQ392" s="560"/>
    </row>
    <row r="393" spans="1:45" ht="16.149999999999999" customHeight="1" thickBot="1" x14ac:dyDescent="0.3">
      <c r="A393" s="175"/>
      <c r="B393" s="81"/>
      <c r="C393" s="81"/>
      <c r="D393" s="81"/>
      <c r="E393" s="81"/>
      <c r="F393" s="81"/>
      <c r="G393" s="81"/>
      <c r="H393" s="81"/>
      <c r="I393" s="554"/>
      <c r="J393" s="554"/>
      <c r="K393" s="554"/>
      <c r="L393" s="554"/>
      <c r="M393" s="133"/>
      <c r="N393" s="134"/>
      <c r="O393" s="135"/>
      <c r="P393" s="134"/>
      <c r="Q393" s="134"/>
      <c r="R393" s="553" t="s">
        <v>2</v>
      </c>
      <c r="S393" s="554"/>
      <c r="T393" s="227"/>
      <c r="U393" s="549" t="str">
        <f>U3</f>
        <v>Agedi</v>
      </c>
      <c r="V393" s="550"/>
      <c r="W393" s="549" t="str">
        <f>W3</f>
        <v>Saf</v>
      </c>
      <c r="X393" s="550"/>
      <c r="Y393" s="549" t="str">
        <f>Y3</f>
        <v>Midi Libre</v>
      </c>
      <c r="Z393" s="550"/>
      <c r="AA393" s="549" t="str">
        <f>AA3</f>
        <v>Loto</v>
      </c>
      <c r="AB393" s="550"/>
      <c r="AC393" s="555" t="str">
        <f>AC3</f>
        <v>Altadis</v>
      </c>
      <c r="AD393" s="556"/>
      <c r="AE393" s="549" t="str">
        <f>AE3</f>
        <v>Crédit agricole</v>
      </c>
      <c r="AF393" s="550"/>
      <c r="AG393" s="574" t="s">
        <v>53</v>
      </c>
      <c r="AH393" s="570"/>
      <c r="AI393" s="555" t="str">
        <f>AI3</f>
        <v>charges locatives</v>
      </c>
      <c r="AJ393" s="556"/>
      <c r="AK393" s="555" t="str">
        <f>AK3</f>
        <v>Poste TCN TF PVA</v>
      </c>
      <c r="AL393" s="556"/>
      <c r="AM393" s="549" t="str">
        <f>AM3</f>
        <v>GSA/NVX FR</v>
      </c>
      <c r="AN393" s="550"/>
      <c r="AO393" s="549" t="str">
        <f>AO3</f>
        <v>Charge</v>
      </c>
      <c r="AP393" s="550"/>
      <c r="AQ393" s="549" t="str">
        <f>AQ3</f>
        <v>Divers</v>
      </c>
      <c r="AR393" s="550"/>
      <c r="AS393" s="83" t="s">
        <v>16</v>
      </c>
    </row>
    <row r="394" spans="1:45" ht="16.149999999999999" customHeight="1" thickBot="1" x14ac:dyDescent="0.3">
      <c r="A394" s="177"/>
      <c r="B394" s="85" t="s">
        <v>17</v>
      </c>
      <c r="C394" s="86" t="s">
        <v>18</v>
      </c>
      <c r="D394" s="86" t="s">
        <v>19</v>
      </c>
      <c r="E394" s="87" t="s">
        <v>20</v>
      </c>
      <c r="F394" s="87" t="s">
        <v>21</v>
      </c>
      <c r="G394" s="86" t="s">
        <v>22</v>
      </c>
      <c r="H394" s="86" t="s">
        <v>23</v>
      </c>
      <c r="I394" s="557" t="s">
        <v>24</v>
      </c>
      <c r="J394" s="558"/>
      <c r="K394" s="88" t="s">
        <v>25</v>
      </c>
      <c r="L394" s="88" t="s">
        <v>26</v>
      </c>
      <c r="M394" s="89" t="s">
        <v>27</v>
      </c>
      <c r="N394" s="90" t="s">
        <v>28</v>
      </c>
      <c r="O394" s="90" t="s">
        <v>29</v>
      </c>
      <c r="P394" s="90" t="s">
        <v>30</v>
      </c>
      <c r="Q394" s="91" t="s">
        <v>16</v>
      </c>
      <c r="R394" s="85" t="s">
        <v>32</v>
      </c>
      <c r="S394" s="91" t="s">
        <v>33</v>
      </c>
      <c r="T394" s="237"/>
      <c r="U394" s="93" t="s">
        <v>34</v>
      </c>
      <c r="V394" s="94"/>
      <c r="W394" s="95" t="s">
        <v>34</v>
      </c>
      <c r="X394" s="238"/>
      <c r="Y394" s="95" t="s">
        <v>34</v>
      </c>
      <c r="Z394" s="96"/>
      <c r="AA394" s="95" t="s">
        <v>34</v>
      </c>
      <c r="AB394" s="96"/>
      <c r="AC394" s="95" t="s">
        <v>34</v>
      </c>
      <c r="AD394" s="96"/>
      <c r="AE394" s="95" t="s">
        <v>34</v>
      </c>
      <c r="AF394" s="96"/>
      <c r="AG394" s="95"/>
      <c r="AH394" s="97"/>
      <c r="AI394" s="95" t="s">
        <v>34</v>
      </c>
      <c r="AJ394" s="96"/>
      <c r="AK394" s="98" t="s">
        <v>34</v>
      </c>
      <c r="AL394" s="94"/>
      <c r="AM394" s="95" t="s">
        <v>34</v>
      </c>
      <c r="AN394" s="94"/>
      <c r="AO394" s="95" t="s">
        <v>34</v>
      </c>
      <c r="AP394" s="94"/>
      <c r="AQ394" s="95" t="s">
        <v>34</v>
      </c>
      <c r="AR394" s="94"/>
      <c r="AS394" s="99"/>
    </row>
    <row r="395" spans="1:45" x14ac:dyDescent="0.25">
      <c r="A395" s="230">
        <f>A386+1</f>
        <v>44866</v>
      </c>
      <c r="B395" s="394">
        <v>659.53</v>
      </c>
      <c r="C395" s="394"/>
      <c r="D395" s="472">
        <v>1788.14</v>
      </c>
      <c r="E395" s="394"/>
      <c r="F395" s="394"/>
      <c r="G395" s="396">
        <v>175</v>
      </c>
      <c r="H395" s="396">
        <v>166.7</v>
      </c>
      <c r="I395" s="473">
        <v>90</v>
      </c>
      <c r="J395" s="398">
        <v>3</v>
      </c>
      <c r="K395" s="398"/>
      <c r="L395" s="398"/>
      <c r="M395" s="400"/>
      <c r="N395" s="209">
        <f t="shared" ref="N395:N424" si="64">B395+C395+D395+F395+G395+H395+I395+K395-L395+M395+E395</f>
        <v>2879.37</v>
      </c>
      <c r="O395" s="394">
        <v>2.2000000000000002</v>
      </c>
      <c r="P395" s="394">
        <v>0</v>
      </c>
      <c r="Q395" s="209">
        <f t="shared" ref="Q395:Q424" si="65">N395+O395-P395</f>
        <v>2881.5699999999997</v>
      </c>
      <c r="R395" s="470">
        <v>650</v>
      </c>
      <c r="S395" s="402"/>
      <c r="T395" s="213">
        <f t="shared" ref="T395:T424" si="66">A395</f>
        <v>44866</v>
      </c>
      <c r="U395" s="70"/>
      <c r="V395" s="419"/>
      <c r="W395" s="390"/>
      <c r="X395" s="488"/>
      <c r="Y395" s="390"/>
      <c r="Z395" s="419"/>
      <c r="AA395" s="390"/>
      <c r="AB395" s="419"/>
      <c r="AC395" s="390"/>
      <c r="AD395" s="419"/>
      <c r="AE395" s="390"/>
      <c r="AF395" s="419"/>
      <c r="AG395" s="420"/>
      <c r="AH395" s="526">
        <v>-13.2</v>
      </c>
      <c r="AI395" s="390"/>
      <c r="AJ395" s="419"/>
      <c r="AK395" s="420"/>
      <c r="AL395" s="419"/>
      <c r="AM395" s="32"/>
      <c r="AN395" s="419"/>
      <c r="AO395" s="390" t="s">
        <v>276</v>
      </c>
      <c r="AP395" s="526">
        <v>2250</v>
      </c>
      <c r="AQ395" s="390"/>
      <c r="AR395" s="419"/>
      <c r="AS395" s="187">
        <f t="shared" ref="AS395:AS425" si="67">V395+X395+Z395+AB395+AD395+AF395+AJ395+AL395+AN395+AP395+AR395+AH395</f>
        <v>2236.8000000000002</v>
      </c>
    </row>
    <row r="396" spans="1:45" x14ac:dyDescent="0.25">
      <c r="A396" s="230">
        <f t="shared" ref="A396:A424" si="68">A395+1</f>
        <v>44867</v>
      </c>
      <c r="B396" s="394">
        <v>1396.13</v>
      </c>
      <c r="C396" s="394"/>
      <c r="D396" s="472">
        <v>3168.97</v>
      </c>
      <c r="E396" s="394"/>
      <c r="F396" s="394"/>
      <c r="G396" s="396">
        <v>494</v>
      </c>
      <c r="H396" s="396">
        <v>267.85000000000002</v>
      </c>
      <c r="I396" s="473">
        <v>130</v>
      </c>
      <c r="J396" s="398">
        <v>3</v>
      </c>
      <c r="K396" s="398"/>
      <c r="L396" s="398"/>
      <c r="M396" s="400"/>
      <c r="N396" s="209">
        <f t="shared" si="64"/>
        <v>5456.9500000000007</v>
      </c>
      <c r="O396" s="394"/>
      <c r="P396" s="394">
        <v>0</v>
      </c>
      <c r="Q396" s="209">
        <f t="shared" si="65"/>
        <v>5456.9500000000007</v>
      </c>
      <c r="R396" s="470">
        <v>1390</v>
      </c>
      <c r="S396" s="402"/>
      <c r="T396" s="213">
        <f t="shared" si="66"/>
        <v>44867</v>
      </c>
      <c r="U396" s="70" t="s">
        <v>1035</v>
      </c>
      <c r="V396" s="467">
        <v>1233.23</v>
      </c>
      <c r="W396" s="17"/>
      <c r="X396" s="460"/>
      <c r="Y396" s="16"/>
      <c r="Z396" s="404"/>
      <c r="AA396" s="17" t="s">
        <v>1036</v>
      </c>
      <c r="AB396" s="467">
        <v>387</v>
      </c>
      <c r="AC396" s="16" t="s">
        <v>1037</v>
      </c>
      <c r="AD396" s="467">
        <v>45047.040000000001</v>
      </c>
      <c r="AE396" s="17" t="s">
        <v>1038</v>
      </c>
      <c r="AF396" s="467">
        <v>1.45</v>
      </c>
      <c r="AG396" s="404"/>
      <c r="AH396" s="467">
        <v>-1.2</v>
      </c>
      <c r="AI396" s="403" t="s">
        <v>506</v>
      </c>
      <c r="AJ396" s="467">
        <v>1029.23</v>
      </c>
      <c r="AK396" s="17"/>
      <c r="AL396" s="404"/>
      <c r="AM396" s="32" t="s">
        <v>1039</v>
      </c>
      <c r="AN396" s="467">
        <v>127.4</v>
      </c>
      <c r="AO396" s="403"/>
      <c r="AP396" s="404"/>
      <c r="AQ396" s="165"/>
      <c r="AR396" s="404"/>
      <c r="AS396" s="187">
        <f t="shared" si="67"/>
        <v>47824.150000000009</v>
      </c>
    </row>
    <row r="397" spans="1:45" x14ac:dyDescent="0.25">
      <c r="A397" s="230">
        <f t="shared" si="68"/>
        <v>44868</v>
      </c>
      <c r="B397" s="394">
        <v>1438.3</v>
      </c>
      <c r="C397" s="472">
        <v>171.6</v>
      </c>
      <c r="D397" s="472">
        <v>2335.67</v>
      </c>
      <c r="E397" s="394"/>
      <c r="F397" s="394"/>
      <c r="G397" s="396">
        <v>241</v>
      </c>
      <c r="H397" s="396">
        <v>671.25</v>
      </c>
      <c r="I397" s="473">
        <v>150</v>
      </c>
      <c r="J397" s="398">
        <v>3</v>
      </c>
      <c r="K397" s="398"/>
      <c r="L397" s="398"/>
      <c r="M397" s="400"/>
      <c r="N397" s="209">
        <f t="shared" si="64"/>
        <v>5007.82</v>
      </c>
      <c r="O397" s="394">
        <v>4.4000000000000004</v>
      </c>
      <c r="P397" s="394">
        <v>171.6</v>
      </c>
      <c r="Q397" s="209">
        <f t="shared" si="65"/>
        <v>4840.619999999999</v>
      </c>
      <c r="R397" s="470">
        <v>1480</v>
      </c>
      <c r="S397" s="402"/>
      <c r="T397" s="213">
        <f t="shared" si="66"/>
        <v>44868</v>
      </c>
      <c r="U397" s="70"/>
      <c r="V397" s="467">
        <v>107.23</v>
      </c>
      <c r="W397" s="17"/>
      <c r="X397" s="460"/>
      <c r="Y397" s="16" t="s">
        <v>1040</v>
      </c>
      <c r="Z397" s="467">
        <v>418.05</v>
      </c>
      <c r="AA397" s="17" t="s">
        <v>1041</v>
      </c>
      <c r="AB397" s="467">
        <v>2703.73</v>
      </c>
      <c r="AC397" s="16" t="s">
        <v>1042</v>
      </c>
      <c r="AD397" s="467">
        <v>602.27</v>
      </c>
      <c r="AE397" s="17" t="s">
        <v>94</v>
      </c>
      <c r="AF397" s="467">
        <f>AE409-70</f>
        <v>-70</v>
      </c>
      <c r="AG397" s="404"/>
      <c r="AH397" s="467">
        <v>-2.4</v>
      </c>
      <c r="AI397" s="16"/>
      <c r="AJ397" s="404"/>
      <c r="AK397" s="17"/>
      <c r="AL397" s="404"/>
      <c r="AM397" s="32"/>
      <c r="AN397" s="404"/>
      <c r="AO397" s="165"/>
      <c r="AP397" s="404"/>
      <c r="AQ397" s="165"/>
      <c r="AR397" s="404"/>
      <c r="AS397" s="187">
        <f t="shared" si="67"/>
        <v>3758.88</v>
      </c>
    </row>
    <row r="398" spans="1:45" x14ac:dyDescent="0.25">
      <c r="A398" s="230">
        <f t="shared" si="68"/>
        <v>44869</v>
      </c>
      <c r="B398" s="394">
        <v>1798.66</v>
      </c>
      <c r="C398" s="394"/>
      <c r="D398" s="472">
        <v>2994.59</v>
      </c>
      <c r="E398" s="394"/>
      <c r="F398" s="394"/>
      <c r="G398" s="396">
        <v>161</v>
      </c>
      <c r="H398" s="396">
        <v>197.9</v>
      </c>
      <c r="I398" s="473">
        <v>90</v>
      </c>
      <c r="J398" s="398">
        <v>3</v>
      </c>
      <c r="K398" s="398"/>
      <c r="L398" s="398"/>
      <c r="M398" s="400"/>
      <c r="N398" s="209">
        <f t="shared" si="64"/>
        <v>5242.1499999999996</v>
      </c>
      <c r="O398" s="394">
        <v>2.2000000000000002</v>
      </c>
      <c r="P398" s="394">
        <v>0</v>
      </c>
      <c r="Q398" s="209">
        <f t="shared" si="65"/>
        <v>5244.3499999999995</v>
      </c>
      <c r="R398" s="470">
        <v>1790</v>
      </c>
      <c r="S398" s="470">
        <v>340</v>
      </c>
      <c r="T398" s="213">
        <f t="shared" si="66"/>
        <v>44869</v>
      </c>
      <c r="U398" s="70" t="s">
        <v>1043</v>
      </c>
      <c r="V398" s="467">
        <v>-599.76</v>
      </c>
      <c r="W398" s="17"/>
      <c r="X398" s="460"/>
      <c r="Y398" s="16"/>
      <c r="Z398" s="404"/>
      <c r="AA398" s="17"/>
      <c r="AB398" s="404"/>
      <c r="AC398" s="16"/>
      <c r="AD398" s="404"/>
      <c r="AE398" s="17"/>
      <c r="AF398" s="404"/>
      <c r="AG398" s="404"/>
      <c r="AH398" s="404"/>
      <c r="AI398" s="16"/>
      <c r="AJ398" s="404"/>
      <c r="AK398" s="17"/>
      <c r="AL398" s="404"/>
      <c r="AM398" s="32" t="s">
        <v>1044</v>
      </c>
      <c r="AN398" s="467">
        <v>-356.8</v>
      </c>
      <c r="AO398" s="17" t="s">
        <v>1045</v>
      </c>
      <c r="AP398" s="467">
        <v>89.55</v>
      </c>
      <c r="AQ398" s="165"/>
      <c r="AR398" s="404"/>
      <c r="AS398" s="187">
        <f t="shared" si="67"/>
        <v>-867.01</v>
      </c>
    </row>
    <row r="399" spans="1:45" x14ac:dyDescent="0.25">
      <c r="A399" s="230">
        <f t="shared" si="68"/>
        <v>44870</v>
      </c>
      <c r="B399" s="394">
        <v>1497.71</v>
      </c>
      <c r="C399" s="394"/>
      <c r="D399" s="472">
        <v>3128.27</v>
      </c>
      <c r="E399" s="394"/>
      <c r="F399" s="394"/>
      <c r="G399" s="396">
        <v>249</v>
      </c>
      <c r="H399" s="396">
        <v>753.3</v>
      </c>
      <c r="I399" s="396"/>
      <c r="J399" s="398"/>
      <c r="K399" s="398"/>
      <c r="L399" s="398"/>
      <c r="M399" s="400"/>
      <c r="N399" s="209">
        <f t="shared" si="64"/>
        <v>5628.28</v>
      </c>
      <c r="O399" s="394">
        <v>3.2</v>
      </c>
      <c r="P399" s="394">
        <v>0</v>
      </c>
      <c r="Q399" s="209">
        <f t="shared" si="65"/>
        <v>5631.48</v>
      </c>
      <c r="R399" s="470">
        <v>1490</v>
      </c>
      <c r="S399" s="402"/>
      <c r="T399" s="213">
        <f t="shared" si="66"/>
        <v>44870</v>
      </c>
      <c r="U399" s="70" t="s">
        <v>1046</v>
      </c>
      <c r="V399" s="467">
        <v>-249.44</v>
      </c>
      <c r="W399" s="17"/>
      <c r="X399" s="460"/>
      <c r="Y399" s="16"/>
      <c r="Z399" s="404"/>
      <c r="AA399" s="17"/>
      <c r="AB399" s="404"/>
      <c r="AC399" s="16"/>
      <c r="AD399" s="404"/>
      <c r="AE399" s="17"/>
      <c r="AF399" s="404"/>
      <c r="AG399" s="404"/>
      <c r="AH399" s="467">
        <v>-3.6</v>
      </c>
      <c r="AI399" s="16"/>
      <c r="AJ399" s="404"/>
      <c r="AK399" s="17"/>
      <c r="AL399" s="404"/>
      <c r="AM399" s="32"/>
      <c r="AN399" s="404"/>
      <c r="AO399" s="403" t="s">
        <v>544</v>
      </c>
      <c r="AP399" s="393">
        <v>156.69</v>
      </c>
      <c r="AQ399" s="165"/>
      <c r="AR399" s="404"/>
      <c r="AS399" s="187">
        <f t="shared" si="67"/>
        <v>-96.35</v>
      </c>
    </row>
    <row r="400" spans="1:45" x14ac:dyDescent="0.25">
      <c r="A400" s="230">
        <f t="shared" si="68"/>
        <v>44871</v>
      </c>
      <c r="B400" s="394">
        <v>933.79</v>
      </c>
      <c r="C400" s="394"/>
      <c r="D400" s="472">
        <v>1749.94</v>
      </c>
      <c r="E400" s="394"/>
      <c r="F400" s="394"/>
      <c r="G400" s="396">
        <v>377</v>
      </c>
      <c r="H400" s="396">
        <v>357.9</v>
      </c>
      <c r="I400" s="473">
        <v>50</v>
      </c>
      <c r="J400" s="398">
        <v>1</v>
      </c>
      <c r="K400" s="398"/>
      <c r="L400" s="398"/>
      <c r="M400" s="400"/>
      <c r="N400" s="209">
        <f t="shared" si="64"/>
        <v>3468.63</v>
      </c>
      <c r="O400" s="394">
        <v>2.2000000000000002</v>
      </c>
      <c r="P400" s="394">
        <v>0</v>
      </c>
      <c r="Q400" s="209">
        <f t="shared" si="65"/>
        <v>3470.83</v>
      </c>
      <c r="R400" s="470">
        <v>930</v>
      </c>
      <c r="S400" s="402"/>
      <c r="T400" s="213">
        <f t="shared" si="66"/>
        <v>44871</v>
      </c>
      <c r="U400" s="70"/>
      <c r="V400" s="404"/>
      <c r="W400" s="17"/>
      <c r="X400" s="460"/>
      <c r="Y400" s="16"/>
      <c r="Z400" s="404"/>
      <c r="AA400" s="17"/>
      <c r="AB400" s="404"/>
      <c r="AC400" s="16"/>
      <c r="AD400" s="404"/>
      <c r="AE400" s="403" t="s">
        <v>769</v>
      </c>
      <c r="AF400" s="467">
        <v>320.23</v>
      </c>
      <c r="AG400" s="404"/>
      <c r="AH400" s="467">
        <v>-1.2</v>
      </c>
      <c r="AI400" s="16"/>
      <c r="AJ400" s="404"/>
      <c r="AK400" s="17"/>
      <c r="AL400" s="404"/>
      <c r="AM400" s="32"/>
      <c r="AN400" s="404"/>
      <c r="AO400" s="403" t="s">
        <v>388</v>
      </c>
      <c r="AP400" s="393">
        <v>150</v>
      </c>
      <c r="AQ400" s="165"/>
      <c r="AR400" s="404"/>
      <c r="AS400" s="187">
        <f t="shared" si="67"/>
        <v>469.03000000000003</v>
      </c>
    </row>
    <row r="401" spans="1:45" x14ac:dyDescent="0.25">
      <c r="A401" s="230">
        <f t="shared" si="68"/>
        <v>44872</v>
      </c>
      <c r="B401" s="394">
        <v>1116.8699999999999</v>
      </c>
      <c r="C401" s="394"/>
      <c r="D401" s="472">
        <v>2850.57</v>
      </c>
      <c r="E401" s="394"/>
      <c r="F401" s="394"/>
      <c r="G401" s="396">
        <v>241</v>
      </c>
      <c r="H401" s="396">
        <v>328.05</v>
      </c>
      <c r="I401" s="473">
        <v>80</v>
      </c>
      <c r="J401" s="398">
        <v>3</v>
      </c>
      <c r="K401" s="398"/>
      <c r="L401" s="398"/>
      <c r="M401" s="400"/>
      <c r="N401" s="209">
        <f t="shared" si="64"/>
        <v>4616.4900000000007</v>
      </c>
      <c r="O401" s="394">
        <v>3.9</v>
      </c>
      <c r="P401" s="394">
        <v>0</v>
      </c>
      <c r="Q401" s="209">
        <f t="shared" si="65"/>
        <v>4620.3900000000003</v>
      </c>
      <c r="R401" s="470">
        <v>1110</v>
      </c>
      <c r="S401" s="402"/>
      <c r="T401" s="213">
        <f t="shared" si="66"/>
        <v>44872</v>
      </c>
      <c r="U401" s="70"/>
      <c r="V401" s="404"/>
      <c r="W401" s="17"/>
      <c r="X401" s="460"/>
      <c r="Y401" s="16"/>
      <c r="Z401" s="404"/>
      <c r="AA401" s="17"/>
      <c r="AB401" s="404"/>
      <c r="AC401" s="16"/>
      <c r="AD401" s="404"/>
      <c r="AE401" s="16"/>
      <c r="AF401" s="404"/>
      <c r="AG401" s="404"/>
      <c r="AH401" s="467">
        <v>-1.2</v>
      </c>
      <c r="AI401" s="16"/>
      <c r="AJ401" s="404"/>
      <c r="AK401" s="17"/>
      <c r="AL401" s="404"/>
      <c r="AM401" s="32"/>
      <c r="AN401" s="404"/>
      <c r="AO401" s="16"/>
      <c r="AP401" s="404"/>
      <c r="AQ401" s="17" t="s">
        <v>1047</v>
      </c>
      <c r="AR401" s="467">
        <v>98.23</v>
      </c>
      <c r="AS401" s="187">
        <f t="shared" si="67"/>
        <v>97.03</v>
      </c>
    </row>
    <row r="402" spans="1:45" x14ac:dyDescent="0.25">
      <c r="A402" s="230">
        <f t="shared" si="68"/>
        <v>44873</v>
      </c>
      <c r="B402" s="394">
        <v>1033.78</v>
      </c>
      <c r="C402" s="394"/>
      <c r="D402" s="472">
        <v>2670.91</v>
      </c>
      <c r="E402" s="394"/>
      <c r="F402" s="394"/>
      <c r="G402" s="396">
        <v>316</v>
      </c>
      <c r="H402" s="396">
        <v>135.80000000000001</v>
      </c>
      <c r="I402" s="473">
        <v>100</v>
      </c>
      <c r="J402" s="398">
        <v>1</v>
      </c>
      <c r="K402" s="398"/>
      <c r="L402" s="398"/>
      <c r="M402" s="400"/>
      <c r="N402" s="209">
        <f t="shared" si="64"/>
        <v>4256.49</v>
      </c>
      <c r="O402" s="394">
        <v>2.2000000000000002</v>
      </c>
      <c r="P402" s="394">
        <v>0</v>
      </c>
      <c r="Q402" s="209">
        <f t="shared" si="65"/>
        <v>4258.6899999999996</v>
      </c>
      <c r="R402" s="470">
        <v>1060</v>
      </c>
      <c r="S402" s="402"/>
      <c r="T402" s="213">
        <f t="shared" si="66"/>
        <v>44873</v>
      </c>
      <c r="U402" s="70"/>
      <c r="V402" s="404"/>
      <c r="W402" s="17"/>
      <c r="X402" s="460"/>
      <c r="Y402" s="16"/>
      <c r="Z402" s="404"/>
      <c r="AA402" s="17"/>
      <c r="AB402" s="404"/>
      <c r="AC402" s="16"/>
      <c r="AD402" s="404"/>
      <c r="AE402" s="16" t="s">
        <v>1038</v>
      </c>
      <c r="AF402" s="467">
        <v>259.95999999999998</v>
      </c>
      <c r="AG402" s="404"/>
      <c r="AH402" s="467">
        <v>-3.6</v>
      </c>
      <c r="AI402" s="16"/>
      <c r="AJ402" s="404"/>
      <c r="AK402" s="17"/>
      <c r="AL402" s="404"/>
      <c r="AM402" s="32"/>
      <c r="AN402" s="404"/>
      <c r="AO402" s="16" t="s">
        <v>1048</v>
      </c>
      <c r="AP402" s="467">
        <v>395</v>
      </c>
      <c r="AQ402" s="165"/>
      <c r="AR402" s="404"/>
      <c r="AS402" s="187">
        <f t="shared" si="67"/>
        <v>651.36</v>
      </c>
    </row>
    <row r="403" spans="1:45" x14ac:dyDescent="0.25">
      <c r="A403" s="230">
        <f t="shared" si="68"/>
        <v>44874</v>
      </c>
      <c r="B403" s="394">
        <v>1197.72</v>
      </c>
      <c r="C403" s="394"/>
      <c r="D403" s="472">
        <v>2086.8000000000002</v>
      </c>
      <c r="E403" s="394"/>
      <c r="F403" s="394"/>
      <c r="G403" s="396">
        <v>300</v>
      </c>
      <c r="H403" s="396">
        <v>134.5</v>
      </c>
      <c r="I403" s="473">
        <v>350</v>
      </c>
      <c r="J403" s="398">
        <v>7</v>
      </c>
      <c r="K403" s="398"/>
      <c r="L403" s="398"/>
      <c r="M403" s="400"/>
      <c r="N403" s="209">
        <f t="shared" si="64"/>
        <v>4069.0200000000004</v>
      </c>
      <c r="O403" s="394">
        <v>2.2000000000000002</v>
      </c>
      <c r="P403" s="394">
        <v>0</v>
      </c>
      <c r="Q403" s="209">
        <f t="shared" si="65"/>
        <v>4071.2200000000003</v>
      </c>
      <c r="R403" s="470">
        <v>1200</v>
      </c>
      <c r="S403" s="402"/>
      <c r="T403" s="213">
        <f t="shared" si="66"/>
        <v>44874</v>
      </c>
      <c r="U403" s="70" t="s">
        <v>1049</v>
      </c>
      <c r="V403" s="467">
        <v>838.01</v>
      </c>
      <c r="W403" s="17"/>
      <c r="X403" s="460"/>
      <c r="Y403" s="16" t="s">
        <v>1050</v>
      </c>
      <c r="Z403" s="467">
        <v>350.79</v>
      </c>
      <c r="AA403" s="17" t="s">
        <v>1051</v>
      </c>
      <c r="AB403" s="467">
        <v>648.4</v>
      </c>
      <c r="AC403" s="16"/>
      <c r="AD403" s="404"/>
      <c r="AE403" s="16"/>
      <c r="AF403" s="404"/>
      <c r="AG403" s="404"/>
      <c r="AH403" s="404"/>
      <c r="AI403" s="16"/>
      <c r="AJ403" s="404"/>
      <c r="AK403" s="17"/>
      <c r="AL403" s="404"/>
      <c r="AM403" s="32"/>
      <c r="AN403" s="404"/>
      <c r="AO403" s="16" t="s">
        <v>1052</v>
      </c>
      <c r="AP403" s="467">
        <v>9695</v>
      </c>
      <c r="AQ403" s="165"/>
      <c r="AR403" s="404"/>
      <c r="AS403" s="187">
        <f t="shared" si="67"/>
        <v>11532.2</v>
      </c>
    </row>
    <row r="404" spans="1:45" x14ac:dyDescent="0.25">
      <c r="A404" s="230">
        <f t="shared" si="68"/>
        <v>44875</v>
      </c>
      <c r="B404" s="394">
        <v>1120.3399999999999</v>
      </c>
      <c r="C404" s="394"/>
      <c r="D404" s="472">
        <v>3290.18</v>
      </c>
      <c r="E404" s="394"/>
      <c r="F404" s="394"/>
      <c r="G404" s="396">
        <v>409</v>
      </c>
      <c r="H404" s="396">
        <v>188.1</v>
      </c>
      <c r="I404" s="473">
        <v>320</v>
      </c>
      <c r="J404" s="398">
        <v>5</v>
      </c>
      <c r="K404" s="398"/>
      <c r="L404" s="398"/>
      <c r="M404" s="400"/>
      <c r="N404" s="209">
        <f t="shared" si="64"/>
        <v>5327.62</v>
      </c>
      <c r="O404" s="394">
        <v>2.2000000000000002</v>
      </c>
      <c r="P404" s="394">
        <v>0</v>
      </c>
      <c r="Q404" s="209">
        <f t="shared" si="65"/>
        <v>5329.82</v>
      </c>
      <c r="R404" s="470">
        <v>1120</v>
      </c>
      <c r="S404" s="402"/>
      <c r="T404" s="213">
        <f t="shared" si="66"/>
        <v>44875</v>
      </c>
      <c r="U404" s="70"/>
      <c r="V404" s="467">
        <v>13.44</v>
      </c>
      <c r="W404" s="17" t="s">
        <v>1053</v>
      </c>
      <c r="X404" s="471">
        <v>319.33999999999997</v>
      </c>
      <c r="Y404" s="16"/>
      <c r="Z404" s="404"/>
      <c r="AA404" s="17" t="s">
        <v>1054</v>
      </c>
      <c r="AB404" s="467">
        <v>3412.34</v>
      </c>
      <c r="AC404" s="16" t="s">
        <v>1055</v>
      </c>
      <c r="AD404" s="467">
        <v>-245</v>
      </c>
      <c r="AE404" s="16" t="s">
        <v>1056</v>
      </c>
      <c r="AF404" s="467">
        <v>8.06</v>
      </c>
      <c r="AG404" s="404"/>
      <c r="AH404" s="467">
        <v>-1.2</v>
      </c>
      <c r="AI404" s="16"/>
      <c r="AJ404" s="404"/>
      <c r="AK404" s="17" t="s">
        <v>1057</v>
      </c>
      <c r="AL404" s="467">
        <v>476.58</v>
      </c>
      <c r="AM404" s="32" t="s">
        <v>1058</v>
      </c>
      <c r="AN404" s="467">
        <f>AK402-21.6</f>
        <v>-21.6</v>
      </c>
      <c r="AO404" s="403"/>
      <c r="AP404" s="404"/>
      <c r="AQ404" s="165"/>
      <c r="AR404" s="404"/>
      <c r="AS404" s="187">
        <f t="shared" si="67"/>
        <v>3961.96</v>
      </c>
    </row>
    <row r="405" spans="1:45" x14ac:dyDescent="0.25">
      <c r="A405" s="230">
        <f t="shared" si="68"/>
        <v>44876</v>
      </c>
      <c r="B405" s="394">
        <v>750.37</v>
      </c>
      <c r="C405" s="394"/>
      <c r="D405" s="472">
        <v>1279.54</v>
      </c>
      <c r="E405" s="394"/>
      <c r="F405" s="394"/>
      <c r="G405" s="396">
        <v>220</v>
      </c>
      <c r="H405" s="396">
        <v>102.05</v>
      </c>
      <c r="I405" s="473">
        <v>100</v>
      </c>
      <c r="J405" s="398">
        <v>2</v>
      </c>
      <c r="K405" s="398"/>
      <c r="L405" s="398"/>
      <c r="M405" s="400"/>
      <c r="N405" s="209">
        <f t="shared" si="64"/>
        <v>2451.96</v>
      </c>
      <c r="O405" s="394"/>
      <c r="P405" s="394">
        <v>0</v>
      </c>
      <c r="Q405" s="209">
        <f t="shared" si="65"/>
        <v>2451.96</v>
      </c>
      <c r="R405" s="470">
        <v>750</v>
      </c>
      <c r="S405" s="402"/>
      <c r="T405" s="213">
        <f t="shared" si="66"/>
        <v>44876</v>
      </c>
      <c r="U405" s="70"/>
      <c r="V405" s="404"/>
      <c r="W405" s="17" t="s">
        <v>1059</v>
      </c>
      <c r="X405" s="471">
        <v>117.32</v>
      </c>
      <c r="Y405" s="16"/>
      <c r="Z405" s="404"/>
      <c r="AA405" s="17"/>
      <c r="AB405" s="404"/>
      <c r="AC405" s="16"/>
      <c r="AD405" s="404"/>
      <c r="AE405" s="16" t="s">
        <v>332</v>
      </c>
      <c r="AF405" s="467">
        <v>11.56</v>
      </c>
      <c r="AG405" s="404"/>
      <c r="AH405" s="467">
        <v>-7.2</v>
      </c>
      <c r="AI405" s="16"/>
      <c r="AJ405" s="404"/>
      <c r="AK405" s="17" t="s">
        <v>1060</v>
      </c>
      <c r="AL405" s="467">
        <v>634.5</v>
      </c>
      <c r="AM405" s="32"/>
      <c r="AN405" s="404"/>
      <c r="AO405" s="403"/>
      <c r="AP405" s="404"/>
      <c r="AQ405" s="165"/>
      <c r="AR405" s="404"/>
      <c r="AS405" s="187">
        <f t="shared" si="67"/>
        <v>756.18</v>
      </c>
    </row>
    <row r="406" spans="1:45" x14ac:dyDescent="0.25">
      <c r="A406" s="230">
        <f t="shared" si="68"/>
        <v>44877</v>
      </c>
      <c r="B406" s="394">
        <v>1755.47</v>
      </c>
      <c r="C406" s="394"/>
      <c r="D406" s="529">
        <v>3740.53</v>
      </c>
      <c r="E406" s="394"/>
      <c r="F406" s="394"/>
      <c r="G406" s="396">
        <v>268</v>
      </c>
      <c r="H406" s="396">
        <v>158.19999999999999</v>
      </c>
      <c r="I406" s="532">
        <v>60</v>
      </c>
      <c r="J406" s="398">
        <v>3</v>
      </c>
      <c r="K406" s="398"/>
      <c r="L406" s="398"/>
      <c r="M406" s="400"/>
      <c r="N406" s="209">
        <f t="shared" si="64"/>
        <v>5982.2</v>
      </c>
      <c r="O406" s="394"/>
      <c r="P406" s="394">
        <v>0</v>
      </c>
      <c r="Q406" s="209">
        <f t="shared" si="65"/>
        <v>5982.2</v>
      </c>
      <c r="R406" s="470">
        <v>1750</v>
      </c>
      <c r="S406" s="402"/>
      <c r="T406" s="213">
        <f t="shared" si="66"/>
        <v>44877</v>
      </c>
      <c r="U406" s="70"/>
      <c r="V406" s="404"/>
      <c r="W406" s="17"/>
      <c r="X406" s="460"/>
      <c r="Y406" s="16"/>
      <c r="Z406" s="404"/>
      <c r="AA406" s="17"/>
      <c r="AB406" s="404"/>
      <c r="AC406" s="16"/>
      <c r="AD406" s="404"/>
      <c r="AE406" s="16"/>
      <c r="AF406" s="404"/>
      <c r="AG406" s="404"/>
      <c r="AH406" s="404"/>
      <c r="AI406" s="16"/>
      <c r="AJ406" s="404"/>
      <c r="AK406" s="17"/>
      <c r="AL406" s="404"/>
      <c r="AM406" s="32"/>
      <c r="AN406" s="404"/>
      <c r="AO406" s="403"/>
      <c r="AP406" s="404"/>
      <c r="AQ406" s="165"/>
      <c r="AR406" s="404"/>
      <c r="AS406" s="187">
        <f t="shared" si="67"/>
        <v>0</v>
      </c>
    </row>
    <row r="407" spans="1:45" x14ac:dyDescent="0.25">
      <c r="A407" s="230">
        <f t="shared" si="68"/>
        <v>44878</v>
      </c>
      <c r="B407" s="394">
        <v>840.04</v>
      </c>
      <c r="C407" s="394"/>
      <c r="D407" s="472">
        <v>1463.43</v>
      </c>
      <c r="E407" s="394"/>
      <c r="F407" s="394"/>
      <c r="G407" s="396">
        <v>70</v>
      </c>
      <c r="H407" s="396">
        <v>155.30000000000001</v>
      </c>
      <c r="I407" s="396"/>
      <c r="J407" s="398"/>
      <c r="K407" s="398"/>
      <c r="L407" s="398"/>
      <c r="M407" s="400"/>
      <c r="N407" s="209">
        <f t="shared" si="64"/>
        <v>2528.7700000000004</v>
      </c>
      <c r="O407" s="394"/>
      <c r="P407" s="394">
        <v>0</v>
      </c>
      <c r="Q407" s="209">
        <f t="shared" si="65"/>
        <v>2528.7700000000004</v>
      </c>
      <c r="R407" s="470">
        <v>840</v>
      </c>
      <c r="S407" s="402"/>
      <c r="T407" s="213">
        <f t="shared" si="66"/>
        <v>44878</v>
      </c>
      <c r="U407" s="70"/>
      <c r="V407" s="404"/>
      <c r="W407" s="17"/>
      <c r="X407" s="460"/>
      <c r="Y407" s="16"/>
      <c r="Z407" s="404"/>
      <c r="AA407" s="17"/>
      <c r="AB407" s="404"/>
      <c r="AC407" s="16"/>
      <c r="AD407" s="404"/>
      <c r="AE407" s="16"/>
      <c r="AF407" s="404"/>
      <c r="AG407" s="405"/>
      <c r="AH407" s="404"/>
      <c r="AI407" s="16"/>
      <c r="AJ407" s="404"/>
      <c r="AK407" s="17"/>
      <c r="AL407" s="404"/>
      <c r="AM407" s="32"/>
      <c r="AN407" s="404"/>
      <c r="AO407" s="403"/>
      <c r="AP407" s="404"/>
      <c r="AQ407" s="165"/>
      <c r="AR407" s="404"/>
      <c r="AS407" s="187">
        <f t="shared" si="67"/>
        <v>0</v>
      </c>
    </row>
    <row r="408" spans="1:45" x14ac:dyDescent="0.25">
      <c r="A408" s="230">
        <f t="shared" si="68"/>
        <v>44879</v>
      </c>
      <c r="B408" s="394">
        <v>1163.04</v>
      </c>
      <c r="C408" s="394"/>
      <c r="D408" s="472">
        <v>3086.45</v>
      </c>
      <c r="E408" s="394"/>
      <c r="F408" s="394"/>
      <c r="G408" s="396">
        <v>393</v>
      </c>
      <c r="H408" s="396">
        <v>377.1</v>
      </c>
      <c r="I408" s="473">
        <v>70</v>
      </c>
      <c r="J408" s="398">
        <v>3</v>
      </c>
      <c r="K408" s="398"/>
      <c r="L408" s="398"/>
      <c r="M408" s="400"/>
      <c r="N408" s="209">
        <f t="shared" si="64"/>
        <v>5089.59</v>
      </c>
      <c r="O408" s="394">
        <v>3.9</v>
      </c>
      <c r="P408" s="394">
        <v>0</v>
      </c>
      <c r="Q408" s="209">
        <f t="shared" si="65"/>
        <v>5093.49</v>
      </c>
      <c r="R408" s="470">
        <v>1160</v>
      </c>
      <c r="S408" s="402"/>
      <c r="T408" s="213">
        <f t="shared" si="66"/>
        <v>44879</v>
      </c>
      <c r="U408" s="70"/>
      <c r="V408" s="404"/>
      <c r="W408" s="17"/>
      <c r="X408" s="460"/>
      <c r="Y408" s="16"/>
      <c r="Z408" s="404"/>
      <c r="AA408" s="17"/>
      <c r="AB408" s="404"/>
      <c r="AC408" s="16"/>
      <c r="AD408" s="404"/>
      <c r="AE408" s="16" t="s">
        <v>1061</v>
      </c>
      <c r="AF408" s="467">
        <v>238.8</v>
      </c>
      <c r="AG408" s="404"/>
      <c r="AH408" s="467">
        <v>-2.4</v>
      </c>
      <c r="AI408" s="16" t="s">
        <v>1062</v>
      </c>
      <c r="AJ408" s="467">
        <v>183.71</v>
      </c>
      <c r="AK408" s="17"/>
      <c r="AL408" s="404"/>
      <c r="AM408" s="32" t="s">
        <v>1063</v>
      </c>
      <c r="AN408" s="467">
        <v>-124.2</v>
      </c>
      <c r="AO408" s="403"/>
      <c r="AP408" s="404"/>
      <c r="AQ408" s="165"/>
      <c r="AR408" s="404"/>
      <c r="AS408" s="187">
        <f t="shared" si="67"/>
        <v>295.91000000000003</v>
      </c>
    </row>
    <row r="409" spans="1:45" x14ac:dyDescent="0.25">
      <c r="A409" s="230">
        <f t="shared" si="68"/>
        <v>44880</v>
      </c>
      <c r="B409" s="394">
        <v>956.27</v>
      </c>
      <c r="C409" s="394"/>
      <c r="D409" s="472">
        <v>2655.77</v>
      </c>
      <c r="E409" s="394"/>
      <c r="F409" s="394"/>
      <c r="G409" s="396">
        <v>149</v>
      </c>
      <c r="H409" s="396">
        <v>175.7</v>
      </c>
      <c r="I409" s="473">
        <v>250</v>
      </c>
      <c r="J409" s="398">
        <v>4</v>
      </c>
      <c r="K409" s="398"/>
      <c r="L409" s="398"/>
      <c r="M409" s="400"/>
      <c r="N409" s="209">
        <f t="shared" si="64"/>
        <v>4186.74</v>
      </c>
      <c r="O409" s="394">
        <v>2.2000000000000002</v>
      </c>
      <c r="P409" s="394">
        <v>0</v>
      </c>
      <c r="Q409" s="209">
        <f t="shared" si="65"/>
        <v>4188.9399999999996</v>
      </c>
      <c r="R409" s="470">
        <v>950</v>
      </c>
      <c r="S409" s="402"/>
      <c r="T409" s="213">
        <f t="shared" si="66"/>
        <v>44880</v>
      </c>
      <c r="U409" s="70"/>
      <c r="V409" s="404"/>
      <c r="W409" s="17"/>
      <c r="X409" s="460"/>
      <c r="Y409" s="16"/>
      <c r="Z409" s="404"/>
      <c r="AA409" s="17"/>
      <c r="AB409" s="467"/>
      <c r="AC409" s="16"/>
      <c r="AD409" s="404"/>
      <c r="AE409" s="16"/>
      <c r="AF409" s="404"/>
      <c r="AG409" s="404"/>
      <c r="AH409" s="467">
        <v>-2.4</v>
      </c>
      <c r="AI409" s="16"/>
      <c r="AJ409" s="404"/>
      <c r="AK409" s="17"/>
      <c r="AL409" s="404"/>
      <c r="AM409" s="32"/>
      <c r="AN409" s="404"/>
      <c r="AO409" s="403" t="s">
        <v>510</v>
      </c>
      <c r="AP409" s="467">
        <v>86.4</v>
      </c>
      <c r="AQ409" s="165"/>
      <c r="AR409" s="404"/>
      <c r="AS409" s="187">
        <f t="shared" si="67"/>
        <v>84</v>
      </c>
    </row>
    <row r="410" spans="1:45" x14ac:dyDescent="0.25">
      <c r="A410" s="230">
        <f t="shared" si="68"/>
        <v>44881</v>
      </c>
      <c r="B410" s="394">
        <v>2224.5500000000002</v>
      </c>
      <c r="C410" s="394"/>
      <c r="D410" s="472">
        <v>2720.28</v>
      </c>
      <c r="E410" s="394"/>
      <c r="F410" s="394"/>
      <c r="G410" s="396">
        <v>203</v>
      </c>
      <c r="H410" s="396">
        <v>156.85</v>
      </c>
      <c r="I410" s="473">
        <v>120</v>
      </c>
      <c r="J410" s="398">
        <v>4</v>
      </c>
      <c r="K410" s="398"/>
      <c r="L410" s="398"/>
      <c r="M410" s="400"/>
      <c r="N410" s="209">
        <f t="shared" si="64"/>
        <v>5424.68</v>
      </c>
      <c r="O410" s="394">
        <v>2.2000000000000002</v>
      </c>
      <c r="P410" s="394">
        <v>0</v>
      </c>
      <c r="Q410" s="209">
        <f t="shared" si="65"/>
        <v>5426.88</v>
      </c>
      <c r="R410" s="470">
        <v>2220</v>
      </c>
      <c r="S410" s="402"/>
      <c r="T410" s="213">
        <f t="shared" si="66"/>
        <v>44881</v>
      </c>
      <c r="U410" s="70" t="s">
        <v>1064</v>
      </c>
      <c r="V410" s="467">
        <v>1056.0999999999999</v>
      </c>
      <c r="W410" s="17"/>
      <c r="X410" s="460"/>
      <c r="Y410" s="16" t="s">
        <v>1065</v>
      </c>
      <c r="Z410" s="467">
        <v>421.82</v>
      </c>
      <c r="AA410" s="17" t="s">
        <v>1066</v>
      </c>
      <c r="AB410" s="467">
        <v>722.34</v>
      </c>
      <c r="AC410" s="16" t="s">
        <v>1067</v>
      </c>
      <c r="AD410" s="467">
        <v>56.16</v>
      </c>
      <c r="AE410" s="16"/>
      <c r="AF410" s="404"/>
      <c r="AG410" s="404"/>
      <c r="AH410" s="404"/>
      <c r="AI410" s="16" t="s">
        <v>1068</v>
      </c>
      <c r="AJ410" s="467">
        <v>13.74</v>
      </c>
      <c r="AK410" s="17" t="s">
        <v>1069</v>
      </c>
      <c r="AL410" s="467">
        <v>1647.36</v>
      </c>
      <c r="AM410" s="32" t="s">
        <v>1070</v>
      </c>
      <c r="AN410" s="467">
        <v>204.65</v>
      </c>
      <c r="AO410" s="403"/>
      <c r="AP410" s="404"/>
      <c r="AQ410" s="165"/>
      <c r="AR410" s="404"/>
      <c r="AS410" s="187">
        <f t="shared" si="67"/>
        <v>4122.1699999999992</v>
      </c>
    </row>
    <row r="411" spans="1:45" x14ac:dyDescent="0.25">
      <c r="A411" s="230">
        <f t="shared" si="68"/>
        <v>44882</v>
      </c>
      <c r="B411" s="394">
        <v>1244.06</v>
      </c>
      <c r="C411" s="394"/>
      <c r="D411" s="472">
        <v>2707.44</v>
      </c>
      <c r="E411" s="394"/>
      <c r="F411" s="394"/>
      <c r="G411" s="396">
        <v>396</v>
      </c>
      <c r="H411" s="396">
        <v>419.35</v>
      </c>
      <c r="I411" s="473">
        <v>50</v>
      </c>
      <c r="J411" s="398">
        <v>1</v>
      </c>
      <c r="K411" s="398"/>
      <c r="L411" s="398"/>
      <c r="M411" s="400"/>
      <c r="N411" s="209">
        <f t="shared" si="64"/>
        <v>4816.8500000000004</v>
      </c>
      <c r="O411" s="394">
        <v>2.2000000000000002</v>
      </c>
      <c r="P411" s="394">
        <v>0</v>
      </c>
      <c r="Q411" s="209">
        <f t="shared" si="65"/>
        <v>4819.05</v>
      </c>
      <c r="R411" s="470">
        <v>1270</v>
      </c>
      <c r="S411" s="402"/>
      <c r="T411" s="213">
        <f t="shared" si="66"/>
        <v>44882</v>
      </c>
      <c r="U411" s="70"/>
      <c r="V411" s="467">
        <v>173.87</v>
      </c>
      <c r="W411" s="17"/>
      <c r="X411" s="460"/>
      <c r="Y411" s="16"/>
      <c r="Z411" s="404"/>
      <c r="AA411" s="17" t="s">
        <v>1071</v>
      </c>
      <c r="AB411" s="467">
        <v>2625.59</v>
      </c>
      <c r="AC411" s="16"/>
      <c r="AD411" s="404"/>
      <c r="AE411" s="16" t="s">
        <v>1038</v>
      </c>
      <c r="AF411" s="467">
        <v>70</v>
      </c>
      <c r="AG411" s="404"/>
      <c r="AH411" s="467">
        <v>-4.8</v>
      </c>
      <c r="AI411" s="16"/>
      <c r="AJ411" s="404"/>
      <c r="AK411" s="17"/>
      <c r="AL411" s="404"/>
      <c r="AM411" s="32"/>
      <c r="AN411" s="404"/>
      <c r="AO411" s="16" t="s">
        <v>1072</v>
      </c>
      <c r="AP411" s="467">
        <v>416</v>
      </c>
      <c r="AQ411" s="165"/>
      <c r="AR411" s="404"/>
      <c r="AS411" s="187">
        <f t="shared" si="67"/>
        <v>3280.66</v>
      </c>
    </row>
    <row r="412" spans="1:45" x14ac:dyDescent="0.25">
      <c r="A412" s="230">
        <f t="shared" si="68"/>
        <v>44883</v>
      </c>
      <c r="B412" s="394">
        <v>1089.8800000000001</v>
      </c>
      <c r="C412" s="394"/>
      <c r="D412" s="472">
        <v>3240.36</v>
      </c>
      <c r="E412" s="394"/>
      <c r="F412" s="394"/>
      <c r="G412" s="396">
        <v>438</v>
      </c>
      <c r="H412" s="396">
        <v>110.2</v>
      </c>
      <c r="I412" s="473">
        <v>190</v>
      </c>
      <c r="J412" s="398">
        <v>3</v>
      </c>
      <c r="K412" s="398"/>
      <c r="L412" s="398"/>
      <c r="M412" s="400"/>
      <c r="N412" s="209">
        <f t="shared" si="64"/>
        <v>5068.4399999999996</v>
      </c>
      <c r="O412" s="394">
        <v>2.2000000000000002</v>
      </c>
      <c r="P412" s="394">
        <v>0</v>
      </c>
      <c r="Q412" s="209">
        <f t="shared" si="65"/>
        <v>5070.6399999999994</v>
      </c>
      <c r="R412" s="470">
        <v>1080</v>
      </c>
      <c r="S412" s="470">
        <v>270</v>
      </c>
      <c r="T412" s="213">
        <f t="shared" si="66"/>
        <v>44883</v>
      </c>
      <c r="U412" s="70"/>
      <c r="V412" s="404"/>
      <c r="W412" s="17"/>
      <c r="X412" s="460"/>
      <c r="Y412" s="16"/>
      <c r="Z412" s="404"/>
      <c r="AA412" s="17"/>
      <c r="AB412" s="404"/>
      <c r="AC412" s="16"/>
      <c r="AD412" s="404"/>
      <c r="AE412" s="16" t="s">
        <v>85</v>
      </c>
      <c r="AF412" s="467">
        <v>250</v>
      </c>
      <c r="AG412" s="404"/>
      <c r="AH412" s="467">
        <v>-1.2</v>
      </c>
      <c r="AI412" s="16" t="s">
        <v>1073</v>
      </c>
      <c r="AJ412" s="467">
        <v>52.8</v>
      </c>
      <c r="AK412" s="17"/>
      <c r="AL412" s="404"/>
      <c r="AM412" s="32"/>
      <c r="AN412" s="404"/>
      <c r="AO412" s="16" t="s">
        <v>1072</v>
      </c>
      <c r="AP412" s="467">
        <v>87.5</v>
      </c>
      <c r="AQ412" s="165"/>
      <c r="AR412" s="404"/>
      <c r="AS412" s="187">
        <f t="shared" si="67"/>
        <v>389.1</v>
      </c>
    </row>
    <row r="413" spans="1:45" x14ac:dyDescent="0.25">
      <c r="A413" s="230">
        <f t="shared" si="68"/>
        <v>44884</v>
      </c>
      <c r="B413" s="394">
        <v>1291.76</v>
      </c>
      <c r="C413" s="394"/>
      <c r="D413" s="472">
        <v>2426.0500000000002</v>
      </c>
      <c r="E413" s="394"/>
      <c r="F413" s="394"/>
      <c r="G413" s="396">
        <v>470</v>
      </c>
      <c r="H413" s="396">
        <v>130</v>
      </c>
      <c r="I413" s="473">
        <v>210</v>
      </c>
      <c r="J413" s="398">
        <v>6</v>
      </c>
      <c r="K413" s="398"/>
      <c r="L413" s="398"/>
      <c r="M413" s="400"/>
      <c r="N413" s="209">
        <f t="shared" si="64"/>
        <v>4527.8100000000004</v>
      </c>
      <c r="O413" s="394">
        <v>4.4000000000000004</v>
      </c>
      <c r="P413" s="394">
        <v>0</v>
      </c>
      <c r="Q413" s="209">
        <f t="shared" si="65"/>
        <v>4532.21</v>
      </c>
      <c r="R413" s="470">
        <v>1290</v>
      </c>
      <c r="S413" s="402"/>
      <c r="T413" s="213">
        <f t="shared" si="66"/>
        <v>44884</v>
      </c>
      <c r="U413" s="70"/>
      <c r="V413" s="404"/>
      <c r="W413" s="17"/>
      <c r="X413" s="460"/>
      <c r="Y413" s="16"/>
      <c r="Z413" s="404"/>
      <c r="AA413" s="17"/>
      <c r="AB413" s="404"/>
      <c r="AC413" s="16"/>
      <c r="AD413" s="404"/>
      <c r="AE413" s="16" t="s">
        <v>85</v>
      </c>
      <c r="AF413" s="467">
        <v>200</v>
      </c>
      <c r="AG413" s="404"/>
      <c r="AH413" s="404"/>
      <c r="AI413" s="16"/>
      <c r="AJ413" s="404"/>
      <c r="AK413" s="17"/>
      <c r="AL413" s="404"/>
      <c r="AM413" s="32"/>
      <c r="AN413" s="404"/>
      <c r="AO413" s="403"/>
      <c r="AP413" s="404"/>
      <c r="AQ413" s="165"/>
      <c r="AR413" s="404"/>
      <c r="AS413" s="187">
        <f t="shared" si="67"/>
        <v>200</v>
      </c>
    </row>
    <row r="414" spans="1:45" x14ac:dyDescent="0.25">
      <c r="A414" s="230">
        <f t="shared" si="68"/>
        <v>44885</v>
      </c>
      <c r="B414" s="394">
        <v>1493.63</v>
      </c>
      <c r="C414" s="394"/>
      <c r="D414" s="525">
        <v>1143.1400000000001</v>
      </c>
      <c r="E414" s="394"/>
      <c r="F414" s="394"/>
      <c r="G414" s="396">
        <v>350</v>
      </c>
      <c r="H414" s="396">
        <v>62.6</v>
      </c>
      <c r="I414" s="396"/>
      <c r="J414" s="398"/>
      <c r="K414" s="398"/>
      <c r="L414" s="398"/>
      <c r="M414" s="400"/>
      <c r="N414" s="209">
        <f t="shared" si="64"/>
        <v>3049.3700000000003</v>
      </c>
      <c r="O414" s="394"/>
      <c r="P414" s="394">
        <v>0</v>
      </c>
      <c r="Q414" s="209">
        <f t="shared" si="65"/>
        <v>3049.3700000000003</v>
      </c>
      <c r="R414" s="470">
        <v>1490</v>
      </c>
      <c r="S414" s="402"/>
      <c r="T414" s="213">
        <f t="shared" si="66"/>
        <v>44885</v>
      </c>
      <c r="U414" s="70"/>
      <c r="V414" s="404"/>
      <c r="W414" s="17" t="s">
        <v>1074</v>
      </c>
      <c r="X414" s="471">
        <v>16.62</v>
      </c>
      <c r="Y414" s="16"/>
      <c r="Z414" s="404"/>
      <c r="AA414" s="17"/>
      <c r="AB414" s="404"/>
      <c r="AC414" s="16"/>
      <c r="AD414" s="404"/>
      <c r="AE414" s="16" t="s">
        <v>156</v>
      </c>
      <c r="AF414" s="467">
        <v>2716.64</v>
      </c>
      <c r="AG414" s="405"/>
      <c r="AH414" s="467">
        <v>-3.6</v>
      </c>
      <c r="AI414" s="16"/>
      <c r="AJ414" s="404"/>
      <c r="AK414" s="17"/>
      <c r="AL414" s="404"/>
      <c r="AM414" s="32"/>
      <c r="AN414" s="404"/>
      <c r="AO414" s="17" t="s">
        <v>1075</v>
      </c>
      <c r="AP414" s="467">
        <v>447.09</v>
      </c>
      <c r="AQ414" s="165"/>
      <c r="AR414" s="404"/>
      <c r="AS414" s="187">
        <f t="shared" si="67"/>
        <v>3176.75</v>
      </c>
    </row>
    <row r="415" spans="1:45" x14ac:dyDescent="0.25">
      <c r="A415" s="230">
        <f t="shared" si="68"/>
        <v>44886</v>
      </c>
      <c r="B415" s="394">
        <v>1383.44</v>
      </c>
      <c r="C415" s="394"/>
      <c r="D415" s="525">
        <v>2347.79</v>
      </c>
      <c r="E415" s="394"/>
      <c r="F415" s="394"/>
      <c r="G415" s="396">
        <v>477</v>
      </c>
      <c r="H415" s="396">
        <v>127.8</v>
      </c>
      <c r="I415" s="473">
        <v>50</v>
      </c>
      <c r="J415" s="398">
        <v>2</v>
      </c>
      <c r="K415" s="398"/>
      <c r="L415" s="398"/>
      <c r="M415" s="400"/>
      <c r="N415" s="209">
        <f t="shared" si="64"/>
        <v>4386.03</v>
      </c>
      <c r="O415" s="394">
        <v>2.2000000000000002</v>
      </c>
      <c r="P415" s="394">
        <v>0</v>
      </c>
      <c r="Q415" s="209">
        <f t="shared" si="65"/>
        <v>4388.2299999999996</v>
      </c>
      <c r="R415" s="470">
        <v>1380</v>
      </c>
      <c r="S415" s="402"/>
      <c r="T415" s="213">
        <f t="shared" si="66"/>
        <v>44886</v>
      </c>
      <c r="U415" s="70"/>
      <c r="V415" s="404"/>
      <c r="W415" s="17" t="s">
        <v>1076</v>
      </c>
      <c r="X415" s="471">
        <v>368.36</v>
      </c>
      <c r="Y415" s="16"/>
      <c r="Z415" s="404"/>
      <c r="AA415" s="17"/>
      <c r="AB415" s="404"/>
      <c r="AC415" s="16"/>
      <c r="AD415" s="404"/>
      <c r="AE415" s="16" t="s">
        <v>210</v>
      </c>
      <c r="AF415" s="467">
        <v>35.32</v>
      </c>
      <c r="AG415" s="404"/>
      <c r="AH415" s="467">
        <v>-1.2</v>
      </c>
      <c r="AI415" s="16"/>
      <c r="AJ415" s="404"/>
      <c r="AK415" s="17"/>
      <c r="AL415" s="404"/>
      <c r="AM415" s="32"/>
      <c r="AN415" s="404"/>
      <c r="AO415" s="403"/>
      <c r="AP415" s="404">
        <v>2.91</v>
      </c>
      <c r="AQ415" s="165"/>
      <c r="AR415" s="404"/>
      <c r="AS415" s="187">
        <f t="shared" si="67"/>
        <v>405.39000000000004</v>
      </c>
    </row>
    <row r="416" spans="1:45" x14ac:dyDescent="0.25">
      <c r="A416" s="230">
        <f t="shared" si="68"/>
        <v>44887</v>
      </c>
      <c r="B416" s="394">
        <v>1194.75</v>
      </c>
      <c r="C416" s="394"/>
      <c r="D416" s="472">
        <v>2520.65</v>
      </c>
      <c r="E416" s="394"/>
      <c r="F416" s="394"/>
      <c r="G416" s="396">
        <v>540</v>
      </c>
      <c r="H416" s="396">
        <v>269</v>
      </c>
      <c r="I416" s="473">
        <v>170</v>
      </c>
      <c r="J416" s="398">
        <v>3</v>
      </c>
      <c r="K416" s="398"/>
      <c r="L416" s="398"/>
      <c r="M416" s="400"/>
      <c r="N416" s="209">
        <f t="shared" si="64"/>
        <v>4694.3999999999996</v>
      </c>
      <c r="O416" s="394">
        <v>3.9</v>
      </c>
      <c r="P416" s="394">
        <v>0</v>
      </c>
      <c r="Q416" s="209">
        <f t="shared" si="65"/>
        <v>4698.2999999999993</v>
      </c>
      <c r="R416" s="470">
        <v>1190</v>
      </c>
      <c r="S416" s="402"/>
      <c r="T416" s="213">
        <f t="shared" si="66"/>
        <v>44887</v>
      </c>
      <c r="U416" s="70"/>
      <c r="V416" s="404"/>
      <c r="W416" s="17"/>
      <c r="X416" s="460"/>
      <c r="Y416" s="16"/>
      <c r="Z416" s="404"/>
      <c r="AA416" s="17"/>
      <c r="AB416" s="404"/>
      <c r="AC416" s="16"/>
      <c r="AD416" s="404"/>
      <c r="AE416" s="16"/>
      <c r="AF416" s="404"/>
      <c r="AG416" s="404"/>
      <c r="AH416" s="404"/>
      <c r="AI416" s="16"/>
      <c r="AJ416" s="404"/>
      <c r="AK416" s="17"/>
      <c r="AL416" s="404"/>
      <c r="AM416" s="32"/>
      <c r="AN416" s="404"/>
      <c r="AO416" s="403"/>
      <c r="AP416" s="404"/>
      <c r="AQ416" s="165"/>
      <c r="AR416" s="404"/>
      <c r="AS416" s="187">
        <f t="shared" si="67"/>
        <v>0</v>
      </c>
    </row>
    <row r="417" spans="1:45" x14ac:dyDescent="0.25">
      <c r="A417" s="230">
        <f t="shared" si="68"/>
        <v>44888</v>
      </c>
      <c r="B417" s="394">
        <v>1102.55</v>
      </c>
      <c r="C417" s="394"/>
      <c r="D417" s="472">
        <v>2779.42</v>
      </c>
      <c r="E417" s="394"/>
      <c r="F417" s="394"/>
      <c r="G417" s="396">
        <v>101</v>
      </c>
      <c r="H417" s="396">
        <v>484.1</v>
      </c>
      <c r="I417" s="473">
        <v>350</v>
      </c>
      <c r="J417" s="398">
        <v>5</v>
      </c>
      <c r="K417" s="398"/>
      <c r="L417" s="398"/>
      <c r="M417" s="400"/>
      <c r="N417" s="209">
        <f t="shared" si="64"/>
        <v>4817.0700000000006</v>
      </c>
      <c r="O417" s="394">
        <v>2.2000000000000002</v>
      </c>
      <c r="P417" s="394">
        <v>0</v>
      </c>
      <c r="Q417" s="209">
        <f t="shared" si="65"/>
        <v>4819.2700000000004</v>
      </c>
      <c r="R417" s="470">
        <v>1100</v>
      </c>
      <c r="S417" s="402"/>
      <c r="T417" s="213">
        <f t="shared" si="66"/>
        <v>44888</v>
      </c>
      <c r="U417" s="70" t="s">
        <v>1077</v>
      </c>
      <c r="V417" s="467">
        <v>1451</v>
      </c>
      <c r="W417" s="17"/>
      <c r="X417" s="460"/>
      <c r="Y417" s="16" t="s">
        <v>1078</v>
      </c>
      <c r="Z417" s="467">
        <v>431.54</v>
      </c>
      <c r="AA417" s="17" t="s">
        <v>1079</v>
      </c>
      <c r="AB417" s="467">
        <v>864.4</v>
      </c>
      <c r="AC417" s="16"/>
      <c r="AD417" s="404"/>
      <c r="AE417" s="16"/>
      <c r="AF417" s="404"/>
      <c r="AG417" s="404"/>
      <c r="AH417" s="467">
        <v>-1.2</v>
      </c>
      <c r="AI417" s="16"/>
      <c r="AJ417" s="404"/>
      <c r="AK417" s="17"/>
      <c r="AL417" s="404"/>
      <c r="AM417" s="32"/>
      <c r="AN417" s="404"/>
      <c r="AO417" s="403" t="s">
        <v>276</v>
      </c>
      <c r="AP417" s="467">
        <v>5000</v>
      </c>
      <c r="AQ417" s="165"/>
      <c r="AR417" s="404"/>
      <c r="AS417" s="187">
        <f t="shared" si="67"/>
        <v>7745.7400000000007</v>
      </c>
    </row>
    <row r="418" spans="1:45" x14ac:dyDescent="0.25">
      <c r="A418" s="230">
        <f t="shared" si="68"/>
        <v>44889</v>
      </c>
      <c r="B418" s="394">
        <v>1720.28</v>
      </c>
      <c r="C418" s="394"/>
      <c r="D418" s="472">
        <v>2167.33</v>
      </c>
      <c r="E418" s="394"/>
      <c r="F418" s="394"/>
      <c r="G418" s="396">
        <v>220</v>
      </c>
      <c r="H418" s="396">
        <v>104.8</v>
      </c>
      <c r="I418" s="473">
        <v>130</v>
      </c>
      <c r="J418" s="398">
        <v>5</v>
      </c>
      <c r="K418" s="398"/>
      <c r="L418" s="398"/>
      <c r="M418" s="400"/>
      <c r="N418" s="209">
        <f t="shared" si="64"/>
        <v>4342.41</v>
      </c>
      <c r="O418" s="394">
        <v>7.1</v>
      </c>
      <c r="P418" s="394">
        <v>0</v>
      </c>
      <c r="Q418" s="209">
        <f t="shared" si="65"/>
        <v>4349.51</v>
      </c>
      <c r="R418" s="470">
        <v>1740</v>
      </c>
      <c r="S418" s="402"/>
      <c r="T418" s="213">
        <f t="shared" si="66"/>
        <v>44889</v>
      </c>
      <c r="U418" s="70"/>
      <c r="V418" s="467">
        <v>72.64</v>
      </c>
      <c r="W418" s="17"/>
      <c r="X418" s="460"/>
      <c r="Y418" s="16"/>
      <c r="Z418" s="404"/>
      <c r="AA418" s="17" t="s">
        <v>1080</v>
      </c>
      <c r="AB418" s="467">
        <v>2292.0300000000002</v>
      </c>
      <c r="AC418" s="16"/>
      <c r="AD418" s="404"/>
      <c r="AE418" s="16"/>
      <c r="AF418" s="404"/>
      <c r="AG418" s="404"/>
      <c r="AH418" s="467">
        <v>-2.4</v>
      </c>
      <c r="AI418" s="16"/>
      <c r="AJ418" s="404"/>
      <c r="AK418" s="17"/>
      <c r="AL418" s="404"/>
      <c r="AM418" s="32" t="s">
        <v>1081</v>
      </c>
      <c r="AN418" s="467">
        <v>360.84</v>
      </c>
      <c r="AO418" s="403"/>
      <c r="AP418" s="404"/>
      <c r="AQ418" s="165"/>
      <c r="AR418" s="404"/>
      <c r="AS418" s="187">
        <f t="shared" si="67"/>
        <v>2723.11</v>
      </c>
    </row>
    <row r="419" spans="1:45" x14ac:dyDescent="0.25">
      <c r="A419" s="230">
        <f t="shared" si="68"/>
        <v>44890</v>
      </c>
      <c r="B419" s="394">
        <v>1199.8599999999999</v>
      </c>
      <c r="C419" s="394"/>
      <c r="D419" s="472">
        <v>2155.9899999999998</v>
      </c>
      <c r="E419" s="394"/>
      <c r="F419" s="394"/>
      <c r="G419" s="396">
        <v>191</v>
      </c>
      <c r="H419" s="396">
        <v>284.3</v>
      </c>
      <c r="I419" s="473">
        <v>70</v>
      </c>
      <c r="J419" s="398">
        <v>2</v>
      </c>
      <c r="K419" s="398"/>
      <c r="L419" s="398"/>
      <c r="M419" s="400"/>
      <c r="N419" s="209">
        <f t="shared" si="64"/>
        <v>3901.1499999999996</v>
      </c>
      <c r="O419" s="394">
        <v>2.2000000000000002</v>
      </c>
      <c r="P419" s="394">
        <v>0</v>
      </c>
      <c r="Q419" s="209">
        <f t="shared" si="65"/>
        <v>3903.3499999999995</v>
      </c>
      <c r="R419" s="470">
        <v>1190</v>
      </c>
      <c r="S419" s="470">
        <v>310</v>
      </c>
      <c r="T419" s="213">
        <f t="shared" si="66"/>
        <v>44890</v>
      </c>
      <c r="U419" s="70"/>
      <c r="V419" s="404"/>
      <c r="W419" s="17"/>
      <c r="X419" s="460"/>
      <c r="Y419" s="16"/>
      <c r="Z419" s="404"/>
      <c r="AA419" s="17"/>
      <c r="AB419" s="404"/>
      <c r="AC419" s="34" t="s">
        <v>1082</v>
      </c>
      <c r="AD419" s="467">
        <v>33190.29</v>
      </c>
      <c r="AE419" s="16"/>
      <c r="AF419" s="404"/>
      <c r="AG419" s="404"/>
      <c r="AH419" s="467">
        <v>-3.6</v>
      </c>
      <c r="AI419" s="16"/>
      <c r="AJ419" s="404"/>
      <c r="AK419" s="17"/>
      <c r="AL419" s="404"/>
      <c r="AM419" s="32"/>
      <c r="AN419" s="404"/>
      <c r="AO419" s="16" t="s">
        <v>1083</v>
      </c>
      <c r="AP419" s="467">
        <v>420</v>
      </c>
      <c r="AQ419" s="165"/>
      <c r="AR419" s="404"/>
      <c r="AS419" s="187">
        <f t="shared" si="67"/>
        <v>33606.69</v>
      </c>
    </row>
    <row r="420" spans="1:45" x14ac:dyDescent="0.25">
      <c r="A420" s="230">
        <f t="shared" si="68"/>
        <v>44891</v>
      </c>
      <c r="B420" s="394">
        <v>1281.98</v>
      </c>
      <c r="C420" s="394"/>
      <c r="D420" s="472">
        <v>2644.01</v>
      </c>
      <c r="E420" s="394"/>
      <c r="F420" s="394"/>
      <c r="G420" s="396">
        <v>256</v>
      </c>
      <c r="H420" s="396">
        <v>122.6</v>
      </c>
      <c r="I420" s="473">
        <v>380</v>
      </c>
      <c r="J420" s="398">
        <v>7</v>
      </c>
      <c r="K420" s="398"/>
      <c r="L420" s="398"/>
      <c r="M420" s="400"/>
      <c r="N420" s="209">
        <f t="shared" si="64"/>
        <v>4684.59</v>
      </c>
      <c r="O420" s="394">
        <v>3.2</v>
      </c>
      <c r="P420" s="394">
        <v>0</v>
      </c>
      <c r="Q420" s="209">
        <f t="shared" si="65"/>
        <v>4687.79</v>
      </c>
      <c r="R420" s="470">
        <v>1280</v>
      </c>
      <c r="S420" s="402"/>
      <c r="T420" s="213">
        <f t="shared" si="66"/>
        <v>44891</v>
      </c>
      <c r="U420" s="70"/>
      <c r="V420" s="404"/>
      <c r="W420" s="17"/>
      <c r="X420" s="460"/>
      <c r="Y420" s="16"/>
      <c r="Z420" s="404"/>
      <c r="AA420" s="17"/>
      <c r="AB420" s="404"/>
      <c r="AC420" s="16"/>
      <c r="AD420" s="404"/>
      <c r="AE420" s="16"/>
      <c r="AF420" s="404"/>
      <c r="AG420" s="404"/>
      <c r="AH420" s="467">
        <v>-1.2</v>
      </c>
      <c r="AI420" s="16"/>
      <c r="AJ420" s="404"/>
      <c r="AK420" s="17"/>
      <c r="AL420" s="404"/>
      <c r="AM420" s="32" t="s">
        <v>1084</v>
      </c>
      <c r="AN420" s="524">
        <v>450.86</v>
      </c>
      <c r="AO420" s="16" t="s">
        <v>1034</v>
      </c>
      <c r="AP420" s="467">
        <v>30.96</v>
      </c>
      <c r="AQ420" s="165"/>
      <c r="AR420" s="404"/>
      <c r="AS420" s="187">
        <f t="shared" si="67"/>
        <v>480.62</v>
      </c>
    </row>
    <row r="421" spans="1:45" x14ac:dyDescent="0.25">
      <c r="A421" s="230">
        <f t="shared" si="68"/>
        <v>44892</v>
      </c>
      <c r="B421" s="394">
        <v>601.88</v>
      </c>
      <c r="C421" s="394"/>
      <c r="D421" s="472">
        <v>1754.84</v>
      </c>
      <c r="E421" s="394"/>
      <c r="F421" s="394"/>
      <c r="G421" s="396">
        <v>112</v>
      </c>
      <c r="H421" s="396">
        <v>176.65</v>
      </c>
      <c r="I421" s="473">
        <v>290</v>
      </c>
      <c r="J421" s="398">
        <v>6</v>
      </c>
      <c r="K421" s="398"/>
      <c r="L421" s="398"/>
      <c r="M421" s="400"/>
      <c r="N421" s="209">
        <f t="shared" si="64"/>
        <v>2935.37</v>
      </c>
      <c r="O421" s="394">
        <v>2.2000000000000002</v>
      </c>
      <c r="P421" s="394">
        <v>0</v>
      </c>
      <c r="Q421" s="209">
        <f t="shared" si="65"/>
        <v>2937.5699999999997</v>
      </c>
      <c r="R421" s="470">
        <v>600</v>
      </c>
      <c r="S421" s="402"/>
      <c r="T421" s="213">
        <f t="shared" si="66"/>
        <v>44892</v>
      </c>
      <c r="U421" s="70"/>
      <c r="V421" s="404"/>
      <c r="W421" s="17"/>
      <c r="X421" s="460"/>
      <c r="Y421" s="16"/>
      <c r="Z421" s="404"/>
      <c r="AA421" s="17"/>
      <c r="AB421" s="404"/>
      <c r="AC421" s="16"/>
      <c r="AD421" s="404"/>
      <c r="AE421" s="16"/>
      <c r="AF421" s="404"/>
      <c r="AG421" s="404"/>
      <c r="AH421" s="404"/>
      <c r="AI421" s="16"/>
      <c r="AJ421" s="404"/>
      <c r="AK421" s="17"/>
      <c r="AL421" s="404"/>
      <c r="AM421" s="32" t="s">
        <v>1085</v>
      </c>
      <c r="AN421" s="404">
        <v>-450.86</v>
      </c>
      <c r="AO421" s="403"/>
      <c r="AP421" s="404"/>
      <c r="AQ421" s="165"/>
      <c r="AR421" s="404"/>
      <c r="AS421" s="187">
        <f t="shared" si="67"/>
        <v>-450.86</v>
      </c>
    </row>
    <row r="422" spans="1:45" x14ac:dyDescent="0.25">
      <c r="A422" s="230">
        <f t="shared" si="68"/>
        <v>44893</v>
      </c>
      <c r="B422" s="394">
        <v>806.1</v>
      </c>
      <c r="C422" s="394"/>
      <c r="D422" s="472">
        <v>3329.06</v>
      </c>
      <c r="E422" s="394"/>
      <c r="F422" s="394"/>
      <c r="G422" s="396">
        <v>186</v>
      </c>
      <c r="H422" s="396">
        <v>338.7</v>
      </c>
      <c r="I422" s="473">
        <v>610</v>
      </c>
      <c r="J422" s="398">
        <v>10</v>
      </c>
      <c r="K422" s="398"/>
      <c r="L422" s="398"/>
      <c r="M422" s="400"/>
      <c r="N422" s="209">
        <f t="shared" si="64"/>
        <v>5269.86</v>
      </c>
      <c r="O422" s="394">
        <v>3.9</v>
      </c>
      <c r="P422" s="394">
        <v>0</v>
      </c>
      <c r="Q422" s="209">
        <f t="shared" si="65"/>
        <v>5273.7599999999993</v>
      </c>
      <c r="R422" s="470">
        <v>800</v>
      </c>
      <c r="S422" s="402"/>
      <c r="T422" s="213">
        <f t="shared" si="66"/>
        <v>44893</v>
      </c>
      <c r="U422" s="70"/>
      <c r="V422" s="404"/>
      <c r="W422" s="17"/>
      <c r="X422" s="460"/>
      <c r="Y422" s="16"/>
      <c r="Z422" s="404"/>
      <c r="AA422" s="17"/>
      <c r="AB422" s="404"/>
      <c r="AC422" s="16" t="s">
        <v>1086</v>
      </c>
      <c r="AD422" s="467">
        <v>-55.14</v>
      </c>
      <c r="AE422" s="16"/>
      <c r="AF422" s="404"/>
      <c r="AG422" s="404"/>
      <c r="AH422" s="467">
        <v>-1.2</v>
      </c>
      <c r="AI422" s="16"/>
      <c r="AJ422" s="404"/>
      <c r="AK422" s="17"/>
      <c r="AL422" s="404"/>
      <c r="AM422" s="32" t="s">
        <v>1087</v>
      </c>
      <c r="AN422" s="467">
        <v>360.35</v>
      </c>
      <c r="AO422" s="403"/>
      <c r="AP422" s="404"/>
      <c r="AQ422" s="165"/>
      <c r="AR422" s="404"/>
      <c r="AS422" s="187">
        <f t="shared" si="67"/>
        <v>304.01000000000005</v>
      </c>
    </row>
    <row r="423" spans="1:45" x14ac:dyDescent="0.25">
      <c r="A423" s="230">
        <f t="shared" si="68"/>
        <v>44894</v>
      </c>
      <c r="B423" s="394">
        <v>898.47</v>
      </c>
      <c r="C423" s="394"/>
      <c r="D423" s="472">
        <v>3308.95</v>
      </c>
      <c r="E423" s="394"/>
      <c r="F423" s="394"/>
      <c r="G423" s="396">
        <v>164</v>
      </c>
      <c r="H423" s="396">
        <v>411.3</v>
      </c>
      <c r="I423" s="473">
        <v>140</v>
      </c>
      <c r="J423" s="398">
        <v>3</v>
      </c>
      <c r="K423" s="398"/>
      <c r="L423" s="398"/>
      <c r="M423" s="400"/>
      <c r="N423" s="209">
        <f t="shared" si="64"/>
        <v>4922.72</v>
      </c>
      <c r="O423" s="394">
        <v>2.2000000000000002</v>
      </c>
      <c r="P423" s="394">
        <v>0</v>
      </c>
      <c r="Q423" s="209">
        <f t="shared" si="65"/>
        <v>4924.92</v>
      </c>
      <c r="R423" s="470">
        <v>890</v>
      </c>
      <c r="S423" s="402"/>
      <c r="T423" s="213">
        <f t="shared" si="66"/>
        <v>44894</v>
      </c>
      <c r="U423" s="70"/>
      <c r="V423" s="404"/>
      <c r="W423" s="17" t="s">
        <v>1088</v>
      </c>
      <c r="X423" s="471">
        <v>19.829999999999998</v>
      </c>
      <c r="Y423" s="16"/>
      <c r="Z423" s="404"/>
      <c r="AA423" s="17" t="s">
        <v>1089</v>
      </c>
      <c r="AB423" s="467">
        <v>3325.28</v>
      </c>
      <c r="AC423" s="16"/>
      <c r="AD423" s="467"/>
      <c r="AE423" s="16"/>
      <c r="AF423" s="404"/>
      <c r="AG423" s="404"/>
      <c r="AH423" s="404">
        <v>-1.2</v>
      </c>
      <c r="AI423" s="16"/>
      <c r="AJ423" s="404"/>
      <c r="AK423" s="17"/>
      <c r="AL423" s="404"/>
      <c r="AM423" s="32" t="s">
        <v>1090</v>
      </c>
      <c r="AN423" s="467">
        <v>164.64</v>
      </c>
      <c r="AO423" s="403"/>
      <c r="AP423" s="404"/>
      <c r="AQ423" s="165"/>
      <c r="AR423" s="404"/>
      <c r="AS423" s="187">
        <f t="shared" si="67"/>
        <v>3508.55</v>
      </c>
    </row>
    <row r="424" spans="1:45" x14ac:dyDescent="0.25">
      <c r="A424" s="230">
        <f t="shared" si="68"/>
        <v>44895</v>
      </c>
      <c r="B424" s="394">
        <v>951.43</v>
      </c>
      <c r="C424" s="394"/>
      <c r="D424" s="472">
        <v>2240.67</v>
      </c>
      <c r="E424" s="394"/>
      <c r="F424" s="394"/>
      <c r="G424" s="396">
        <v>287</v>
      </c>
      <c r="H424" s="396">
        <v>225.75</v>
      </c>
      <c r="I424" s="473">
        <v>510</v>
      </c>
      <c r="J424" s="398">
        <v>9</v>
      </c>
      <c r="K424" s="398"/>
      <c r="L424" s="398"/>
      <c r="M424" s="400"/>
      <c r="N424" s="209">
        <f t="shared" si="64"/>
        <v>4214.8500000000004</v>
      </c>
      <c r="O424" s="394">
        <v>2.2000000000000002</v>
      </c>
      <c r="P424" s="394">
        <v>0</v>
      </c>
      <c r="Q424" s="209">
        <f t="shared" si="65"/>
        <v>4217.05</v>
      </c>
      <c r="R424" s="470">
        <v>950</v>
      </c>
      <c r="S424" s="402"/>
      <c r="T424" s="213">
        <f t="shared" si="66"/>
        <v>44895</v>
      </c>
      <c r="U424" s="70" t="s">
        <v>1091</v>
      </c>
      <c r="V424" s="467">
        <v>1968.6</v>
      </c>
      <c r="W424" s="17" t="s">
        <v>1092</v>
      </c>
      <c r="X424" s="471">
        <v>294.25</v>
      </c>
      <c r="Y424" s="16" t="s">
        <v>1093</v>
      </c>
      <c r="Z424" s="467">
        <v>396.55</v>
      </c>
      <c r="AA424" s="17" t="s">
        <v>1094</v>
      </c>
      <c r="AB424" s="467">
        <v>518</v>
      </c>
      <c r="AC424" s="16"/>
      <c r="AD424" s="404"/>
      <c r="AE424" s="16"/>
      <c r="AF424" s="404"/>
      <c r="AG424" s="404"/>
      <c r="AH424" s="467">
        <v>-2.4</v>
      </c>
      <c r="AI424" s="16" t="s">
        <v>1095</v>
      </c>
      <c r="AJ424" s="467">
        <v>38.76</v>
      </c>
      <c r="AK424" s="17" t="s">
        <v>1096</v>
      </c>
      <c r="AL424" s="467">
        <v>537.02</v>
      </c>
      <c r="AM424" s="32" t="s">
        <v>462</v>
      </c>
      <c r="AN424" s="467">
        <v>2143.7800000000002</v>
      </c>
      <c r="AO424" s="17" t="s">
        <v>1097</v>
      </c>
      <c r="AP424" s="467">
        <v>1408.83</v>
      </c>
      <c r="AQ424" s="165"/>
      <c r="AR424" s="404"/>
      <c r="AS424" s="187">
        <f t="shared" si="67"/>
        <v>7303.3900000000012</v>
      </c>
    </row>
    <row r="425" spans="1:45" x14ac:dyDescent="0.25">
      <c r="A425" s="230"/>
      <c r="B425" s="187"/>
      <c r="C425" s="187"/>
      <c r="D425" s="187"/>
      <c r="E425" s="187"/>
      <c r="F425" s="187"/>
      <c r="G425" s="267"/>
      <c r="H425" s="267"/>
      <c r="I425" s="267"/>
      <c r="J425" s="268"/>
      <c r="K425" s="268"/>
      <c r="L425" s="268"/>
      <c r="M425" s="269"/>
      <c r="N425" s="270"/>
      <c r="O425" s="187"/>
      <c r="P425" s="187"/>
      <c r="Q425" s="270"/>
      <c r="R425" s="187"/>
      <c r="S425" s="187"/>
      <c r="T425" s="213"/>
      <c r="U425" s="403"/>
      <c r="V425" s="467">
        <v>23.29</v>
      </c>
      <c r="W425" s="403"/>
      <c r="X425" s="460"/>
      <c r="Y425" s="16"/>
      <c r="Z425" s="404"/>
      <c r="AA425" s="403"/>
      <c r="AB425" s="404"/>
      <c r="AC425" s="16"/>
      <c r="AD425" s="404"/>
      <c r="AE425" s="16"/>
      <c r="AF425" s="404"/>
      <c r="AG425" s="404"/>
      <c r="AH425" s="404"/>
      <c r="AI425" s="16"/>
      <c r="AJ425" s="404"/>
      <c r="AK425" s="17"/>
      <c r="AL425" s="404"/>
      <c r="AM425" s="403"/>
      <c r="AN425" s="404"/>
      <c r="AO425" s="403"/>
      <c r="AP425" s="404"/>
      <c r="AQ425" s="165"/>
      <c r="AR425" s="404"/>
      <c r="AS425" s="187">
        <f t="shared" si="67"/>
        <v>23.29</v>
      </c>
    </row>
    <row r="426" spans="1:45" x14ac:dyDescent="0.25">
      <c r="B426" s="128">
        <f t="shared" ref="B426:S426" si="69">SUM(B395:B425)</f>
        <v>36142.639999999999</v>
      </c>
      <c r="C426" s="128">
        <f t="shared" si="69"/>
        <v>171.6</v>
      </c>
      <c r="D426" s="128">
        <f t="shared" si="69"/>
        <v>75775.739999999991</v>
      </c>
      <c r="E426" s="128">
        <f t="shared" si="69"/>
        <v>0</v>
      </c>
      <c r="F426" s="128">
        <f t="shared" si="69"/>
        <v>0</v>
      </c>
      <c r="G426" s="128">
        <f t="shared" si="69"/>
        <v>8454</v>
      </c>
      <c r="H426" s="128">
        <f t="shared" si="69"/>
        <v>7593.7000000000025</v>
      </c>
      <c r="I426" s="128">
        <f t="shared" si="69"/>
        <v>5110</v>
      </c>
      <c r="J426" s="71">
        <f t="shared" si="69"/>
        <v>107</v>
      </c>
      <c r="K426" s="128">
        <f t="shared" si="69"/>
        <v>0</v>
      </c>
      <c r="L426" s="128">
        <f t="shared" si="69"/>
        <v>0</v>
      </c>
      <c r="M426" s="128">
        <f t="shared" si="69"/>
        <v>0</v>
      </c>
      <c r="N426" s="128">
        <f t="shared" si="69"/>
        <v>133247.67999999999</v>
      </c>
      <c r="O426" s="128">
        <f t="shared" si="69"/>
        <v>73.100000000000023</v>
      </c>
      <c r="P426" s="128">
        <f t="shared" si="69"/>
        <v>171.6</v>
      </c>
      <c r="Q426" s="128">
        <f t="shared" si="69"/>
        <v>133149.17999999996</v>
      </c>
      <c r="R426" s="128">
        <f t="shared" si="69"/>
        <v>36140</v>
      </c>
      <c r="S426" s="128">
        <f t="shared" si="69"/>
        <v>920</v>
      </c>
      <c r="U426" s="141"/>
      <c r="V426" s="141">
        <f>SUM(V395:V425)</f>
        <v>6088.21</v>
      </c>
      <c r="W426" s="141"/>
      <c r="X426" s="236">
        <f>SUM(X395:X425)</f>
        <v>1135.72</v>
      </c>
      <c r="Y426" s="141"/>
      <c r="Z426" s="141">
        <f>SUM(Z395:Z425)</f>
        <v>2018.75</v>
      </c>
      <c r="AA426" s="141"/>
      <c r="AB426" s="141">
        <f>SUM(AB395:AB425)</f>
        <v>17499.11</v>
      </c>
      <c r="AC426" s="141"/>
      <c r="AD426" s="141">
        <f>SUM(AD395:AD425)</f>
        <v>78595.62000000001</v>
      </c>
      <c r="AE426" s="141"/>
      <c r="AF426" s="141">
        <f>SUM(AF395:AF425)</f>
        <v>4042.02</v>
      </c>
      <c r="AG426" s="141"/>
      <c r="AH426" s="141"/>
      <c r="AI426" s="141"/>
      <c r="AJ426" s="141">
        <f>SUM(AJ395:AJ425)</f>
        <v>1318.24</v>
      </c>
      <c r="AL426" s="141">
        <f>SUM(AL395:AL425)</f>
        <v>3295.4599999999996</v>
      </c>
      <c r="AM426" s="141"/>
      <c r="AN426" s="141">
        <f>SUM(AN395:AN425)</f>
        <v>2859.0600000000004</v>
      </c>
      <c r="AO426" s="141"/>
      <c r="AP426" s="141">
        <f>SUM(AP395:AP425)</f>
        <v>20635.93</v>
      </c>
      <c r="AQ426" s="141"/>
      <c r="AR426" s="141">
        <f>SUM(AR395:AR425)</f>
        <v>98.23</v>
      </c>
      <c r="AS426" s="141">
        <f>SUM(AS395:AS425)</f>
        <v>137522.75000000003</v>
      </c>
    </row>
    <row r="427" spans="1:45" x14ac:dyDescent="0.25">
      <c r="N427" s="130"/>
      <c r="Q427" s="130"/>
    </row>
    <row r="428" spans="1:45" x14ac:dyDescent="0.25">
      <c r="C428" s="131"/>
      <c r="F428" s="131"/>
      <c r="I428" s="132"/>
    </row>
    <row r="429" spans="1:45" x14ac:dyDescent="0.25">
      <c r="I429" s="132"/>
    </row>
    <row r="431" spans="1:45" ht="16.149999999999999" customHeight="1" thickBot="1" x14ac:dyDescent="0.3">
      <c r="A431" s="575" t="s">
        <v>66</v>
      </c>
      <c r="B431" s="563"/>
      <c r="C431" s="563"/>
      <c r="D431" s="563"/>
      <c r="E431" s="563"/>
      <c r="F431" s="563"/>
      <c r="G431" s="563"/>
      <c r="H431" s="563"/>
      <c r="I431" s="563"/>
      <c r="J431" s="564"/>
      <c r="K431" s="564"/>
      <c r="L431" s="564"/>
      <c r="M431" s="80"/>
      <c r="N431" s="79"/>
      <c r="O431" s="565"/>
      <c r="P431" s="560"/>
      <c r="Q431" s="560"/>
      <c r="R431" s="560"/>
      <c r="S431" s="560"/>
      <c r="U431" s="559" t="str">
        <f>A431</f>
        <v>DECEMBRE</v>
      </c>
      <c r="V431" s="560"/>
      <c r="W431" s="560"/>
      <c r="X431" s="560"/>
      <c r="Y431" s="560"/>
      <c r="Z431" s="560"/>
      <c r="AA431" s="560"/>
      <c r="AB431" s="559" t="str">
        <f>A431</f>
        <v>DECEMBRE</v>
      </c>
      <c r="AC431" s="560"/>
      <c r="AD431" s="560"/>
      <c r="AE431" s="560"/>
      <c r="AF431" s="560"/>
      <c r="AG431" s="560"/>
      <c r="AH431" s="560"/>
      <c r="AI431" s="560"/>
      <c r="AJ431" s="560"/>
      <c r="AK431" s="559" t="str">
        <f>A431</f>
        <v>DECEMBRE</v>
      </c>
      <c r="AL431" s="560"/>
      <c r="AM431" s="560"/>
      <c r="AN431" s="560"/>
      <c r="AO431" s="560"/>
      <c r="AP431" s="560"/>
      <c r="AQ431" s="560"/>
    </row>
    <row r="432" spans="1:45" ht="16.149999999999999" customHeight="1" thickBot="1" x14ac:dyDescent="0.3">
      <c r="A432" s="175"/>
      <c r="B432" s="81"/>
      <c r="C432" s="81"/>
      <c r="D432" s="81"/>
      <c r="E432" s="81"/>
      <c r="F432" s="81"/>
      <c r="G432" s="81"/>
      <c r="H432" s="81"/>
      <c r="I432" s="554"/>
      <c r="J432" s="554"/>
      <c r="K432" s="554"/>
      <c r="L432" s="554"/>
      <c r="M432" s="133"/>
      <c r="N432" s="134"/>
      <c r="O432" s="135"/>
      <c r="P432" s="134"/>
      <c r="Q432" s="134"/>
      <c r="R432" s="553" t="s">
        <v>2</v>
      </c>
      <c r="S432" s="554"/>
      <c r="T432" s="227"/>
      <c r="U432" s="549" t="str">
        <f>U3</f>
        <v>Agedi</v>
      </c>
      <c r="V432" s="550"/>
      <c r="W432" s="549" t="str">
        <f>W3</f>
        <v>Saf</v>
      </c>
      <c r="X432" s="550"/>
      <c r="Y432" s="549" t="str">
        <f>Y3</f>
        <v>Midi Libre</v>
      </c>
      <c r="Z432" s="550"/>
      <c r="AA432" s="549" t="str">
        <f>AA3</f>
        <v>Loto</v>
      </c>
      <c r="AB432" s="550"/>
      <c r="AC432" s="555" t="str">
        <f>AC3</f>
        <v>Altadis</v>
      </c>
      <c r="AD432" s="556"/>
      <c r="AE432" s="549" t="str">
        <f>AE3</f>
        <v>Crédit agricole</v>
      </c>
      <c r="AF432" s="550"/>
      <c r="AG432" s="574" t="s">
        <v>53</v>
      </c>
      <c r="AH432" s="570"/>
      <c r="AI432" s="555" t="str">
        <f>AI3</f>
        <v>charges locatives</v>
      </c>
      <c r="AJ432" s="556"/>
      <c r="AK432" s="555" t="str">
        <f>AK3</f>
        <v>Poste TCN TF PVA</v>
      </c>
      <c r="AL432" s="556"/>
      <c r="AM432" s="549" t="str">
        <f>AM3</f>
        <v>GSA/NVX FR</v>
      </c>
      <c r="AN432" s="550"/>
      <c r="AO432" s="549" t="str">
        <f>AO3</f>
        <v>Charge</v>
      </c>
      <c r="AP432" s="550"/>
      <c r="AQ432" s="549" t="str">
        <f>AQ3</f>
        <v>Divers</v>
      </c>
      <c r="AR432" s="550"/>
      <c r="AS432" s="83" t="s">
        <v>16</v>
      </c>
    </row>
    <row r="433" spans="1:45" ht="16.149999999999999" customHeight="1" thickBot="1" x14ac:dyDescent="0.3">
      <c r="A433" s="177"/>
      <c r="B433" s="85" t="s">
        <v>17</v>
      </c>
      <c r="C433" s="86" t="s">
        <v>18</v>
      </c>
      <c r="D433" s="86" t="s">
        <v>19</v>
      </c>
      <c r="E433" s="87" t="s">
        <v>20</v>
      </c>
      <c r="F433" s="87" t="s">
        <v>21</v>
      </c>
      <c r="G433" s="86" t="s">
        <v>22</v>
      </c>
      <c r="H433" s="86" t="s">
        <v>23</v>
      </c>
      <c r="I433" s="557" t="s">
        <v>24</v>
      </c>
      <c r="J433" s="558"/>
      <c r="K433" s="88" t="s">
        <v>25</v>
      </c>
      <c r="L433" s="88" t="s">
        <v>26</v>
      </c>
      <c r="M433" s="89" t="s">
        <v>27</v>
      </c>
      <c r="N433" s="90" t="s">
        <v>28</v>
      </c>
      <c r="O433" s="90" t="s">
        <v>29</v>
      </c>
      <c r="P433" s="90" t="s">
        <v>30</v>
      </c>
      <c r="Q433" s="91" t="s">
        <v>16</v>
      </c>
      <c r="R433" s="85" t="s">
        <v>32</v>
      </c>
      <c r="S433" s="91" t="s">
        <v>33</v>
      </c>
      <c r="T433" s="237"/>
      <c r="U433" s="93" t="s">
        <v>34</v>
      </c>
      <c r="V433" s="94"/>
      <c r="W433" s="95" t="s">
        <v>34</v>
      </c>
      <c r="X433" s="238"/>
      <c r="Y433" s="95" t="s">
        <v>34</v>
      </c>
      <c r="Z433" s="96"/>
      <c r="AA433" s="95" t="s">
        <v>34</v>
      </c>
      <c r="AB433" s="96"/>
      <c r="AC433" s="95" t="s">
        <v>34</v>
      </c>
      <c r="AD433" s="96"/>
      <c r="AE433" s="95" t="s">
        <v>34</v>
      </c>
      <c r="AF433" s="96"/>
      <c r="AG433" s="95"/>
      <c r="AH433" s="97"/>
      <c r="AI433" s="95" t="s">
        <v>34</v>
      </c>
      <c r="AJ433" s="96"/>
      <c r="AK433" s="98" t="s">
        <v>34</v>
      </c>
      <c r="AL433" s="94"/>
      <c r="AM433" s="95" t="s">
        <v>34</v>
      </c>
      <c r="AN433" s="94"/>
      <c r="AO433" s="95" t="s">
        <v>34</v>
      </c>
      <c r="AP433" s="94"/>
      <c r="AQ433" s="95" t="s">
        <v>34</v>
      </c>
      <c r="AR433" s="94"/>
      <c r="AS433" s="99"/>
    </row>
    <row r="434" spans="1:45" x14ac:dyDescent="0.25">
      <c r="A434" s="230">
        <f>A424+1</f>
        <v>44896</v>
      </c>
      <c r="B434" s="394">
        <v>1467.14</v>
      </c>
      <c r="C434" s="394"/>
      <c r="D434" s="472">
        <v>2778.8</v>
      </c>
      <c r="E434" s="394"/>
      <c r="F434" s="394"/>
      <c r="G434" s="396">
        <v>217</v>
      </c>
      <c r="H434" s="396">
        <v>417.6</v>
      </c>
      <c r="I434" s="473">
        <v>170</v>
      </c>
      <c r="J434" s="398">
        <v>6</v>
      </c>
      <c r="K434" s="398"/>
      <c r="L434" s="398"/>
      <c r="M434" s="400"/>
      <c r="N434" s="209">
        <f t="shared" ref="N434:N457" si="70">B434+C434+D434+F434+G434+H434+I434+K434-L434+M434+E434</f>
        <v>5050.5400000000009</v>
      </c>
      <c r="O434" s="394">
        <v>2.2000000000000002</v>
      </c>
      <c r="P434" s="394">
        <v>0</v>
      </c>
      <c r="Q434" s="209">
        <f t="shared" ref="Q434:Q457" si="71">N434+O434-P434</f>
        <v>5052.7400000000007</v>
      </c>
      <c r="R434" s="530">
        <v>1500</v>
      </c>
      <c r="S434" s="276"/>
      <c r="T434" s="213">
        <f t="shared" ref="T434:T464" si="72">A434</f>
        <v>44896</v>
      </c>
      <c r="U434" s="16"/>
      <c r="V434" s="404"/>
      <c r="W434" s="17"/>
      <c r="X434" s="460"/>
      <c r="Y434" s="17"/>
      <c r="Z434" s="404"/>
      <c r="AA434" s="17"/>
      <c r="AB434" s="404"/>
      <c r="AC434" s="17"/>
      <c r="AD434" s="404"/>
      <c r="AE434" s="17" t="s">
        <v>1098</v>
      </c>
      <c r="AF434" s="467">
        <v>1.45</v>
      </c>
      <c r="AG434" s="404"/>
      <c r="AH434" s="467">
        <v>-3.6</v>
      </c>
      <c r="AI434" s="403" t="s">
        <v>506</v>
      </c>
      <c r="AJ434" s="467">
        <v>1029.23</v>
      </c>
      <c r="AK434" s="17"/>
      <c r="AL434" s="404"/>
      <c r="AM434" s="17"/>
      <c r="AN434" s="404"/>
      <c r="AO434" s="165" t="s">
        <v>276</v>
      </c>
      <c r="AP434" s="467">
        <v>2250</v>
      </c>
      <c r="AQ434" s="17"/>
      <c r="AR434" s="404"/>
      <c r="AS434" s="187">
        <f t="shared" ref="AS434:AS451" si="73">V434+X434+Z434+AB434+AD434+AF434+AJ434+AL434+AN434+AP434+AR434+AH434</f>
        <v>3277.0800000000004</v>
      </c>
    </row>
    <row r="435" spans="1:45" x14ac:dyDescent="0.25">
      <c r="A435" s="230">
        <f t="shared" ref="A435:A464" si="74">A434+1</f>
        <v>44897</v>
      </c>
      <c r="B435" s="394">
        <v>1915.24</v>
      </c>
      <c r="C435" s="394"/>
      <c r="D435" s="472">
        <v>3195.2</v>
      </c>
      <c r="E435" s="394"/>
      <c r="F435" s="394"/>
      <c r="G435" s="396">
        <v>391</v>
      </c>
      <c r="H435" s="396">
        <v>189.2</v>
      </c>
      <c r="I435" s="473">
        <v>130</v>
      </c>
      <c r="J435" s="398">
        <v>3</v>
      </c>
      <c r="K435" s="398"/>
      <c r="L435" s="398"/>
      <c r="M435" s="400"/>
      <c r="N435" s="209">
        <f t="shared" si="70"/>
        <v>5820.6399999999994</v>
      </c>
      <c r="O435" s="394">
        <v>2.2000000000000002</v>
      </c>
      <c r="P435" s="394">
        <v>0</v>
      </c>
      <c r="Q435" s="209">
        <f t="shared" si="71"/>
        <v>5822.8399999999992</v>
      </c>
      <c r="R435" s="530">
        <v>1910</v>
      </c>
      <c r="S435" s="276"/>
      <c r="T435" s="213">
        <f t="shared" si="72"/>
        <v>44897</v>
      </c>
      <c r="U435" s="16"/>
      <c r="V435" s="404"/>
      <c r="W435" s="17"/>
      <c r="X435" s="460"/>
      <c r="Y435" s="17"/>
      <c r="Z435" s="404"/>
      <c r="AA435" s="17"/>
      <c r="AB435" s="404"/>
      <c r="AC435" s="17"/>
      <c r="AD435" s="404"/>
      <c r="AE435" s="17" t="s">
        <v>85</v>
      </c>
      <c r="AF435" s="467">
        <v>200</v>
      </c>
      <c r="AG435" s="404"/>
      <c r="AH435" s="404"/>
      <c r="AI435" s="16"/>
      <c r="AJ435" s="404"/>
      <c r="AK435" s="17"/>
      <c r="AL435" s="404"/>
      <c r="AM435" s="17"/>
      <c r="AN435" s="404"/>
      <c r="AO435" s="403" t="s">
        <v>276</v>
      </c>
      <c r="AP435" s="467">
        <v>5000</v>
      </c>
      <c r="AQ435" s="17"/>
      <c r="AR435" s="404"/>
      <c r="AS435" s="187">
        <f t="shared" si="73"/>
        <v>5200</v>
      </c>
    </row>
    <row r="436" spans="1:45" x14ac:dyDescent="0.25">
      <c r="A436" s="230">
        <f t="shared" si="74"/>
        <v>44898</v>
      </c>
      <c r="B436" s="394">
        <v>1438.37</v>
      </c>
      <c r="C436" s="394"/>
      <c r="D436" s="472">
        <v>2475.3000000000002</v>
      </c>
      <c r="E436" s="394"/>
      <c r="F436" s="394"/>
      <c r="G436" s="396">
        <v>288</v>
      </c>
      <c r="H436" s="396">
        <v>164.4</v>
      </c>
      <c r="I436" s="473">
        <v>260</v>
      </c>
      <c r="J436" s="398">
        <v>5</v>
      </c>
      <c r="K436" s="398"/>
      <c r="L436" s="398"/>
      <c r="M436" s="400"/>
      <c r="N436" s="209">
        <f t="shared" si="70"/>
        <v>4626.07</v>
      </c>
      <c r="O436" s="394">
        <v>3.2</v>
      </c>
      <c r="P436" s="394">
        <v>0</v>
      </c>
      <c r="Q436" s="209">
        <f t="shared" si="71"/>
        <v>4629.2699999999995</v>
      </c>
      <c r="R436" s="530">
        <v>1430</v>
      </c>
      <c r="S436" s="276"/>
      <c r="T436" s="213">
        <f t="shared" si="72"/>
        <v>44898</v>
      </c>
      <c r="U436" s="16"/>
      <c r="V436" s="404"/>
      <c r="W436" s="17"/>
      <c r="X436" s="460"/>
      <c r="Y436" s="17"/>
      <c r="Z436" s="404"/>
      <c r="AA436" s="17"/>
      <c r="AB436" s="404"/>
      <c r="AC436" s="17"/>
      <c r="AD436" s="404"/>
      <c r="AE436" s="17" t="s">
        <v>85</v>
      </c>
      <c r="AF436" s="467">
        <v>200</v>
      </c>
      <c r="AG436" s="404"/>
      <c r="AH436" s="467">
        <v>-1.2</v>
      </c>
      <c r="AI436" s="16"/>
      <c r="AJ436" s="404"/>
      <c r="AK436" s="17"/>
      <c r="AL436" s="404"/>
      <c r="AM436" s="17"/>
      <c r="AN436" s="404"/>
      <c r="AO436" s="165"/>
      <c r="AP436" s="404"/>
      <c r="AQ436" s="17"/>
      <c r="AR436" s="404"/>
      <c r="AS436" s="187">
        <f t="shared" si="73"/>
        <v>198.8</v>
      </c>
    </row>
    <row r="437" spans="1:45" x14ac:dyDescent="0.25">
      <c r="A437" s="230">
        <f t="shared" si="74"/>
        <v>44899</v>
      </c>
      <c r="B437" s="394">
        <v>1113.57</v>
      </c>
      <c r="C437" s="394"/>
      <c r="D437" s="472">
        <v>1661.14</v>
      </c>
      <c r="E437" s="394"/>
      <c r="F437" s="394"/>
      <c r="G437" s="396">
        <v>332</v>
      </c>
      <c r="H437" s="396">
        <v>86.85</v>
      </c>
      <c r="I437" s="473">
        <v>50</v>
      </c>
      <c r="J437" s="398">
        <v>1</v>
      </c>
      <c r="K437" s="398"/>
      <c r="L437" s="398"/>
      <c r="M437" s="400"/>
      <c r="N437" s="209">
        <f t="shared" si="70"/>
        <v>3243.56</v>
      </c>
      <c r="O437" s="394">
        <v>2.2000000000000002</v>
      </c>
      <c r="P437" s="394">
        <v>0</v>
      </c>
      <c r="Q437" s="209">
        <f t="shared" si="71"/>
        <v>3245.7599999999998</v>
      </c>
      <c r="R437" s="530">
        <v>1110</v>
      </c>
      <c r="S437" s="276"/>
      <c r="T437" s="213">
        <f t="shared" si="72"/>
        <v>44899</v>
      </c>
      <c r="U437" s="16"/>
      <c r="V437" s="404"/>
      <c r="W437" s="17"/>
      <c r="X437" s="460"/>
      <c r="Y437" s="17"/>
      <c r="Z437" s="404"/>
      <c r="AA437" s="17"/>
      <c r="AB437" s="404"/>
      <c r="AC437" s="17"/>
      <c r="AD437" s="404"/>
      <c r="AE437" s="17" t="s">
        <v>543</v>
      </c>
      <c r="AF437" s="467">
        <v>-69.3</v>
      </c>
      <c r="AG437" s="404"/>
      <c r="AH437" s="404"/>
      <c r="AI437" s="16"/>
      <c r="AJ437" s="404"/>
      <c r="AK437" s="17"/>
      <c r="AL437" s="404"/>
      <c r="AM437" s="17"/>
      <c r="AN437" s="404"/>
      <c r="AO437" s="165"/>
      <c r="AP437" s="404"/>
      <c r="AQ437" s="17"/>
      <c r="AR437" s="404"/>
      <c r="AS437" s="187">
        <f t="shared" si="73"/>
        <v>-69.3</v>
      </c>
    </row>
    <row r="438" spans="1:45" x14ac:dyDescent="0.25">
      <c r="A438" s="230">
        <f t="shared" si="74"/>
        <v>44900</v>
      </c>
      <c r="B438" s="394">
        <v>832.58</v>
      </c>
      <c r="C438" s="394"/>
      <c r="D438" s="472">
        <v>2677.37</v>
      </c>
      <c r="E438" s="394"/>
      <c r="F438" s="394"/>
      <c r="G438" s="396">
        <v>426</v>
      </c>
      <c r="H438" s="396">
        <v>939.6</v>
      </c>
      <c r="I438" s="473">
        <v>20</v>
      </c>
      <c r="J438" s="398">
        <v>1</v>
      </c>
      <c r="K438" s="398"/>
      <c r="L438" s="398"/>
      <c r="M438" s="400"/>
      <c r="N438" s="209">
        <f t="shared" si="70"/>
        <v>4895.55</v>
      </c>
      <c r="O438" s="394">
        <v>3.9</v>
      </c>
      <c r="P438" s="394">
        <v>0</v>
      </c>
      <c r="Q438" s="209">
        <f t="shared" si="71"/>
        <v>4899.45</v>
      </c>
      <c r="R438" s="530">
        <v>830</v>
      </c>
      <c r="S438" s="276"/>
      <c r="T438" s="213">
        <f t="shared" si="72"/>
        <v>44900</v>
      </c>
      <c r="U438" s="16"/>
      <c r="V438" s="404"/>
      <c r="W438" s="17"/>
      <c r="X438" s="460"/>
      <c r="Y438" s="17"/>
      <c r="Z438" s="404"/>
      <c r="AA438" s="17"/>
      <c r="AB438" s="404"/>
      <c r="AC438" s="17"/>
      <c r="AD438" s="404"/>
      <c r="AE438" s="403" t="s">
        <v>769</v>
      </c>
      <c r="AF438" s="467">
        <v>320.23</v>
      </c>
      <c r="AG438" s="404"/>
      <c r="AH438" s="404"/>
      <c r="AI438" s="16"/>
      <c r="AJ438" s="404"/>
      <c r="AK438" s="17"/>
      <c r="AL438" s="404"/>
      <c r="AM438" s="17"/>
      <c r="AN438" s="404"/>
      <c r="AO438" s="403" t="s">
        <v>544</v>
      </c>
      <c r="AP438" s="393">
        <v>156.69</v>
      </c>
      <c r="AQ438" s="17"/>
      <c r="AR438" s="404"/>
      <c r="AS438" s="187">
        <f t="shared" si="73"/>
        <v>476.92</v>
      </c>
    </row>
    <row r="439" spans="1:45" x14ac:dyDescent="0.25">
      <c r="A439" s="230">
        <f t="shared" si="74"/>
        <v>44901</v>
      </c>
      <c r="B439" s="394">
        <v>1571.27</v>
      </c>
      <c r="C439" s="394"/>
      <c r="D439" s="472">
        <v>2493.41</v>
      </c>
      <c r="E439" s="394"/>
      <c r="F439" s="394"/>
      <c r="G439" s="396">
        <v>373</v>
      </c>
      <c r="H439" s="396">
        <v>239.9</v>
      </c>
      <c r="I439" s="396"/>
      <c r="J439" s="398"/>
      <c r="K439" s="398"/>
      <c r="L439" s="398"/>
      <c r="M439" s="400"/>
      <c r="N439" s="209">
        <f t="shared" si="70"/>
        <v>4677.58</v>
      </c>
      <c r="O439" s="394">
        <v>2.2000000000000002</v>
      </c>
      <c r="P439" s="394">
        <v>0</v>
      </c>
      <c r="Q439" s="209">
        <f t="shared" si="71"/>
        <v>4679.78</v>
      </c>
      <c r="R439" s="530">
        <v>1570</v>
      </c>
      <c r="S439" s="276"/>
      <c r="T439" s="213">
        <f t="shared" si="72"/>
        <v>44901</v>
      </c>
      <c r="U439" s="16"/>
      <c r="V439" s="404"/>
      <c r="W439" s="17"/>
      <c r="X439" s="460"/>
      <c r="Y439" s="17"/>
      <c r="Z439" s="404"/>
      <c r="AA439" s="17"/>
      <c r="AB439" s="404"/>
      <c r="AC439" s="17"/>
      <c r="AD439" s="404"/>
      <c r="AE439" s="16"/>
      <c r="AF439" s="404"/>
      <c r="AG439" s="404"/>
      <c r="AH439" s="467">
        <v>-1.2</v>
      </c>
      <c r="AI439" s="16"/>
      <c r="AJ439" s="404"/>
      <c r="AK439" s="17"/>
      <c r="AL439" s="404"/>
      <c r="AM439" s="17" t="s">
        <v>1099</v>
      </c>
      <c r="AN439" s="467">
        <v>351.53</v>
      </c>
      <c r="AO439" s="403" t="s">
        <v>388</v>
      </c>
      <c r="AP439" s="393">
        <v>150</v>
      </c>
      <c r="AQ439" s="17"/>
      <c r="AR439" s="404"/>
      <c r="AS439" s="187">
        <f t="shared" si="73"/>
        <v>500.33</v>
      </c>
    </row>
    <row r="440" spans="1:45" x14ac:dyDescent="0.25">
      <c r="A440" s="230">
        <f t="shared" si="74"/>
        <v>44902</v>
      </c>
      <c r="B440" s="394">
        <v>856.08</v>
      </c>
      <c r="C440" s="394"/>
      <c r="D440" s="529">
        <v>2976.24</v>
      </c>
      <c r="E440" s="394"/>
      <c r="F440" s="394"/>
      <c r="G440" s="396">
        <v>224</v>
      </c>
      <c r="H440" s="396">
        <v>429.3</v>
      </c>
      <c r="I440" s="532">
        <v>110</v>
      </c>
      <c r="J440" s="398">
        <v>4</v>
      </c>
      <c r="K440" s="398"/>
      <c r="L440" s="398"/>
      <c r="M440" s="400"/>
      <c r="N440" s="209">
        <f t="shared" si="70"/>
        <v>4595.62</v>
      </c>
      <c r="O440" s="394">
        <v>2.2000000000000002</v>
      </c>
      <c r="P440" s="394">
        <v>0</v>
      </c>
      <c r="Q440" s="209">
        <f t="shared" si="71"/>
        <v>4597.82</v>
      </c>
      <c r="R440" s="530">
        <v>850</v>
      </c>
      <c r="S440" s="276"/>
      <c r="T440" s="213">
        <f t="shared" si="72"/>
        <v>44902</v>
      </c>
      <c r="U440" s="16" t="s">
        <v>1100</v>
      </c>
      <c r="V440" s="467">
        <v>722.25</v>
      </c>
      <c r="W440" s="17"/>
      <c r="X440" s="460"/>
      <c r="Y440" s="17" t="s">
        <v>1101</v>
      </c>
      <c r="Z440" s="467">
        <v>106.21</v>
      </c>
      <c r="AA440" s="17" t="s">
        <v>1102</v>
      </c>
      <c r="AB440" s="467">
        <v>1246.4000000000001</v>
      </c>
      <c r="AC440" s="17"/>
      <c r="AD440" s="404"/>
      <c r="AE440" s="16" t="s">
        <v>1098</v>
      </c>
      <c r="AF440" s="467">
        <v>236.43</v>
      </c>
      <c r="AG440" s="404"/>
      <c r="AH440" s="467">
        <v>-1.2</v>
      </c>
      <c r="AI440" s="16"/>
      <c r="AJ440" s="404"/>
      <c r="AK440" s="17"/>
      <c r="AL440" s="404"/>
      <c r="AM440" s="17"/>
      <c r="AN440" s="404"/>
      <c r="AO440" s="403"/>
      <c r="AP440" s="404"/>
      <c r="AQ440" s="17"/>
      <c r="AR440" s="404"/>
      <c r="AS440" s="187">
        <f t="shared" si="73"/>
        <v>2310.09</v>
      </c>
    </row>
    <row r="441" spans="1:45" x14ac:dyDescent="0.25">
      <c r="A441" s="230">
        <f t="shared" si="74"/>
        <v>44903</v>
      </c>
      <c r="B441" s="394">
        <v>883.41</v>
      </c>
      <c r="C441" s="394"/>
      <c r="D441" s="472">
        <v>2838.03</v>
      </c>
      <c r="E441" s="394"/>
      <c r="F441" s="394"/>
      <c r="G441" s="396">
        <v>423</v>
      </c>
      <c r="H441" s="396">
        <v>273.7</v>
      </c>
      <c r="I441" s="473">
        <v>220</v>
      </c>
      <c r="J441" s="398">
        <v>5</v>
      </c>
      <c r="K441" s="398"/>
      <c r="L441" s="398"/>
      <c r="M441" s="400"/>
      <c r="N441" s="209">
        <f t="shared" si="70"/>
        <v>4638.1400000000003</v>
      </c>
      <c r="O441" s="394">
        <v>2.2000000000000002</v>
      </c>
      <c r="P441" s="394">
        <v>0</v>
      </c>
      <c r="Q441" s="209">
        <f t="shared" si="71"/>
        <v>4640.34</v>
      </c>
      <c r="R441" s="530">
        <v>880</v>
      </c>
      <c r="S441" s="276"/>
      <c r="T441" s="213">
        <f t="shared" si="72"/>
        <v>44903</v>
      </c>
      <c r="U441" s="16"/>
      <c r="V441" s="467">
        <v>56.23</v>
      </c>
      <c r="W441" s="17" t="s">
        <v>1103</v>
      </c>
      <c r="X441" s="471">
        <v>-11.87</v>
      </c>
      <c r="Y441" s="17" t="s">
        <v>1104</v>
      </c>
      <c r="Z441" s="467">
        <v>275.72000000000003</v>
      </c>
      <c r="AA441" s="17" t="s">
        <v>1105</v>
      </c>
      <c r="AB441" s="467">
        <v>3726.53</v>
      </c>
      <c r="AC441" s="17"/>
      <c r="AD441" s="404"/>
      <c r="AE441" s="16"/>
      <c r="AF441" s="404"/>
      <c r="AG441" s="404"/>
      <c r="AH441" s="404"/>
      <c r="AI441" s="16"/>
      <c r="AJ441" s="404"/>
      <c r="AK441" s="17"/>
      <c r="AL441" s="404"/>
      <c r="AM441" s="17"/>
      <c r="AN441" s="404"/>
      <c r="AO441" s="403"/>
      <c r="AP441" s="404"/>
      <c r="AQ441" s="17"/>
      <c r="AR441" s="404"/>
      <c r="AS441" s="187">
        <f t="shared" si="73"/>
        <v>4046.61</v>
      </c>
    </row>
    <row r="442" spans="1:45" x14ac:dyDescent="0.25">
      <c r="A442" s="230">
        <f t="shared" si="74"/>
        <v>44904</v>
      </c>
      <c r="B442" s="394">
        <v>1405.48</v>
      </c>
      <c r="C442" s="394"/>
      <c r="D442" s="472">
        <v>3102.47</v>
      </c>
      <c r="E442" s="394"/>
      <c r="F442" s="394"/>
      <c r="G442" s="396">
        <v>316</v>
      </c>
      <c r="H442" s="396">
        <v>150.85</v>
      </c>
      <c r="I442" s="473">
        <v>150</v>
      </c>
      <c r="J442" s="398">
        <v>5</v>
      </c>
      <c r="K442" s="398"/>
      <c r="L442" s="398"/>
      <c r="M442" s="400"/>
      <c r="N442" s="209">
        <f t="shared" si="70"/>
        <v>5124.8</v>
      </c>
      <c r="O442" s="394">
        <v>2.2000000000000002</v>
      </c>
      <c r="P442" s="394">
        <v>0</v>
      </c>
      <c r="Q442" s="209">
        <f t="shared" si="71"/>
        <v>5127</v>
      </c>
      <c r="R442" s="530">
        <v>1400</v>
      </c>
      <c r="S442" s="276"/>
      <c r="T442" s="213">
        <f t="shared" si="72"/>
        <v>44904</v>
      </c>
      <c r="U442" s="16"/>
      <c r="V442" s="404"/>
      <c r="W442" s="17"/>
      <c r="X442" s="460"/>
      <c r="Y442" s="17"/>
      <c r="Z442" s="404"/>
      <c r="AA442" s="17"/>
      <c r="AB442" s="404"/>
      <c r="AC442" s="17" t="s">
        <v>1106</v>
      </c>
      <c r="AD442" s="467">
        <v>29982.19</v>
      </c>
      <c r="AE442" s="16" t="s">
        <v>85</v>
      </c>
      <c r="AF442" s="467">
        <v>200</v>
      </c>
      <c r="AG442" s="404"/>
      <c r="AH442" s="467">
        <v>-1.2</v>
      </c>
      <c r="AI442" s="16"/>
      <c r="AJ442" s="404"/>
      <c r="AK442" s="17"/>
      <c r="AL442" s="404"/>
      <c r="AM442" s="17"/>
      <c r="AN442" s="404"/>
      <c r="AO442" s="403"/>
      <c r="AP442" s="404"/>
      <c r="AQ442" s="17"/>
      <c r="AR442" s="404"/>
      <c r="AS442" s="187">
        <f t="shared" si="73"/>
        <v>30180.989999999998</v>
      </c>
    </row>
    <row r="443" spans="1:45" x14ac:dyDescent="0.25">
      <c r="A443" s="230">
        <f t="shared" si="74"/>
        <v>44905</v>
      </c>
      <c r="B443" s="394">
        <v>1520.56</v>
      </c>
      <c r="C443" s="394"/>
      <c r="D443" s="472">
        <v>3408.85</v>
      </c>
      <c r="E443" s="394"/>
      <c r="F443" s="394"/>
      <c r="G443" s="396">
        <v>275</v>
      </c>
      <c r="H443" s="396">
        <v>132.5</v>
      </c>
      <c r="I443" s="473">
        <v>80</v>
      </c>
      <c r="J443" s="398">
        <v>1</v>
      </c>
      <c r="K443" s="398"/>
      <c r="L443" s="398"/>
      <c r="M443" s="400"/>
      <c r="N443" s="209">
        <f t="shared" si="70"/>
        <v>5416.91</v>
      </c>
      <c r="O443" s="394">
        <v>4.4000000000000004</v>
      </c>
      <c r="P443" s="394">
        <v>0</v>
      </c>
      <c r="Q443" s="209">
        <f t="shared" si="71"/>
        <v>5421.3099999999995</v>
      </c>
      <c r="R443" s="530">
        <v>1520</v>
      </c>
      <c r="S443" s="276"/>
      <c r="T443" s="213">
        <f t="shared" si="72"/>
        <v>44905</v>
      </c>
      <c r="U443" s="16"/>
      <c r="V443" s="404"/>
      <c r="W443" s="17" t="s">
        <v>1107</v>
      </c>
      <c r="X443" s="471">
        <v>55.49</v>
      </c>
      <c r="Y443" s="17"/>
      <c r="Z443" s="404"/>
      <c r="AA443" s="17"/>
      <c r="AB443" s="404"/>
      <c r="AC443" s="17" t="s">
        <v>1108</v>
      </c>
      <c r="AD443" s="467">
        <v>172.37</v>
      </c>
      <c r="AE443" s="16" t="s">
        <v>85</v>
      </c>
      <c r="AF443" s="467">
        <v>300</v>
      </c>
      <c r="AG443" s="404"/>
      <c r="AH443" s="404"/>
      <c r="AI443" s="16"/>
      <c r="AJ443" s="404"/>
      <c r="AK443" s="17"/>
      <c r="AL443" s="404"/>
      <c r="AM443" s="17"/>
      <c r="AN443" s="404"/>
      <c r="AO443" s="403"/>
      <c r="AP443" s="404"/>
      <c r="AQ443" s="17"/>
      <c r="AR443" s="404"/>
      <c r="AS443" s="187">
        <f t="shared" si="73"/>
        <v>527.86</v>
      </c>
    </row>
    <row r="444" spans="1:45" x14ac:dyDescent="0.25">
      <c r="A444" s="230">
        <f t="shared" si="74"/>
        <v>44906</v>
      </c>
      <c r="B444" s="394">
        <v>624.80999999999995</v>
      </c>
      <c r="C444" s="394"/>
      <c r="D444" s="472">
        <v>1050.79</v>
      </c>
      <c r="E444" s="394"/>
      <c r="F444" s="394"/>
      <c r="G444" s="396">
        <v>535</v>
      </c>
      <c r="H444" s="396">
        <v>233.7</v>
      </c>
      <c r="I444" s="473">
        <v>120</v>
      </c>
      <c r="J444" s="398">
        <v>2</v>
      </c>
      <c r="K444" s="398"/>
      <c r="L444" s="398"/>
      <c r="M444" s="400"/>
      <c r="N444" s="209">
        <f t="shared" si="70"/>
        <v>2564.2999999999997</v>
      </c>
      <c r="O444" s="394">
        <v>2.2000000000000002</v>
      </c>
      <c r="P444" s="394">
        <v>0</v>
      </c>
      <c r="Q444" s="209">
        <f t="shared" si="71"/>
        <v>2566.4999999999995</v>
      </c>
      <c r="R444" s="530">
        <v>620</v>
      </c>
      <c r="S444" s="276"/>
      <c r="T444" s="213">
        <f t="shared" si="72"/>
        <v>44906</v>
      </c>
      <c r="U444" s="16"/>
      <c r="V444" s="404"/>
      <c r="W444" s="17" t="s">
        <v>1109</v>
      </c>
      <c r="X444" s="471">
        <v>526.53</v>
      </c>
      <c r="Y444" s="17"/>
      <c r="Z444" s="404"/>
      <c r="AA444" s="17"/>
      <c r="AB444" s="404"/>
      <c r="AC444" s="17"/>
      <c r="AD444" s="404"/>
      <c r="AE444" s="16" t="s">
        <v>85</v>
      </c>
      <c r="AF444" s="467">
        <v>450</v>
      </c>
      <c r="AG444" s="404"/>
      <c r="AH444" s="467">
        <v>-1.2</v>
      </c>
      <c r="AI444" s="16"/>
      <c r="AJ444" s="404"/>
      <c r="AK444" s="17"/>
      <c r="AL444" s="404"/>
      <c r="AM444" s="17"/>
      <c r="AN444" s="404"/>
      <c r="AO444" s="403"/>
      <c r="AP444" s="404"/>
      <c r="AQ444" s="17"/>
      <c r="AR444" s="404"/>
      <c r="AS444" s="187">
        <f t="shared" si="73"/>
        <v>975.32999999999993</v>
      </c>
    </row>
    <row r="445" spans="1:45" x14ac:dyDescent="0.25">
      <c r="A445" s="230">
        <f t="shared" si="74"/>
        <v>44907</v>
      </c>
      <c r="B445" s="394">
        <v>1037.48</v>
      </c>
      <c r="C445" s="394"/>
      <c r="D445" s="472">
        <v>2717.54</v>
      </c>
      <c r="E445" s="394"/>
      <c r="F445" s="394"/>
      <c r="G445" s="396">
        <v>512</v>
      </c>
      <c r="H445" s="396">
        <v>93.15</v>
      </c>
      <c r="I445" s="473">
        <v>320</v>
      </c>
      <c r="J445" s="398">
        <v>5</v>
      </c>
      <c r="K445" s="398"/>
      <c r="L445" s="398"/>
      <c r="M445" s="400"/>
      <c r="N445" s="209">
        <f t="shared" si="70"/>
        <v>4680.17</v>
      </c>
      <c r="O445" s="394">
        <v>3.9</v>
      </c>
      <c r="P445" s="394">
        <v>0</v>
      </c>
      <c r="Q445" s="209">
        <f t="shared" si="71"/>
        <v>4684.07</v>
      </c>
      <c r="R445" s="530">
        <v>1030</v>
      </c>
      <c r="S445" s="276"/>
      <c r="T445" s="213">
        <f t="shared" si="72"/>
        <v>44907</v>
      </c>
      <c r="U445" s="16"/>
      <c r="V445" s="404"/>
      <c r="W445" s="17"/>
      <c r="X445" s="460"/>
      <c r="Y445" s="17"/>
      <c r="Z445" s="404"/>
      <c r="AA445" s="17"/>
      <c r="AB445" s="404"/>
      <c r="AC445" s="17"/>
      <c r="AD445" s="404"/>
      <c r="AE445" s="16"/>
      <c r="AF445" s="404"/>
      <c r="AG445" s="404"/>
      <c r="AH445" s="404"/>
      <c r="AI445" s="16"/>
      <c r="AJ445" s="404"/>
      <c r="AK445" s="17" t="s">
        <v>1110</v>
      </c>
      <c r="AL445" s="467">
        <v>159.80000000000001</v>
      </c>
      <c r="AM445" s="17"/>
      <c r="AN445" s="404"/>
      <c r="AO445" s="16" t="s">
        <v>1111</v>
      </c>
      <c r="AP445" s="467">
        <v>416</v>
      </c>
      <c r="AQ445" s="17" t="s">
        <v>1112</v>
      </c>
      <c r="AR445" s="467">
        <v>49.95</v>
      </c>
      <c r="AS445" s="187">
        <f t="shared" si="73"/>
        <v>625.75</v>
      </c>
    </row>
    <row r="446" spans="1:45" x14ac:dyDescent="0.25">
      <c r="A446" s="230">
        <f t="shared" si="74"/>
        <v>44908</v>
      </c>
      <c r="B446" s="394">
        <v>1477.09</v>
      </c>
      <c r="C446" s="394"/>
      <c r="D446" s="472">
        <v>2386.96</v>
      </c>
      <c r="E446" s="394"/>
      <c r="F446" s="394"/>
      <c r="G446" s="396">
        <v>206</v>
      </c>
      <c r="H446" s="396">
        <v>148.19999999999999</v>
      </c>
      <c r="I446" s="473">
        <v>170</v>
      </c>
      <c r="J446" s="398">
        <v>4</v>
      </c>
      <c r="K446" s="398"/>
      <c r="L446" s="398"/>
      <c r="M446" s="400"/>
      <c r="N446" s="209">
        <f t="shared" si="70"/>
        <v>4388.25</v>
      </c>
      <c r="O446" s="394">
        <v>2.2000000000000002</v>
      </c>
      <c r="P446" s="394">
        <v>0</v>
      </c>
      <c r="Q446" s="209">
        <f t="shared" si="71"/>
        <v>4390.45</v>
      </c>
      <c r="R446" s="530">
        <v>1470</v>
      </c>
      <c r="S446" s="276"/>
      <c r="T446" s="213">
        <f t="shared" si="72"/>
        <v>44908</v>
      </c>
      <c r="U446" s="16"/>
      <c r="V446" s="404"/>
      <c r="W446" s="17"/>
      <c r="X446" s="460"/>
      <c r="Y446" s="17"/>
      <c r="Z446" s="404"/>
      <c r="AA446" s="17"/>
      <c r="AB446" s="404"/>
      <c r="AC446" s="17"/>
      <c r="AD446" s="404"/>
      <c r="AE446" s="16" t="s">
        <v>332</v>
      </c>
      <c r="AF446" s="467">
        <v>8.06</v>
      </c>
      <c r="AG446" s="404"/>
      <c r="AH446" s="404"/>
      <c r="AI446" s="16"/>
      <c r="AJ446" s="404"/>
      <c r="AK446" s="17" t="s">
        <v>1113</v>
      </c>
      <c r="AL446" s="467">
        <v>772.68</v>
      </c>
      <c r="AM446" s="17"/>
      <c r="AN446" s="404"/>
      <c r="AO446" s="16" t="s">
        <v>1111</v>
      </c>
      <c r="AP446" s="467">
        <v>87.5</v>
      </c>
      <c r="AQ446" s="17"/>
      <c r="AR446" s="404"/>
      <c r="AS446" s="187">
        <f t="shared" si="73"/>
        <v>868.2399999999999</v>
      </c>
    </row>
    <row r="447" spans="1:45" x14ac:dyDescent="0.25">
      <c r="A447" s="230">
        <f t="shared" si="74"/>
        <v>44909</v>
      </c>
      <c r="B447" s="394">
        <v>1167.21</v>
      </c>
      <c r="C447" s="394"/>
      <c r="D447" s="472">
        <v>3075.22</v>
      </c>
      <c r="E447" s="394"/>
      <c r="F447" s="394"/>
      <c r="G447" s="396">
        <v>208</v>
      </c>
      <c r="H447" s="396">
        <v>54.35</v>
      </c>
      <c r="I447" s="473">
        <v>100</v>
      </c>
      <c r="J447" s="398">
        <v>1</v>
      </c>
      <c r="K447" s="398"/>
      <c r="L447" s="398"/>
      <c r="M447" s="400"/>
      <c r="N447" s="209">
        <f t="shared" si="70"/>
        <v>4604.7800000000007</v>
      </c>
      <c r="O447" s="394">
        <v>2.2000000000000002</v>
      </c>
      <c r="P447" s="394">
        <v>0</v>
      </c>
      <c r="Q447" s="209">
        <f t="shared" si="71"/>
        <v>4606.9800000000005</v>
      </c>
      <c r="R447" s="530">
        <v>1160</v>
      </c>
      <c r="S447" s="276"/>
      <c r="T447" s="213">
        <f t="shared" si="72"/>
        <v>44909</v>
      </c>
      <c r="U447" s="16" t="s">
        <v>1114</v>
      </c>
      <c r="V447" s="467">
        <v>1015.31</v>
      </c>
      <c r="W447" s="17"/>
      <c r="X447" s="460"/>
      <c r="Y447" s="17" t="s">
        <v>1115</v>
      </c>
      <c r="Z447" s="467">
        <v>408.67</v>
      </c>
      <c r="AA447" s="17" t="s">
        <v>1116</v>
      </c>
      <c r="AB447" s="467">
        <v>257.06</v>
      </c>
      <c r="AC447" s="17"/>
      <c r="AD447" s="404"/>
      <c r="AE447" s="16" t="s">
        <v>332</v>
      </c>
      <c r="AF447" s="467">
        <v>10.52</v>
      </c>
      <c r="AG447" s="404"/>
      <c r="AH447" s="467">
        <v>-1.2</v>
      </c>
      <c r="AI447" s="16" t="s">
        <v>1117</v>
      </c>
      <c r="AJ447" s="467">
        <v>187.12</v>
      </c>
      <c r="AK447" s="17"/>
      <c r="AL447" s="404"/>
      <c r="AM447" s="17"/>
      <c r="AN447" s="404"/>
      <c r="AO447" s="403"/>
      <c r="AP447" s="404"/>
      <c r="AQ447" s="17"/>
      <c r="AR447" s="404"/>
      <c r="AS447" s="187">
        <f t="shared" si="73"/>
        <v>1877.4799999999998</v>
      </c>
    </row>
    <row r="448" spans="1:45" x14ac:dyDescent="0.25">
      <c r="A448" s="230">
        <f t="shared" si="74"/>
        <v>44910</v>
      </c>
      <c r="B448" s="394">
        <v>1180.26</v>
      </c>
      <c r="C448" s="394"/>
      <c r="D448" s="472">
        <v>2743.54</v>
      </c>
      <c r="E448" s="394"/>
      <c r="F448" s="394"/>
      <c r="G448" s="396">
        <v>218</v>
      </c>
      <c r="H448" s="396">
        <v>187.45</v>
      </c>
      <c r="I448" s="473">
        <v>160</v>
      </c>
      <c r="J448" s="398">
        <v>4</v>
      </c>
      <c r="K448" s="398"/>
      <c r="L448" s="398"/>
      <c r="M448" s="400"/>
      <c r="N448" s="209">
        <f t="shared" si="70"/>
        <v>4489.25</v>
      </c>
      <c r="O448" s="394">
        <v>2.2000000000000002</v>
      </c>
      <c r="P448" s="394">
        <v>0</v>
      </c>
      <c r="Q448" s="209">
        <f t="shared" si="71"/>
        <v>4491.45</v>
      </c>
      <c r="R448" s="530">
        <v>1240</v>
      </c>
      <c r="S448" s="276"/>
      <c r="T448" s="213">
        <f t="shared" si="72"/>
        <v>44910</v>
      </c>
      <c r="U448" s="16"/>
      <c r="V448" s="467">
        <v>-13.88</v>
      </c>
      <c r="W448" s="17"/>
      <c r="X448" s="460"/>
      <c r="Y448" s="17"/>
      <c r="Z448" s="404"/>
      <c r="AA448" s="17" t="s">
        <v>1118</v>
      </c>
      <c r="AB448" s="467">
        <v>2018.21</v>
      </c>
      <c r="AC448" s="17"/>
      <c r="AD448" s="404"/>
      <c r="AE448" s="16"/>
      <c r="AF448" s="404"/>
      <c r="AG448" s="404"/>
      <c r="AH448" s="404"/>
      <c r="AI448" s="16"/>
      <c r="AJ448" s="404"/>
      <c r="AK448" s="17"/>
      <c r="AL448" s="404"/>
      <c r="AM448" s="17"/>
      <c r="AN448" s="404"/>
      <c r="AO448" s="403" t="s">
        <v>510</v>
      </c>
      <c r="AP448" s="467">
        <v>86.4</v>
      </c>
      <c r="AQ448" s="17"/>
      <c r="AR448" s="404"/>
      <c r="AS448" s="187">
        <f t="shared" si="73"/>
        <v>2090.73</v>
      </c>
    </row>
    <row r="449" spans="1:45" x14ac:dyDescent="0.25">
      <c r="A449" s="230">
        <f t="shared" si="74"/>
        <v>44911</v>
      </c>
      <c r="B449" s="394">
        <v>975.46</v>
      </c>
      <c r="C449" s="394"/>
      <c r="D449" s="472">
        <v>2670.58</v>
      </c>
      <c r="E449" s="394"/>
      <c r="F449" s="394"/>
      <c r="G449" s="396">
        <v>425</v>
      </c>
      <c r="H449" s="396">
        <v>129.5</v>
      </c>
      <c r="I449" s="473">
        <v>290</v>
      </c>
      <c r="J449" s="398">
        <v>6</v>
      </c>
      <c r="K449" s="398"/>
      <c r="L449" s="398"/>
      <c r="M449" s="400"/>
      <c r="N449" s="209">
        <f t="shared" si="70"/>
        <v>4490.54</v>
      </c>
      <c r="O449" s="394">
        <v>2.2000000000000002</v>
      </c>
      <c r="P449" s="394">
        <v>0</v>
      </c>
      <c r="Q449" s="209">
        <f t="shared" si="71"/>
        <v>4492.74</v>
      </c>
      <c r="R449" s="530">
        <v>970</v>
      </c>
      <c r="S449" s="530">
        <v>500</v>
      </c>
      <c r="T449" s="213">
        <f t="shared" si="72"/>
        <v>44911</v>
      </c>
      <c r="U449" s="16"/>
      <c r="V449" s="404"/>
      <c r="W449" s="17"/>
      <c r="X449" s="460"/>
      <c r="Y449" s="17"/>
      <c r="Z449" s="404"/>
      <c r="AA449" s="17"/>
      <c r="AB449" s="404"/>
      <c r="AC449" s="17"/>
      <c r="AD449" s="404"/>
      <c r="AE449" s="16" t="s">
        <v>1098</v>
      </c>
      <c r="AF449" s="467">
        <v>70</v>
      </c>
      <c r="AG449" s="404"/>
      <c r="AH449" s="404"/>
      <c r="AI449" s="16"/>
      <c r="AJ449" s="404"/>
      <c r="AK449" s="17"/>
      <c r="AL449" s="404"/>
      <c r="AM449" s="17"/>
      <c r="AN449" s="404"/>
      <c r="AO449" s="403"/>
      <c r="AP449" s="404"/>
      <c r="AQ449" s="17"/>
      <c r="AR449" s="404"/>
      <c r="AS449" s="187">
        <f t="shared" si="73"/>
        <v>70</v>
      </c>
    </row>
    <row r="450" spans="1:45" x14ac:dyDescent="0.25">
      <c r="A450" s="230">
        <f t="shared" si="74"/>
        <v>44912</v>
      </c>
      <c r="B450" s="394">
        <v>1703.64</v>
      </c>
      <c r="C450" s="394"/>
      <c r="D450" s="472">
        <v>2620.46</v>
      </c>
      <c r="E450" s="394"/>
      <c r="F450" s="394"/>
      <c r="G450" s="396">
        <v>220</v>
      </c>
      <c r="H450" s="396">
        <v>153.25</v>
      </c>
      <c r="I450" s="473">
        <v>30</v>
      </c>
      <c r="J450" s="398">
        <v>1</v>
      </c>
      <c r="K450" s="398"/>
      <c r="L450" s="398"/>
      <c r="M450" s="400"/>
      <c r="N450" s="209">
        <f t="shared" si="70"/>
        <v>4727.3500000000004</v>
      </c>
      <c r="O450" s="394">
        <v>6.2</v>
      </c>
      <c r="P450" s="394">
        <v>0</v>
      </c>
      <c r="Q450" s="209">
        <f t="shared" si="71"/>
        <v>4733.55</v>
      </c>
      <c r="R450" s="530">
        <v>1700</v>
      </c>
      <c r="S450" s="276"/>
      <c r="T450" s="213">
        <f t="shared" si="72"/>
        <v>44912</v>
      </c>
      <c r="U450" s="16"/>
      <c r="V450" s="404"/>
      <c r="W450" s="17"/>
      <c r="X450" s="460"/>
      <c r="Y450" s="17"/>
      <c r="Z450" s="404"/>
      <c r="AA450" s="17"/>
      <c r="AB450" s="404"/>
      <c r="AC450" s="17"/>
      <c r="AD450" s="404"/>
      <c r="AE450" s="16"/>
      <c r="AF450" s="404"/>
      <c r="AG450" s="404"/>
      <c r="AH450" s="467">
        <v>-3.6</v>
      </c>
      <c r="AI450" s="16"/>
      <c r="AJ450" s="404"/>
      <c r="AK450" s="17"/>
      <c r="AL450" s="404"/>
      <c r="AM450" s="17"/>
      <c r="AN450" s="404"/>
      <c r="AO450" s="16" t="s">
        <v>1119</v>
      </c>
      <c r="AP450" s="467">
        <v>2500</v>
      </c>
      <c r="AQ450" s="17"/>
      <c r="AR450" s="404"/>
      <c r="AS450" s="187">
        <f t="shared" si="73"/>
        <v>2496.4</v>
      </c>
    </row>
    <row r="451" spans="1:45" x14ac:dyDescent="0.25">
      <c r="A451" s="230">
        <f t="shared" si="74"/>
        <v>44913</v>
      </c>
      <c r="B451" s="394">
        <v>896.31</v>
      </c>
      <c r="C451" s="394"/>
      <c r="D451" s="472">
        <v>1699.65</v>
      </c>
      <c r="E451" s="394"/>
      <c r="F451" s="394"/>
      <c r="G451" s="396">
        <v>203</v>
      </c>
      <c r="H451" s="396">
        <v>167</v>
      </c>
      <c r="I451" s="473">
        <v>320</v>
      </c>
      <c r="J451" s="398">
        <v>4</v>
      </c>
      <c r="K451" s="398"/>
      <c r="L451" s="398"/>
      <c r="M451" s="400"/>
      <c r="N451" s="209">
        <f t="shared" si="70"/>
        <v>3285.96</v>
      </c>
      <c r="O451" s="394">
        <v>2.2000000000000002</v>
      </c>
      <c r="P451" s="394">
        <v>0</v>
      </c>
      <c r="Q451" s="209">
        <f t="shared" si="71"/>
        <v>3288.16</v>
      </c>
      <c r="R451" s="530">
        <v>890</v>
      </c>
      <c r="S451" s="276"/>
      <c r="T451" s="213">
        <f t="shared" si="72"/>
        <v>44913</v>
      </c>
      <c r="U451" s="16"/>
      <c r="V451" s="404"/>
      <c r="W451" s="17"/>
      <c r="X451" s="460"/>
      <c r="Y451" s="17"/>
      <c r="Z451" s="404"/>
      <c r="AA451" s="17"/>
      <c r="AB451" s="404"/>
      <c r="AC451" s="17"/>
      <c r="AD451" s="404"/>
      <c r="AE451" s="16" t="s">
        <v>156</v>
      </c>
      <c r="AF451" s="467">
        <v>2719.83</v>
      </c>
      <c r="AG451" s="404"/>
      <c r="AH451" s="467">
        <v>1.1000000000000001</v>
      </c>
      <c r="AI451" s="16" t="s">
        <v>1120</v>
      </c>
      <c r="AJ451" s="467">
        <v>54.4</v>
      </c>
      <c r="AK451" s="17"/>
      <c r="AL451" s="404"/>
      <c r="AM451" s="17"/>
      <c r="AN451" s="404"/>
      <c r="AO451" s="16"/>
      <c r="AP451" s="404"/>
      <c r="AQ451" s="17"/>
      <c r="AR451" s="404"/>
      <c r="AS451" s="187">
        <f t="shared" si="73"/>
        <v>2775.33</v>
      </c>
    </row>
    <row r="452" spans="1:45" x14ac:dyDescent="0.25">
      <c r="A452" s="230">
        <f t="shared" si="74"/>
        <v>44914</v>
      </c>
      <c r="B452" s="394">
        <v>974.33</v>
      </c>
      <c r="C452" s="394"/>
      <c r="D452" s="472">
        <v>2859.43</v>
      </c>
      <c r="E452" s="394"/>
      <c r="F452" s="394"/>
      <c r="G452" s="396">
        <v>233</v>
      </c>
      <c r="H452" s="396">
        <v>375.3</v>
      </c>
      <c r="I452" s="473">
        <v>100</v>
      </c>
      <c r="J452" s="398">
        <v>1</v>
      </c>
      <c r="K452" s="398"/>
      <c r="L452" s="398"/>
      <c r="M452" s="400"/>
      <c r="N452" s="209">
        <f t="shared" si="70"/>
        <v>4542.0599999999995</v>
      </c>
      <c r="O452" s="394">
        <v>3.9</v>
      </c>
      <c r="P452" s="394">
        <v>0</v>
      </c>
      <c r="Q452" s="209">
        <f t="shared" si="71"/>
        <v>4545.9599999999991</v>
      </c>
      <c r="R452" s="530">
        <v>970</v>
      </c>
      <c r="S452" s="276"/>
      <c r="T452" s="213">
        <f t="shared" si="72"/>
        <v>44914</v>
      </c>
      <c r="U452" s="16"/>
      <c r="V452" s="404"/>
      <c r="W452" s="17"/>
      <c r="X452" s="460"/>
      <c r="Y452" s="17"/>
      <c r="Z452" s="404"/>
      <c r="AA452" s="17"/>
      <c r="AB452" s="404"/>
      <c r="AC452" s="17"/>
      <c r="AD452" s="404"/>
      <c r="AE452" s="16" t="s">
        <v>210</v>
      </c>
      <c r="AF452" s="467">
        <v>32.130000000000003</v>
      </c>
      <c r="AG452" s="404"/>
      <c r="AH452" s="404"/>
      <c r="AI452" s="16"/>
      <c r="AJ452" s="404"/>
      <c r="AK452" s="17"/>
      <c r="AL452" s="404"/>
      <c r="AM452" s="17"/>
      <c r="AN452" s="404"/>
      <c r="AO452" s="16" t="s">
        <v>1121</v>
      </c>
      <c r="AP452" s="467">
        <v>59.7</v>
      </c>
      <c r="AQ452" s="17" t="s">
        <v>1122</v>
      </c>
      <c r="AR452" s="467">
        <v>39.950000000000003</v>
      </c>
      <c r="AS452" s="187">
        <v>4</v>
      </c>
    </row>
    <row r="453" spans="1:45" x14ac:dyDescent="0.25">
      <c r="A453" s="230">
        <f t="shared" si="74"/>
        <v>44915</v>
      </c>
      <c r="B453" s="531">
        <v>909.66</v>
      </c>
      <c r="C453" s="394"/>
      <c r="D453" s="472">
        <v>2956.16</v>
      </c>
      <c r="E453" s="394"/>
      <c r="F453" s="394"/>
      <c r="G453" s="396">
        <v>210</v>
      </c>
      <c r="H453" s="396">
        <v>315.05</v>
      </c>
      <c r="I453" s="473">
        <v>230</v>
      </c>
      <c r="J453" s="398">
        <v>4</v>
      </c>
      <c r="K453" s="398"/>
      <c r="L453" s="398"/>
      <c r="M453" s="400"/>
      <c r="N453" s="209">
        <f t="shared" si="70"/>
        <v>4620.87</v>
      </c>
      <c r="O453" s="394"/>
      <c r="P453" s="394">
        <v>0</v>
      </c>
      <c r="Q453" s="209">
        <f t="shared" si="71"/>
        <v>4620.87</v>
      </c>
      <c r="R453" s="533">
        <v>880</v>
      </c>
      <c r="S453" s="276"/>
      <c r="T453" s="213">
        <f t="shared" si="72"/>
        <v>44915</v>
      </c>
      <c r="U453" s="16"/>
      <c r="V453" s="404"/>
      <c r="W453" s="17" t="s">
        <v>1123</v>
      </c>
      <c r="X453" s="471">
        <v>92.16</v>
      </c>
      <c r="Y453" s="17"/>
      <c r="Z453" s="404"/>
      <c r="AA453" s="17"/>
      <c r="AB453" s="404"/>
      <c r="AC453" s="17"/>
      <c r="AD453" s="404"/>
      <c r="AE453" s="16"/>
      <c r="AF453" s="404"/>
      <c r="AG453" s="404"/>
      <c r="AH453" s="467">
        <v>-1.2</v>
      </c>
      <c r="AI453" s="16"/>
      <c r="AJ453" s="404"/>
      <c r="AK453" s="17"/>
      <c r="AL453" s="404"/>
      <c r="AM453" s="17"/>
      <c r="AN453" s="404"/>
      <c r="AO453" s="16"/>
      <c r="AP453" s="404"/>
      <c r="AQ453" s="17" t="s">
        <v>1124</v>
      </c>
      <c r="AR453" s="467">
        <v>30</v>
      </c>
      <c r="AS453" s="187">
        <f>V453+X453+Z453+AB453+AD453+AF453+AJ453+AL453+AN453+AP453+AR453+AH453</f>
        <v>120.96</v>
      </c>
    </row>
    <row r="454" spans="1:45" x14ac:dyDescent="0.25">
      <c r="A454" s="230">
        <f t="shared" si="74"/>
        <v>44916</v>
      </c>
      <c r="B454" s="531">
        <v>1321.18</v>
      </c>
      <c r="C454" s="394"/>
      <c r="D454" s="472">
        <v>2746.19</v>
      </c>
      <c r="E454" s="394"/>
      <c r="F454" s="394"/>
      <c r="G454" s="396">
        <v>224</v>
      </c>
      <c r="H454" s="396">
        <v>178.9</v>
      </c>
      <c r="I454" s="473">
        <v>50</v>
      </c>
      <c r="J454" s="398">
        <v>1</v>
      </c>
      <c r="K454" s="398"/>
      <c r="L454" s="398"/>
      <c r="M454" s="400"/>
      <c r="N454" s="209">
        <f t="shared" si="70"/>
        <v>4520.2699999999995</v>
      </c>
      <c r="O454" s="394"/>
      <c r="P454" s="394">
        <v>0</v>
      </c>
      <c r="Q454" s="209">
        <f t="shared" si="71"/>
        <v>4520.2699999999995</v>
      </c>
      <c r="R454" s="533">
        <v>1320</v>
      </c>
      <c r="S454" s="276"/>
      <c r="T454" s="213">
        <f t="shared" si="72"/>
        <v>44916</v>
      </c>
      <c r="U454" s="16" t="s">
        <v>1125</v>
      </c>
      <c r="V454" s="467">
        <v>1691.74</v>
      </c>
      <c r="W454" s="17" t="s">
        <v>1126</v>
      </c>
      <c r="X454" s="471">
        <v>300.37</v>
      </c>
      <c r="Y454" s="17" t="s">
        <v>1127</v>
      </c>
      <c r="Z454" s="467">
        <v>392.07</v>
      </c>
      <c r="AA454" s="17" t="s">
        <v>1128</v>
      </c>
      <c r="AB454" s="467">
        <v>1131.5999999999999</v>
      </c>
      <c r="AC454" s="17"/>
      <c r="AD454" s="404"/>
      <c r="AE454" s="16"/>
      <c r="AF454" s="404"/>
      <c r="AG454" s="404"/>
      <c r="AH454" s="467">
        <v>-1.2</v>
      </c>
      <c r="AI454" s="16"/>
      <c r="AJ454" s="404"/>
      <c r="AK454" s="17"/>
      <c r="AL454" s="404"/>
      <c r="AM454" s="17"/>
      <c r="AN454" s="404"/>
      <c r="AO454" s="16"/>
      <c r="AP454" s="404"/>
      <c r="AQ454" s="17"/>
      <c r="AR454" s="404"/>
      <c r="AS454" s="187">
        <f>V454+X454+Z454+AB454+AD454+AF454+AJ454+AL454+AN454+AP454+AR454+AH454</f>
        <v>3514.5800000000004</v>
      </c>
    </row>
    <row r="455" spans="1:45" x14ac:dyDescent="0.25">
      <c r="A455" s="230">
        <f t="shared" si="74"/>
        <v>44917</v>
      </c>
      <c r="B455" s="531">
        <v>1037.72</v>
      </c>
      <c r="C455" s="394"/>
      <c r="D455" s="472">
        <v>3395.37</v>
      </c>
      <c r="E455" s="394"/>
      <c r="F455" s="394"/>
      <c r="G455" s="396">
        <v>292</v>
      </c>
      <c r="H455" s="396">
        <v>241.95</v>
      </c>
      <c r="I455" s="473">
        <v>300</v>
      </c>
      <c r="J455" s="398">
        <v>3</v>
      </c>
      <c r="K455" s="398"/>
      <c r="L455" s="398"/>
      <c r="M455" s="400"/>
      <c r="N455" s="209">
        <f t="shared" si="70"/>
        <v>5267.04</v>
      </c>
      <c r="O455" s="394">
        <v>37.4</v>
      </c>
      <c r="P455" s="394">
        <v>0</v>
      </c>
      <c r="Q455" s="209">
        <f t="shared" si="71"/>
        <v>5304.44</v>
      </c>
      <c r="R455" s="533">
        <v>1040</v>
      </c>
      <c r="S455" s="276"/>
      <c r="T455" s="213">
        <f t="shared" si="72"/>
        <v>44917</v>
      </c>
      <c r="U455" s="16"/>
      <c r="V455" s="467">
        <v>6</v>
      </c>
      <c r="W455" s="17"/>
      <c r="X455" s="460"/>
      <c r="Y455" s="17"/>
      <c r="Z455" s="404"/>
      <c r="AA455" s="17" t="s">
        <v>1129</v>
      </c>
      <c r="AB455" s="467">
        <v>3665.77</v>
      </c>
      <c r="AC455" s="17" t="s">
        <v>1130</v>
      </c>
      <c r="AD455" s="467">
        <v>-252.72</v>
      </c>
      <c r="AE455" s="16"/>
      <c r="AF455" s="404"/>
      <c r="AG455" s="404"/>
      <c r="AH455" s="467">
        <v>-4.5999999999999996</v>
      </c>
      <c r="AI455" s="16"/>
      <c r="AJ455" s="404"/>
      <c r="AK455" s="17"/>
      <c r="AL455" s="404"/>
      <c r="AM455" s="17"/>
      <c r="AN455" s="404"/>
      <c r="AO455" s="16"/>
      <c r="AP455" s="404"/>
      <c r="AQ455" s="17"/>
      <c r="AR455" s="404"/>
      <c r="AS455" s="187">
        <f>V455+X455+Z455+AB455+AD455+AF455+AJ455+AL455+AN455+AP455+AR455+AH455</f>
        <v>3414.4500000000003</v>
      </c>
    </row>
    <row r="456" spans="1:45" x14ac:dyDescent="0.25">
      <c r="A456" s="230">
        <f t="shared" si="74"/>
        <v>44918</v>
      </c>
      <c r="B456" s="394">
        <v>2219.92</v>
      </c>
      <c r="C456" s="394"/>
      <c r="D456" s="472">
        <v>3702.72</v>
      </c>
      <c r="E456" s="394"/>
      <c r="F456" s="394"/>
      <c r="G456" s="396">
        <v>390</v>
      </c>
      <c r="H456" s="396">
        <v>195.2</v>
      </c>
      <c r="I456" s="473">
        <v>70</v>
      </c>
      <c r="J456" s="398">
        <v>2</v>
      </c>
      <c r="K456" s="398"/>
      <c r="L456" s="398"/>
      <c r="M456" s="400"/>
      <c r="N456" s="209">
        <f t="shared" si="70"/>
        <v>6577.8399999999992</v>
      </c>
      <c r="O456" s="394">
        <v>2.2000000000000002</v>
      </c>
      <c r="P456" s="394">
        <v>0</v>
      </c>
      <c r="Q456" s="209">
        <f t="shared" si="71"/>
        <v>6580.0399999999991</v>
      </c>
      <c r="R456" s="530">
        <v>2210</v>
      </c>
      <c r="S456" s="276"/>
      <c r="T456" s="213">
        <f t="shared" si="72"/>
        <v>44918</v>
      </c>
      <c r="U456" s="16"/>
      <c r="V456" s="404"/>
      <c r="W456" s="17"/>
      <c r="X456" s="460"/>
      <c r="Y456" s="17"/>
      <c r="Z456" s="404"/>
      <c r="AA456" s="17"/>
      <c r="AB456" s="404"/>
      <c r="AC456" s="17" t="s">
        <v>1131</v>
      </c>
      <c r="AD456" s="467">
        <v>47414.66</v>
      </c>
      <c r="AE456" s="16"/>
      <c r="AF456" s="404"/>
      <c r="AG456" s="404"/>
      <c r="AH456" s="404"/>
      <c r="AI456" s="16"/>
      <c r="AJ456" s="404"/>
      <c r="AK456" s="17" t="s">
        <v>1132</v>
      </c>
      <c r="AL456" s="467">
        <v>1647.36</v>
      </c>
      <c r="AM456" s="17"/>
      <c r="AN456" s="404"/>
      <c r="AO456" s="16"/>
      <c r="AP456" s="404"/>
      <c r="AQ456" s="17"/>
      <c r="AR456" s="404"/>
      <c r="AS456" s="187">
        <f>V456+X456+Z456+AB456+AD456+AF456+AJ456+AL456+AN456+AP456+AR456+AH456</f>
        <v>49062.020000000004</v>
      </c>
    </row>
    <row r="457" spans="1:45" x14ac:dyDescent="0.25">
      <c r="A457" s="230">
        <f t="shared" si="74"/>
        <v>44919</v>
      </c>
      <c r="B457" s="394">
        <v>2945.3</v>
      </c>
      <c r="C457" s="394"/>
      <c r="D457" s="472">
        <v>6660.06</v>
      </c>
      <c r="E457" s="394"/>
      <c r="F457" s="394"/>
      <c r="G457" s="396">
        <v>222</v>
      </c>
      <c r="H457" s="396">
        <v>274.7</v>
      </c>
      <c r="I457" s="473">
        <v>410</v>
      </c>
      <c r="J457" s="398">
        <v>5</v>
      </c>
      <c r="K457" s="398"/>
      <c r="L457" s="398"/>
      <c r="M457" s="400"/>
      <c r="N457" s="209">
        <f t="shared" si="70"/>
        <v>10512.060000000001</v>
      </c>
      <c r="O457" s="394">
        <v>123.2</v>
      </c>
      <c r="P457" s="394">
        <v>0</v>
      </c>
      <c r="Q457" s="209">
        <f t="shared" si="71"/>
        <v>10635.260000000002</v>
      </c>
      <c r="R457" s="530">
        <v>2940</v>
      </c>
      <c r="S457" s="276"/>
      <c r="T457" s="213">
        <f t="shared" si="72"/>
        <v>44919</v>
      </c>
      <c r="U457" s="16"/>
      <c r="V457" s="404"/>
      <c r="W457" s="17"/>
      <c r="X457" s="460"/>
      <c r="Y457" s="17"/>
      <c r="Z457" s="404"/>
      <c r="AA457" s="17"/>
      <c r="AB457" s="404"/>
      <c r="AC457" s="17" t="s">
        <v>1133</v>
      </c>
      <c r="AD457" s="467">
        <v>73.52</v>
      </c>
      <c r="AE457" s="16"/>
      <c r="AF457" s="404"/>
      <c r="AG457" s="404"/>
      <c r="AH457" s="467">
        <v>-14.2</v>
      </c>
      <c r="AI457" s="16"/>
      <c r="AJ457" s="404"/>
      <c r="AK457" s="17"/>
      <c r="AL457" s="404"/>
      <c r="AM457" s="17"/>
      <c r="AN457" s="404"/>
      <c r="AO457" s="16"/>
      <c r="AP457" s="404"/>
      <c r="AQ457" s="17"/>
      <c r="AR457" s="404"/>
      <c r="AS457" s="187">
        <f>V457+X457+Z457+AB457+AD457+AF457+AJ457+AL457+AN457+AP457+AR457+AH457</f>
        <v>59.319999999999993</v>
      </c>
    </row>
    <row r="458" spans="1:45" x14ac:dyDescent="0.25">
      <c r="A458" s="277">
        <f t="shared" si="74"/>
        <v>44920</v>
      </c>
      <c r="B458" s="194"/>
      <c r="C458" s="194"/>
      <c r="D458" s="194"/>
      <c r="E458" s="194"/>
      <c r="F458" s="194"/>
      <c r="G458" s="190"/>
      <c r="H458" s="190"/>
      <c r="I458" s="190"/>
      <c r="J458" s="191"/>
      <c r="K458" s="191"/>
      <c r="L458" s="191"/>
      <c r="M458" s="192"/>
      <c r="N458" s="193"/>
      <c r="O458" s="194"/>
      <c r="P458" s="194"/>
      <c r="Q458" s="193"/>
      <c r="R458" s="194"/>
      <c r="S458" s="194"/>
      <c r="T458" s="195">
        <f t="shared" si="72"/>
        <v>44920</v>
      </c>
      <c r="U458" s="16"/>
      <c r="V458" s="279"/>
      <c r="W458" s="17"/>
      <c r="X458" s="280"/>
      <c r="Y458" s="17"/>
      <c r="Z458" s="279"/>
      <c r="AA458" s="17"/>
      <c r="AB458" s="279"/>
      <c r="AC458" s="17"/>
      <c r="AD458" s="279"/>
      <c r="AE458" s="16"/>
      <c r="AF458" s="279"/>
      <c r="AG458" s="279"/>
      <c r="AH458" s="528">
        <v>-6.6</v>
      </c>
      <c r="AI458" s="16"/>
      <c r="AJ458" s="279"/>
      <c r="AK458" s="17"/>
      <c r="AL458" s="279"/>
      <c r="AM458" s="17"/>
      <c r="AN458" s="279"/>
      <c r="AO458" s="16"/>
      <c r="AP458" s="279"/>
      <c r="AQ458" s="17"/>
      <c r="AR458" s="279"/>
      <c r="AS458" s="194">
        <f>V458+X458+Z458+AB458+AD458+AF458+AJ458+AL458+AN458+AP458+AR458</f>
        <v>0</v>
      </c>
    </row>
    <row r="459" spans="1:45" x14ac:dyDescent="0.25">
      <c r="A459" s="230">
        <f t="shared" si="74"/>
        <v>44921</v>
      </c>
      <c r="B459" s="394">
        <v>1134.04</v>
      </c>
      <c r="C459" s="394"/>
      <c r="D459" s="472">
        <v>2847.26</v>
      </c>
      <c r="E459" s="394"/>
      <c r="F459" s="394"/>
      <c r="G459" s="396">
        <v>1358</v>
      </c>
      <c r="H459" s="396">
        <v>1310.3</v>
      </c>
      <c r="I459" s="473">
        <v>20</v>
      </c>
      <c r="J459" s="398">
        <v>1</v>
      </c>
      <c r="K459" s="398"/>
      <c r="L459" s="398"/>
      <c r="M459" s="400"/>
      <c r="N459" s="209">
        <f t="shared" ref="N459:N464" si="75">B459+C459+D459+F459+G459+H459+I459+K459-L459+M459+E459</f>
        <v>6669.6</v>
      </c>
      <c r="O459" s="394">
        <v>7.1</v>
      </c>
      <c r="P459" s="394">
        <v>0</v>
      </c>
      <c r="Q459" s="209">
        <f t="shared" ref="Q459:Q464" si="76">N459+O459-P459</f>
        <v>6676.7000000000007</v>
      </c>
      <c r="R459" s="530">
        <v>1130</v>
      </c>
      <c r="S459" s="276"/>
      <c r="T459" s="213">
        <f t="shared" si="72"/>
        <v>44921</v>
      </c>
      <c r="U459" s="16"/>
      <c r="V459" s="404"/>
      <c r="W459" s="17"/>
      <c r="X459" s="460"/>
      <c r="Y459" s="17"/>
      <c r="Z459" s="404"/>
      <c r="AA459" s="17"/>
      <c r="AB459" s="404"/>
      <c r="AC459" s="17"/>
      <c r="AD459" s="404"/>
      <c r="AE459" s="16"/>
      <c r="AF459" s="404"/>
      <c r="AG459" s="404"/>
      <c r="AH459" s="404"/>
      <c r="AI459" s="16"/>
      <c r="AJ459" s="404"/>
      <c r="AK459" s="17"/>
      <c r="AL459" s="404"/>
      <c r="AM459" s="17"/>
      <c r="AN459" s="404"/>
      <c r="AO459" s="16"/>
      <c r="AP459" s="404"/>
      <c r="AQ459" s="17"/>
      <c r="AR459" s="404"/>
      <c r="AS459" s="187">
        <f t="shared" ref="AS459:AS464" si="77">V459+X459+Z459+AB459+AD459+AF459+AJ459+AL459+AN459+AP459+AR459+AH459</f>
        <v>0</v>
      </c>
    </row>
    <row r="460" spans="1:45" x14ac:dyDescent="0.25">
      <c r="A460" s="230">
        <f t="shared" si="74"/>
        <v>44922</v>
      </c>
      <c r="B460" s="394">
        <v>742.17</v>
      </c>
      <c r="C460" s="394"/>
      <c r="D460" s="472">
        <v>2905.88</v>
      </c>
      <c r="E460" s="394"/>
      <c r="F460" s="394"/>
      <c r="G460" s="396">
        <v>817</v>
      </c>
      <c r="H460" s="396">
        <v>591.4</v>
      </c>
      <c r="I460" s="473">
        <v>20</v>
      </c>
      <c r="J460" s="398">
        <v>1</v>
      </c>
      <c r="K460" s="398"/>
      <c r="L460" s="398"/>
      <c r="M460" s="400"/>
      <c r="N460" s="209">
        <f t="shared" si="75"/>
        <v>5076.45</v>
      </c>
      <c r="O460" s="394">
        <v>12.9</v>
      </c>
      <c r="P460" s="394">
        <v>0</v>
      </c>
      <c r="Q460" s="209">
        <f t="shared" si="76"/>
        <v>5089.3499999999995</v>
      </c>
      <c r="R460" s="530">
        <v>740</v>
      </c>
      <c r="S460" s="276"/>
      <c r="T460" s="213">
        <f t="shared" si="72"/>
        <v>44922</v>
      </c>
      <c r="U460" s="16"/>
      <c r="V460" s="404"/>
      <c r="W460" s="17"/>
      <c r="X460" s="460"/>
      <c r="Y460" s="17"/>
      <c r="Z460" s="404"/>
      <c r="AA460" s="17"/>
      <c r="AB460" s="404"/>
      <c r="AC460" s="17"/>
      <c r="AD460" s="404"/>
      <c r="AE460" s="16"/>
      <c r="AF460" s="404"/>
      <c r="AG460" s="404"/>
      <c r="AH460" s="467">
        <v>-4.8</v>
      </c>
      <c r="AI460" s="16"/>
      <c r="AJ460" s="404"/>
      <c r="AK460" s="17"/>
      <c r="AL460" s="404"/>
      <c r="AM460" s="17"/>
      <c r="AN460" s="404"/>
      <c r="AO460" s="16" t="s">
        <v>1134</v>
      </c>
      <c r="AP460" s="467">
        <v>420</v>
      </c>
      <c r="AQ460" s="17" t="s">
        <v>1135</v>
      </c>
      <c r="AR460" s="467">
        <v>673.81</v>
      </c>
      <c r="AS460" s="187">
        <f t="shared" si="77"/>
        <v>1089.01</v>
      </c>
    </row>
    <row r="461" spans="1:45" x14ac:dyDescent="0.25">
      <c r="A461" s="230">
        <f t="shared" si="74"/>
        <v>44923</v>
      </c>
      <c r="B461" s="394">
        <v>740.5</v>
      </c>
      <c r="C461" s="394"/>
      <c r="D461" s="472">
        <v>2056.69</v>
      </c>
      <c r="E461" s="394"/>
      <c r="F461" s="394"/>
      <c r="G461" s="396">
        <v>965</v>
      </c>
      <c r="H461" s="396">
        <v>438.8</v>
      </c>
      <c r="I461" s="473">
        <v>150</v>
      </c>
      <c r="J461" s="398">
        <v>2</v>
      </c>
      <c r="K461" s="398"/>
      <c r="L461" s="398"/>
      <c r="M461" s="400"/>
      <c r="N461" s="209">
        <f t="shared" si="75"/>
        <v>4350.99</v>
      </c>
      <c r="O461" s="394">
        <v>24.7</v>
      </c>
      <c r="P461" s="394">
        <v>0</v>
      </c>
      <c r="Q461" s="209">
        <f t="shared" si="76"/>
        <v>4375.6899999999996</v>
      </c>
      <c r="R461" s="530">
        <v>740</v>
      </c>
      <c r="S461" s="276"/>
      <c r="T461" s="213">
        <f t="shared" si="72"/>
        <v>44923</v>
      </c>
      <c r="U461" s="16" t="s">
        <v>1136</v>
      </c>
      <c r="V461" s="467">
        <v>1222.44</v>
      </c>
      <c r="W461" s="17"/>
      <c r="X461" s="460"/>
      <c r="Y461" s="17" t="s">
        <v>1137</v>
      </c>
      <c r="Z461" s="467">
        <v>282.33999999999997</v>
      </c>
      <c r="AA461" s="17" t="s">
        <v>1138</v>
      </c>
      <c r="AB461" s="467">
        <v>2105.4</v>
      </c>
      <c r="AC461" s="17"/>
      <c r="AD461" s="404"/>
      <c r="AE461" s="16"/>
      <c r="AF461" s="404"/>
      <c r="AG461" s="404"/>
      <c r="AH461" s="467">
        <v>-2.4</v>
      </c>
      <c r="AI461" s="16"/>
      <c r="AJ461" s="404"/>
      <c r="AK461" s="17"/>
      <c r="AL461" s="404"/>
      <c r="AM461" s="17"/>
      <c r="AN461" s="404"/>
      <c r="AO461" s="16" t="s">
        <v>1139</v>
      </c>
      <c r="AP461" s="467">
        <v>645.53</v>
      </c>
      <c r="AQ461" s="17"/>
      <c r="AR461" s="404"/>
      <c r="AS461" s="187">
        <f t="shared" si="77"/>
        <v>4253.3100000000004</v>
      </c>
    </row>
    <row r="462" spans="1:45" x14ac:dyDescent="0.25">
      <c r="A462" s="230">
        <f t="shared" si="74"/>
        <v>44924</v>
      </c>
      <c r="B462" s="394">
        <v>827.5</v>
      </c>
      <c r="C462" s="394"/>
      <c r="D462" s="472">
        <v>2052.0700000000002</v>
      </c>
      <c r="E462" s="394"/>
      <c r="F462" s="394"/>
      <c r="G462" s="396">
        <v>737</v>
      </c>
      <c r="H462" s="396">
        <v>482.05</v>
      </c>
      <c r="I462" s="473">
        <v>80</v>
      </c>
      <c r="J462" s="398">
        <v>2</v>
      </c>
      <c r="K462" s="398"/>
      <c r="L462" s="398"/>
      <c r="M462" s="400"/>
      <c r="N462" s="209">
        <f t="shared" si="75"/>
        <v>4178.62</v>
      </c>
      <c r="O462" s="394">
        <v>11.2</v>
      </c>
      <c r="P462" s="394">
        <v>0</v>
      </c>
      <c r="Q462" s="209">
        <f t="shared" si="76"/>
        <v>4189.82</v>
      </c>
      <c r="R462" s="530">
        <v>890</v>
      </c>
      <c r="S462" s="276"/>
      <c r="T462" s="213">
        <f t="shared" si="72"/>
        <v>44924</v>
      </c>
      <c r="U462" s="16"/>
      <c r="V462" s="467">
        <v>417.21</v>
      </c>
      <c r="W462" s="17"/>
      <c r="X462" s="460"/>
      <c r="Y462" s="17"/>
      <c r="Z462" s="404"/>
      <c r="AA462" s="17" t="s">
        <v>1129</v>
      </c>
      <c r="AB462" s="467">
        <v>3551.35</v>
      </c>
      <c r="AC462" s="17"/>
      <c r="AD462" s="404"/>
      <c r="AE462" s="16"/>
      <c r="AF462" s="404"/>
      <c r="AG462" s="404"/>
      <c r="AH462" s="467">
        <v>-1.2</v>
      </c>
      <c r="AI462" s="16" t="s">
        <v>1140</v>
      </c>
      <c r="AJ462" s="404">
        <v>139.66999999999999</v>
      </c>
      <c r="AK462" s="17"/>
      <c r="AL462" s="404"/>
      <c r="AM462" s="17" t="s">
        <v>1141</v>
      </c>
      <c r="AN462" s="404">
        <v>-16.72</v>
      </c>
      <c r="AO462" s="16"/>
      <c r="AP462" s="404"/>
      <c r="AQ462" s="17" t="s">
        <v>1142</v>
      </c>
      <c r="AR462" s="467">
        <v>11.45</v>
      </c>
      <c r="AS462" s="187">
        <f t="shared" si="77"/>
        <v>4101.76</v>
      </c>
    </row>
    <row r="463" spans="1:45" x14ac:dyDescent="0.25">
      <c r="A463" s="230">
        <f t="shared" si="74"/>
        <v>44925</v>
      </c>
      <c r="B463" s="394">
        <v>1801.29</v>
      </c>
      <c r="C463" s="472">
        <v>305.39999999999998</v>
      </c>
      <c r="D463" s="472">
        <v>2950.11</v>
      </c>
      <c r="E463" s="394"/>
      <c r="F463" s="394"/>
      <c r="G463" s="396">
        <v>541</v>
      </c>
      <c r="H463" s="396">
        <v>655.29999999999995</v>
      </c>
      <c r="I463" s="473">
        <v>20</v>
      </c>
      <c r="J463" s="398">
        <v>1</v>
      </c>
      <c r="K463" s="398"/>
      <c r="L463" s="398"/>
      <c r="M463" s="400"/>
      <c r="N463" s="209">
        <f t="shared" si="75"/>
        <v>6273.1</v>
      </c>
      <c r="O463" s="394">
        <v>17.7</v>
      </c>
      <c r="P463" s="394">
        <v>305.39999999999998</v>
      </c>
      <c r="Q463" s="209">
        <f t="shared" si="76"/>
        <v>5985.4000000000005</v>
      </c>
      <c r="R463" s="530">
        <v>1800</v>
      </c>
      <c r="S463" s="530">
        <v>640</v>
      </c>
      <c r="T463" s="213">
        <f t="shared" si="72"/>
        <v>44925</v>
      </c>
      <c r="U463" s="16"/>
      <c r="V463" s="404"/>
      <c r="W463" s="17"/>
      <c r="X463" s="460"/>
      <c r="Y463" s="17"/>
      <c r="Z463" s="404"/>
      <c r="AA463" s="17"/>
      <c r="AB463" s="404"/>
      <c r="AC463" s="17"/>
      <c r="AD463" s="404"/>
      <c r="AE463" s="16"/>
      <c r="AF463" s="404"/>
      <c r="AG463" s="404"/>
      <c r="AH463" s="467">
        <v>-1.2</v>
      </c>
      <c r="AI463" s="16"/>
      <c r="AJ463" s="404"/>
      <c r="AK463" s="17"/>
      <c r="AL463" s="404"/>
      <c r="AM463" s="17" t="s">
        <v>1143</v>
      </c>
      <c r="AN463" s="467">
        <v>247.02</v>
      </c>
      <c r="AO463" s="16"/>
      <c r="AP463" s="404"/>
      <c r="AQ463" s="17" t="s">
        <v>1144</v>
      </c>
      <c r="AR463" s="467">
        <v>1000</v>
      </c>
      <c r="AS463" s="187">
        <f t="shared" si="77"/>
        <v>1245.82</v>
      </c>
    </row>
    <row r="464" spans="1:45" x14ac:dyDescent="0.25">
      <c r="A464" s="230">
        <f t="shared" si="74"/>
        <v>44926</v>
      </c>
      <c r="B464" s="394">
        <v>1180.05</v>
      </c>
      <c r="C464" s="394"/>
      <c r="D464" s="472">
        <v>4055.15</v>
      </c>
      <c r="E464" s="394"/>
      <c r="F464" s="394"/>
      <c r="G464" s="396">
        <v>781</v>
      </c>
      <c r="H464" s="396">
        <v>227.2</v>
      </c>
      <c r="I464" s="473">
        <v>160</v>
      </c>
      <c r="J464" s="398">
        <v>2</v>
      </c>
      <c r="K464" s="398"/>
      <c r="L464" s="398"/>
      <c r="M464" s="400"/>
      <c r="N464" s="209">
        <f t="shared" si="75"/>
        <v>6403.4</v>
      </c>
      <c r="O464" s="394">
        <v>11.4</v>
      </c>
      <c r="P464" s="394">
        <v>67.400000000000006</v>
      </c>
      <c r="Q464" s="209">
        <f t="shared" si="76"/>
        <v>6347.4</v>
      </c>
      <c r="R464" s="530">
        <v>1180</v>
      </c>
      <c r="S464" s="276"/>
      <c r="T464" s="213">
        <f t="shared" si="72"/>
        <v>44926</v>
      </c>
      <c r="U464" s="16"/>
      <c r="V464" s="404"/>
      <c r="W464" s="17" t="s">
        <v>1145</v>
      </c>
      <c r="X464" s="471">
        <v>3.98</v>
      </c>
      <c r="Y464" s="17"/>
      <c r="Z464" s="404"/>
      <c r="AA464" s="17"/>
      <c r="AB464" s="404"/>
      <c r="AC464" s="17"/>
      <c r="AD464" s="404"/>
      <c r="AE464" s="16"/>
      <c r="AF464" s="404"/>
      <c r="AG464" s="404"/>
      <c r="AH464" s="467">
        <v>-2.1</v>
      </c>
      <c r="AI464" s="16" t="s">
        <v>1146</v>
      </c>
      <c r="AJ464" s="467">
        <v>38.76</v>
      </c>
      <c r="AK464" s="17" t="s">
        <v>1147</v>
      </c>
      <c r="AL464" s="467">
        <v>303.23</v>
      </c>
      <c r="AM464" s="17" t="s">
        <v>462</v>
      </c>
      <c r="AN464" s="467">
        <v>1404.12</v>
      </c>
      <c r="AO464" s="16" t="s">
        <v>1148</v>
      </c>
      <c r="AP464" s="467">
        <v>1908.83</v>
      </c>
      <c r="AQ464" s="165"/>
      <c r="AR464" s="404"/>
      <c r="AS464" s="187">
        <f t="shared" si="77"/>
        <v>3656.82</v>
      </c>
    </row>
    <row r="465" spans="2:45" x14ac:dyDescent="0.25">
      <c r="B465" s="128">
        <f t="shared" ref="B465:S465" si="78">SUM(B434:B464)</f>
        <v>37899.620000000003</v>
      </c>
      <c r="C465" s="128">
        <f t="shared" si="78"/>
        <v>305.39999999999998</v>
      </c>
      <c r="D465" s="128">
        <f t="shared" si="78"/>
        <v>85758.640000000014</v>
      </c>
      <c r="E465" s="128">
        <f t="shared" si="78"/>
        <v>0</v>
      </c>
      <c r="F465" s="128">
        <f t="shared" si="78"/>
        <v>0</v>
      </c>
      <c r="G465" s="128">
        <f t="shared" si="78"/>
        <v>12562</v>
      </c>
      <c r="H465" s="128">
        <f t="shared" si="78"/>
        <v>9476.65</v>
      </c>
      <c r="I465" s="128">
        <f t="shared" si="78"/>
        <v>4310</v>
      </c>
      <c r="J465" s="71">
        <f t="shared" si="78"/>
        <v>83</v>
      </c>
      <c r="K465" s="128">
        <f t="shared" si="78"/>
        <v>0</v>
      </c>
      <c r="L465" s="128">
        <f t="shared" si="78"/>
        <v>0</v>
      </c>
      <c r="M465" s="128">
        <f t="shared" si="78"/>
        <v>0</v>
      </c>
      <c r="N465" s="128">
        <f t="shared" si="78"/>
        <v>150312.31</v>
      </c>
      <c r="O465" s="128">
        <f t="shared" si="78"/>
        <v>301.89999999999998</v>
      </c>
      <c r="P465" s="128">
        <f t="shared" si="78"/>
        <v>372.79999999999995</v>
      </c>
      <c r="Q465" s="128">
        <f t="shared" si="78"/>
        <v>150241.41</v>
      </c>
      <c r="R465" s="128">
        <f t="shared" si="78"/>
        <v>37920</v>
      </c>
      <c r="S465" s="128">
        <f t="shared" si="78"/>
        <v>1140</v>
      </c>
      <c r="U465" s="141"/>
      <c r="V465" s="141">
        <f>SUM(V434:V464)</f>
        <v>5117.3</v>
      </c>
      <c r="W465" s="141"/>
      <c r="X465" s="236">
        <f>SUM(X434:X464)</f>
        <v>966.66</v>
      </c>
      <c r="Y465" s="141"/>
      <c r="Z465" s="141">
        <f>SUM(Z434:Z464)</f>
        <v>1465.01</v>
      </c>
      <c r="AA465" s="141"/>
      <c r="AB465" s="141">
        <f>SUM(AB434:AB464)</f>
        <v>17702.32</v>
      </c>
      <c r="AC465" s="141"/>
      <c r="AD465" s="141">
        <f>SUM(AD434:AD464)</f>
        <v>77390.02</v>
      </c>
      <c r="AE465" s="141"/>
      <c r="AF465" s="141">
        <f>SUM(AF434:AF464)</f>
        <v>4679.3499999999995</v>
      </c>
      <c r="AG465" s="141"/>
      <c r="AH465" s="141"/>
      <c r="AI465" s="141"/>
      <c r="AJ465" s="141">
        <f>SUM(AJ434:AJ464)</f>
        <v>1449.18</v>
      </c>
      <c r="AL465" s="141">
        <f>SUM(AL434:AL464)</f>
        <v>2883.07</v>
      </c>
      <c r="AM465" s="141"/>
      <c r="AN465" s="141">
        <f>SUM(AN434:AN464)</f>
        <v>1985.9499999999998</v>
      </c>
      <c r="AO465" s="141"/>
      <c r="AP465" s="141">
        <f>SUM(AP434:AP464)</f>
        <v>13680.650000000001</v>
      </c>
      <c r="AQ465" s="141"/>
      <c r="AR465" s="141">
        <f>SUM(AR434:AR464)</f>
        <v>1805.1599999999999</v>
      </c>
      <c r="AS465" s="141">
        <f>SUM(AS434:AS464)</f>
        <v>128950.69000000002</v>
      </c>
    </row>
    <row r="466" spans="2:45" x14ac:dyDescent="0.25">
      <c r="N466" s="130"/>
      <c r="Q466" s="130"/>
    </row>
    <row r="467" spans="2:45" x14ac:dyDescent="0.25">
      <c r="C467" s="131"/>
      <c r="F467" s="131"/>
      <c r="I467" s="132"/>
      <c r="U467" s="77"/>
      <c r="AC467" s="168">
        <v>160240</v>
      </c>
      <c r="AD467" s="169">
        <v>17789.36</v>
      </c>
      <c r="AE467" s="77" t="s">
        <v>1149</v>
      </c>
      <c r="AF467" s="73">
        <v>26652.1</v>
      </c>
    </row>
    <row r="468" spans="2:45" x14ac:dyDescent="0.25">
      <c r="I468" s="132"/>
      <c r="AC468" s="168"/>
      <c r="AD468" s="169" t="s">
        <v>50</v>
      </c>
      <c r="AF468" s="73" t="s">
        <v>50</v>
      </c>
    </row>
    <row r="469" spans="2:45" x14ac:dyDescent="0.25">
      <c r="AC469" s="168"/>
      <c r="AD469" s="170">
        <v>42825</v>
      </c>
      <c r="AF469" s="73" t="s">
        <v>1150</v>
      </c>
    </row>
    <row r="471" spans="2:45" x14ac:dyDescent="0.25">
      <c r="AC471" s="77">
        <v>170238</v>
      </c>
      <c r="AD471" s="169" t="s">
        <v>51</v>
      </c>
    </row>
    <row r="472" spans="2:45" x14ac:dyDescent="0.25">
      <c r="AD472" s="73" t="s">
        <v>50</v>
      </c>
    </row>
    <row r="473" spans="2:45" x14ac:dyDescent="0.25">
      <c r="AD473" s="171">
        <v>43190</v>
      </c>
    </row>
    <row r="474" spans="2:45" x14ac:dyDescent="0.25">
      <c r="AD474" s="171"/>
    </row>
    <row r="475" spans="2:45" x14ac:dyDescent="0.25">
      <c r="AC475" s="77">
        <v>180644</v>
      </c>
      <c r="AD475" s="169">
        <v>20569.97</v>
      </c>
    </row>
    <row r="476" spans="2:45" x14ac:dyDescent="0.25">
      <c r="AD476" s="73" t="s">
        <v>50</v>
      </c>
    </row>
    <row r="477" spans="2:45" x14ac:dyDescent="0.25">
      <c r="AD477" s="171">
        <v>43677</v>
      </c>
    </row>
    <row r="479" spans="2:45" x14ac:dyDescent="0.25">
      <c r="AC479" s="77">
        <v>190633</v>
      </c>
      <c r="AD479" s="73">
        <v>22270.17</v>
      </c>
    </row>
    <row r="480" spans="2:45" x14ac:dyDescent="0.25">
      <c r="AD480" s="73" t="s">
        <v>50</v>
      </c>
    </row>
    <row r="481" spans="29:30" x14ac:dyDescent="0.25">
      <c r="AD481" s="171">
        <v>44043</v>
      </c>
    </row>
    <row r="483" spans="29:30" x14ac:dyDescent="0.25">
      <c r="AC483" s="77">
        <v>200728</v>
      </c>
      <c r="AD483" s="282">
        <v>22906.19</v>
      </c>
    </row>
    <row r="484" spans="29:30" x14ac:dyDescent="0.25">
      <c r="AD484" s="73" t="s">
        <v>50</v>
      </c>
    </row>
    <row r="485" spans="29:30" x14ac:dyDescent="0.25">
      <c r="AD485" s="171">
        <v>44408</v>
      </c>
    </row>
    <row r="487" spans="29:30" x14ac:dyDescent="0.25">
      <c r="AC487" s="77">
        <v>210334</v>
      </c>
      <c r="AD487" s="283">
        <v>25458.98</v>
      </c>
    </row>
    <row r="488" spans="29:30" x14ac:dyDescent="0.25">
      <c r="AD488" s="73" t="s">
        <v>50</v>
      </c>
    </row>
    <row r="489" spans="29:30" x14ac:dyDescent="0.25">
      <c r="AD489" s="284">
        <v>44773</v>
      </c>
    </row>
  </sheetData>
  <mergeCells count="240">
    <mergeCell ref="O2:S2"/>
    <mergeCell ref="AM3:AN3"/>
    <mergeCell ref="AA393:AB393"/>
    <mergeCell ref="AQ354:AR354"/>
    <mergeCell ref="I432:L432"/>
    <mergeCell ref="AM393:AN393"/>
    <mergeCell ref="AA159:AB159"/>
    <mergeCell ref="AC159:AD159"/>
    <mergeCell ref="O41:S41"/>
    <mergeCell ref="AQ42:AR42"/>
    <mergeCell ref="I120:L120"/>
    <mergeCell ref="U80:AA80"/>
    <mergeCell ref="R315:S315"/>
    <mergeCell ref="U3:V3"/>
    <mergeCell ref="A392:L392"/>
    <mergeCell ref="Y354:Z354"/>
    <mergeCell ref="AC432:AD432"/>
    <mergeCell ref="AA354:AB354"/>
    <mergeCell ref="U275:AA275"/>
    <mergeCell ref="Y237:Z237"/>
    <mergeCell ref="A353:L353"/>
    <mergeCell ref="R3:S3"/>
    <mergeCell ref="AK237:AL237"/>
    <mergeCell ref="Y198:Z198"/>
    <mergeCell ref="AM237:AN237"/>
    <mergeCell ref="AA198:AB198"/>
    <mergeCell ref="U41:AA41"/>
    <mergeCell ref="AA3:AB3"/>
    <mergeCell ref="I4:J4"/>
    <mergeCell ref="AI432:AJ432"/>
    <mergeCell ref="U2:AA2"/>
    <mergeCell ref="AK159:AL159"/>
    <mergeCell ref="AB236:AJ236"/>
    <mergeCell ref="A314:L314"/>
    <mergeCell ref="U431:AA431"/>
    <mergeCell ref="I159:L159"/>
    <mergeCell ref="AK353:AQ353"/>
    <mergeCell ref="I433:J433"/>
    <mergeCell ref="W120:X120"/>
    <mergeCell ref="R432:S432"/>
    <mergeCell ref="AB80:AJ80"/>
    <mergeCell ref="Y120:Z120"/>
    <mergeCell ref="AE393:AF393"/>
    <mergeCell ref="O119:S119"/>
    <mergeCell ref="AG393:AH393"/>
    <mergeCell ref="AI120:AJ120"/>
    <mergeCell ref="AK120:AL120"/>
    <mergeCell ref="U392:AA392"/>
    <mergeCell ref="AE315:AF315"/>
    <mergeCell ref="AG315:AH315"/>
    <mergeCell ref="AE237:AF237"/>
    <mergeCell ref="U353:AA353"/>
    <mergeCell ref="AB119:AJ119"/>
    <mergeCell ref="AQ315:AR315"/>
    <mergeCell ref="A2:L2"/>
    <mergeCell ref="U236:AA236"/>
    <mergeCell ref="AK432:AL432"/>
    <mergeCell ref="AB2:AJ2"/>
    <mergeCell ref="AE3:AF3"/>
    <mergeCell ref="AM432:AN432"/>
    <mergeCell ref="U197:AA197"/>
    <mergeCell ref="AK354:AL354"/>
    <mergeCell ref="AO3:AP3"/>
    <mergeCell ref="AB431:AJ431"/>
    <mergeCell ref="AG198:AH198"/>
    <mergeCell ref="AI198:AJ198"/>
    <mergeCell ref="AK198:AL198"/>
    <mergeCell ref="R276:S276"/>
    <mergeCell ref="AC42:AD42"/>
    <mergeCell ref="I198:L198"/>
    <mergeCell ref="O236:S236"/>
    <mergeCell ref="AO42:AP42"/>
    <mergeCell ref="AK197:AQ197"/>
    <mergeCell ref="AB392:AJ392"/>
    <mergeCell ref="AM354:AN354"/>
    <mergeCell ref="AE354:AF354"/>
    <mergeCell ref="AO354:AP354"/>
    <mergeCell ref="AI159:AJ159"/>
    <mergeCell ref="I42:L42"/>
    <mergeCell ref="W237:X237"/>
    <mergeCell ref="AK119:AQ119"/>
    <mergeCell ref="AQ237:AR237"/>
    <mergeCell ref="Y3:Z3"/>
    <mergeCell ref="AC237:AD237"/>
    <mergeCell ref="A236:L236"/>
    <mergeCell ref="A158:L158"/>
    <mergeCell ref="AO237:AP237"/>
    <mergeCell ref="AC198:AD198"/>
    <mergeCell ref="AE198:AF198"/>
    <mergeCell ref="AC3:AD3"/>
    <mergeCell ref="AQ3:AR3"/>
    <mergeCell ref="AQ159:AR159"/>
    <mergeCell ref="A41:L41"/>
    <mergeCell ref="AK158:AQ158"/>
    <mergeCell ref="AE81:AF81"/>
    <mergeCell ref="AG81:AH81"/>
    <mergeCell ref="I3:Q3"/>
    <mergeCell ref="AK80:AQ80"/>
    <mergeCell ref="AK3:AL3"/>
    <mergeCell ref="AE42:AF42"/>
    <mergeCell ref="U158:AA158"/>
    <mergeCell ref="U119:AA119"/>
    <mergeCell ref="AQ432:AR432"/>
    <mergeCell ref="AO315:AP315"/>
    <mergeCell ref="AI276:AJ276"/>
    <mergeCell ref="AC354:AD354"/>
    <mergeCell ref="I82:J82"/>
    <mergeCell ref="AB353:AJ353"/>
    <mergeCell ref="A431:L431"/>
    <mergeCell ref="A275:L275"/>
    <mergeCell ref="R81:S81"/>
    <mergeCell ref="AB275:AJ275"/>
    <mergeCell ref="AC120:AD120"/>
    <mergeCell ref="A197:L197"/>
    <mergeCell ref="AB197:AJ197"/>
    <mergeCell ref="AK314:AQ314"/>
    <mergeCell ref="AQ276:AR276"/>
    <mergeCell ref="O314:S314"/>
    <mergeCell ref="AA432:AB432"/>
    <mergeCell ref="I315:L315"/>
    <mergeCell ref="AE276:AF276"/>
    <mergeCell ref="AG276:AH276"/>
    <mergeCell ref="Y276:Z276"/>
    <mergeCell ref="O353:S353"/>
    <mergeCell ref="O275:S275"/>
    <mergeCell ref="I276:L276"/>
    <mergeCell ref="AK2:AQ2"/>
    <mergeCell ref="I355:J355"/>
    <mergeCell ref="U393:V393"/>
    <mergeCell ref="W393:X393"/>
    <mergeCell ref="Y393:Z393"/>
    <mergeCell ref="AA120:AB120"/>
    <mergeCell ref="O392:S392"/>
    <mergeCell ref="AI393:AJ393"/>
    <mergeCell ref="AK275:AQ275"/>
    <mergeCell ref="AK393:AL393"/>
    <mergeCell ref="U159:V159"/>
    <mergeCell ref="W315:X315"/>
    <mergeCell ref="W159:X159"/>
    <mergeCell ref="Y315:Z315"/>
    <mergeCell ref="Y159:Z159"/>
    <mergeCell ref="I393:L393"/>
    <mergeCell ref="AI315:AJ315"/>
    <mergeCell ref="I43:J43"/>
    <mergeCell ref="AG237:AH237"/>
    <mergeCell ref="AK315:AL315"/>
    <mergeCell ref="O158:S158"/>
    <mergeCell ref="W81:X81"/>
    <mergeCell ref="R42:S42"/>
    <mergeCell ref="Y81:Z81"/>
    <mergeCell ref="AB41:AJ41"/>
    <mergeCell ref="A119:L119"/>
    <mergeCell ref="R120:S120"/>
    <mergeCell ref="AM198:AN198"/>
    <mergeCell ref="AO198:AP198"/>
    <mergeCell ref="AK41:AQ41"/>
    <mergeCell ref="I394:J394"/>
    <mergeCell ref="Y42:Z42"/>
    <mergeCell ref="W432:X432"/>
    <mergeCell ref="U354:V354"/>
    <mergeCell ref="Y432:Z432"/>
    <mergeCell ref="W354:X354"/>
    <mergeCell ref="I199:J199"/>
    <mergeCell ref="O431:S431"/>
    <mergeCell ref="AG354:AH354"/>
    <mergeCell ref="A80:L80"/>
    <mergeCell ref="AI354:AJ354"/>
    <mergeCell ref="I160:J160"/>
    <mergeCell ref="U198:V198"/>
    <mergeCell ref="AM159:AN159"/>
    <mergeCell ref="AO159:AP159"/>
    <mergeCell ref="W198:X198"/>
    <mergeCell ref="AI237:AJ237"/>
    <mergeCell ref="AB158:AJ158"/>
    <mergeCell ref="W3:X3"/>
    <mergeCell ref="AA315:AB315"/>
    <mergeCell ref="AE432:AF432"/>
    <mergeCell ref="AK392:AQ392"/>
    <mergeCell ref="AC315:AD315"/>
    <mergeCell ref="I238:J238"/>
    <mergeCell ref="AA237:AB237"/>
    <mergeCell ref="R393:S393"/>
    <mergeCell ref="W276:X276"/>
    <mergeCell ref="I121:J121"/>
    <mergeCell ref="I237:L237"/>
    <mergeCell ref="R159:S159"/>
    <mergeCell ref="U42:V42"/>
    <mergeCell ref="W42:X42"/>
    <mergeCell ref="AA276:AB276"/>
    <mergeCell ref="AC276:AD276"/>
    <mergeCell ref="U432:V432"/>
    <mergeCell ref="AG3:AH3"/>
    <mergeCell ref="AM276:AN276"/>
    <mergeCell ref="AI3:AJ3"/>
    <mergeCell ref="AO432:AP432"/>
    <mergeCell ref="AO276:AP276"/>
    <mergeCell ref="AG432:AH432"/>
    <mergeCell ref="AA42:AB42"/>
    <mergeCell ref="I316:J316"/>
    <mergeCell ref="I354:L354"/>
    <mergeCell ref="U276:V276"/>
    <mergeCell ref="AK431:AQ431"/>
    <mergeCell ref="I277:J277"/>
    <mergeCell ref="R354:S354"/>
    <mergeCell ref="U237:V237"/>
    <mergeCell ref="AQ81:AR81"/>
    <mergeCell ref="U120:V120"/>
    <mergeCell ref="AM120:AN120"/>
    <mergeCell ref="I81:L81"/>
    <mergeCell ref="AC393:AD393"/>
    <mergeCell ref="AE120:AF120"/>
    <mergeCell ref="AO120:AP120"/>
    <mergeCell ref="R198:S198"/>
    <mergeCell ref="AG120:AH120"/>
    <mergeCell ref="U314:AA314"/>
    <mergeCell ref="AB314:AJ314"/>
    <mergeCell ref="AO393:AP393"/>
    <mergeCell ref="AQ120:AR120"/>
    <mergeCell ref="AI81:AJ81"/>
    <mergeCell ref="AK81:AL81"/>
    <mergeCell ref="AK236:AQ236"/>
    <mergeCell ref="AK276:AL276"/>
    <mergeCell ref="U315:V315"/>
    <mergeCell ref="AM315:AN315"/>
    <mergeCell ref="AK42:AL42"/>
    <mergeCell ref="R237:S237"/>
    <mergeCell ref="AA81:AB81"/>
    <mergeCell ref="AM42:AN42"/>
    <mergeCell ref="AQ393:AR393"/>
    <mergeCell ref="AC81:AD81"/>
    <mergeCell ref="U81:V81"/>
    <mergeCell ref="AE159:AF159"/>
    <mergeCell ref="AM81:AN81"/>
    <mergeCell ref="AG159:AH159"/>
    <mergeCell ref="AO81:AP81"/>
    <mergeCell ref="O80:S80"/>
    <mergeCell ref="AG42:AH42"/>
    <mergeCell ref="AI42:AJ42"/>
    <mergeCell ref="O197:S197"/>
    <mergeCell ref="AQ198:AR198"/>
  </mergeCells>
  <pageMargins left="0.7" right="0.7" top="1.14375" bottom="1.14375" header="0.511811023622047" footer="0.511811023622047"/>
  <pageSetup paperSize="9" orientation="portrait" horizontalDpi="300" verticalDpi="30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12</vt:i4>
      </vt:variant>
    </vt:vector>
  </HeadingPairs>
  <TitlesOfParts>
    <vt:vector size="12" baseType="lpstr">
      <vt:lpstr>Model</vt:lpstr>
      <vt:lpstr>2024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Feuil2</vt:lpstr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Maxime</cp:lastModifiedBy>
  <cp:revision>463</cp:revision>
  <dcterms:created xsi:type="dcterms:W3CDTF">2022-08-10T10:54:31Z</dcterms:created>
  <dcterms:modified xsi:type="dcterms:W3CDTF">2023-07-16T18:11:37Z</dcterms:modified>
  <dc:language>fr-FR</dc:language>
</cp:coreProperties>
</file>